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P:\FSPL\SHARE\Saskatchewan field crops\Part 1\Data quality and availability report drafts\"/>
    </mc:Choice>
  </mc:AlternateContent>
  <bookViews>
    <workbookView xWindow="-110" yWindow="-110" windowWidth="19420" windowHeight="10300" firstSheet="2" activeTab="5"/>
  </bookViews>
  <sheets>
    <sheet name="Table of contents" sheetId="1" r:id="rId1"/>
    <sheet name="Default pedigree matrix" sheetId="4" r:id="rId2"/>
    <sheet name="Yield temporal pedigree" sheetId="3" r:id="rId3"/>
    <sheet name="Completeness pedigree" sheetId="5" r:id="rId4"/>
    <sheet name="Reliability pedigree" sheetId="61" r:id="rId5"/>
    <sheet name="Summary sheet - SK" sheetId="56" r:id="rId6"/>
    <sheet name="Summary sheet - CA" sheetId="54" r:id="rId7"/>
    <sheet name="Summary sheet - Aus" sheetId="58" r:id="rId8"/>
    <sheet name="Summary sheet - FR" sheetId="59" r:id="rId9"/>
    <sheet name="Summary sheet - DE" sheetId="60" r:id="rId10"/>
    <sheet name="CA - van Paassen et al. 2019" sheetId="6" r:id="rId11"/>
    <sheet name="CA - Nemecek et al. 2015" sheetId="55" r:id="rId12"/>
    <sheet name="CA - CRSC" sheetId="7" r:id="rId13"/>
    <sheet name="CA - StatsCan" sheetId="52" r:id="rId14"/>
    <sheet name="CA - MacWilliam et al 2014" sheetId="8" r:id="rId15"/>
    <sheet name="Shrestha et al 2014 - Canola_CA" sheetId="44" r:id="rId16"/>
    <sheet name="CA - MacWilliam et al 2016" sheetId="9" r:id="rId17"/>
    <sheet name="Miller Kumar 2013 Canola CA" sheetId="10" r:id="rId18"/>
    <sheet name="Alcock et al. 2022  CA rapeseed" sheetId="49" r:id="rId19"/>
    <sheet name="SK - Statscan" sheetId="53" r:id="rId20"/>
    <sheet name="AU - van Paassen et al. 2019" sheetId="11" r:id="rId21"/>
    <sheet name="Canola, Aus - Tomkinson 2013" sheetId="12" r:id="rId22"/>
    <sheet name="au - Ag Comm. 2020-21" sheetId="13" r:id="rId23"/>
    <sheet name="AU - LMP Survey 2016-17" sheetId="14" r:id="rId24"/>
    <sheet name="AU - LMP Survey 2013-14" sheetId="15" r:id="rId25"/>
    <sheet name="AU - AOF annual report 2021" sheetId="16" r:id="rId26"/>
    <sheet name="AU - GRDC Farm Practices Survey" sheetId="17" r:id="rId27"/>
    <sheet name="AU - CSIRO Carbon Footprint" sheetId="18" r:id="rId28"/>
    <sheet name="Biswas et al. 2011 canola Aus" sheetId="25" r:id="rId29"/>
    <sheet name="Simmons et al. 2019 canola Aus" sheetId="26" r:id="rId30"/>
    <sheet name="Browne et al. 2011 canola Aus" sheetId="28" r:id="rId31"/>
    <sheet name="Alcock et al. 2022 AU rapeseed" sheetId="50" r:id="rId32"/>
    <sheet name="FR - van Paassen et al 2019" sheetId="22" r:id="rId33"/>
    <sheet name="Canola, FR - Nemecek 2007" sheetId="23" r:id="rId34"/>
    <sheet name="Canola, FR - Nemecek 2010" sheetId="24" r:id="rId35"/>
    <sheet name="FR - EU Oilseed, Protein Crops" sheetId="19" r:id="rId36"/>
    <sheet name="FR - Eurostat database" sheetId="20" r:id="rId37"/>
    <sheet name="FR - Évolution des pratiques" sheetId="21" r:id="rId38"/>
    <sheet name="Malca et al. 2014 FR rapeseed" sheetId="30" r:id="rId39"/>
    <sheet name="Aoun et al. 2016 FR rapeseed" sheetId="31" r:id="rId40"/>
    <sheet name="Nguyen et al. 2012 FR rapeseed" sheetId="33" r:id="rId41"/>
    <sheet name="Garcia-Condado 2019 residue FR" sheetId="34" r:id="rId42"/>
    <sheet name="Alcock et al. 2022 rapeseed FR" sheetId="35" r:id="rId43"/>
    <sheet name="canola, DE - van Paassen 2019" sheetId="36" r:id="rId44"/>
    <sheet name="canola, DE - Nemecek 2007" sheetId="37" r:id="rId45"/>
    <sheet name="DE - EU Oilseeds, protein crops" sheetId="38" r:id="rId46"/>
    <sheet name="DE- German fertilizer ordinance" sheetId="39" r:id="rId47"/>
    <sheet name="Malca et al. 2014 DE rapeseed" sheetId="40" r:id="rId48"/>
    <sheet name="Felten et al. 2013 DE rapeseed" sheetId="41" r:id="rId49"/>
    <sheet name="O'Keefe et al. 2017 rapeseed DE" sheetId="42" r:id="rId50"/>
    <sheet name="Nordborg et al. 2014 SI DE rape" sheetId="43" r:id="rId51"/>
    <sheet name="Garcia-Condado 2019 residue DE" sheetId="48" r:id="rId52"/>
    <sheet name="Alcock et al. 2022 DE rapeseed" sheetId="51" r:id="rId53"/>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 i="6" l="1"/>
  <c r="F18" i="54" l="1"/>
  <c r="P4" i="38" l="1"/>
  <c r="Q4" i="38"/>
  <c r="R4" i="38"/>
  <c r="S4" i="38"/>
  <c r="O4" i="38"/>
  <c r="P4" i="19"/>
  <c r="Q4" i="19"/>
  <c r="R4" i="19"/>
  <c r="S4" i="19"/>
  <c r="O4" i="19"/>
  <c r="T23" i="58" l="1" a="1"/>
  <c r="T23" i="58" s="1"/>
  <c r="AT18" i="58" s="1"/>
  <c r="C31" i="58"/>
  <c r="L23" i="58"/>
  <c r="AJ24" i="7" l="1"/>
  <c r="AK24" i="7"/>
  <c r="AL24" i="7"/>
  <c r="AM24" i="7"/>
  <c r="AN24" i="7"/>
  <c r="AJ25" i="7"/>
  <c r="AK25" i="7"/>
  <c r="AL25" i="7"/>
  <c r="AM25" i="7"/>
  <c r="AN25" i="7"/>
  <c r="AJ26" i="7"/>
  <c r="AK26" i="7"/>
  <c r="AO26" i="7" s="1" a="1"/>
  <c r="AL26" i="7"/>
  <c r="AM26" i="7"/>
  <c r="AN26" i="7"/>
  <c r="AJ27" i="7"/>
  <c r="AK27" i="7"/>
  <c r="AL27" i="7"/>
  <c r="AM27" i="7"/>
  <c r="AN27" i="7"/>
  <c r="AJ28" i="7"/>
  <c r="AK28" i="7"/>
  <c r="AL28" i="7"/>
  <c r="AM28" i="7"/>
  <c r="AN28" i="7"/>
  <c r="AJ29" i="7"/>
  <c r="AK29" i="7"/>
  <c r="AL29" i="7"/>
  <c r="AM29" i="7"/>
  <c r="AN29" i="7"/>
  <c r="AJ30" i="7"/>
  <c r="AK30" i="7"/>
  <c r="AL30" i="7"/>
  <c r="AM30" i="7"/>
  <c r="AN30" i="7"/>
  <c r="AJ31" i="7"/>
  <c r="AO31" i="7" s="1" a="1"/>
  <c r="AK31" i="7"/>
  <c r="AL31" i="7"/>
  <c r="AM31" i="7"/>
  <c r="AN31" i="7"/>
  <c r="AJ32" i="7"/>
  <c r="AK32" i="7"/>
  <c r="AL32" i="7"/>
  <c r="AM32" i="7"/>
  <c r="AO32" i="7" s="1" a="1"/>
  <c r="AN32" i="7"/>
  <c r="AJ33" i="7"/>
  <c r="AK33" i="7"/>
  <c r="AL33" i="7"/>
  <c r="AM33" i="7"/>
  <c r="AN33" i="7"/>
  <c r="AJ34" i="7"/>
  <c r="AO34" i="7" s="1" a="1"/>
  <c r="AK34" i="7"/>
  <c r="AL34" i="7"/>
  <c r="AM34" i="7"/>
  <c r="AN34" i="7"/>
  <c r="AJ35" i="7"/>
  <c r="AK35" i="7"/>
  <c r="AL35" i="7"/>
  <c r="AM35" i="7"/>
  <c r="AN35" i="7"/>
  <c r="AJ36" i="7"/>
  <c r="AK36" i="7"/>
  <c r="AL36" i="7"/>
  <c r="AM36" i="7"/>
  <c r="AN36" i="7"/>
  <c r="AJ37" i="7"/>
  <c r="AK37" i="7"/>
  <c r="AL37" i="7"/>
  <c r="AM37" i="7"/>
  <c r="AN37" i="7"/>
  <c r="AJ38" i="7"/>
  <c r="AK38" i="7"/>
  <c r="AL38" i="7"/>
  <c r="AM38" i="7"/>
  <c r="AN38" i="7"/>
  <c r="AJ39" i="7"/>
  <c r="AK39" i="7"/>
  <c r="AL39" i="7"/>
  <c r="AM39" i="7"/>
  <c r="AN39" i="7"/>
  <c r="AJ40" i="7"/>
  <c r="AK40" i="7"/>
  <c r="AL40" i="7"/>
  <c r="AM40" i="7"/>
  <c r="AN40" i="7"/>
  <c r="AJ41" i="7"/>
  <c r="AK41" i="7"/>
  <c r="AL41" i="7"/>
  <c r="AM41" i="7"/>
  <c r="AN41" i="7"/>
  <c r="AJ42" i="7"/>
  <c r="AK42" i="7"/>
  <c r="AL42" i="7"/>
  <c r="AM42" i="7"/>
  <c r="AN42" i="7"/>
  <c r="AJ43" i="7"/>
  <c r="AK43" i="7"/>
  <c r="AL43" i="7"/>
  <c r="AM43" i="7"/>
  <c r="AN43" i="7"/>
  <c r="AJ44" i="7"/>
  <c r="AK44" i="7"/>
  <c r="AL44" i="7"/>
  <c r="AM44" i="7"/>
  <c r="AN44" i="7"/>
  <c r="AJ45" i="7"/>
  <c r="AK45" i="7"/>
  <c r="AL45" i="7"/>
  <c r="AM45" i="7"/>
  <c r="AN45" i="7"/>
  <c r="AJ46" i="7"/>
  <c r="AK46" i="7"/>
  <c r="AL46" i="7"/>
  <c r="AM46" i="7"/>
  <c r="AN46" i="7"/>
  <c r="AJ47" i="7"/>
  <c r="AK47" i="7"/>
  <c r="AL47" i="7"/>
  <c r="AM47" i="7"/>
  <c r="AN47" i="7"/>
  <c r="AJ48" i="7"/>
  <c r="AK48" i="7"/>
  <c r="AL48" i="7"/>
  <c r="AM48" i="7"/>
  <c r="AN48" i="7"/>
  <c r="AJ49" i="7"/>
  <c r="AK49" i="7"/>
  <c r="AL49" i="7"/>
  <c r="AM49" i="7"/>
  <c r="AN49" i="7"/>
  <c r="AJ50" i="7"/>
  <c r="AK50" i="7"/>
  <c r="AL50" i="7"/>
  <c r="AM50" i="7"/>
  <c r="AN50" i="7"/>
  <c r="AJ51" i="7"/>
  <c r="AK51" i="7"/>
  <c r="AL51" i="7"/>
  <c r="AM51" i="7"/>
  <c r="AN51" i="7"/>
  <c r="AJ52" i="7"/>
  <c r="AK52" i="7"/>
  <c r="AL52" i="7"/>
  <c r="AM52" i="7"/>
  <c r="AN52" i="7"/>
  <c r="AJ53" i="7"/>
  <c r="AK53" i="7"/>
  <c r="AL53" i="7"/>
  <c r="AM53" i="7"/>
  <c r="AN53" i="7"/>
  <c r="AJ54" i="7"/>
  <c r="AK54" i="7"/>
  <c r="AL54" i="7"/>
  <c r="AM54" i="7"/>
  <c r="AN54" i="7"/>
  <c r="AJ55" i="7"/>
  <c r="AO55" i="7" s="1" a="1"/>
  <c r="AK55" i="7"/>
  <c r="AL55" i="7"/>
  <c r="AM55" i="7"/>
  <c r="AN55" i="7"/>
  <c r="AJ56" i="7"/>
  <c r="AK56" i="7"/>
  <c r="AL56" i="7"/>
  <c r="AM56" i="7"/>
  <c r="AO56" i="7" s="1" a="1"/>
  <c r="AN56" i="7"/>
  <c r="AJ57" i="7"/>
  <c r="AK57" i="7"/>
  <c r="AL57" i="7"/>
  <c r="AM57" i="7"/>
  <c r="AN57" i="7"/>
  <c r="AJ58" i="7"/>
  <c r="AK58" i="7"/>
  <c r="AO58" i="7" s="1" a="1"/>
  <c r="AL58" i="7"/>
  <c r="AM58" i="7"/>
  <c r="AN58" i="7"/>
  <c r="AJ59" i="7"/>
  <c r="AK59" i="7"/>
  <c r="AL59" i="7"/>
  <c r="AM59" i="7"/>
  <c r="AN59" i="7"/>
  <c r="AC24" i="7"/>
  <c r="AB24" i="7"/>
  <c r="AA24" i="7"/>
  <c r="Z24" i="7"/>
  <c r="Y24" i="7"/>
  <c r="AD24" i="7" s="1" a="1"/>
  <c r="AO24" i="7" l="1" a="1"/>
  <c r="AO29" i="7" a="1"/>
  <c r="AO45" i="7" a="1"/>
  <c r="AO59" i="7" a="1"/>
  <c r="AO52" i="7" a="1"/>
  <c r="AO43" i="7" a="1"/>
  <c r="AO38" i="7" a="1"/>
  <c r="AO36" i="7" a="1"/>
  <c r="AO36" i="7" s="1"/>
  <c r="AO35" i="7" a="1"/>
  <c r="AO37" i="7" a="1"/>
  <c r="AO54" i="7" a="1"/>
  <c r="AO51" i="7" a="1"/>
  <c r="AO46" i="7" a="1"/>
  <c r="AO44" i="7" a="1"/>
  <c r="AO44" i="7" s="1"/>
  <c r="AO30" i="7" a="1"/>
  <c r="AO28" i="7" a="1"/>
  <c r="AO28" i="7" s="1"/>
  <c r="AO27" i="7" a="1"/>
  <c r="AO57" i="7" a="1"/>
  <c r="AO57" i="7" s="1"/>
  <c r="AO53" i="7" a="1"/>
  <c r="AO49" i="7" a="1"/>
  <c r="AO49" i="7" s="1"/>
  <c r="AO41" i="7" a="1"/>
  <c r="AO33" i="7" a="1"/>
  <c r="AO33" i="7" s="1"/>
  <c r="AO50" i="7" a="1"/>
  <c r="AO48" i="7" a="1"/>
  <c r="AO48" i="7" s="1"/>
  <c r="AO47" i="7" a="1"/>
  <c r="AO42" i="7" a="1"/>
  <c r="AO42" i="7" s="1"/>
  <c r="AO40" i="7" a="1"/>
  <c r="AO39" i="7" a="1"/>
  <c r="AO39" i="7" s="1"/>
  <c r="AO25" i="7" a="1"/>
  <c r="AO25" i="7" s="1"/>
  <c r="AO29" i="7"/>
  <c r="AO55" i="7"/>
  <c r="AO52" i="7"/>
  <c r="AO50" i="7"/>
  <c r="AO47" i="7"/>
  <c r="AO46" i="7"/>
  <c r="AO43" i="7"/>
  <c r="AO40" i="7"/>
  <c r="AO38" i="7"/>
  <c r="AO35" i="7"/>
  <c r="AO58" i="7"/>
  <c r="AO54" i="7"/>
  <c r="AO51" i="7"/>
  <c r="AO34" i="7"/>
  <c r="AO32" i="7"/>
  <c r="AO31" i="7"/>
  <c r="AO30" i="7"/>
  <c r="AO27" i="7"/>
  <c r="AO59" i="7"/>
  <c r="AO56" i="7"/>
  <c r="AD24" i="7"/>
  <c r="AO53" i="7"/>
  <c r="AO45" i="7"/>
  <c r="AO41" i="7"/>
  <c r="AO37" i="7"/>
  <c r="AO26" i="7"/>
  <c r="AO24" i="7"/>
  <c r="T7" i="56" s="1"/>
  <c r="I18" i="60" l="1"/>
  <c r="J18" i="60"/>
  <c r="X18" i="60"/>
  <c r="Y18" i="60"/>
  <c r="Z18" i="60"/>
  <c r="AJ18" i="60"/>
  <c r="AK18" i="60"/>
  <c r="AL18" i="60"/>
  <c r="AQ18" i="60"/>
  <c r="C33" i="60"/>
  <c r="E33" i="60" s="1"/>
  <c r="B33" i="60"/>
  <c r="D33" i="60" s="1"/>
  <c r="C32" i="60"/>
  <c r="E32" i="60" s="1"/>
  <c r="B32" i="60"/>
  <c r="D32" i="60" s="1"/>
  <c r="C31" i="60"/>
  <c r="E31" i="60" s="1"/>
  <c r="B31" i="60"/>
  <c r="D31" i="60" s="1"/>
  <c r="G30" i="60"/>
  <c r="F30" i="60"/>
  <c r="E30" i="60"/>
  <c r="D30" i="60"/>
  <c r="C30" i="60"/>
  <c r="B30" i="60"/>
  <c r="G29" i="60"/>
  <c r="F29" i="60"/>
  <c r="K24" i="60" s="1"/>
  <c r="P24" i="60" s="1"/>
  <c r="D29" i="60"/>
  <c r="C29" i="60"/>
  <c r="E29" i="60" s="1"/>
  <c r="B29" i="60"/>
  <c r="S25" i="60"/>
  <c r="R25" i="60"/>
  <c r="Q25" i="60"/>
  <c r="P25" i="60"/>
  <c r="O25" i="60"/>
  <c r="S24" i="60"/>
  <c r="R24" i="60"/>
  <c r="O24" i="60"/>
  <c r="S23" i="60"/>
  <c r="R23" i="60"/>
  <c r="O23" i="60"/>
  <c r="S22" i="60"/>
  <c r="R22" i="60"/>
  <c r="O22" i="60"/>
  <c r="J19" i="59"/>
  <c r="X19" i="59"/>
  <c r="Y19" i="59"/>
  <c r="Z19" i="59"/>
  <c r="AJ19" i="59"/>
  <c r="AK19" i="59"/>
  <c r="AL19" i="59"/>
  <c r="AP19" i="59"/>
  <c r="AQ19" i="59"/>
  <c r="P24" i="59"/>
  <c r="P23" i="59"/>
  <c r="O23" i="59"/>
  <c r="R23" i="59"/>
  <c r="S23" i="59"/>
  <c r="O24" i="59"/>
  <c r="Q24" i="59"/>
  <c r="R24" i="59"/>
  <c r="S24" i="59"/>
  <c r="O25" i="59"/>
  <c r="P25" i="59"/>
  <c r="Q25" i="59"/>
  <c r="R25" i="59"/>
  <c r="S25" i="59"/>
  <c r="P22" i="59"/>
  <c r="Q22" i="59"/>
  <c r="R22" i="59"/>
  <c r="S22" i="59"/>
  <c r="O22" i="59"/>
  <c r="G33" i="59"/>
  <c r="F33" i="59"/>
  <c r="C33" i="59"/>
  <c r="E33" i="59" s="1"/>
  <c r="B33" i="59"/>
  <c r="D33" i="59" s="1"/>
  <c r="G32" i="59"/>
  <c r="F32" i="59"/>
  <c r="C32" i="59"/>
  <c r="D32" i="59" s="1"/>
  <c r="E32" i="59" s="1"/>
  <c r="B32" i="59"/>
  <c r="G31" i="59"/>
  <c r="F31" i="59"/>
  <c r="C31" i="59"/>
  <c r="E31" i="59" s="1"/>
  <c r="B31" i="59"/>
  <c r="D31" i="59" s="1"/>
  <c r="G30" i="59"/>
  <c r="F30" i="59"/>
  <c r="C30" i="59"/>
  <c r="E30" i="59" s="1"/>
  <c r="B30" i="59"/>
  <c r="D30" i="59" s="1"/>
  <c r="G29" i="59"/>
  <c r="F29" i="59"/>
  <c r="C29" i="59"/>
  <c r="E29" i="59" s="1"/>
  <c r="B29" i="59"/>
  <c r="D29" i="59" s="1"/>
  <c r="O14" i="31"/>
  <c r="P14" i="31"/>
  <c r="Q14" i="31"/>
  <c r="R14" i="31"/>
  <c r="S14" i="31"/>
  <c r="O15" i="31"/>
  <c r="P15" i="31"/>
  <c r="Q15" i="31"/>
  <c r="R15" i="31"/>
  <c r="S15" i="31"/>
  <c r="O17" i="31"/>
  <c r="P17" i="31"/>
  <c r="Q17" i="31"/>
  <c r="R17" i="31"/>
  <c r="S17" i="31"/>
  <c r="O19" i="31"/>
  <c r="P19" i="31"/>
  <c r="Q19" i="31"/>
  <c r="R19" i="31"/>
  <c r="S19" i="31"/>
  <c r="O20" i="31"/>
  <c r="P20" i="31"/>
  <c r="Q20" i="31"/>
  <c r="R20" i="31"/>
  <c r="S20" i="31"/>
  <c r="O21" i="31"/>
  <c r="P21" i="31"/>
  <c r="Q21" i="31"/>
  <c r="R21" i="31"/>
  <c r="S21" i="31"/>
  <c r="O22" i="31"/>
  <c r="P22" i="31"/>
  <c r="Q22" i="31"/>
  <c r="R22" i="31"/>
  <c r="S22" i="31"/>
  <c r="I19" i="58"/>
  <c r="J19" i="58"/>
  <c r="S19" i="58"/>
  <c r="V19" i="58"/>
  <c r="X19" i="58"/>
  <c r="Y19" i="58"/>
  <c r="Z19" i="58"/>
  <c r="AC19" i="58"/>
  <c r="AF19" i="58"/>
  <c r="AI19" i="58"/>
  <c r="AJ19" i="58"/>
  <c r="AK19" i="58"/>
  <c r="AL19" i="58"/>
  <c r="AM19" i="58"/>
  <c r="AO19" i="58"/>
  <c r="O24" i="58"/>
  <c r="R24" i="58"/>
  <c r="S24" i="58"/>
  <c r="O25" i="58"/>
  <c r="R25" i="58"/>
  <c r="S25" i="58"/>
  <c r="O26" i="58"/>
  <c r="P26" i="58"/>
  <c r="Q26" i="58"/>
  <c r="R26" i="58"/>
  <c r="S26" i="58"/>
  <c r="R23" i="58"/>
  <c r="S23" i="58"/>
  <c r="O23" i="58"/>
  <c r="C35" i="58"/>
  <c r="E35" i="58" s="1"/>
  <c r="B35" i="58"/>
  <c r="D35" i="58" s="1"/>
  <c r="F34" i="58"/>
  <c r="G34" i="58" s="1"/>
  <c r="C34" i="58"/>
  <c r="E34" i="58" s="1"/>
  <c r="B34" i="58"/>
  <c r="D34" i="58" s="1"/>
  <c r="E33" i="58"/>
  <c r="G33" i="58" s="1"/>
  <c r="C33" i="58"/>
  <c r="B33" i="58"/>
  <c r="D33" i="58" s="1"/>
  <c r="F33" i="58" s="1"/>
  <c r="F32" i="58"/>
  <c r="G32" i="58" s="1"/>
  <c r="C32" i="58"/>
  <c r="E32" i="58" s="1"/>
  <c r="B32" i="58"/>
  <c r="D32" i="58" s="1"/>
  <c r="F31" i="58"/>
  <c r="G31" i="58" s="1"/>
  <c r="E31" i="58"/>
  <c r="B31" i="58"/>
  <c r="D31" i="58" s="1"/>
  <c r="F30" i="58"/>
  <c r="G30" i="58" s="1"/>
  <c r="C30" i="58"/>
  <c r="B30" i="58"/>
  <c r="T7" i="25" a="1"/>
  <c r="T7" i="25" s="1"/>
  <c r="T8" i="25" a="1"/>
  <c r="T8" i="25" s="1"/>
  <c r="T9" i="25" a="1"/>
  <c r="T9" i="25" s="1"/>
  <c r="T10" i="25" a="1"/>
  <c r="T10" i="25" s="1"/>
  <c r="T14" i="25" a="1"/>
  <c r="T14" i="25" s="1"/>
  <c r="T18" i="25" a="1"/>
  <c r="T18" i="25" s="1"/>
  <c r="T22" i="25" a="1"/>
  <c r="T22" i="25"/>
  <c r="T23" i="25" a="1"/>
  <c r="T23" i="25" s="1"/>
  <c r="E11" i="56"/>
  <c r="G11" i="56"/>
  <c r="J11" i="56"/>
  <c r="K11" i="56"/>
  <c r="X11" i="56"/>
  <c r="Y11" i="56"/>
  <c r="Z11" i="56"/>
  <c r="AA11" i="56"/>
  <c r="AD11" i="56"/>
  <c r="AG11" i="56"/>
  <c r="AJ11" i="56"/>
  <c r="AL11" i="56"/>
  <c r="AM11" i="56"/>
  <c r="AQ11" i="56"/>
  <c r="G22" i="56"/>
  <c r="F22" i="56"/>
  <c r="O16" i="56"/>
  <c r="R16" i="56"/>
  <c r="S16" i="56"/>
  <c r="O17" i="56"/>
  <c r="R17" i="56"/>
  <c r="S17" i="56"/>
  <c r="O18" i="56"/>
  <c r="P18" i="56"/>
  <c r="Q18" i="56"/>
  <c r="R18" i="56"/>
  <c r="S18" i="56"/>
  <c r="R15" i="56"/>
  <c r="S15" i="56"/>
  <c r="O15" i="56"/>
  <c r="E24" i="56"/>
  <c r="D24" i="56"/>
  <c r="C24" i="56"/>
  <c r="B24" i="56"/>
  <c r="C22" i="56"/>
  <c r="L15" i="56" s="1"/>
  <c r="Q15" i="56" s="1"/>
  <c r="B22" i="56"/>
  <c r="D22" i="56" s="1"/>
  <c r="T20" i="31" l="1" a="1"/>
  <c r="T20" i="31" s="1"/>
  <c r="AU14" i="59" s="1"/>
  <c r="T19" i="31" a="1"/>
  <c r="T19" i="31" s="1"/>
  <c r="AT14" i="59" s="1"/>
  <c r="T14" i="31" a="1"/>
  <c r="T14" i="31" s="1"/>
  <c r="AO14" i="59" s="1"/>
  <c r="AO19" i="59" s="1"/>
  <c r="L23" i="59"/>
  <c r="Q23" i="59" s="1"/>
  <c r="T25" i="60" a="1"/>
  <c r="T25" i="60" s="1"/>
  <c r="AW17" i="60" s="1"/>
  <c r="D30" i="58"/>
  <c r="K23" i="58"/>
  <c r="P23" i="58" s="1"/>
  <c r="L23" i="60"/>
  <c r="Q23" i="60" s="1"/>
  <c r="K24" i="58"/>
  <c r="P24" i="58" s="1"/>
  <c r="T22" i="31" a="1"/>
  <c r="T22" i="31" s="1"/>
  <c r="AW14" i="59" s="1"/>
  <c r="T17" i="31" a="1"/>
  <c r="T17" i="31" s="1"/>
  <c r="K15" i="56"/>
  <c r="P15" i="56" s="1"/>
  <c r="T21" i="31" a="1"/>
  <c r="T21" i="31" s="1"/>
  <c r="T15" i="31" a="1"/>
  <c r="T15" i="31" s="1"/>
  <c r="Q23" i="58"/>
  <c r="L25" i="58"/>
  <c r="Q25" i="58" s="1"/>
  <c r="K25" i="58"/>
  <c r="P25" i="58" s="1"/>
  <c r="T25" i="58" s="1" a="1"/>
  <c r="T25" i="58" s="1"/>
  <c r="AV18" i="58" s="1"/>
  <c r="E30" i="58"/>
  <c r="L24" i="58" s="1"/>
  <c r="Q24" i="58" s="1"/>
  <c r="T26" i="58" a="1"/>
  <c r="T26" i="58" s="1"/>
  <c r="AW18" i="58" s="1"/>
  <c r="P22" i="60"/>
  <c r="L24" i="60"/>
  <c r="Q24" i="60" s="1"/>
  <c r="T24" i="60" s="1" a="1"/>
  <c r="T24" i="60" s="1"/>
  <c r="AV17" i="60" s="1"/>
  <c r="P23" i="60"/>
  <c r="Q22" i="60"/>
  <c r="T25" i="59" a="1"/>
  <c r="T25" i="59" s="1"/>
  <c r="AW18" i="59" s="1"/>
  <c r="T22" i="59" a="1"/>
  <c r="T22" i="59" s="1"/>
  <c r="AT18" i="59" s="1"/>
  <c r="T24" i="59" a="1"/>
  <c r="T24" i="59" s="1"/>
  <c r="AV18" i="59" s="1"/>
  <c r="T23" i="59" a="1"/>
  <c r="T23" i="59" s="1"/>
  <c r="AU18" i="59" s="1"/>
  <c r="E22" i="56"/>
  <c r="L16" i="56" s="1"/>
  <c r="Q16" i="56" s="1"/>
  <c r="T18" i="56" a="1"/>
  <c r="T18" i="56" s="1"/>
  <c r="AW10" i="56" s="1"/>
  <c r="T15" i="56" a="1"/>
  <c r="K17" i="56"/>
  <c r="P17" i="56" s="1"/>
  <c r="K16" i="56"/>
  <c r="P16" i="56" s="1"/>
  <c r="L17" i="56"/>
  <c r="Q17" i="56" s="1"/>
  <c r="O23" i="54"/>
  <c r="R23" i="54"/>
  <c r="S23" i="54"/>
  <c r="O24" i="54"/>
  <c r="R24" i="54"/>
  <c r="S24" i="54"/>
  <c r="O25" i="54"/>
  <c r="P25" i="54"/>
  <c r="Q25" i="54"/>
  <c r="R25" i="54"/>
  <c r="S25" i="54"/>
  <c r="R22" i="54"/>
  <c r="S22" i="54"/>
  <c r="O22" i="54"/>
  <c r="C36" i="54"/>
  <c r="B36" i="54"/>
  <c r="E35" i="54"/>
  <c r="D35" i="54"/>
  <c r="C35" i="54"/>
  <c r="B35" i="54"/>
  <c r="E34" i="54"/>
  <c r="D34" i="54"/>
  <c r="C34" i="54"/>
  <c r="B34" i="54"/>
  <c r="E33" i="54"/>
  <c r="D33" i="54"/>
  <c r="C33" i="54"/>
  <c r="B33" i="54"/>
  <c r="C31" i="54"/>
  <c r="E31" i="54" s="1"/>
  <c r="B31" i="54"/>
  <c r="D31" i="54" s="1"/>
  <c r="F30" i="54"/>
  <c r="G30" i="54" s="1"/>
  <c r="B30" i="54"/>
  <c r="D30" i="54" s="1"/>
  <c r="C30" i="54"/>
  <c r="E30" i="54" s="1"/>
  <c r="C29" i="54"/>
  <c r="E29" i="54" s="1"/>
  <c r="G29" i="54" s="1"/>
  <c r="B29" i="54"/>
  <c r="D29" i="54" s="1"/>
  <c r="F29" i="54" s="1"/>
  <c r="AJ17" i="54"/>
  <c r="AL17" i="54"/>
  <c r="T24" i="58" l="1" a="1"/>
  <c r="T24" i="58" s="1"/>
  <c r="AU18" i="58" s="1"/>
  <c r="T15" i="56"/>
  <c r="AT10" i="56" s="1"/>
  <c r="T23" i="60" a="1"/>
  <c r="T23" i="60" s="1"/>
  <c r="AU17" i="60" s="1"/>
  <c r="T16" i="56" a="1"/>
  <c r="T16" i="56" s="1"/>
  <c r="AU10" i="56" s="1"/>
  <c r="T22" i="60" a="1"/>
  <c r="T22" i="60" s="1"/>
  <c r="AT17" i="60" s="1"/>
  <c r="T17" i="56" a="1"/>
  <c r="T17" i="56" s="1"/>
  <c r="AV10" i="56" s="1"/>
  <c r="AV11" i="56" s="1"/>
  <c r="K24" i="54"/>
  <c r="P24" i="54" s="1"/>
  <c r="L24" i="54"/>
  <c r="Q24" i="54" s="1"/>
  <c r="T25" i="54" a="1"/>
  <c r="T25" i="54" s="1"/>
  <c r="AW16" i="54" s="1"/>
  <c r="L22" i="54"/>
  <c r="Q22" i="54" s="1"/>
  <c r="K22" i="54"/>
  <c r="L23" i="54"/>
  <c r="Q23" i="54" s="1"/>
  <c r="K23" i="54"/>
  <c r="P23" i="54" s="1"/>
  <c r="S25" i="55"/>
  <c r="R25" i="55"/>
  <c r="Q25" i="55"/>
  <c r="P25" i="55"/>
  <c r="O25" i="55"/>
  <c r="S24" i="55"/>
  <c r="R24" i="55"/>
  <c r="Q24" i="55"/>
  <c r="P24" i="55"/>
  <c r="O24" i="55"/>
  <c r="S23" i="55"/>
  <c r="R23" i="55"/>
  <c r="Q23" i="55"/>
  <c r="P23" i="55"/>
  <c r="O23" i="55"/>
  <c r="S22" i="55"/>
  <c r="R22" i="55"/>
  <c r="Q22" i="55"/>
  <c r="P22" i="55"/>
  <c r="O22" i="55"/>
  <c r="S21" i="55"/>
  <c r="R21" i="55"/>
  <c r="Q21" i="55"/>
  <c r="P21" i="55"/>
  <c r="O21" i="55"/>
  <c r="S20" i="55"/>
  <c r="R20" i="55"/>
  <c r="Q20" i="55"/>
  <c r="P20" i="55"/>
  <c r="O20" i="55"/>
  <c r="S19" i="55"/>
  <c r="R19" i="55"/>
  <c r="Q19" i="55"/>
  <c r="P19" i="55"/>
  <c r="O19" i="55"/>
  <c r="S18" i="55"/>
  <c r="R18" i="55"/>
  <c r="Q18" i="55"/>
  <c r="P18" i="55"/>
  <c r="O18" i="55"/>
  <c r="S17" i="55"/>
  <c r="R17" i="55"/>
  <c r="Q17" i="55"/>
  <c r="P17" i="55"/>
  <c r="O17" i="55"/>
  <c r="S16" i="55"/>
  <c r="R16" i="55"/>
  <c r="Q16" i="55"/>
  <c r="P16" i="55"/>
  <c r="O16" i="55"/>
  <c r="S15" i="55"/>
  <c r="R15" i="55"/>
  <c r="Q15" i="55"/>
  <c r="P15" i="55"/>
  <c r="O15" i="55"/>
  <c r="S14" i="55"/>
  <c r="R14" i="55"/>
  <c r="Q14" i="55"/>
  <c r="P14" i="55"/>
  <c r="O14" i="55"/>
  <c r="S13" i="55"/>
  <c r="R13" i="55"/>
  <c r="Q13" i="55"/>
  <c r="P13" i="55"/>
  <c r="O13" i="55"/>
  <c r="S12" i="55"/>
  <c r="R12" i="55"/>
  <c r="Q12" i="55"/>
  <c r="P12" i="55"/>
  <c r="O12" i="55"/>
  <c r="S11" i="55"/>
  <c r="R11" i="55"/>
  <c r="Q11" i="55"/>
  <c r="P11" i="55"/>
  <c r="O11" i="55"/>
  <c r="S10" i="55"/>
  <c r="R10" i="55"/>
  <c r="Q10" i="55"/>
  <c r="P10" i="55"/>
  <c r="O10" i="55"/>
  <c r="S9" i="55"/>
  <c r="R9" i="55"/>
  <c r="Q9" i="55"/>
  <c r="P9" i="55"/>
  <c r="O9" i="55"/>
  <c r="S8" i="55"/>
  <c r="R8" i="55"/>
  <c r="Q8" i="55"/>
  <c r="P8" i="55"/>
  <c r="O8" i="55"/>
  <c r="S7" i="55"/>
  <c r="R7" i="55"/>
  <c r="Q7" i="55"/>
  <c r="P7" i="55"/>
  <c r="O7" i="55"/>
  <c r="S6" i="55"/>
  <c r="R6" i="55"/>
  <c r="Q6" i="55"/>
  <c r="P6" i="55"/>
  <c r="O6" i="55"/>
  <c r="S5" i="55"/>
  <c r="R5" i="55"/>
  <c r="Q5" i="55"/>
  <c r="P5" i="55"/>
  <c r="O5" i="55"/>
  <c r="S4" i="55"/>
  <c r="R4" i="55"/>
  <c r="Q4" i="55"/>
  <c r="P4" i="55"/>
  <c r="O4" i="55"/>
  <c r="T13" i="55" l="1" a="1"/>
  <c r="T13" i="55" s="1"/>
  <c r="AN8" i="54" s="1"/>
  <c r="T21" i="55" a="1"/>
  <c r="T21" i="55" s="1"/>
  <c r="T5" i="55" a="1"/>
  <c r="T5" i="55" s="1"/>
  <c r="C8" i="54" s="1"/>
  <c r="T10" i="55" a="1"/>
  <c r="T10" i="55" s="1"/>
  <c r="T24" i="54" a="1"/>
  <c r="T24" i="54" s="1"/>
  <c r="AV16" i="54" s="1"/>
  <c r="T23" i="54" a="1"/>
  <c r="T23" i="54" s="1"/>
  <c r="AU16" i="54" s="1"/>
  <c r="P22" i="54"/>
  <c r="T22" i="54" s="1" a="1"/>
  <c r="T22" i="54" s="1"/>
  <c r="AT16" i="54" s="1"/>
  <c r="T18" i="55" a="1"/>
  <c r="T18" i="55" s="1"/>
  <c r="T4" i="55" a="1"/>
  <c r="T4" i="55" s="1"/>
  <c r="B8" i="54" s="1"/>
  <c r="T7" i="55" a="1"/>
  <c r="T7" i="55" s="1"/>
  <c r="F8" i="54" s="1"/>
  <c r="T12" i="55" a="1"/>
  <c r="T12" i="55" s="1"/>
  <c r="T15" i="55" a="1"/>
  <c r="T15" i="55" s="1"/>
  <c r="AS8" i="54" s="1"/>
  <c r="T20" i="55" a="1"/>
  <c r="T20" i="55" s="1"/>
  <c r="T23" i="55" a="1"/>
  <c r="T23" i="55" s="1"/>
  <c r="T17" i="55" a="1"/>
  <c r="T17" i="55" s="1"/>
  <c r="AV8" i="54" s="1"/>
  <c r="T25" i="55" a="1"/>
  <c r="T25" i="55" s="1"/>
  <c r="T6" i="55" a="1"/>
  <c r="T6" i="55" s="1"/>
  <c r="E8" i="54" s="1"/>
  <c r="T14" i="55" a="1"/>
  <c r="T14" i="55" s="1"/>
  <c r="T22" i="55" a="1"/>
  <c r="T22" i="55" s="1"/>
  <c r="T9" i="55" a="1"/>
  <c r="T9" i="55" s="1"/>
  <c r="T8" i="55" a="1"/>
  <c r="T8" i="55" s="1"/>
  <c r="G8" i="54" s="1"/>
  <c r="T11" i="55" a="1"/>
  <c r="T11" i="55" s="1"/>
  <c r="T16" i="55" a="1"/>
  <c r="T16" i="55" s="1"/>
  <c r="T19" i="55" a="1"/>
  <c r="T19" i="55" s="1"/>
  <c r="T24" i="55" a="1"/>
  <c r="T24" i="55" s="1"/>
  <c r="O9" i="10"/>
  <c r="P9" i="10"/>
  <c r="Q9" i="10"/>
  <c r="R9" i="10"/>
  <c r="S9" i="10"/>
  <c r="O6" i="43"/>
  <c r="P6" i="43"/>
  <c r="Q6" i="43"/>
  <c r="R6" i="43"/>
  <c r="S6" i="43"/>
  <c r="O20" i="42"/>
  <c r="P20" i="42"/>
  <c r="Q20" i="42"/>
  <c r="R20" i="42"/>
  <c r="S20" i="42"/>
  <c r="O21" i="42"/>
  <c r="P21" i="42"/>
  <c r="Q21" i="42"/>
  <c r="R21" i="42"/>
  <c r="S21" i="42"/>
  <c r="O21" i="10"/>
  <c r="S21" i="10"/>
  <c r="R21" i="10"/>
  <c r="Q21" i="10"/>
  <c r="P21" i="10"/>
  <c r="O9" i="44"/>
  <c r="P9" i="44"/>
  <c r="Q9" i="44"/>
  <c r="R9" i="44"/>
  <c r="S9" i="44"/>
  <c r="O10" i="44"/>
  <c r="P10" i="44"/>
  <c r="Q10" i="44"/>
  <c r="R10" i="44"/>
  <c r="S10" i="44"/>
  <c r="O11" i="44"/>
  <c r="P11" i="44"/>
  <c r="Q11" i="44"/>
  <c r="R11" i="44"/>
  <c r="S11" i="44"/>
  <c r="R5" i="9"/>
  <c r="O5" i="9"/>
  <c r="P5" i="9"/>
  <c r="Q5" i="9"/>
  <c r="S5" i="9"/>
  <c r="O6" i="9"/>
  <c r="O15" i="8"/>
  <c r="P15" i="8"/>
  <c r="Q15" i="8"/>
  <c r="R15" i="8"/>
  <c r="S15" i="8"/>
  <c r="T21" i="10" l="1" a="1"/>
  <c r="T21" i="10" s="1"/>
  <c r="AW14" i="54" s="1"/>
  <c r="U8" i="54"/>
  <c r="R8" i="54"/>
  <c r="O8" i="54"/>
  <c r="L8" i="54"/>
  <c r="AF8" i="54"/>
  <c r="AA8" i="54"/>
  <c r="AG8" i="54"/>
  <c r="AD8" i="54"/>
  <c r="AI8" i="54"/>
  <c r="AC8" i="54"/>
  <c r="T15" i="8" a="1"/>
  <c r="T15" i="8" s="1"/>
  <c r="AT11" i="54" s="1"/>
  <c r="AU8" i="54"/>
  <c r="AT8" i="54"/>
  <c r="T6" i="43" a="1"/>
  <c r="T6" i="43" s="1"/>
  <c r="T11" i="44" a="1"/>
  <c r="T11" i="44" s="1"/>
  <c r="AQ12" i="54" s="1"/>
  <c r="AQ17" i="54" s="1"/>
  <c r="T10" i="44" a="1"/>
  <c r="T10" i="44" s="1"/>
  <c r="AU12" i="54" s="1"/>
  <c r="T20" i="42" a="1"/>
  <c r="T20" i="42" s="1"/>
  <c r="AU13" i="60" s="1"/>
  <c r="T9" i="10" a="1"/>
  <c r="T9" i="10" s="1"/>
  <c r="B14" i="54" s="1"/>
  <c r="T21" i="42" a="1"/>
  <c r="T21" i="42" s="1"/>
  <c r="T9" i="44" a="1"/>
  <c r="T9" i="44" s="1"/>
  <c r="AT12" i="54" s="1"/>
  <c r="T5" i="9" a="1"/>
  <c r="T5" i="9" s="1"/>
  <c r="S6" i="53"/>
  <c r="R6" i="53"/>
  <c r="Q6" i="53"/>
  <c r="P6" i="53"/>
  <c r="O6" i="53"/>
  <c r="S5" i="53"/>
  <c r="R5" i="53"/>
  <c r="Q5" i="53"/>
  <c r="P5" i="53"/>
  <c r="O5" i="53"/>
  <c r="S4" i="53"/>
  <c r="R4" i="53"/>
  <c r="Q4" i="53"/>
  <c r="P4" i="53"/>
  <c r="O4" i="53"/>
  <c r="S6" i="52"/>
  <c r="R6" i="52"/>
  <c r="Q6" i="52"/>
  <c r="P6" i="52"/>
  <c r="O6" i="52"/>
  <c r="S5" i="52"/>
  <c r="R5" i="52"/>
  <c r="Q5" i="52"/>
  <c r="P5" i="52"/>
  <c r="O5" i="52"/>
  <c r="S4" i="52"/>
  <c r="R4" i="52"/>
  <c r="Q4" i="52"/>
  <c r="P4" i="52"/>
  <c r="O4" i="52"/>
  <c r="B13" i="54" l="1"/>
  <c r="B9" i="56"/>
  <c r="T6" i="52" a="1"/>
  <c r="T6" i="52" s="1"/>
  <c r="D10" i="54" s="1"/>
  <c r="T6" i="53" a="1"/>
  <c r="T6" i="53" s="1"/>
  <c r="D8" i="56" s="1"/>
  <c r="D11" i="56" s="1"/>
  <c r="T5" i="53" a="1"/>
  <c r="T5" i="53" s="1"/>
  <c r="C8" i="56" s="1"/>
  <c r="C11" i="56" s="1"/>
  <c r="T5" i="52" a="1"/>
  <c r="T5" i="52" s="1"/>
  <c r="C10" i="54" s="1"/>
  <c r="T4" i="53" a="1"/>
  <c r="T4" i="53" s="1"/>
  <c r="B8" i="56" s="1"/>
  <c r="T4" i="52" a="1"/>
  <c r="T4" i="52" s="1"/>
  <c r="B10" i="54" s="1"/>
  <c r="AN148" i="7"/>
  <c r="AM148" i="7"/>
  <c r="AL148" i="7"/>
  <c r="AK148" i="7"/>
  <c r="AJ148" i="7"/>
  <c r="AN147" i="7"/>
  <c r="AM147" i="7"/>
  <c r="AL147" i="7"/>
  <c r="AK147" i="7"/>
  <c r="AJ147" i="7"/>
  <c r="AN142" i="7"/>
  <c r="AM142" i="7"/>
  <c r="AL142" i="7"/>
  <c r="AK142" i="7"/>
  <c r="AJ142" i="7"/>
  <c r="AN141" i="7"/>
  <c r="AM141" i="7"/>
  <c r="AL141" i="7"/>
  <c r="AK141" i="7"/>
  <c r="AJ141" i="7"/>
  <c r="AN140" i="7"/>
  <c r="AM140" i="7"/>
  <c r="AL140" i="7"/>
  <c r="AK140" i="7"/>
  <c r="AJ140" i="7"/>
  <c r="AN114" i="7"/>
  <c r="AM114" i="7"/>
  <c r="AL114" i="7"/>
  <c r="AK114" i="7"/>
  <c r="AJ114" i="7"/>
  <c r="AN113" i="7"/>
  <c r="AM113" i="7"/>
  <c r="AL113" i="7"/>
  <c r="AK113" i="7"/>
  <c r="AJ113" i="7"/>
  <c r="AN112" i="7"/>
  <c r="AM112" i="7"/>
  <c r="AL112" i="7"/>
  <c r="AK112" i="7"/>
  <c r="AJ112" i="7"/>
  <c r="AN111" i="7"/>
  <c r="AM111" i="7"/>
  <c r="AL111" i="7"/>
  <c r="AK111" i="7"/>
  <c r="AJ111" i="7"/>
  <c r="AO111" i="7" s="1" a="1"/>
  <c r="AO111" i="7" s="1"/>
  <c r="AN110" i="7"/>
  <c r="AM110" i="7"/>
  <c r="AL110" i="7"/>
  <c r="AK110" i="7"/>
  <c r="AJ110" i="7"/>
  <c r="AO110" i="7" s="1" a="1"/>
  <c r="AO110" i="7" s="1"/>
  <c r="AN109" i="7"/>
  <c r="AM109" i="7"/>
  <c r="AL109" i="7"/>
  <c r="AK109" i="7"/>
  <c r="AJ109" i="7"/>
  <c r="AO109" i="7" s="1" a="1"/>
  <c r="AO109" i="7" s="1"/>
  <c r="AN108" i="7"/>
  <c r="AM108" i="7"/>
  <c r="AL108" i="7"/>
  <c r="AK108" i="7"/>
  <c r="AJ108" i="7"/>
  <c r="AO108" i="7" s="1" a="1"/>
  <c r="AO108" i="7" s="1"/>
  <c r="AN107" i="7"/>
  <c r="AM107" i="7"/>
  <c r="AL107" i="7"/>
  <c r="AK107" i="7"/>
  <c r="AJ107" i="7"/>
  <c r="AO107" i="7" s="1" a="1"/>
  <c r="AN106" i="7"/>
  <c r="AM106" i="7"/>
  <c r="AL106" i="7"/>
  <c r="AK106" i="7"/>
  <c r="AJ106" i="7"/>
  <c r="AN105" i="7"/>
  <c r="AM105" i="7"/>
  <c r="AL105" i="7"/>
  <c r="AK105" i="7"/>
  <c r="AJ105" i="7"/>
  <c r="AO105" i="7" s="1" a="1"/>
  <c r="AO105" i="7" s="1"/>
  <c r="AN104" i="7"/>
  <c r="AM104" i="7"/>
  <c r="AL104" i="7"/>
  <c r="AK104" i="7"/>
  <c r="AJ104" i="7"/>
  <c r="AO104" i="7" s="1" a="1"/>
  <c r="AO104" i="7" s="1"/>
  <c r="AN103" i="7"/>
  <c r="AM103" i="7"/>
  <c r="AL103" i="7"/>
  <c r="AK103" i="7"/>
  <c r="AJ103" i="7"/>
  <c r="AO103" i="7" s="1" a="1"/>
  <c r="AO103" i="7" s="1"/>
  <c r="AN102" i="7"/>
  <c r="AM102" i="7"/>
  <c r="AL102" i="7"/>
  <c r="AK102" i="7"/>
  <c r="AJ102" i="7"/>
  <c r="AO102" i="7" s="1" a="1"/>
  <c r="AO102" i="7" s="1"/>
  <c r="AN101" i="7"/>
  <c r="AM101" i="7"/>
  <c r="AL101" i="7"/>
  <c r="AK101" i="7"/>
  <c r="AJ101" i="7"/>
  <c r="AO101" i="7" s="1" a="1"/>
  <c r="AO101" i="7" s="1"/>
  <c r="AN100" i="7"/>
  <c r="AM100" i="7"/>
  <c r="AL100" i="7"/>
  <c r="AK100" i="7"/>
  <c r="AJ100" i="7"/>
  <c r="AO100" i="7" s="1" a="1"/>
  <c r="AO100" i="7" s="1"/>
  <c r="AN99" i="7"/>
  <c r="AM99" i="7"/>
  <c r="AL99" i="7"/>
  <c r="AK99" i="7"/>
  <c r="AJ99" i="7"/>
  <c r="AO99" i="7" s="1" a="1"/>
  <c r="AO99" i="7" s="1"/>
  <c r="AN98" i="7"/>
  <c r="AM98" i="7"/>
  <c r="AL98" i="7"/>
  <c r="AK98" i="7"/>
  <c r="AJ98" i="7"/>
  <c r="AN97" i="7"/>
  <c r="AM97" i="7"/>
  <c r="AL97" i="7"/>
  <c r="AK97" i="7"/>
  <c r="AJ97" i="7"/>
  <c r="AN96" i="7"/>
  <c r="AM96" i="7"/>
  <c r="AL96" i="7"/>
  <c r="AK96" i="7"/>
  <c r="AJ96" i="7"/>
  <c r="AN95" i="7"/>
  <c r="AM95" i="7"/>
  <c r="AL95" i="7"/>
  <c r="AK95" i="7"/>
  <c r="AJ95" i="7"/>
  <c r="AN93" i="7"/>
  <c r="AM93" i="7"/>
  <c r="AL93" i="7"/>
  <c r="AK93" i="7"/>
  <c r="AJ93" i="7"/>
  <c r="AN92" i="7"/>
  <c r="AM92" i="7"/>
  <c r="AL92" i="7"/>
  <c r="AK92" i="7"/>
  <c r="AJ92" i="7"/>
  <c r="AN91" i="7"/>
  <c r="AM91" i="7"/>
  <c r="AL91" i="7"/>
  <c r="AK91" i="7"/>
  <c r="AJ91" i="7"/>
  <c r="AN90" i="7"/>
  <c r="AM90" i="7"/>
  <c r="AL90" i="7"/>
  <c r="AK90" i="7"/>
  <c r="AJ90" i="7"/>
  <c r="AN89" i="7"/>
  <c r="AM89" i="7"/>
  <c r="AL89" i="7"/>
  <c r="AK89" i="7"/>
  <c r="AJ89" i="7"/>
  <c r="AN88" i="7"/>
  <c r="AM88" i="7"/>
  <c r="AL88" i="7"/>
  <c r="AK88" i="7"/>
  <c r="AJ88" i="7"/>
  <c r="AN87" i="7"/>
  <c r="AM87" i="7"/>
  <c r="AL87" i="7"/>
  <c r="AK87" i="7"/>
  <c r="AJ87" i="7"/>
  <c r="AN86" i="7"/>
  <c r="AM86" i="7"/>
  <c r="AL86" i="7"/>
  <c r="AK86" i="7"/>
  <c r="AJ86" i="7"/>
  <c r="AN85" i="7"/>
  <c r="AM85" i="7"/>
  <c r="AL85" i="7"/>
  <c r="AK85" i="7"/>
  <c r="AJ85" i="7"/>
  <c r="AN84" i="7"/>
  <c r="AM84" i="7"/>
  <c r="AL84" i="7"/>
  <c r="AK84" i="7"/>
  <c r="AJ84" i="7"/>
  <c r="AN82" i="7"/>
  <c r="AM82" i="7"/>
  <c r="AL82" i="7"/>
  <c r="AK82" i="7"/>
  <c r="AJ82" i="7"/>
  <c r="AN81" i="7"/>
  <c r="AM81" i="7"/>
  <c r="AL81" i="7"/>
  <c r="AK81" i="7"/>
  <c r="AJ81" i="7"/>
  <c r="AN80" i="7"/>
  <c r="AM80" i="7"/>
  <c r="AL80" i="7"/>
  <c r="AK80" i="7"/>
  <c r="AJ80" i="7"/>
  <c r="AN79" i="7"/>
  <c r="AM79" i="7"/>
  <c r="AL79" i="7"/>
  <c r="AK79" i="7"/>
  <c r="AJ79" i="7"/>
  <c r="AN78" i="7"/>
  <c r="AM78" i="7"/>
  <c r="AL78" i="7"/>
  <c r="AK78" i="7"/>
  <c r="AJ78" i="7"/>
  <c r="AN77" i="7"/>
  <c r="AM77" i="7"/>
  <c r="AL77" i="7"/>
  <c r="AK77" i="7"/>
  <c r="AJ77" i="7"/>
  <c r="AO77" i="7" s="1" a="1"/>
  <c r="AO77" i="7" s="1"/>
  <c r="AN76" i="7"/>
  <c r="AM76" i="7"/>
  <c r="AL76" i="7"/>
  <c r="AK76" i="7"/>
  <c r="AJ76" i="7"/>
  <c r="AO76" i="7" s="1" a="1"/>
  <c r="AO76" i="7" s="1"/>
  <c r="AN75" i="7"/>
  <c r="AM75" i="7"/>
  <c r="AL75" i="7"/>
  <c r="AK75" i="7"/>
  <c r="AJ75" i="7"/>
  <c r="AO75" i="7" s="1" a="1"/>
  <c r="AN74" i="7"/>
  <c r="AM74" i="7"/>
  <c r="AL74" i="7"/>
  <c r="AK74" i="7"/>
  <c r="AJ74" i="7"/>
  <c r="AO74" i="7" s="1" a="1"/>
  <c r="AO74" i="7" s="1"/>
  <c r="AN73" i="7"/>
  <c r="AM73" i="7"/>
  <c r="AL73" i="7"/>
  <c r="AK73" i="7"/>
  <c r="AJ73" i="7"/>
  <c r="AO73" i="7" s="1" a="1"/>
  <c r="AO73" i="7" s="1"/>
  <c r="AN72" i="7"/>
  <c r="AM72" i="7"/>
  <c r="AL72" i="7"/>
  <c r="AK72" i="7"/>
  <c r="AJ72" i="7"/>
  <c r="AO72" i="7" s="1" a="1"/>
  <c r="AN71" i="7"/>
  <c r="AM71" i="7"/>
  <c r="AL71" i="7"/>
  <c r="AK71" i="7"/>
  <c r="AJ71" i="7"/>
  <c r="AN70" i="7"/>
  <c r="AM70" i="7"/>
  <c r="AL70" i="7"/>
  <c r="AK70" i="7"/>
  <c r="AJ70" i="7"/>
  <c r="AN69" i="7"/>
  <c r="AM69" i="7"/>
  <c r="AL69" i="7"/>
  <c r="AK69" i="7"/>
  <c r="AJ69" i="7"/>
  <c r="AO69" i="7" s="1" a="1"/>
  <c r="AO69" i="7" s="1"/>
  <c r="AN68" i="7"/>
  <c r="AM68" i="7"/>
  <c r="AL68" i="7"/>
  <c r="AK68" i="7"/>
  <c r="AJ68" i="7"/>
  <c r="AO68" i="7" s="1" a="1"/>
  <c r="AO68" i="7" s="1"/>
  <c r="AN67" i="7"/>
  <c r="AM67" i="7"/>
  <c r="AL67" i="7"/>
  <c r="AK67" i="7"/>
  <c r="AJ67" i="7"/>
  <c r="AO67" i="7" s="1" a="1"/>
  <c r="AO67" i="7" s="1"/>
  <c r="AN66" i="7"/>
  <c r="AM66" i="7"/>
  <c r="AL66" i="7"/>
  <c r="AK66" i="7"/>
  <c r="AJ66" i="7"/>
  <c r="AN65" i="7"/>
  <c r="AM65" i="7"/>
  <c r="AL65" i="7"/>
  <c r="AK65" i="7"/>
  <c r="AJ65" i="7"/>
  <c r="AN64" i="7"/>
  <c r="AM64" i="7"/>
  <c r="AL64" i="7"/>
  <c r="AK64" i="7"/>
  <c r="AJ64" i="7"/>
  <c r="AO64" i="7" s="1" a="1"/>
  <c r="AO64" i="7" s="1"/>
  <c r="AN63" i="7"/>
  <c r="AM63" i="7"/>
  <c r="AL63" i="7"/>
  <c r="AK63" i="7"/>
  <c r="AJ63" i="7"/>
  <c r="AO63" i="7" s="1" a="1"/>
  <c r="AO63" i="7" s="1"/>
  <c r="AN62" i="7"/>
  <c r="AM62" i="7"/>
  <c r="AL62" i="7"/>
  <c r="AK62" i="7"/>
  <c r="AJ62" i="7"/>
  <c r="AO62" i="7" s="1" a="1"/>
  <c r="AO62" i="7" s="1"/>
  <c r="AN61" i="7"/>
  <c r="AM61" i="7"/>
  <c r="AL61" i="7"/>
  <c r="AK61" i="7"/>
  <c r="AJ61" i="7"/>
  <c r="AO61" i="7" s="1" a="1"/>
  <c r="AO61" i="7" s="1"/>
  <c r="AN60" i="7"/>
  <c r="AM60" i="7"/>
  <c r="AL60" i="7"/>
  <c r="AK60" i="7"/>
  <c r="AJ60" i="7"/>
  <c r="AN23" i="7"/>
  <c r="AM23" i="7"/>
  <c r="AL23" i="7"/>
  <c r="AK23" i="7"/>
  <c r="AJ23" i="7"/>
  <c r="AN22" i="7"/>
  <c r="AM22" i="7"/>
  <c r="AL22" i="7"/>
  <c r="AK22" i="7"/>
  <c r="AJ22" i="7"/>
  <c r="AN21" i="7"/>
  <c r="AM21" i="7"/>
  <c r="AL21" i="7"/>
  <c r="AK21" i="7"/>
  <c r="AJ21" i="7"/>
  <c r="AN20" i="7"/>
  <c r="AM20" i="7"/>
  <c r="AL20" i="7"/>
  <c r="AK20" i="7"/>
  <c r="AJ20" i="7"/>
  <c r="AN19" i="7"/>
  <c r="AM19" i="7"/>
  <c r="AL19" i="7"/>
  <c r="AK19" i="7"/>
  <c r="AJ19" i="7"/>
  <c r="AN18" i="7"/>
  <c r="AM18" i="7"/>
  <c r="AL18" i="7"/>
  <c r="AK18" i="7"/>
  <c r="AJ18" i="7"/>
  <c r="AN17" i="7"/>
  <c r="AM17" i="7"/>
  <c r="AL17" i="7"/>
  <c r="AK17" i="7"/>
  <c r="AJ17" i="7"/>
  <c r="AN16" i="7"/>
  <c r="AM16" i="7"/>
  <c r="AL16" i="7"/>
  <c r="AK16" i="7"/>
  <c r="AJ16" i="7"/>
  <c r="AN15" i="7"/>
  <c r="AM15" i="7"/>
  <c r="AL15" i="7"/>
  <c r="AK15" i="7"/>
  <c r="AJ15" i="7"/>
  <c r="AN14" i="7"/>
  <c r="AM14" i="7"/>
  <c r="AL14" i="7"/>
  <c r="AK14" i="7"/>
  <c r="AJ14" i="7"/>
  <c r="AN13" i="7"/>
  <c r="AM13" i="7"/>
  <c r="AL13" i="7"/>
  <c r="AK13" i="7"/>
  <c r="AJ13" i="7"/>
  <c r="AC148" i="7"/>
  <c r="AB148" i="7"/>
  <c r="AA148" i="7"/>
  <c r="Z148" i="7"/>
  <c r="Y148" i="7"/>
  <c r="AC147" i="7"/>
  <c r="AB147" i="7"/>
  <c r="AA147" i="7"/>
  <c r="Z147" i="7"/>
  <c r="Y147" i="7"/>
  <c r="AC144" i="7"/>
  <c r="AB144" i="7"/>
  <c r="AA144" i="7"/>
  <c r="Z144" i="7"/>
  <c r="Y144" i="7"/>
  <c r="AC143" i="7"/>
  <c r="AB143" i="7"/>
  <c r="AA143" i="7"/>
  <c r="Z143" i="7"/>
  <c r="Y143" i="7"/>
  <c r="AC142" i="7"/>
  <c r="AB142" i="7"/>
  <c r="AA142" i="7"/>
  <c r="Z142" i="7"/>
  <c r="Y142" i="7"/>
  <c r="AC141" i="7"/>
  <c r="AB141" i="7"/>
  <c r="AA141" i="7"/>
  <c r="Z141" i="7"/>
  <c r="Y141" i="7"/>
  <c r="AC140" i="7"/>
  <c r="AB140" i="7"/>
  <c r="AA140" i="7"/>
  <c r="Z140" i="7"/>
  <c r="Y140" i="7"/>
  <c r="AC132" i="7"/>
  <c r="AB132" i="7"/>
  <c r="AA132" i="7"/>
  <c r="Z132" i="7"/>
  <c r="Y132" i="7"/>
  <c r="AC131" i="7"/>
  <c r="AB131" i="7"/>
  <c r="AA131" i="7"/>
  <c r="Z131" i="7"/>
  <c r="Y131" i="7"/>
  <c r="AC130" i="7"/>
  <c r="AB130" i="7"/>
  <c r="AA130" i="7"/>
  <c r="Z130" i="7"/>
  <c r="Y130" i="7"/>
  <c r="AC129" i="7"/>
  <c r="AB129" i="7"/>
  <c r="AA129" i="7"/>
  <c r="Z129" i="7"/>
  <c r="Y129" i="7"/>
  <c r="AC128" i="7"/>
  <c r="AB128" i="7"/>
  <c r="AA128" i="7"/>
  <c r="Z128" i="7"/>
  <c r="Y128" i="7"/>
  <c r="AC127" i="7"/>
  <c r="AB127" i="7"/>
  <c r="AA127" i="7"/>
  <c r="Z127" i="7"/>
  <c r="Y127" i="7"/>
  <c r="AC126" i="7"/>
  <c r="AB126" i="7"/>
  <c r="AA126" i="7"/>
  <c r="Z126" i="7"/>
  <c r="Y126" i="7"/>
  <c r="AC125" i="7"/>
  <c r="AB125" i="7"/>
  <c r="AA125" i="7"/>
  <c r="Z125" i="7"/>
  <c r="Y125" i="7"/>
  <c r="AC124" i="7"/>
  <c r="AB124" i="7"/>
  <c r="AA124" i="7"/>
  <c r="Z124" i="7"/>
  <c r="Y124" i="7"/>
  <c r="AD124" i="7" s="1" a="1"/>
  <c r="AD124" i="7" s="1"/>
  <c r="AC123" i="7"/>
  <c r="AB123" i="7"/>
  <c r="AA123" i="7"/>
  <c r="Z123" i="7"/>
  <c r="Y123" i="7"/>
  <c r="AD123" i="7" s="1" a="1"/>
  <c r="AD123" i="7" s="1"/>
  <c r="AC122" i="7"/>
  <c r="AB122" i="7"/>
  <c r="AA122" i="7"/>
  <c r="Z122" i="7"/>
  <c r="Y122" i="7"/>
  <c r="AC121" i="7"/>
  <c r="AB121" i="7"/>
  <c r="AA121" i="7"/>
  <c r="Z121" i="7"/>
  <c r="Y121" i="7"/>
  <c r="AD121" i="7" s="1" a="1"/>
  <c r="AD121" i="7" s="1"/>
  <c r="AC120" i="7"/>
  <c r="AB120" i="7"/>
  <c r="AA120" i="7"/>
  <c r="Z120" i="7"/>
  <c r="Y120" i="7"/>
  <c r="AD120" i="7" s="1" a="1"/>
  <c r="AD120" i="7" s="1"/>
  <c r="AC119" i="7"/>
  <c r="AB119" i="7"/>
  <c r="AA119" i="7"/>
  <c r="Z119" i="7"/>
  <c r="Y119" i="7"/>
  <c r="AD119" i="7" s="1" a="1"/>
  <c r="AD119" i="7" s="1"/>
  <c r="AC118" i="7"/>
  <c r="AB118" i="7"/>
  <c r="AA118" i="7"/>
  <c r="Z118" i="7"/>
  <c r="Y118" i="7"/>
  <c r="AD118" i="7" s="1" a="1"/>
  <c r="AC117" i="7"/>
  <c r="AB117" i="7"/>
  <c r="AA117" i="7"/>
  <c r="Z117" i="7"/>
  <c r="Y117" i="7"/>
  <c r="AD117" i="7" s="1" a="1"/>
  <c r="AD117" i="7" s="1"/>
  <c r="AC116" i="7"/>
  <c r="AB116" i="7"/>
  <c r="AA116" i="7"/>
  <c r="Z116" i="7"/>
  <c r="Y116" i="7"/>
  <c r="AD116" i="7" s="1" a="1"/>
  <c r="AD116" i="7" s="1"/>
  <c r="AC115" i="7"/>
  <c r="AB115" i="7"/>
  <c r="AA115" i="7"/>
  <c r="Z115" i="7"/>
  <c r="Y115" i="7"/>
  <c r="AD115" i="7" s="1" a="1"/>
  <c r="AD115" i="7" s="1"/>
  <c r="AC114" i="7"/>
  <c r="AB114" i="7"/>
  <c r="AA114" i="7"/>
  <c r="Z114" i="7"/>
  <c r="Y114" i="7"/>
  <c r="AC113" i="7"/>
  <c r="AB113" i="7"/>
  <c r="AA113" i="7"/>
  <c r="Z113" i="7"/>
  <c r="Y113" i="7"/>
  <c r="AC112" i="7"/>
  <c r="AB112" i="7"/>
  <c r="AA112" i="7"/>
  <c r="Z112" i="7"/>
  <c r="Y112" i="7"/>
  <c r="AC111" i="7"/>
  <c r="AB111" i="7"/>
  <c r="AA111" i="7"/>
  <c r="Z111" i="7"/>
  <c r="Y111" i="7"/>
  <c r="AD111" i="7" s="1" a="1"/>
  <c r="AD111" i="7" s="1"/>
  <c r="AC110" i="7"/>
  <c r="AB110" i="7"/>
  <c r="AA110" i="7"/>
  <c r="Z110" i="7"/>
  <c r="Y110" i="7"/>
  <c r="AD110" i="7" s="1" a="1"/>
  <c r="AC109" i="7"/>
  <c r="AB109" i="7"/>
  <c r="AA109" i="7"/>
  <c r="Z109" i="7"/>
  <c r="Y109" i="7"/>
  <c r="AD109" i="7" s="1" a="1"/>
  <c r="AD109" i="7" s="1"/>
  <c r="AC108" i="7"/>
  <c r="AB108" i="7"/>
  <c r="AA108" i="7"/>
  <c r="Z108" i="7"/>
  <c r="Y108" i="7"/>
  <c r="AD108" i="7" s="1" a="1"/>
  <c r="AD108" i="7" s="1"/>
  <c r="AC107" i="7"/>
  <c r="AB107" i="7"/>
  <c r="AA107" i="7"/>
  <c r="Z107" i="7"/>
  <c r="Y107" i="7"/>
  <c r="AD107" i="7" s="1" a="1"/>
  <c r="AD107" i="7" s="1"/>
  <c r="AC106" i="7"/>
  <c r="AB106" i="7"/>
  <c r="AA106" i="7"/>
  <c r="Z106" i="7"/>
  <c r="Y106" i="7"/>
  <c r="AC105" i="7"/>
  <c r="AB105" i="7"/>
  <c r="AA105" i="7"/>
  <c r="Z105" i="7"/>
  <c r="Y105" i="7"/>
  <c r="AD105" i="7" s="1" a="1"/>
  <c r="AD105" i="7" s="1"/>
  <c r="AC104" i="7"/>
  <c r="AB104" i="7"/>
  <c r="AA104" i="7"/>
  <c r="Z104" i="7"/>
  <c r="Y104" i="7"/>
  <c r="AD104" i="7" s="1" a="1"/>
  <c r="AC103" i="7"/>
  <c r="AB103" i="7"/>
  <c r="AA103" i="7"/>
  <c r="Z103" i="7"/>
  <c r="Y103" i="7"/>
  <c r="AD103" i="7" s="1" a="1"/>
  <c r="AD103" i="7" s="1"/>
  <c r="AC102" i="7"/>
  <c r="AB102" i="7"/>
  <c r="AA102" i="7"/>
  <c r="Z102" i="7"/>
  <c r="Y102" i="7"/>
  <c r="AD102" i="7" s="1" a="1"/>
  <c r="AD102" i="7" s="1"/>
  <c r="AC101" i="7"/>
  <c r="AB101" i="7"/>
  <c r="AA101" i="7"/>
  <c r="Z101" i="7"/>
  <c r="Y101" i="7"/>
  <c r="AD101" i="7" s="1" a="1"/>
  <c r="AC100" i="7"/>
  <c r="AB100" i="7"/>
  <c r="AA100" i="7"/>
  <c r="Z100" i="7"/>
  <c r="Y100" i="7"/>
  <c r="AD100" i="7" s="1" a="1"/>
  <c r="AD100" i="7" s="1"/>
  <c r="AC99" i="7"/>
  <c r="AB99" i="7"/>
  <c r="AA99" i="7"/>
  <c r="Z99" i="7"/>
  <c r="Y99" i="7"/>
  <c r="AD99" i="7" s="1" a="1"/>
  <c r="AD99" i="7" s="1"/>
  <c r="AC98" i="7"/>
  <c r="AB98" i="7"/>
  <c r="AA98" i="7"/>
  <c r="Z98" i="7"/>
  <c r="Y98" i="7"/>
  <c r="AC97" i="7"/>
  <c r="AB97" i="7"/>
  <c r="AA97" i="7"/>
  <c r="Z97" i="7"/>
  <c r="Y97" i="7"/>
  <c r="AC96" i="7"/>
  <c r="AB96" i="7"/>
  <c r="AA96" i="7"/>
  <c r="Z96" i="7"/>
  <c r="Y96" i="7"/>
  <c r="AC95" i="7"/>
  <c r="AB95" i="7"/>
  <c r="AA95" i="7"/>
  <c r="Z95" i="7"/>
  <c r="Y95" i="7"/>
  <c r="AC93" i="7"/>
  <c r="AB93" i="7"/>
  <c r="AA93" i="7"/>
  <c r="Z93" i="7"/>
  <c r="Y93" i="7"/>
  <c r="AC92" i="7"/>
  <c r="AB92" i="7"/>
  <c r="AA92" i="7"/>
  <c r="Z92" i="7"/>
  <c r="Y92" i="7"/>
  <c r="AC91" i="7"/>
  <c r="AB91" i="7"/>
  <c r="AA91" i="7"/>
  <c r="Z91" i="7"/>
  <c r="Y91" i="7"/>
  <c r="AC90" i="7"/>
  <c r="AB90" i="7"/>
  <c r="AA90" i="7"/>
  <c r="Z90" i="7"/>
  <c r="Y90" i="7"/>
  <c r="AC89" i="7"/>
  <c r="AB89" i="7"/>
  <c r="AA89" i="7"/>
  <c r="Z89" i="7"/>
  <c r="Y89" i="7"/>
  <c r="AC88" i="7"/>
  <c r="AB88" i="7"/>
  <c r="AA88" i="7"/>
  <c r="Z88" i="7"/>
  <c r="Y88" i="7"/>
  <c r="AC87" i="7"/>
  <c r="AB87" i="7"/>
  <c r="AA87" i="7"/>
  <c r="Z87" i="7"/>
  <c r="Y87" i="7"/>
  <c r="AC86" i="7"/>
  <c r="AB86" i="7"/>
  <c r="AA86" i="7"/>
  <c r="Z86" i="7"/>
  <c r="Y86" i="7"/>
  <c r="AC85" i="7"/>
  <c r="AB85" i="7"/>
  <c r="AA85" i="7"/>
  <c r="Z85" i="7"/>
  <c r="Y85" i="7"/>
  <c r="AC84" i="7"/>
  <c r="AB84" i="7"/>
  <c r="AA84" i="7"/>
  <c r="Z84" i="7"/>
  <c r="Y84" i="7"/>
  <c r="AC82" i="7"/>
  <c r="AB82" i="7"/>
  <c r="AA82" i="7"/>
  <c r="Z82" i="7"/>
  <c r="Y82" i="7"/>
  <c r="AC81" i="7"/>
  <c r="AB81" i="7"/>
  <c r="AA81" i="7"/>
  <c r="Z81" i="7"/>
  <c r="Y81" i="7"/>
  <c r="AC80" i="7"/>
  <c r="AB80" i="7"/>
  <c r="AA80" i="7"/>
  <c r="Z80" i="7"/>
  <c r="Y80" i="7"/>
  <c r="AC79" i="7"/>
  <c r="AB79" i="7"/>
  <c r="AA79" i="7"/>
  <c r="Z79" i="7"/>
  <c r="Y79" i="7"/>
  <c r="AC78" i="7"/>
  <c r="AB78" i="7"/>
  <c r="AA78" i="7"/>
  <c r="Z78" i="7"/>
  <c r="Y78" i="7"/>
  <c r="AC77" i="7"/>
  <c r="AB77" i="7"/>
  <c r="AA77" i="7"/>
  <c r="Z77" i="7"/>
  <c r="Y77" i="7"/>
  <c r="AD77" i="7" s="1" a="1"/>
  <c r="AD77" i="7" s="1"/>
  <c r="AC76" i="7"/>
  <c r="AB76" i="7"/>
  <c r="AA76" i="7"/>
  <c r="Z76" i="7"/>
  <c r="Y76" i="7"/>
  <c r="AD76" i="7" s="1" a="1"/>
  <c r="AD76" i="7" s="1"/>
  <c r="AC75" i="7"/>
  <c r="AB75" i="7"/>
  <c r="AA75" i="7"/>
  <c r="Z75" i="7"/>
  <c r="Y75" i="7"/>
  <c r="AD75" i="7" s="1" a="1"/>
  <c r="AD75" i="7" s="1"/>
  <c r="AC74" i="7"/>
  <c r="AB74" i="7"/>
  <c r="AA74" i="7"/>
  <c r="Z74" i="7"/>
  <c r="Y74" i="7"/>
  <c r="AD74" i="7" s="1" a="1"/>
  <c r="AD74" i="7" s="1"/>
  <c r="AC73" i="7"/>
  <c r="AB73" i="7"/>
  <c r="AA73" i="7"/>
  <c r="Z73" i="7"/>
  <c r="Y73" i="7"/>
  <c r="AD73" i="7" s="1" a="1"/>
  <c r="AD73" i="7" s="1"/>
  <c r="AC72" i="7"/>
  <c r="AB72" i="7"/>
  <c r="AA72" i="7"/>
  <c r="Z72" i="7"/>
  <c r="Y72" i="7"/>
  <c r="AD72" i="7" s="1" a="1"/>
  <c r="AD72" i="7" s="1"/>
  <c r="AC71" i="7"/>
  <c r="AB71" i="7"/>
  <c r="AA71" i="7"/>
  <c r="Z71" i="7"/>
  <c r="Y71" i="7"/>
  <c r="AC70" i="7"/>
  <c r="AB70" i="7"/>
  <c r="AA70" i="7"/>
  <c r="Z70" i="7"/>
  <c r="Y70" i="7"/>
  <c r="AC69" i="7"/>
  <c r="AB69" i="7"/>
  <c r="AA69" i="7"/>
  <c r="Z69" i="7"/>
  <c r="Y69" i="7"/>
  <c r="AD69" i="7" s="1" a="1"/>
  <c r="AD69" i="7" s="1"/>
  <c r="AC68" i="7"/>
  <c r="AB68" i="7"/>
  <c r="AA68" i="7"/>
  <c r="Z68" i="7"/>
  <c r="Y68" i="7"/>
  <c r="AD68" i="7" s="1" a="1"/>
  <c r="AC67" i="7"/>
  <c r="AB67" i="7"/>
  <c r="AA67" i="7"/>
  <c r="Z67" i="7"/>
  <c r="Y67" i="7"/>
  <c r="AD67" i="7" s="1" a="1"/>
  <c r="AD67" i="7" s="1"/>
  <c r="AC66" i="7"/>
  <c r="AB66" i="7"/>
  <c r="AA66" i="7"/>
  <c r="Z66" i="7"/>
  <c r="Y66" i="7"/>
  <c r="AC65" i="7"/>
  <c r="AB65" i="7"/>
  <c r="AA65" i="7"/>
  <c r="Z65" i="7"/>
  <c r="Y65" i="7"/>
  <c r="AC64" i="7"/>
  <c r="AB64" i="7"/>
  <c r="AA64" i="7"/>
  <c r="Z64" i="7"/>
  <c r="Y64" i="7"/>
  <c r="AD64" i="7" s="1" a="1"/>
  <c r="AD64" i="7" s="1"/>
  <c r="AC63" i="7"/>
  <c r="AB63" i="7"/>
  <c r="AA63" i="7"/>
  <c r="Z63" i="7"/>
  <c r="Y63" i="7"/>
  <c r="AD63" i="7" s="1" a="1"/>
  <c r="AD63" i="7" s="1"/>
  <c r="AC62" i="7"/>
  <c r="AB62" i="7"/>
  <c r="AA62" i="7"/>
  <c r="Z62" i="7"/>
  <c r="Y62" i="7"/>
  <c r="AD62" i="7" s="1" a="1"/>
  <c r="AC61" i="7"/>
  <c r="AB61" i="7"/>
  <c r="AA61" i="7"/>
  <c r="Z61" i="7"/>
  <c r="Y61" i="7"/>
  <c r="AD61" i="7" s="1" a="1"/>
  <c r="AD61" i="7" s="1"/>
  <c r="AC60" i="7"/>
  <c r="AB60" i="7"/>
  <c r="AA60" i="7"/>
  <c r="Z60" i="7"/>
  <c r="Y60" i="7"/>
  <c r="AC59" i="7"/>
  <c r="AB59" i="7"/>
  <c r="AA59" i="7"/>
  <c r="Z59" i="7"/>
  <c r="Y59" i="7"/>
  <c r="AC58" i="7"/>
  <c r="AB58" i="7"/>
  <c r="AA58" i="7"/>
  <c r="Z58" i="7"/>
  <c r="Y58" i="7"/>
  <c r="AC57" i="7"/>
  <c r="AB57" i="7"/>
  <c r="AA57" i="7"/>
  <c r="Z57" i="7"/>
  <c r="Y57" i="7"/>
  <c r="AC56" i="7"/>
  <c r="AB56" i="7"/>
  <c r="AA56" i="7"/>
  <c r="Z56" i="7"/>
  <c r="Y56" i="7"/>
  <c r="AC55" i="7"/>
  <c r="AB55" i="7"/>
  <c r="AA55" i="7"/>
  <c r="Z55" i="7"/>
  <c r="Y55" i="7"/>
  <c r="AC54" i="7"/>
  <c r="AB54" i="7"/>
  <c r="AA54" i="7"/>
  <c r="Z54" i="7"/>
  <c r="Y54" i="7"/>
  <c r="AC53" i="7"/>
  <c r="AB53" i="7"/>
  <c r="AA53" i="7"/>
  <c r="Z53" i="7"/>
  <c r="Y53" i="7"/>
  <c r="AC52" i="7"/>
  <c r="AB52" i="7"/>
  <c r="AA52" i="7"/>
  <c r="Z52" i="7"/>
  <c r="Y52" i="7"/>
  <c r="AC51" i="7"/>
  <c r="AB51" i="7"/>
  <c r="AA51" i="7"/>
  <c r="Z51" i="7"/>
  <c r="Y51" i="7"/>
  <c r="AC50" i="7"/>
  <c r="AB50" i="7"/>
  <c r="AA50" i="7"/>
  <c r="Z50" i="7"/>
  <c r="Y50" i="7"/>
  <c r="AC49" i="7"/>
  <c r="AB49" i="7"/>
  <c r="AA49" i="7"/>
  <c r="Z49" i="7"/>
  <c r="Y49" i="7"/>
  <c r="AC48" i="7"/>
  <c r="AB48" i="7"/>
  <c r="AA48" i="7"/>
  <c r="Z48" i="7"/>
  <c r="Y48" i="7"/>
  <c r="AC47" i="7"/>
  <c r="AB47" i="7"/>
  <c r="AA47" i="7"/>
  <c r="Z47" i="7"/>
  <c r="Y47" i="7"/>
  <c r="AC46" i="7"/>
  <c r="AB46" i="7"/>
  <c r="AA46" i="7"/>
  <c r="Z46" i="7"/>
  <c r="Y46" i="7"/>
  <c r="AC45" i="7"/>
  <c r="AB45" i="7"/>
  <c r="AA45" i="7"/>
  <c r="Z45" i="7"/>
  <c r="Y45" i="7"/>
  <c r="AC44" i="7"/>
  <c r="AB44" i="7"/>
  <c r="AA44" i="7"/>
  <c r="Z44" i="7"/>
  <c r="Y44" i="7"/>
  <c r="AC43" i="7"/>
  <c r="AB43" i="7"/>
  <c r="AA43" i="7"/>
  <c r="Z43" i="7"/>
  <c r="Y43" i="7"/>
  <c r="AC42" i="7"/>
  <c r="AB42" i="7"/>
  <c r="AA42" i="7"/>
  <c r="Z42" i="7"/>
  <c r="Y42" i="7"/>
  <c r="AC41" i="7"/>
  <c r="AB41" i="7"/>
  <c r="AA41" i="7"/>
  <c r="Z41" i="7"/>
  <c r="Y41" i="7"/>
  <c r="AC40" i="7"/>
  <c r="AB40" i="7"/>
  <c r="AA40" i="7"/>
  <c r="Z40" i="7"/>
  <c r="Y40" i="7"/>
  <c r="AC39" i="7"/>
  <c r="AB39" i="7"/>
  <c r="AA39" i="7"/>
  <c r="Z39" i="7"/>
  <c r="Y39" i="7"/>
  <c r="AC38" i="7"/>
  <c r="AB38" i="7"/>
  <c r="AA38" i="7"/>
  <c r="Z38" i="7"/>
  <c r="Y38" i="7"/>
  <c r="AC37" i="7"/>
  <c r="AB37" i="7"/>
  <c r="AA37" i="7"/>
  <c r="Z37" i="7"/>
  <c r="Y37" i="7"/>
  <c r="AC36" i="7"/>
  <c r="AB36" i="7"/>
  <c r="AA36" i="7"/>
  <c r="Z36" i="7"/>
  <c r="Y36" i="7"/>
  <c r="AC35" i="7"/>
  <c r="AB35" i="7"/>
  <c r="AA35" i="7"/>
  <c r="Z35" i="7"/>
  <c r="Y35" i="7"/>
  <c r="AC34" i="7"/>
  <c r="AB34" i="7"/>
  <c r="AA34" i="7"/>
  <c r="Z34" i="7"/>
  <c r="Y34" i="7"/>
  <c r="AC33" i="7"/>
  <c r="AB33" i="7"/>
  <c r="AA33" i="7"/>
  <c r="Z33" i="7"/>
  <c r="Y33" i="7"/>
  <c r="AC32" i="7"/>
  <c r="AB32" i="7"/>
  <c r="AA32" i="7"/>
  <c r="Z32" i="7"/>
  <c r="Y32" i="7"/>
  <c r="AC31" i="7"/>
  <c r="AB31" i="7"/>
  <c r="AA31" i="7"/>
  <c r="Z31" i="7"/>
  <c r="Y31" i="7"/>
  <c r="AC30" i="7"/>
  <c r="AB30" i="7"/>
  <c r="AA30" i="7"/>
  <c r="Z30" i="7"/>
  <c r="Y30" i="7"/>
  <c r="AC29" i="7"/>
  <c r="AB29" i="7"/>
  <c r="AA29" i="7"/>
  <c r="Z29" i="7"/>
  <c r="Y29" i="7"/>
  <c r="AC28" i="7"/>
  <c r="AB28" i="7"/>
  <c r="AA28" i="7"/>
  <c r="Z28" i="7"/>
  <c r="Y28" i="7"/>
  <c r="AC27" i="7"/>
  <c r="AB27" i="7"/>
  <c r="AA27" i="7"/>
  <c r="Z27" i="7"/>
  <c r="Y27" i="7"/>
  <c r="AC26" i="7"/>
  <c r="AB26" i="7"/>
  <c r="AA26" i="7"/>
  <c r="Z26" i="7"/>
  <c r="Y26" i="7"/>
  <c r="AC25" i="7"/>
  <c r="AB25" i="7"/>
  <c r="AA25" i="7"/>
  <c r="Z25" i="7"/>
  <c r="Y25" i="7"/>
  <c r="AC23" i="7"/>
  <c r="AB23" i="7"/>
  <c r="AA23" i="7"/>
  <c r="Z23" i="7"/>
  <c r="Y23" i="7"/>
  <c r="AC22" i="7"/>
  <c r="AB22" i="7"/>
  <c r="AA22" i="7"/>
  <c r="Z22" i="7"/>
  <c r="Y22" i="7"/>
  <c r="AC21" i="7"/>
  <c r="AB21" i="7"/>
  <c r="AA21" i="7"/>
  <c r="Z21" i="7"/>
  <c r="Y21" i="7"/>
  <c r="AC20" i="7"/>
  <c r="AB20" i="7"/>
  <c r="AA20" i="7"/>
  <c r="Z20" i="7"/>
  <c r="Y20" i="7"/>
  <c r="AC19" i="7"/>
  <c r="AB19" i="7"/>
  <c r="AA19" i="7"/>
  <c r="Z19" i="7"/>
  <c r="Y19" i="7"/>
  <c r="AC18" i="7"/>
  <c r="AB18" i="7"/>
  <c r="AA18" i="7"/>
  <c r="Z18" i="7"/>
  <c r="Y18" i="7"/>
  <c r="AC17" i="7"/>
  <c r="AB17" i="7"/>
  <c r="AA17" i="7"/>
  <c r="Z17" i="7"/>
  <c r="Y17" i="7"/>
  <c r="AC16" i="7"/>
  <c r="AB16" i="7"/>
  <c r="AA16" i="7"/>
  <c r="Z16" i="7"/>
  <c r="Y16" i="7"/>
  <c r="AC15" i="7"/>
  <c r="AB15" i="7"/>
  <c r="AA15" i="7"/>
  <c r="Z15" i="7"/>
  <c r="Y15" i="7"/>
  <c r="AC14" i="7"/>
  <c r="AB14" i="7"/>
  <c r="AA14" i="7"/>
  <c r="Z14" i="7"/>
  <c r="Y14" i="7"/>
  <c r="AC13" i="7"/>
  <c r="AB13" i="7"/>
  <c r="AA13" i="7"/>
  <c r="Z13" i="7"/>
  <c r="Y13" i="7"/>
  <c r="AJ8" i="7"/>
  <c r="AK8" i="7"/>
  <c r="AL8" i="7"/>
  <c r="AM8" i="7"/>
  <c r="AN8" i="7"/>
  <c r="Y8" i="7"/>
  <c r="Z8" i="7"/>
  <c r="AA8" i="7"/>
  <c r="AB8" i="7"/>
  <c r="AC8" i="7"/>
  <c r="AN7" i="7"/>
  <c r="AM7" i="7"/>
  <c r="AL7" i="7"/>
  <c r="AK7" i="7"/>
  <c r="AJ7" i="7"/>
  <c r="AC7" i="7"/>
  <c r="AB7" i="7"/>
  <c r="AA7" i="7"/>
  <c r="Z7" i="7"/>
  <c r="Y7" i="7"/>
  <c r="O10" i="51"/>
  <c r="P10" i="51"/>
  <c r="Q10" i="51"/>
  <c r="R10" i="51"/>
  <c r="S10" i="51"/>
  <c r="O11" i="51"/>
  <c r="P11" i="51"/>
  <c r="Q11" i="51"/>
  <c r="R11" i="51"/>
  <c r="S11" i="51"/>
  <c r="O12" i="51"/>
  <c r="P12" i="51"/>
  <c r="Q12" i="51"/>
  <c r="R12" i="51"/>
  <c r="S12" i="51"/>
  <c r="O13" i="51"/>
  <c r="P13" i="51"/>
  <c r="Q13" i="51"/>
  <c r="R13" i="51"/>
  <c r="S13" i="51"/>
  <c r="O15" i="51"/>
  <c r="P15" i="51"/>
  <c r="Q15" i="51"/>
  <c r="R15" i="51"/>
  <c r="S15" i="51"/>
  <c r="O17" i="51"/>
  <c r="P17" i="51"/>
  <c r="Q17" i="51"/>
  <c r="R17" i="51"/>
  <c r="S17" i="51"/>
  <c r="S19" i="42"/>
  <c r="R19" i="42"/>
  <c r="Q19" i="42"/>
  <c r="P19" i="42"/>
  <c r="O19" i="42"/>
  <c r="S16" i="42"/>
  <c r="R16" i="42"/>
  <c r="Q16" i="42"/>
  <c r="P16" i="42"/>
  <c r="O16" i="42"/>
  <c r="S13" i="42"/>
  <c r="R13" i="42"/>
  <c r="Q13" i="42"/>
  <c r="P13" i="42"/>
  <c r="O13" i="42"/>
  <c r="S11" i="42"/>
  <c r="R11" i="42"/>
  <c r="Q11" i="42"/>
  <c r="P11" i="42"/>
  <c r="O11" i="42"/>
  <c r="S10" i="42"/>
  <c r="R10" i="42"/>
  <c r="Q10" i="42"/>
  <c r="P10" i="42"/>
  <c r="O10" i="42"/>
  <c r="S18" i="41"/>
  <c r="R18" i="41"/>
  <c r="Q18" i="41"/>
  <c r="P18" i="41"/>
  <c r="O18" i="41"/>
  <c r="O10" i="41"/>
  <c r="P10" i="41"/>
  <c r="Q10" i="41"/>
  <c r="R10" i="41"/>
  <c r="S10" i="41"/>
  <c r="O11" i="41"/>
  <c r="P11" i="41"/>
  <c r="Q11" i="41"/>
  <c r="R11" i="41"/>
  <c r="S11" i="41"/>
  <c r="O12" i="41"/>
  <c r="P12" i="41"/>
  <c r="Q12" i="41"/>
  <c r="R12" i="41"/>
  <c r="S12" i="41"/>
  <c r="O13" i="41"/>
  <c r="P13" i="41"/>
  <c r="Q13" i="41"/>
  <c r="R13" i="41"/>
  <c r="S13" i="41"/>
  <c r="O14" i="41"/>
  <c r="P14" i="41"/>
  <c r="Q14" i="41"/>
  <c r="R14" i="41"/>
  <c r="S14" i="41"/>
  <c r="O15" i="41"/>
  <c r="P15" i="41"/>
  <c r="Q15" i="41"/>
  <c r="R15" i="41"/>
  <c r="S15" i="41"/>
  <c r="S11" i="40"/>
  <c r="R11" i="40"/>
  <c r="Q11" i="40"/>
  <c r="P11" i="40"/>
  <c r="O11" i="40"/>
  <c r="S13" i="40"/>
  <c r="R13" i="40"/>
  <c r="Q13" i="40"/>
  <c r="P13" i="40"/>
  <c r="O13" i="40"/>
  <c r="S17" i="40"/>
  <c r="R17" i="40"/>
  <c r="Q17" i="40"/>
  <c r="P17" i="40"/>
  <c r="O17" i="40"/>
  <c r="O7" i="37"/>
  <c r="P7" i="37"/>
  <c r="Q7" i="37"/>
  <c r="R7" i="37"/>
  <c r="S7" i="37"/>
  <c r="O8" i="37"/>
  <c r="P8" i="37"/>
  <c r="Q8" i="37"/>
  <c r="R8" i="37"/>
  <c r="S8" i="37"/>
  <c r="O9" i="37"/>
  <c r="P9" i="37"/>
  <c r="Q9" i="37"/>
  <c r="R9" i="37"/>
  <c r="S9" i="37"/>
  <c r="O10" i="37"/>
  <c r="P10" i="37"/>
  <c r="Q10" i="37"/>
  <c r="R10" i="37"/>
  <c r="S10" i="37"/>
  <c r="O11" i="37"/>
  <c r="P11" i="37"/>
  <c r="Q11" i="37"/>
  <c r="R11" i="37"/>
  <c r="S11" i="37"/>
  <c r="O12" i="37"/>
  <c r="P12" i="37"/>
  <c r="Q12" i="37"/>
  <c r="R12" i="37"/>
  <c r="S12" i="37"/>
  <c r="O13" i="37"/>
  <c r="P13" i="37"/>
  <c r="Q13" i="37"/>
  <c r="R13" i="37"/>
  <c r="S13" i="37"/>
  <c r="O14" i="37"/>
  <c r="P14" i="37"/>
  <c r="Q14" i="37"/>
  <c r="R14" i="37"/>
  <c r="S14" i="37"/>
  <c r="O15" i="37"/>
  <c r="P15" i="37"/>
  <c r="Q15" i="37"/>
  <c r="R15" i="37"/>
  <c r="S15" i="37"/>
  <c r="O16" i="37"/>
  <c r="P16" i="37"/>
  <c r="Q16" i="37"/>
  <c r="R16" i="37"/>
  <c r="S16" i="37"/>
  <c r="O17" i="37"/>
  <c r="P17" i="37"/>
  <c r="Q17" i="37"/>
  <c r="R17" i="37"/>
  <c r="S17" i="37"/>
  <c r="O18" i="37"/>
  <c r="P18" i="37"/>
  <c r="Q18" i="37"/>
  <c r="R18" i="37"/>
  <c r="S18" i="37"/>
  <c r="O19" i="37"/>
  <c r="P19" i="37"/>
  <c r="Q19" i="37"/>
  <c r="R19" i="37"/>
  <c r="S19" i="37"/>
  <c r="O20" i="37"/>
  <c r="P20" i="37"/>
  <c r="Q20" i="37"/>
  <c r="R20" i="37"/>
  <c r="S20" i="37"/>
  <c r="O21" i="37"/>
  <c r="P21" i="37"/>
  <c r="Q21" i="37"/>
  <c r="R21" i="37"/>
  <c r="S21" i="37"/>
  <c r="O22" i="37"/>
  <c r="P22" i="37"/>
  <c r="Q22" i="37"/>
  <c r="R22" i="37"/>
  <c r="S22" i="37"/>
  <c r="O23" i="37"/>
  <c r="P23" i="37"/>
  <c r="Q23" i="37"/>
  <c r="R23" i="37"/>
  <c r="S23" i="37"/>
  <c r="O24" i="37"/>
  <c r="P24" i="37"/>
  <c r="Q24" i="37"/>
  <c r="R24" i="37"/>
  <c r="S24" i="37"/>
  <c r="O25" i="37"/>
  <c r="P25" i="37"/>
  <c r="Q25" i="37"/>
  <c r="R25" i="37"/>
  <c r="S25" i="37"/>
  <c r="O10" i="36"/>
  <c r="P10" i="36"/>
  <c r="Q10" i="36"/>
  <c r="R10" i="36"/>
  <c r="S10" i="36"/>
  <c r="O11" i="36"/>
  <c r="P11" i="36"/>
  <c r="Q11" i="36"/>
  <c r="R11" i="36"/>
  <c r="S11" i="36"/>
  <c r="O12" i="36"/>
  <c r="P12" i="36"/>
  <c r="Q12" i="36"/>
  <c r="R12" i="36"/>
  <c r="S12" i="36"/>
  <c r="O13" i="36"/>
  <c r="P13" i="36"/>
  <c r="Q13" i="36"/>
  <c r="R13" i="36"/>
  <c r="S13" i="36"/>
  <c r="O14" i="36"/>
  <c r="P14" i="36"/>
  <c r="Q14" i="36"/>
  <c r="R14" i="36"/>
  <c r="S14" i="36"/>
  <c r="O15" i="36"/>
  <c r="P15" i="36"/>
  <c r="Q15" i="36"/>
  <c r="R15" i="36"/>
  <c r="S15" i="36"/>
  <c r="O16" i="36"/>
  <c r="P16" i="36"/>
  <c r="Q16" i="36"/>
  <c r="R16" i="36"/>
  <c r="S16" i="36"/>
  <c r="O17" i="36"/>
  <c r="P17" i="36"/>
  <c r="Q17" i="36"/>
  <c r="R17" i="36"/>
  <c r="S17" i="36"/>
  <c r="O18" i="36"/>
  <c r="P18" i="36"/>
  <c r="Q18" i="36"/>
  <c r="R18" i="36"/>
  <c r="S18" i="36"/>
  <c r="O19" i="36"/>
  <c r="P19" i="36"/>
  <c r="Q19" i="36"/>
  <c r="R19" i="36"/>
  <c r="S19" i="36"/>
  <c r="O20" i="36"/>
  <c r="P20" i="36"/>
  <c r="Q20" i="36"/>
  <c r="R20" i="36"/>
  <c r="S20" i="36"/>
  <c r="O21" i="36"/>
  <c r="P21" i="36"/>
  <c r="Q21" i="36"/>
  <c r="R21" i="36"/>
  <c r="S21" i="36"/>
  <c r="O22" i="36"/>
  <c r="P22" i="36"/>
  <c r="Q22" i="36"/>
  <c r="R22" i="36"/>
  <c r="S22" i="36"/>
  <c r="O23" i="36"/>
  <c r="P23" i="36"/>
  <c r="Q23" i="36"/>
  <c r="R23" i="36"/>
  <c r="S23" i="36"/>
  <c r="O24" i="36"/>
  <c r="P24" i="36"/>
  <c r="Q24" i="36"/>
  <c r="R24" i="36"/>
  <c r="S24" i="36"/>
  <c r="O25" i="36"/>
  <c r="P25" i="36"/>
  <c r="Q25" i="36"/>
  <c r="R25" i="36"/>
  <c r="S25" i="36"/>
  <c r="O26" i="36"/>
  <c r="P26" i="36"/>
  <c r="Q26" i="36"/>
  <c r="R26" i="36"/>
  <c r="S26" i="36"/>
  <c r="O27" i="36"/>
  <c r="P27" i="36"/>
  <c r="Q27" i="36"/>
  <c r="R27" i="36"/>
  <c r="S27" i="36"/>
  <c r="O28" i="36"/>
  <c r="P28" i="36"/>
  <c r="Q28" i="36"/>
  <c r="R28" i="36"/>
  <c r="S28" i="36"/>
  <c r="O29" i="36"/>
  <c r="P29" i="36"/>
  <c r="Q29" i="36"/>
  <c r="R29" i="36"/>
  <c r="S29" i="36"/>
  <c r="O30" i="36"/>
  <c r="P30" i="36"/>
  <c r="Q30" i="36"/>
  <c r="R30" i="36"/>
  <c r="S30" i="36"/>
  <c r="O31" i="36"/>
  <c r="P31" i="36"/>
  <c r="Q31" i="36"/>
  <c r="R31" i="36"/>
  <c r="S31" i="36"/>
  <c r="O32" i="36"/>
  <c r="P32" i="36"/>
  <c r="Q32" i="36"/>
  <c r="R32" i="36"/>
  <c r="S32" i="36"/>
  <c r="O33" i="36"/>
  <c r="P33" i="36"/>
  <c r="Q33" i="36"/>
  <c r="R33" i="36"/>
  <c r="S33" i="36"/>
  <c r="S17" i="35"/>
  <c r="R17" i="35"/>
  <c r="Q17" i="35"/>
  <c r="P17" i="35"/>
  <c r="O17" i="35"/>
  <c r="S15" i="35"/>
  <c r="R15" i="35"/>
  <c r="Q15" i="35"/>
  <c r="P15" i="35"/>
  <c r="O15" i="35"/>
  <c r="O10" i="35"/>
  <c r="P10" i="35"/>
  <c r="Q10" i="35"/>
  <c r="R10" i="35"/>
  <c r="S10" i="35"/>
  <c r="O11" i="35"/>
  <c r="P11" i="35"/>
  <c r="Q11" i="35"/>
  <c r="R11" i="35"/>
  <c r="S11" i="35"/>
  <c r="O12" i="35"/>
  <c r="P12" i="35"/>
  <c r="Q12" i="35"/>
  <c r="R12" i="35"/>
  <c r="S12" i="35"/>
  <c r="O13" i="35"/>
  <c r="P13" i="35"/>
  <c r="Q13" i="35"/>
  <c r="R13" i="35"/>
  <c r="S13" i="35"/>
  <c r="O10" i="33"/>
  <c r="P10" i="33"/>
  <c r="Q10" i="33"/>
  <c r="R10" i="33"/>
  <c r="S10" i="33"/>
  <c r="O11" i="33"/>
  <c r="P11" i="33"/>
  <c r="Q11" i="33"/>
  <c r="R11" i="33"/>
  <c r="S11" i="33"/>
  <c r="O12" i="33"/>
  <c r="P12" i="33"/>
  <c r="Q12" i="33"/>
  <c r="R12" i="33"/>
  <c r="S12" i="33"/>
  <c r="O13" i="33"/>
  <c r="P13" i="33"/>
  <c r="Q13" i="33"/>
  <c r="R13" i="33"/>
  <c r="S13" i="33"/>
  <c r="O14" i="33"/>
  <c r="P14" i="33"/>
  <c r="Q14" i="33"/>
  <c r="R14" i="33"/>
  <c r="S14" i="33"/>
  <c r="O15" i="33"/>
  <c r="P15" i="33"/>
  <c r="Q15" i="33"/>
  <c r="R15" i="33"/>
  <c r="S15" i="33"/>
  <c r="O16" i="33"/>
  <c r="P16" i="33"/>
  <c r="Q16" i="33"/>
  <c r="R16" i="33"/>
  <c r="S16" i="33"/>
  <c r="O18" i="33"/>
  <c r="P18" i="33"/>
  <c r="Q18" i="33"/>
  <c r="R18" i="33"/>
  <c r="S18" i="33"/>
  <c r="O19" i="33"/>
  <c r="P19" i="33"/>
  <c r="Q19" i="33"/>
  <c r="R19" i="33"/>
  <c r="S19" i="33"/>
  <c r="O20" i="33"/>
  <c r="P20" i="33"/>
  <c r="Q20" i="33"/>
  <c r="R20" i="33"/>
  <c r="S20" i="33"/>
  <c r="O21" i="33"/>
  <c r="P21" i="33"/>
  <c r="Q21" i="33"/>
  <c r="R21" i="33"/>
  <c r="S21" i="33"/>
  <c r="O22" i="33"/>
  <c r="P22" i="33"/>
  <c r="Q22" i="33"/>
  <c r="R22" i="33"/>
  <c r="S22" i="33"/>
  <c r="O23" i="33"/>
  <c r="P23" i="33"/>
  <c r="Q23" i="33"/>
  <c r="R23" i="33"/>
  <c r="S23" i="33"/>
  <c r="O24" i="33"/>
  <c r="P24" i="33"/>
  <c r="Q24" i="33"/>
  <c r="R24" i="33"/>
  <c r="S24" i="33"/>
  <c r="O25" i="33"/>
  <c r="P25" i="33"/>
  <c r="Q25" i="33"/>
  <c r="R25" i="33"/>
  <c r="S25" i="33"/>
  <c r="O11" i="31"/>
  <c r="P11" i="31"/>
  <c r="Q11" i="31"/>
  <c r="R11" i="31"/>
  <c r="S11" i="31"/>
  <c r="O10" i="31"/>
  <c r="P10" i="31"/>
  <c r="Q10" i="31"/>
  <c r="R10" i="31"/>
  <c r="S10" i="31"/>
  <c r="S17" i="30"/>
  <c r="R17" i="30"/>
  <c r="Q17" i="30"/>
  <c r="P17" i="30"/>
  <c r="O17" i="30"/>
  <c r="S13" i="30"/>
  <c r="R13" i="30"/>
  <c r="Q13" i="30"/>
  <c r="P13" i="30"/>
  <c r="O13" i="30"/>
  <c r="S11" i="30"/>
  <c r="R11" i="30"/>
  <c r="Q11" i="30"/>
  <c r="P11" i="30"/>
  <c r="O11" i="30"/>
  <c r="O10" i="21"/>
  <c r="P10" i="21"/>
  <c r="Q10" i="21"/>
  <c r="R10" i="21"/>
  <c r="S10" i="21"/>
  <c r="O11" i="21"/>
  <c r="P11" i="21"/>
  <c r="Q11" i="21"/>
  <c r="R11" i="21"/>
  <c r="S11" i="21"/>
  <c r="O12" i="21"/>
  <c r="P12" i="21"/>
  <c r="Q12" i="21"/>
  <c r="R12" i="21"/>
  <c r="S12" i="21"/>
  <c r="O13" i="21"/>
  <c r="P13" i="21"/>
  <c r="Q13" i="21"/>
  <c r="R13" i="21"/>
  <c r="S13" i="21"/>
  <c r="O14" i="21"/>
  <c r="P14" i="21"/>
  <c r="Q14" i="21"/>
  <c r="R14" i="21"/>
  <c r="S14" i="21"/>
  <c r="O15" i="21"/>
  <c r="P15" i="21"/>
  <c r="Q15" i="21"/>
  <c r="R15" i="21"/>
  <c r="S15" i="21"/>
  <c r="O16" i="21"/>
  <c r="P16" i="21"/>
  <c r="Q16" i="21"/>
  <c r="R16" i="21"/>
  <c r="S16" i="21"/>
  <c r="O17" i="21"/>
  <c r="P17" i="21"/>
  <c r="Q17" i="21"/>
  <c r="R17" i="21"/>
  <c r="S17" i="21"/>
  <c r="O18" i="21"/>
  <c r="P18" i="21"/>
  <c r="Q18" i="21"/>
  <c r="R18" i="21"/>
  <c r="S18" i="21"/>
  <c r="O19" i="21"/>
  <c r="P19" i="21"/>
  <c r="Q19" i="21"/>
  <c r="R19" i="21"/>
  <c r="S19" i="21"/>
  <c r="O20" i="21"/>
  <c r="P20" i="21"/>
  <c r="Q20" i="21"/>
  <c r="R20" i="21"/>
  <c r="S20" i="21"/>
  <c r="O21" i="21"/>
  <c r="P21" i="21"/>
  <c r="Q21" i="21"/>
  <c r="R21" i="21"/>
  <c r="S21" i="21"/>
  <c r="O15" i="24"/>
  <c r="P15" i="24"/>
  <c r="Q15" i="24"/>
  <c r="R15" i="24"/>
  <c r="S15" i="24"/>
  <c r="O16" i="24"/>
  <c r="P16" i="24"/>
  <c r="Q16" i="24"/>
  <c r="R16" i="24"/>
  <c r="S16" i="24"/>
  <c r="O17" i="24"/>
  <c r="P17" i="24"/>
  <c r="Q17" i="24"/>
  <c r="R17" i="24"/>
  <c r="S17" i="24"/>
  <c r="O18" i="24"/>
  <c r="P18" i="24"/>
  <c r="Q18" i="24"/>
  <c r="R18" i="24"/>
  <c r="S18" i="24"/>
  <c r="O19" i="24"/>
  <c r="P19" i="24"/>
  <c r="Q19" i="24"/>
  <c r="R19" i="24"/>
  <c r="S19" i="24"/>
  <c r="O20" i="24"/>
  <c r="P20" i="24"/>
  <c r="Q20" i="24"/>
  <c r="R20" i="24"/>
  <c r="S20" i="24"/>
  <c r="O21" i="24"/>
  <c r="P21" i="24"/>
  <c r="Q21" i="24"/>
  <c r="R21" i="24"/>
  <c r="S21" i="24"/>
  <c r="O22" i="24"/>
  <c r="P22" i="24"/>
  <c r="Q22" i="24"/>
  <c r="R22" i="24"/>
  <c r="S22" i="24"/>
  <c r="O23" i="24"/>
  <c r="P23" i="24"/>
  <c r="Q23" i="24"/>
  <c r="R23" i="24"/>
  <c r="S23" i="24"/>
  <c r="O24" i="24"/>
  <c r="P24" i="24"/>
  <c r="Q24" i="24"/>
  <c r="R24" i="24"/>
  <c r="S24" i="24"/>
  <c r="O25" i="24"/>
  <c r="P25" i="24"/>
  <c r="Q25" i="24"/>
  <c r="R25" i="24"/>
  <c r="S25" i="24"/>
  <c r="O10" i="24"/>
  <c r="P10" i="24"/>
  <c r="Q10" i="24"/>
  <c r="R10" i="24"/>
  <c r="S10" i="24"/>
  <c r="O11" i="24"/>
  <c r="P11" i="24"/>
  <c r="Q11" i="24"/>
  <c r="R11" i="24"/>
  <c r="S11" i="24"/>
  <c r="O12" i="24"/>
  <c r="P12" i="24"/>
  <c r="Q12" i="24"/>
  <c r="R12" i="24"/>
  <c r="S12" i="24"/>
  <c r="O13" i="24"/>
  <c r="P13" i="24"/>
  <c r="Q13" i="24"/>
  <c r="R13" i="24"/>
  <c r="S13" i="24"/>
  <c r="O7" i="23"/>
  <c r="P7" i="23"/>
  <c r="Q7" i="23"/>
  <c r="R7" i="23"/>
  <c r="S7" i="23"/>
  <c r="O8" i="23"/>
  <c r="P8" i="23"/>
  <c r="Q8" i="23"/>
  <c r="R8" i="23"/>
  <c r="S8" i="23"/>
  <c r="O9" i="23"/>
  <c r="P9" i="23"/>
  <c r="Q9" i="23"/>
  <c r="R9" i="23"/>
  <c r="S9" i="23"/>
  <c r="O10" i="23"/>
  <c r="P10" i="23"/>
  <c r="Q10" i="23"/>
  <c r="R10" i="23"/>
  <c r="S10" i="23"/>
  <c r="O11" i="23"/>
  <c r="P11" i="23"/>
  <c r="Q11" i="23"/>
  <c r="R11" i="23"/>
  <c r="S11" i="23"/>
  <c r="O12" i="23"/>
  <c r="P12" i="23"/>
  <c r="Q12" i="23"/>
  <c r="R12" i="23"/>
  <c r="S12" i="23"/>
  <c r="O13" i="23"/>
  <c r="P13" i="23"/>
  <c r="Q13" i="23"/>
  <c r="R13" i="23"/>
  <c r="S13" i="23"/>
  <c r="O14" i="23"/>
  <c r="P14" i="23"/>
  <c r="Q14" i="23"/>
  <c r="R14" i="23"/>
  <c r="S14" i="23"/>
  <c r="O15" i="23"/>
  <c r="P15" i="23"/>
  <c r="Q15" i="23"/>
  <c r="R15" i="23"/>
  <c r="S15" i="23"/>
  <c r="O16" i="23"/>
  <c r="P16" i="23"/>
  <c r="Q16" i="23"/>
  <c r="R16" i="23"/>
  <c r="S16" i="23"/>
  <c r="O17" i="23"/>
  <c r="P17" i="23"/>
  <c r="Q17" i="23"/>
  <c r="R17" i="23"/>
  <c r="S17" i="23"/>
  <c r="O18" i="23"/>
  <c r="P18" i="23"/>
  <c r="Q18" i="23"/>
  <c r="R18" i="23"/>
  <c r="S18" i="23"/>
  <c r="O19" i="23"/>
  <c r="P19" i="23"/>
  <c r="Q19" i="23"/>
  <c r="R19" i="23"/>
  <c r="S19" i="23"/>
  <c r="O20" i="23"/>
  <c r="P20" i="23"/>
  <c r="Q20" i="23"/>
  <c r="R20" i="23"/>
  <c r="S20" i="23"/>
  <c r="O21" i="23"/>
  <c r="P21" i="23"/>
  <c r="Q21" i="23"/>
  <c r="R21" i="23"/>
  <c r="S21" i="23"/>
  <c r="O22" i="23"/>
  <c r="P22" i="23"/>
  <c r="Q22" i="23"/>
  <c r="R22" i="23"/>
  <c r="S22" i="23"/>
  <c r="O23" i="23"/>
  <c r="P23" i="23"/>
  <c r="Q23" i="23"/>
  <c r="R23" i="23"/>
  <c r="S23" i="23"/>
  <c r="O24" i="23"/>
  <c r="P24" i="23"/>
  <c r="Q24" i="23"/>
  <c r="R24" i="23"/>
  <c r="S24" i="23"/>
  <c r="O25" i="23"/>
  <c r="P25" i="23"/>
  <c r="Q25" i="23"/>
  <c r="R25" i="23"/>
  <c r="S25" i="23"/>
  <c r="O10" i="22"/>
  <c r="P10" i="22"/>
  <c r="Q10" i="22"/>
  <c r="R10" i="22"/>
  <c r="S10" i="22"/>
  <c r="O11" i="22"/>
  <c r="P11" i="22"/>
  <c r="Q11" i="22"/>
  <c r="R11" i="22"/>
  <c r="S11" i="22"/>
  <c r="O12" i="22"/>
  <c r="P12" i="22"/>
  <c r="Q12" i="22"/>
  <c r="R12" i="22"/>
  <c r="S12" i="22"/>
  <c r="O13" i="22"/>
  <c r="P13" i="22"/>
  <c r="Q13" i="22"/>
  <c r="R13" i="22"/>
  <c r="S13" i="22"/>
  <c r="O14" i="22"/>
  <c r="P14" i="22"/>
  <c r="Q14" i="22"/>
  <c r="R14" i="22"/>
  <c r="S14" i="22"/>
  <c r="O15" i="22"/>
  <c r="P15" i="22"/>
  <c r="Q15" i="22"/>
  <c r="R15" i="22"/>
  <c r="S15" i="22"/>
  <c r="O16" i="22"/>
  <c r="P16" i="22"/>
  <c r="Q16" i="22"/>
  <c r="R16" i="22"/>
  <c r="S16" i="22"/>
  <c r="O17" i="22"/>
  <c r="P17" i="22"/>
  <c r="Q17" i="22"/>
  <c r="R17" i="22"/>
  <c r="S17" i="22"/>
  <c r="O18" i="22"/>
  <c r="P18" i="22"/>
  <c r="Q18" i="22"/>
  <c r="R18" i="22"/>
  <c r="S18" i="22"/>
  <c r="O19" i="22"/>
  <c r="P19" i="22"/>
  <c r="Q19" i="22"/>
  <c r="R19" i="22"/>
  <c r="S19" i="22"/>
  <c r="O20" i="22"/>
  <c r="P20" i="22"/>
  <c r="Q20" i="22"/>
  <c r="R20" i="22"/>
  <c r="S20" i="22"/>
  <c r="O21" i="22"/>
  <c r="P21" i="22"/>
  <c r="Q21" i="22"/>
  <c r="R21" i="22"/>
  <c r="S21" i="22"/>
  <c r="O22" i="22"/>
  <c r="P22" i="22"/>
  <c r="Q22" i="22"/>
  <c r="R22" i="22"/>
  <c r="S22" i="22"/>
  <c r="O23" i="22"/>
  <c r="P23" i="22"/>
  <c r="Q23" i="22"/>
  <c r="R23" i="22"/>
  <c r="S23" i="22"/>
  <c r="O24" i="22"/>
  <c r="P24" i="22"/>
  <c r="Q24" i="22"/>
  <c r="R24" i="22"/>
  <c r="S24" i="22"/>
  <c r="O25" i="22"/>
  <c r="P25" i="22"/>
  <c r="Q25" i="22"/>
  <c r="R25" i="22"/>
  <c r="S25" i="22"/>
  <c r="O26" i="22"/>
  <c r="P26" i="22"/>
  <c r="Q26" i="22"/>
  <c r="R26" i="22"/>
  <c r="S26" i="22"/>
  <c r="O27" i="22"/>
  <c r="P27" i="22"/>
  <c r="Q27" i="22"/>
  <c r="R27" i="22"/>
  <c r="S27" i="22"/>
  <c r="O28" i="22"/>
  <c r="P28" i="22"/>
  <c r="Q28" i="22"/>
  <c r="R28" i="22"/>
  <c r="S28" i="22"/>
  <c r="O29" i="22"/>
  <c r="P29" i="22"/>
  <c r="Q29" i="22"/>
  <c r="R29" i="22"/>
  <c r="S29" i="22"/>
  <c r="O30" i="22"/>
  <c r="P30" i="22"/>
  <c r="Q30" i="22"/>
  <c r="R30" i="22"/>
  <c r="S30" i="22"/>
  <c r="O31" i="22"/>
  <c r="P31" i="22"/>
  <c r="Q31" i="22"/>
  <c r="R31" i="22"/>
  <c r="S31" i="22"/>
  <c r="O32" i="22"/>
  <c r="P32" i="22"/>
  <c r="Q32" i="22"/>
  <c r="R32" i="22"/>
  <c r="S32" i="22"/>
  <c r="O33" i="22"/>
  <c r="P33" i="22"/>
  <c r="Q33" i="22"/>
  <c r="R33" i="22"/>
  <c r="S33" i="22"/>
  <c r="O34" i="22"/>
  <c r="P34" i="22"/>
  <c r="Q34" i="22"/>
  <c r="R34" i="22"/>
  <c r="S34" i="22"/>
  <c r="O10" i="50"/>
  <c r="P10" i="50"/>
  <c r="Q10" i="50"/>
  <c r="R10" i="50"/>
  <c r="S10" i="50"/>
  <c r="O11" i="50"/>
  <c r="P11" i="50"/>
  <c r="Q11" i="50"/>
  <c r="R11" i="50"/>
  <c r="S11" i="50"/>
  <c r="O12" i="50"/>
  <c r="P12" i="50"/>
  <c r="Q12" i="50"/>
  <c r="R12" i="50"/>
  <c r="S12" i="50"/>
  <c r="O13" i="50"/>
  <c r="P13" i="50"/>
  <c r="Q13" i="50"/>
  <c r="R13" i="50"/>
  <c r="S13" i="50"/>
  <c r="O15" i="50"/>
  <c r="P15" i="50"/>
  <c r="Q15" i="50"/>
  <c r="R15" i="50"/>
  <c r="S15" i="50"/>
  <c r="O17" i="50"/>
  <c r="P17" i="50"/>
  <c r="Q17" i="50"/>
  <c r="R17" i="50"/>
  <c r="S17" i="50"/>
  <c r="O15" i="28"/>
  <c r="P15" i="28"/>
  <c r="Q15" i="28"/>
  <c r="R15" i="28"/>
  <c r="S15" i="28"/>
  <c r="O10" i="26"/>
  <c r="P10" i="26"/>
  <c r="Q10" i="26"/>
  <c r="R10" i="26"/>
  <c r="S10" i="26"/>
  <c r="O11" i="26"/>
  <c r="P11" i="26"/>
  <c r="Q11" i="26"/>
  <c r="R11" i="26"/>
  <c r="S11" i="26"/>
  <c r="O12" i="26"/>
  <c r="P12" i="26"/>
  <c r="Q12" i="26"/>
  <c r="R12" i="26"/>
  <c r="S12" i="26"/>
  <c r="O13" i="26"/>
  <c r="P13" i="26"/>
  <c r="Q13" i="26"/>
  <c r="R13" i="26"/>
  <c r="S13" i="26"/>
  <c r="O15" i="26"/>
  <c r="P15" i="26"/>
  <c r="Q15" i="26"/>
  <c r="R15" i="26"/>
  <c r="S15" i="26"/>
  <c r="O16" i="26"/>
  <c r="P16" i="26"/>
  <c r="Q16" i="26"/>
  <c r="R16" i="26"/>
  <c r="S16" i="26"/>
  <c r="O17" i="26"/>
  <c r="P17" i="26"/>
  <c r="Q17" i="26"/>
  <c r="R17" i="26"/>
  <c r="S17" i="26"/>
  <c r="O19" i="26"/>
  <c r="P19" i="26"/>
  <c r="Q19" i="26"/>
  <c r="R19" i="26"/>
  <c r="S19" i="26"/>
  <c r="O20" i="26"/>
  <c r="P20" i="26"/>
  <c r="Q20" i="26"/>
  <c r="R20" i="26"/>
  <c r="S20" i="26"/>
  <c r="O21" i="26"/>
  <c r="P21" i="26"/>
  <c r="Q21" i="26"/>
  <c r="R21" i="26"/>
  <c r="S21" i="26"/>
  <c r="O23" i="26"/>
  <c r="P23" i="26"/>
  <c r="Q23" i="26"/>
  <c r="R23" i="26"/>
  <c r="S23" i="26"/>
  <c r="O24" i="26"/>
  <c r="P24" i="26"/>
  <c r="Q24" i="26"/>
  <c r="R24" i="26"/>
  <c r="S24" i="26"/>
  <c r="O11" i="25"/>
  <c r="P11" i="25"/>
  <c r="Q11" i="25"/>
  <c r="R11" i="25"/>
  <c r="S11" i="25"/>
  <c r="O12" i="25"/>
  <c r="P12" i="25"/>
  <c r="Q12" i="25"/>
  <c r="R12" i="25"/>
  <c r="S12" i="25"/>
  <c r="O13" i="25"/>
  <c r="P13" i="25"/>
  <c r="Q13" i="25"/>
  <c r="R13" i="25"/>
  <c r="S13" i="25"/>
  <c r="O15" i="25"/>
  <c r="P15" i="25"/>
  <c r="Q15" i="25"/>
  <c r="R15" i="25"/>
  <c r="S15" i="25"/>
  <c r="O16" i="25"/>
  <c r="P16" i="25"/>
  <c r="Q16" i="25"/>
  <c r="R16" i="25"/>
  <c r="S16" i="25"/>
  <c r="O17" i="25"/>
  <c r="T17" i="25" s="1" a="1"/>
  <c r="T17" i="25" s="1"/>
  <c r="AR14" i="58" s="1"/>
  <c r="P17" i="25"/>
  <c r="Q17" i="25"/>
  <c r="R17" i="25"/>
  <c r="S17" i="25"/>
  <c r="O19" i="25"/>
  <c r="P19" i="25"/>
  <c r="Q19" i="25"/>
  <c r="R19" i="25"/>
  <c r="S19" i="25"/>
  <c r="O20" i="25"/>
  <c r="P20" i="25"/>
  <c r="Q20" i="25"/>
  <c r="R20" i="25"/>
  <c r="S20" i="25"/>
  <c r="O21" i="25"/>
  <c r="P21" i="25"/>
  <c r="Q21" i="25"/>
  <c r="R21" i="25"/>
  <c r="S21" i="25"/>
  <c r="O10" i="18"/>
  <c r="P10" i="18"/>
  <c r="Q10" i="18"/>
  <c r="R10" i="18"/>
  <c r="S10" i="18"/>
  <c r="O11" i="18"/>
  <c r="P11" i="18"/>
  <c r="Q11" i="18"/>
  <c r="R11" i="18"/>
  <c r="S11" i="18"/>
  <c r="O12" i="18"/>
  <c r="P12" i="18"/>
  <c r="Q12" i="18"/>
  <c r="R12" i="18"/>
  <c r="S12" i="18"/>
  <c r="O13" i="18"/>
  <c r="P13" i="18"/>
  <c r="Q13" i="18"/>
  <c r="R13" i="18"/>
  <c r="S13" i="18"/>
  <c r="O14" i="18"/>
  <c r="P14" i="18"/>
  <c r="Q14" i="18"/>
  <c r="R14" i="18"/>
  <c r="S14" i="18"/>
  <c r="O15" i="18"/>
  <c r="P15" i="18"/>
  <c r="Q15" i="18"/>
  <c r="R15" i="18"/>
  <c r="S15" i="18"/>
  <c r="O16" i="18"/>
  <c r="P16" i="18"/>
  <c r="Q16" i="18"/>
  <c r="R16" i="18"/>
  <c r="S16" i="18"/>
  <c r="O17" i="18"/>
  <c r="P17" i="18"/>
  <c r="Q17" i="18"/>
  <c r="R17" i="18"/>
  <c r="S17" i="18"/>
  <c r="O18" i="18"/>
  <c r="P18" i="18"/>
  <c r="Q18" i="18"/>
  <c r="R18" i="18"/>
  <c r="S18" i="18"/>
  <c r="O19" i="18"/>
  <c r="P19" i="18"/>
  <c r="Q19" i="18"/>
  <c r="R19" i="18"/>
  <c r="S19" i="18"/>
  <c r="O20" i="18"/>
  <c r="P20" i="18"/>
  <c r="Q20" i="18"/>
  <c r="R20" i="18"/>
  <c r="S20" i="18"/>
  <c r="O21" i="18"/>
  <c r="P21" i="18"/>
  <c r="Q21" i="18"/>
  <c r="R21" i="18"/>
  <c r="S21" i="18"/>
  <c r="O22" i="18"/>
  <c r="P22" i="18"/>
  <c r="Q22" i="18"/>
  <c r="R22" i="18"/>
  <c r="S22" i="18"/>
  <c r="O23" i="18"/>
  <c r="P23" i="18"/>
  <c r="Q23" i="18"/>
  <c r="R23" i="18"/>
  <c r="S23" i="18"/>
  <c r="O24" i="18"/>
  <c r="P24" i="18"/>
  <c r="Q24" i="18"/>
  <c r="R24" i="18"/>
  <c r="S24" i="18"/>
  <c r="O25" i="18"/>
  <c r="P25" i="18"/>
  <c r="Q25" i="18"/>
  <c r="R25" i="18"/>
  <c r="S25" i="18"/>
  <c r="O26" i="18"/>
  <c r="P26" i="18"/>
  <c r="Q26" i="18"/>
  <c r="R26" i="18"/>
  <c r="S26" i="18"/>
  <c r="O27" i="18"/>
  <c r="P27" i="18"/>
  <c r="Q27" i="18"/>
  <c r="R27" i="18"/>
  <c r="S27" i="18"/>
  <c r="O28" i="18"/>
  <c r="P28" i="18"/>
  <c r="Q28" i="18"/>
  <c r="R28" i="18"/>
  <c r="S28" i="18"/>
  <c r="O29" i="18"/>
  <c r="P29" i="18"/>
  <c r="Q29" i="18"/>
  <c r="R29" i="18"/>
  <c r="S29" i="18"/>
  <c r="O30" i="18"/>
  <c r="P30" i="18"/>
  <c r="Q30" i="18"/>
  <c r="R30" i="18"/>
  <c r="S30" i="18"/>
  <c r="O31" i="18"/>
  <c r="P31" i="18"/>
  <c r="Q31" i="18"/>
  <c r="R31" i="18"/>
  <c r="S31" i="18"/>
  <c r="O32" i="18"/>
  <c r="P32" i="18"/>
  <c r="Q32" i="18"/>
  <c r="R32" i="18"/>
  <c r="S32" i="18"/>
  <c r="O33" i="18"/>
  <c r="P33" i="18"/>
  <c r="Q33" i="18"/>
  <c r="R33" i="18"/>
  <c r="S33" i="18"/>
  <c r="O34" i="18"/>
  <c r="P34" i="18"/>
  <c r="Q34" i="18"/>
  <c r="R34" i="18"/>
  <c r="S34" i="18"/>
  <c r="O35" i="18"/>
  <c r="P35" i="18"/>
  <c r="Q35" i="18"/>
  <c r="R35" i="18"/>
  <c r="S35" i="18"/>
  <c r="O36" i="18"/>
  <c r="P36" i="18"/>
  <c r="Q36" i="18"/>
  <c r="R36" i="18"/>
  <c r="S36" i="18"/>
  <c r="O37" i="18"/>
  <c r="P37" i="18"/>
  <c r="Q37" i="18"/>
  <c r="R37" i="18"/>
  <c r="S37" i="18"/>
  <c r="O38" i="18"/>
  <c r="P38" i="18"/>
  <c r="Q38" i="18"/>
  <c r="R38" i="18"/>
  <c r="S38" i="18"/>
  <c r="O39" i="18"/>
  <c r="P39" i="18"/>
  <c r="Q39" i="18"/>
  <c r="R39" i="18"/>
  <c r="S39" i="18"/>
  <c r="O40" i="18"/>
  <c r="P40" i="18"/>
  <c r="Q40" i="18"/>
  <c r="R40" i="18"/>
  <c r="S40" i="18"/>
  <c r="O41" i="18"/>
  <c r="P41" i="18"/>
  <c r="Q41" i="18"/>
  <c r="R41" i="18"/>
  <c r="S41" i="18"/>
  <c r="O42" i="18"/>
  <c r="P42" i="18"/>
  <c r="Q42" i="18"/>
  <c r="R42" i="18"/>
  <c r="S42" i="18"/>
  <c r="O43" i="18"/>
  <c r="P43" i="18"/>
  <c r="Q43" i="18"/>
  <c r="R43" i="18"/>
  <c r="S43" i="18"/>
  <c r="O44" i="18"/>
  <c r="P44" i="18"/>
  <c r="Q44" i="18"/>
  <c r="R44" i="18"/>
  <c r="S44" i="18"/>
  <c r="O45" i="18"/>
  <c r="P45" i="18"/>
  <c r="Q45" i="18"/>
  <c r="R45" i="18"/>
  <c r="S45" i="18"/>
  <c r="O46" i="18"/>
  <c r="P46" i="18"/>
  <c r="Q46" i="18"/>
  <c r="R46" i="18"/>
  <c r="S46" i="18"/>
  <c r="O47" i="18"/>
  <c r="P47" i="18"/>
  <c r="Q47" i="18"/>
  <c r="R47" i="18"/>
  <c r="S47" i="18"/>
  <c r="O48" i="18"/>
  <c r="P48" i="18"/>
  <c r="Q48" i="18"/>
  <c r="R48" i="18"/>
  <c r="S48" i="18"/>
  <c r="O49" i="18"/>
  <c r="P49" i="18"/>
  <c r="Q49" i="18"/>
  <c r="R49" i="18"/>
  <c r="S49" i="18"/>
  <c r="O50" i="18"/>
  <c r="P50" i="18"/>
  <c r="Q50" i="18"/>
  <c r="R50" i="18"/>
  <c r="S50" i="18"/>
  <c r="O51" i="18"/>
  <c r="P51" i="18"/>
  <c r="Q51" i="18"/>
  <c r="R51" i="18"/>
  <c r="S51" i="18"/>
  <c r="O52" i="18"/>
  <c r="P52" i="18"/>
  <c r="Q52" i="18"/>
  <c r="R52" i="18"/>
  <c r="S52" i="18"/>
  <c r="O53" i="18"/>
  <c r="P53" i="18"/>
  <c r="Q53" i="18"/>
  <c r="R53" i="18"/>
  <c r="S53" i="18"/>
  <c r="O54" i="18"/>
  <c r="P54" i="18"/>
  <c r="Q54" i="18"/>
  <c r="R54" i="18"/>
  <c r="S54" i="18"/>
  <c r="O55" i="18"/>
  <c r="P55" i="18"/>
  <c r="Q55" i="18"/>
  <c r="R55" i="18"/>
  <c r="S55" i="18"/>
  <c r="O56" i="18"/>
  <c r="P56" i="18"/>
  <c r="Q56" i="18"/>
  <c r="R56" i="18"/>
  <c r="S56" i="18"/>
  <c r="O57" i="18"/>
  <c r="P57" i="18"/>
  <c r="Q57" i="18"/>
  <c r="R57" i="18"/>
  <c r="S57" i="18"/>
  <c r="O58" i="18"/>
  <c r="P58" i="18"/>
  <c r="Q58" i="18"/>
  <c r="R58" i="18"/>
  <c r="S58" i="18"/>
  <c r="O59" i="18"/>
  <c r="P59" i="18"/>
  <c r="Q59" i="18"/>
  <c r="R59" i="18"/>
  <c r="S59" i="18"/>
  <c r="O60" i="18"/>
  <c r="P60" i="18"/>
  <c r="Q60" i="18"/>
  <c r="R60" i="18"/>
  <c r="S60" i="18"/>
  <c r="O61" i="18"/>
  <c r="P61" i="18"/>
  <c r="Q61" i="18"/>
  <c r="R61" i="18"/>
  <c r="S61" i="18"/>
  <c r="O62" i="18"/>
  <c r="P62" i="18"/>
  <c r="Q62" i="18"/>
  <c r="R62" i="18"/>
  <c r="S62" i="18"/>
  <c r="O63" i="18"/>
  <c r="P63" i="18"/>
  <c r="Q63" i="18"/>
  <c r="R63" i="18"/>
  <c r="S63" i="18"/>
  <c r="O64" i="18"/>
  <c r="P64" i="18"/>
  <c r="Q64" i="18"/>
  <c r="R64" i="18"/>
  <c r="S64" i="18"/>
  <c r="O65" i="18"/>
  <c r="P65" i="18"/>
  <c r="Q65" i="18"/>
  <c r="R65" i="18"/>
  <c r="S65" i="18"/>
  <c r="O66" i="18"/>
  <c r="P66" i="18"/>
  <c r="Q66" i="18"/>
  <c r="R66" i="18"/>
  <c r="S66" i="18"/>
  <c r="O67" i="18"/>
  <c r="P67" i="18"/>
  <c r="Q67" i="18"/>
  <c r="R67" i="18"/>
  <c r="S67" i="18"/>
  <c r="O68" i="18"/>
  <c r="P68" i="18"/>
  <c r="Q68" i="18"/>
  <c r="R68" i="18"/>
  <c r="S68" i="18"/>
  <c r="O69" i="18"/>
  <c r="P69" i="18"/>
  <c r="Q69" i="18"/>
  <c r="R69" i="18"/>
  <c r="S69" i="18"/>
  <c r="O70" i="18"/>
  <c r="P70" i="18"/>
  <c r="Q70" i="18"/>
  <c r="R70" i="18"/>
  <c r="S70" i="18"/>
  <c r="O71" i="18"/>
  <c r="P71" i="18"/>
  <c r="Q71" i="18"/>
  <c r="R71" i="18"/>
  <c r="S71" i="18"/>
  <c r="O72" i="18"/>
  <c r="P72" i="18"/>
  <c r="Q72" i="18"/>
  <c r="R72" i="18"/>
  <c r="S72" i="18"/>
  <c r="O73" i="18"/>
  <c r="P73" i="18"/>
  <c r="Q73" i="18"/>
  <c r="R73" i="18"/>
  <c r="S73" i="18"/>
  <c r="O74" i="18"/>
  <c r="P74" i="18"/>
  <c r="Q74" i="18"/>
  <c r="R74" i="18"/>
  <c r="S74" i="18"/>
  <c r="O75" i="18"/>
  <c r="P75" i="18"/>
  <c r="Q75" i="18"/>
  <c r="R75" i="18"/>
  <c r="S75" i="18"/>
  <c r="O76" i="18"/>
  <c r="P76" i="18"/>
  <c r="Q76" i="18"/>
  <c r="R76" i="18"/>
  <c r="S76" i="18"/>
  <c r="O77" i="18"/>
  <c r="P77" i="18"/>
  <c r="Q77" i="18"/>
  <c r="R77" i="18"/>
  <c r="S77" i="18"/>
  <c r="O78" i="18"/>
  <c r="P78" i="18"/>
  <c r="Q78" i="18"/>
  <c r="R78" i="18"/>
  <c r="S78" i="18"/>
  <c r="O79" i="18"/>
  <c r="P79" i="18"/>
  <c r="Q79" i="18"/>
  <c r="R79" i="18"/>
  <c r="S79" i="18"/>
  <c r="O80" i="18"/>
  <c r="P80" i="18"/>
  <c r="Q80" i="18"/>
  <c r="R80" i="18"/>
  <c r="S80" i="18"/>
  <c r="O81" i="18"/>
  <c r="P81" i="18"/>
  <c r="Q81" i="18"/>
  <c r="R81" i="18"/>
  <c r="S81" i="18"/>
  <c r="O82" i="18"/>
  <c r="P82" i="18"/>
  <c r="Q82" i="18"/>
  <c r="R82" i="18"/>
  <c r="S82" i="18"/>
  <c r="O83" i="18"/>
  <c r="P83" i="18"/>
  <c r="Q83" i="18"/>
  <c r="R83" i="18"/>
  <c r="S83" i="18"/>
  <c r="O84" i="18"/>
  <c r="P84" i="18"/>
  <c r="Q84" i="18"/>
  <c r="R84" i="18"/>
  <c r="S84" i="18"/>
  <c r="O85" i="18"/>
  <c r="P85" i="18"/>
  <c r="Q85" i="18"/>
  <c r="R85" i="18"/>
  <c r="S85" i="18"/>
  <c r="O86" i="18"/>
  <c r="P86" i="18"/>
  <c r="Q86" i="18"/>
  <c r="R86" i="18"/>
  <c r="S86" i="18"/>
  <c r="O87" i="18"/>
  <c r="P87" i="18"/>
  <c r="Q87" i="18"/>
  <c r="R87" i="18"/>
  <c r="S87" i="18"/>
  <c r="O88" i="18"/>
  <c r="P88" i="18"/>
  <c r="Q88" i="18"/>
  <c r="R88" i="18"/>
  <c r="S88" i="18"/>
  <c r="O89" i="18"/>
  <c r="P89" i="18"/>
  <c r="Q89" i="18"/>
  <c r="R89" i="18"/>
  <c r="S89" i="18"/>
  <c r="O90" i="18"/>
  <c r="P90" i="18"/>
  <c r="Q90" i="18"/>
  <c r="R90" i="18"/>
  <c r="S90" i="18"/>
  <c r="O91" i="18"/>
  <c r="P91" i="18"/>
  <c r="Q91" i="18"/>
  <c r="R91" i="18"/>
  <c r="S91" i="18"/>
  <c r="O92" i="18"/>
  <c r="P92" i="18"/>
  <c r="Q92" i="18"/>
  <c r="R92" i="18"/>
  <c r="S92" i="18"/>
  <c r="O93" i="18"/>
  <c r="P93" i="18"/>
  <c r="Q93" i="18"/>
  <c r="R93" i="18"/>
  <c r="S93" i="18"/>
  <c r="O94" i="18"/>
  <c r="P94" i="18"/>
  <c r="Q94" i="18"/>
  <c r="R94" i="18"/>
  <c r="S94" i="18"/>
  <c r="O95" i="18"/>
  <c r="P95" i="18"/>
  <c r="Q95" i="18"/>
  <c r="R95" i="18"/>
  <c r="S95" i="18"/>
  <c r="O96" i="18"/>
  <c r="P96" i="18"/>
  <c r="Q96" i="18"/>
  <c r="R96" i="18"/>
  <c r="S96" i="18"/>
  <c r="O97" i="18"/>
  <c r="P97" i="18"/>
  <c r="Q97" i="18"/>
  <c r="R97" i="18"/>
  <c r="S97" i="18"/>
  <c r="O98" i="18"/>
  <c r="P98" i="18"/>
  <c r="Q98" i="18"/>
  <c r="R98" i="18"/>
  <c r="S98" i="18"/>
  <c r="O99" i="18"/>
  <c r="P99" i="18"/>
  <c r="Q99" i="18"/>
  <c r="R99" i="18"/>
  <c r="S99" i="18"/>
  <c r="O100" i="18"/>
  <c r="P100" i="18"/>
  <c r="Q100" i="18"/>
  <c r="R100" i="18"/>
  <c r="S100" i="18"/>
  <c r="O101" i="18"/>
  <c r="P101" i="18"/>
  <c r="Q101" i="18"/>
  <c r="R101" i="18"/>
  <c r="S101" i="18"/>
  <c r="O102" i="18"/>
  <c r="P102" i="18"/>
  <c r="Q102" i="18"/>
  <c r="R102" i="18"/>
  <c r="S102" i="18"/>
  <c r="O103" i="18"/>
  <c r="P103" i="18"/>
  <c r="Q103" i="18"/>
  <c r="R103" i="18"/>
  <c r="S103" i="18"/>
  <c r="O104" i="18"/>
  <c r="P104" i="18"/>
  <c r="Q104" i="18"/>
  <c r="R104" i="18"/>
  <c r="S104" i="18"/>
  <c r="O105" i="18"/>
  <c r="P105" i="18"/>
  <c r="Q105" i="18"/>
  <c r="R105" i="18"/>
  <c r="S105" i="18"/>
  <c r="O10" i="17"/>
  <c r="P10" i="17"/>
  <c r="Q10" i="17"/>
  <c r="R10" i="17"/>
  <c r="S10" i="17"/>
  <c r="O11" i="17"/>
  <c r="P11" i="17"/>
  <c r="Q11" i="17"/>
  <c r="R11" i="17"/>
  <c r="S11" i="17"/>
  <c r="O12" i="17"/>
  <c r="P12" i="17"/>
  <c r="Q12" i="17"/>
  <c r="R12" i="17"/>
  <c r="S12" i="17"/>
  <c r="O13" i="17"/>
  <c r="P13" i="17"/>
  <c r="Q13" i="17"/>
  <c r="R13" i="17"/>
  <c r="S13" i="17"/>
  <c r="O14" i="17"/>
  <c r="P14" i="17"/>
  <c r="Q14" i="17"/>
  <c r="R14" i="17"/>
  <c r="S14" i="17"/>
  <c r="O15" i="17"/>
  <c r="P15" i="17"/>
  <c r="Q15" i="17"/>
  <c r="R15" i="17"/>
  <c r="S15" i="17"/>
  <c r="O16" i="17"/>
  <c r="P16" i="17"/>
  <c r="Q16" i="17"/>
  <c r="R16" i="17"/>
  <c r="S16" i="17"/>
  <c r="O17" i="17"/>
  <c r="P17" i="17"/>
  <c r="Q17" i="17"/>
  <c r="R17" i="17"/>
  <c r="S17" i="17"/>
  <c r="O10" i="15"/>
  <c r="P10" i="15"/>
  <c r="Q10" i="15"/>
  <c r="R10" i="15"/>
  <c r="S10" i="15"/>
  <c r="O11" i="15"/>
  <c r="P11" i="15"/>
  <c r="Q11" i="15"/>
  <c r="R11" i="15"/>
  <c r="S11" i="15"/>
  <c r="O10" i="14"/>
  <c r="P10" i="14"/>
  <c r="Q10" i="14"/>
  <c r="R10" i="14"/>
  <c r="S10" i="14"/>
  <c r="O11" i="14"/>
  <c r="P11" i="14"/>
  <c r="Q11" i="14"/>
  <c r="R11" i="14"/>
  <c r="S11" i="14"/>
  <c r="O12" i="14"/>
  <c r="P12" i="14"/>
  <c r="Q12" i="14"/>
  <c r="R12" i="14"/>
  <c r="S12" i="14"/>
  <c r="O13" i="14"/>
  <c r="P13" i="14"/>
  <c r="Q13" i="14"/>
  <c r="R13" i="14"/>
  <c r="S13" i="14"/>
  <c r="O14" i="14"/>
  <c r="P14" i="14"/>
  <c r="Q14" i="14"/>
  <c r="R14" i="14"/>
  <c r="S14" i="14"/>
  <c r="O15" i="14"/>
  <c r="P15" i="14"/>
  <c r="Q15" i="14"/>
  <c r="R15" i="14"/>
  <c r="S15" i="14"/>
  <c r="O16" i="14"/>
  <c r="P16" i="14"/>
  <c r="Q16" i="14"/>
  <c r="R16" i="14"/>
  <c r="S16" i="14"/>
  <c r="O17" i="14"/>
  <c r="P17" i="14"/>
  <c r="Q17" i="14"/>
  <c r="R17" i="14"/>
  <c r="S17" i="14"/>
  <c r="O18" i="14"/>
  <c r="P18" i="14"/>
  <c r="Q18" i="14"/>
  <c r="R18" i="14"/>
  <c r="S18" i="14"/>
  <c r="O19" i="14"/>
  <c r="P19" i="14"/>
  <c r="Q19" i="14"/>
  <c r="R19" i="14"/>
  <c r="S19" i="14"/>
  <c r="O20" i="14"/>
  <c r="P20" i="14"/>
  <c r="Q20" i="14"/>
  <c r="R20" i="14"/>
  <c r="S20" i="14"/>
  <c r="O21" i="14"/>
  <c r="P21" i="14"/>
  <c r="Q21" i="14"/>
  <c r="R21" i="14"/>
  <c r="S21" i="14"/>
  <c r="O22" i="14"/>
  <c r="P22" i="14"/>
  <c r="Q22" i="14"/>
  <c r="R22" i="14"/>
  <c r="S22" i="14"/>
  <c r="O23" i="14"/>
  <c r="P23" i="14"/>
  <c r="Q23" i="14"/>
  <c r="R23" i="14"/>
  <c r="S23" i="14"/>
  <c r="O24" i="14"/>
  <c r="P24" i="14"/>
  <c r="Q24" i="14"/>
  <c r="R24" i="14"/>
  <c r="S24" i="14"/>
  <c r="O25" i="14"/>
  <c r="P25" i="14"/>
  <c r="Q25" i="14"/>
  <c r="R25" i="14"/>
  <c r="S25" i="14"/>
  <c r="O26" i="14"/>
  <c r="P26" i="14"/>
  <c r="Q26" i="14"/>
  <c r="R26" i="14"/>
  <c r="S26" i="14"/>
  <c r="O27" i="14"/>
  <c r="P27" i="14"/>
  <c r="Q27" i="14"/>
  <c r="R27" i="14"/>
  <c r="S27" i="14"/>
  <c r="O28" i="14"/>
  <c r="P28" i="14"/>
  <c r="Q28" i="14"/>
  <c r="R28" i="14"/>
  <c r="S28" i="14"/>
  <c r="O29" i="14"/>
  <c r="P29" i="14"/>
  <c r="Q29" i="14"/>
  <c r="R29" i="14"/>
  <c r="S29" i="14"/>
  <c r="O9" i="12"/>
  <c r="P9" i="12"/>
  <c r="Q9" i="12"/>
  <c r="R9" i="12"/>
  <c r="S9" i="12"/>
  <c r="O10" i="12"/>
  <c r="P10" i="12"/>
  <c r="Q10" i="12"/>
  <c r="R10" i="12"/>
  <c r="S10" i="12"/>
  <c r="O11" i="12"/>
  <c r="P11" i="12"/>
  <c r="Q11" i="12"/>
  <c r="R11" i="12"/>
  <c r="S11" i="12"/>
  <c r="O12" i="12"/>
  <c r="P12" i="12"/>
  <c r="Q12" i="12"/>
  <c r="R12" i="12"/>
  <c r="S12" i="12"/>
  <c r="O13" i="12"/>
  <c r="P13" i="12"/>
  <c r="Q13" i="12"/>
  <c r="R13" i="12"/>
  <c r="S13" i="12"/>
  <c r="O14" i="12"/>
  <c r="P14" i="12"/>
  <c r="Q14" i="12"/>
  <c r="R14" i="12"/>
  <c r="S14" i="12"/>
  <c r="O15" i="12"/>
  <c r="P15" i="12"/>
  <c r="Q15" i="12"/>
  <c r="R15" i="12"/>
  <c r="S15" i="12"/>
  <c r="O16" i="12"/>
  <c r="P16" i="12"/>
  <c r="Q16" i="12"/>
  <c r="R16" i="12"/>
  <c r="S16" i="12"/>
  <c r="O17" i="12"/>
  <c r="P17" i="12"/>
  <c r="Q17" i="12"/>
  <c r="R17" i="12"/>
  <c r="S17" i="12"/>
  <c r="O18" i="12"/>
  <c r="P18" i="12"/>
  <c r="Q18" i="12"/>
  <c r="R18" i="12"/>
  <c r="S18" i="12"/>
  <c r="O10" i="11"/>
  <c r="P10" i="11"/>
  <c r="Q10" i="11"/>
  <c r="R10" i="11"/>
  <c r="S10" i="11"/>
  <c r="O11" i="11"/>
  <c r="P11" i="11"/>
  <c r="Q11" i="11"/>
  <c r="R11" i="11"/>
  <c r="S11" i="11"/>
  <c r="O12" i="11"/>
  <c r="P12" i="11"/>
  <c r="Q12" i="11"/>
  <c r="R12" i="11"/>
  <c r="S12" i="11"/>
  <c r="O13" i="11"/>
  <c r="P13" i="11"/>
  <c r="Q13" i="11"/>
  <c r="R13" i="11"/>
  <c r="S13" i="11"/>
  <c r="O14" i="11"/>
  <c r="P14" i="11"/>
  <c r="Q14" i="11"/>
  <c r="R14" i="11"/>
  <c r="S14" i="11"/>
  <c r="O15" i="11"/>
  <c r="P15" i="11"/>
  <c r="Q15" i="11"/>
  <c r="R15" i="11"/>
  <c r="S15" i="11"/>
  <c r="O16" i="11"/>
  <c r="P16" i="11"/>
  <c r="Q16" i="11"/>
  <c r="R16" i="11"/>
  <c r="S16" i="11"/>
  <c r="O17" i="11"/>
  <c r="P17" i="11"/>
  <c r="Q17" i="11"/>
  <c r="R17" i="11"/>
  <c r="S17" i="11"/>
  <c r="O18" i="11"/>
  <c r="P18" i="11"/>
  <c r="Q18" i="11"/>
  <c r="R18" i="11"/>
  <c r="S18" i="11"/>
  <c r="O19" i="11"/>
  <c r="P19" i="11"/>
  <c r="Q19" i="11"/>
  <c r="R19" i="11"/>
  <c r="S19" i="11"/>
  <c r="O20" i="11"/>
  <c r="P20" i="11"/>
  <c r="Q20" i="11"/>
  <c r="R20" i="11"/>
  <c r="S20" i="11"/>
  <c r="O21" i="11"/>
  <c r="P21" i="11"/>
  <c r="Q21" i="11"/>
  <c r="R21" i="11"/>
  <c r="S21" i="11"/>
  <c r="O22" i="11"/>
  <c r="P22" i="11"/>
  <c r="Q22" i="11"/>
  <c r="R22" i="11"/>
  <c r="S22" i="11"/>
  <c r="O23" i="11"/>
  <c r="P23" i="11"/>
  <c r="Q23" i="11"/>
  <c r="R23" i="11"/>
  <c r="S23" i="11"/>
  <c r="O24" i="11"/>
  <c r="P24" i="11"/>
  <c r="Q24" i="11"/>
  <c r="R24" i="11"/>
  <c r="S24" i="11"/>
  <c r="O25" i="11"/>
  <c r="P25" i="11"/>
  <c r="Q25" i="11"/>
  <c r="R25" i="11"/>
  <c r="S25" i="11"/>
  <c r="O26" i="11"/>
  <c r="P26" i="11"/>
  <c r="Q26" i="11"/>
  <c r="R26" i="11"/>
  <c r="S26" i="11"/>
  <c r="O27" i="11"/>
  <c r="P27" i="11"/>
  <c r="Q27" i="11"/>
  <c r="R27" i="11"/>
  <c r="S27" i="11"/>
  <c r="O28" i="11"/>
  <c r="P28" i="11"/>
  <c r="Q28" i="11"/>
  <c r="R28" i="11"/>
  <c r="S28" i="11"/>
  <c r="O29" i="11"/>
  <c r="P29" i="11"/>
  <c r="Q29" i="11"/>
  <c r="R29" i="11"/>
  <c r="S29" i="11"/>
  <c r="O30" i="11"/>
  <c r="P30" i="11"/>
  <c r="Q30" i="11"/>
  <c r="R30" i="11"/>
  <c r="S30" i="11"/>
  <c r="O31" i="11"/>
  <c r="P31" i="11"/>
  <c r="Q31" i="11"/>
  <c r="R31" i="11"/>
  <c r="S31" i="11"/>
  <c r="O32" i="11"/>
  <c r="P32" i="11"/>
  <c r="Q32" i="11"/>
  <c r="R32" i="11"/>
  <c r="S32" i="11"/>
  <c r="O33" i="11"/>
  <c r="P33" i="11"/>
  <c r="Q33" i="11"/>
  <c r="R33" i="11"/>
  <c r="S33" i="11"/>
  <c r="O10" i="49"/>
  <c r="P10" i="49"/>
  <c r="Q10" i="49"/>
  <c r="R10" i="49"/>
  <c r="S10" i="49"/>
  <c r="O11" i="49"/>
  <c r="P11" i="49"/>
  <c r="Q11" i="49"/>
  <c r="R11" i="49"/>
  <c r="S11" i="49"/>
  <c r="O12" i="49"/>
  <c r="P12" i="49"/>
  <c r="Q12" i="49"/>
  <c r="R12" i="49"/>
  <c r="S12" i="49"/>
  <c r="O13" i="49"/>
  <c r="P13" i="49"/>
  <c r="Q13" i="49"/>
  <c r="R13" i="49"/>
  <c r="S13" i="49"/>
  <c r="O15" i="49"/>
  <c r="P15" i="49"/>
  <c r="Q15" i="49"/>
  <c r="R15" i="49"/>
  <c r="S15" i="49"/>
  <c r="O17" i="49"/>
  <c r="P17" i="49"/>
  <c r="Q17" i="49"/>
  <c r="R17" i="49"/>
  <c r="S17" i="49"/>
  <c r="O11" i="9"/>
  <c r="P11" i="9"/>
  <c r="Q11" i="9"/>
  <c r="R11" i="9"/>
  <c r="S11" i="9"/>
  <c r="O12" i="9"/>
  <c r="P12" i="9"/>
  <c r="Q12" i="9"/>
  <c r="R12" i="9"/>
  <c r="S12" i="9"/>
  <c r="O13" i="9"/>
  <c r="P13" i="9"/>
  <c r="Q13" i="9"/>
  <c r="R13" i="9"/>
  <c r="S13" i="9"/>
  <c r="O14" i="9"/>
  <c r="P14" i="9"/>
  <c r="Q14" i="9"/>
  <c r="R14" i="9"/>
  <c r="S14" i="9"/>
  <c r="O15" i="9"/>
  <c r="P15" i="9"/>
  <c r="Q15" i="9"/>
  <c r="R15" i="9"/>
  <c r="S15" i="9"/>
  <c r="O16" i="9"/>
  <c r="P16" i="9"/>
  <c r="Q16" i="9"/>
  <c r="R16" i="9"/>
  <c r="S16" i="9"/>
  <c r="O17" i="9"/>
  <c r="T17" i="9" s="1" a="1"/>
  <c r="T17" i="9" s="1"/>
  <c r="P17" i="9"/>
  <c r="Q17" i="9"/>
  <c r="R17" i="9"/>
  <c r="S17" i="9"/>
  <c r="O18" i="9"/>
  <c r="P18" i="9"/>
  <c r="Q18" i="9"/>
  <c r="R18" i="9"/>
  <c r="S18" i="9"/>
  <c r="O19" i="9"/>
  <c r="P19" i="9"/>
  <c r="Q19" i="9"/>
  <c r="R19" i="9"/>
  <c r="S19" i="9"/>
  <c r="O20" i="9"/>
  <c r="P20" i="9"/>
  <c r="Q20" i="9"/>
  <c r="R20" i="9"/>
  <c r="S20" i="9"/>
  <c r="O21" i="9"/>
  <c r="P21" i="9"/>
  <c r="Q21" i="9"/>
  <c r="R21" i="9"/>
  <c r="S21" i="9"/>
  <c r="O22" i="9"/>
  <c r="P22" i="9"/>
  <c r="Q22" i="9"/>
  <c r="R22" i="9"/>
  <c r="S22" i="9"/>
  <c r="O23" i="9"/>
  <c r="P23" i="9"/>
  <c r="Q23" i="9"/>
  <c r="R23" i="9"/>
  <c r="S23" i="9"/>
  <c r="O24" i="9"/>
  <c r="P24" i="9"/>
  <c r="Q24" i="9"/>
  <c r="R24" i="9"/>
  <c r="S24" i="9"/>
  <c r="O25" i="9"/>
  <c r="P25" i="9"/>
  <c r="Q25" i="9"/>
  <c r="R25" i="9"/>
  <c r="S25" i="9"/>
  <c r="O26" i="9"/>
  <c r="P26" i="9"/>
  <c r="Q26" i="9"/>
  <c r="R26" i="9"/>
  <c r="S26" i="9"/>
  <c r="O27" i="9"/>
  <c r="P27" i="9"/>
  <c r="Q27" i="9"/>
  <c r="R27" i="9"/>
  <c r="S27" i="9"/>
  <c r="O28" i="9"/>
  <c r="P28" i="9"/>
  <c r="Q28" i="9"/>
  <c r="R28" i="9"/>
  <c r="S28" i="9"/>
  <c r="O29" i="9"/>
  <c r="P29" i="9"/>
  <c r="Q29" i="9"/>
  <c r="R29" i="9"/>
  <c r="S29" i="9"/>
  <c r="O30" i="9"/>
  <c r="P30" i="9"/>
  <c r="Q30" i="9"/>
  <c r="R30" i="9"/>
  <c r="S30" i="9"/>
  <c r="O31" i="9"/>
  <c r="P31" i="9"/>
  <c r="Q31" i="9"/>
  <c r="R31" i="9"/>
  <c r="S31" i="9"/>
  <c r="O32" i="9"/>
  <c r="P32" i="9"/>
  <c r="Q32" i="9"/>
  <c r="R32" i="9"/>
  <c r="S32" i="9"/>
  <c r="O33" i="9"/>
  <c r="P33" i="9"/>
  <c r="Q33" i="9"/>
  <c r="R33" i="9"/>
  <c r="S33" i="9"/>
  <c r="S10" i="9"/>
  <c r="R10" i="9"/>
  <c r="Q10" i="9"/>
  <c r="P10" i="9"/>
  <c r="O10" i="9"/>
  <c r="S9" i="9"/>
  <c r="R9" i="9"/>
  <c r="Q9" i="9"/>
  <c r="P9" i="9"/>
  <c r="O9" i="9"/>
  <c r="S8" i="9"/>
  <c r="R8" i="9"/>
  <c r="Q8" i="9"/>
  <c r="P8" i="9"/>
  <c r="O8" i="9"/>
  <c r="S7" i="9"/>
  <c r="R7" i="9"/>
  <c r="Q7" i="9"/>
  <c r="P7" i="9"/>
  <c r="O7" i="9"/>
  <c r="S6" i="9"/>
  <c r="R6" i="9"/>
  <c r="Q6" i="9"/>
  <c r="P6" i="9"/>
  <c r="S9" i="51"/>
  <c r="R9" i="51"/>
  <c r="Q9" i="51"/>
  <c r="P9" i="51"/>
  <c r="O9" i="51"/>
  <c r="S8" i="51"/>
  <c r="R8" i="51"/>
  <c r="Q8" i="51"/>
  <c r="P8" i="51"/>
  <c r="O8" i="51"/>
  <c r="S7" i="51"/>
  <c r="R7" i="51"/>
  <c r="Q7" i="51"/>
  <c r="P7" i="51"/>
  <c r="O7" i="51"/>
  <c r="S6" i="51"/>
  <c r="R6" i="51"/>
  <c r="Q6" i="51"/>
  <c r="P6" i="51"/>
  <c r="O6" i="51"/>
  <c r="S5" i="51"/>
  <c r="R5" i="51"/>
  <c r="Q5" i="51"/>
  <c r="P5" i="51"/>
  <c r="O5" i="51"/>
  <c r="S6" i="48"/>
  <c r="R6" i="48"/>
  <c r="Q6" i="48"/>
  <c r="P6" i="48"/>
  <c r="O6" i="48"/>
  <c r="S5" i="48"/>
  <c r="R5" i="48"/>
  <c r="Q5" i="48"/>
  <c r="P5" i="48"/>
  <c r="O5" i="48"/>
  <c r="S4" i="48"/>
  <c r="R4" i="48"/>
  <c r="Q4" i="48"/>
  <c r="P4" i="48"/>
  <c r="O4" i="48"/>
  <c r="S5" i="43"/>
  <c r="R5" i="43"/>
  <c r="Q5" i="43"/>
  <c r="P5" i="43"/>
  <c r="O5" i="43"/>
  <c r="S4" i="43"/>
  <c r="R4" i="43"/>
  <c r="Q4" i="43"/>
  <c r="P4" i="43"/>
  <c r="O4" i="43"/>
  <c r="S9" i="42"/>
  <c r="R9" i="42"/>
  <c r="Q9" i="42"/>
  <c r="P9" i="42"/>
  <c r="O9" i="42"/>
  <c r="S8" i="42"/>
  <c r="R8" i="42"/>
  <c r="Q8" i="42"/>
  <c r="P8" i="42"/>
  <c r="O8" i="42"/>
  <c r="S7" i="42"/>
  <c r="R7" i="42"/>
  <c r="Q7" i="42"/>
  <c r="P7" i="42"/>
  <c r="O7" i="42"/>
  <c r="S5" i="42"/>
  <c r="R5" i="42"/>
  <c r="Q5" i="42"/>
  <c r="P5" i="42"/>
  <c r="O5" i="42"/>
  <c r="S4" i="42"/>
  <c r="R4" i="42"/>
  <c r="Q4" i="42"/>
  <c r="P4" i="42"/>
  <c r="O4" i="42"/>
  <c r="S8" i="41"/>
  <c r="R8" i="41"/>
  <c r="Q8" i="41"/>
  <c r="P8" i="41"/>
  <c r="O8" i="41"/>
  <c r="S7" i="41"/>
  <c r="R7" i="41"/>
  <c r="Q7" i="41"/>
  <c r="P7" i="41"/>
  <c r="O7" i="41"/>
  <c r="S6" i="41"/>
  <c r="R6" i="41"/>
  <c r="Q6" i="41"/>
  <c r="P6" i="41"/>
  <c r="O6" i="41"/>
  <c r="S5" i="41"/>
  <c r="R5" i="41"/>
  <c r="Q5" i="41"/>
  <c r="P5" i="41"/>
  <c r="O5" i="41"/>
  <c r="S4" i="41"/>
  <c r="R4" i="41"/>
  <c r="Q4" i="41"/>
  <c r="P4" i="41"/>
  <c r="O4" i="41"/>
  <c r="S9" i="40"/>
  <c r="R9" i="40"/>
  <c r="Q9" i="40"/>
  <c r="P9" i="40"/>
  <c r="O9" i="40"/>
  <c r="S8" i="40"/>
  <c r="R8" i="40"/>
  <c r="Q8" i="40"/>
  <c r="P8" i="40"/>
  <c r="O8" i="40"/>
  <c r="S6" i="40"/>
  <c r="R6" i="40"/>
  <c r="Q6" i="40"/>
  <c r="P6" i="40"/>
  <c r="O6" i="40"/>
  <c r="S5" i="40"/>
  <c r="R5" i="40"/>
  <c r="Q5" i="40"/>
  <c r="P5" i="40"/>
  <c r="O5" i="40"/>
  <c r="S4" i="39"/>
  <c r="R4" i="39"/>
  <c r="Q4" i="39"/>
  <c r="P4" i="39"/>
  <c r="O4" i="39"/>
  <c r="S6" i="37"/>
  <c r="R6" i="37"/>
  <c r="Q6" i="37"/>
  <c r="P6" i="37"/>
  <c r="O6" i="37"/>
  <c r="S5" i="37"/>
  <c r="R5" i="37"/>
  <c r="Q5" i="37"/>
  <c r="P5" i="37"/>
  <c r="O5" i="37"/>
  <c r="S4" i="37"/>
  <c r="R4" i="37"/>
  <c r="Q4" i="37"/>
  <c r="P4" i="37"/>
  <c r="O4" i="37"/>
  <c r="S9" i="36"/>
  <c r="R9" i="36"/>
  <c r="Q9" i="36"/>
  <c r="P9" i="36"/>
  <c r="O9" i="36"/>
  <c r="S8" i="36"/>
  <c r="R8" i="36"/>
  <c r="Q8" i="36"/>
  <c r="P8" i="36"/>
  <c r="O8" i="36"/>
  <c r="S7" i="36"/>
  <c r="R7" i="36"/>
  <c r="Q7" i="36"/>
  <c r="P7" i="36"/>
  <c r="O7" i="36"/>
  <c r="S6" i="36"/>
  <c r="R6" i="36"/>
  <c r="Q6" i="36"/>
  <c r="P6" i="36"/>
  <c r="O6" i="36"/>
  <c r="S5" i="36"/>
  <c r="R5" i="36"/>
  <c r="Q5" i="36"/>
  <c r="P5" i="36"/>
  <c r="O5" i="36"/>
  <c r="S4" i="36"/>
  <c r="R4" i="36"/>
  <c r="Q4" i="36"/>
  <c r="P4" i="36"/>
  <c r="O4" i="36"/>
  <c r="S9" i="35"/>
  <c r="R9" i="35"/>
  <c r="Q9" i="35"/>
  <c r="P9" i="35"/>
  <c r="O9" i="35"/>
  <c r="S8" i="35"/>
  <c r="R8" i="35"/>
  <c r="Q8" i="35"/>
  <c r="P8" i="35"/>
  <c r="O8" i="35"/>
  <c r="S7" i="35"/>
  <c r="R7" i="35"/>
  <c r="Q7" i="35"/>
  <c r="P7" i="35"/>
  <c r="O7" i="35"/>
  <c r="S6" i="35"/>
  <c r="R6" i="35"/>
  <c r="Q6" i="35"/>
  <c r="P6" i="35"/>
  <c r="O6" i="35"/>
  <c r="S5" i="35"/>
  <c r="R5" i="35"/>
  <c r="Q5" i="35"/>
  <c r="P5" i="35"/>
  <c r="O5" i="35"/>
  <c r="S6" i="34"/>
  <c r="R6" i="34"/>
  <c r="Q6" i="34"/>
  <c r="P6" i="34"/>
  <c r="O6" i="34"/>
  <c r="S5" i="34"/>
  <c r="R5" i="34"/>
  <c r="Q5" i="34"/>
  <c r="P5" i="34"/>
  <c r="O5" i="34"/>
  <c r="S4" i="34"/>
  <c r="R4" i="34"/>
  <c r="Q4" i="34"/>
  <c r="P4" i="34"/>
  <c r="O4" i="34"/>
  <c r="S9" i="33"/>
  <c r="R9" i="33"/>
  <c r="Q9" i="33"/>
  <c r="P9" i="33"/>
  <c r="O9" i="33"/>
  <c r="S8" i="33"/>
  <c r="R8" i="33"/>
  <c r="Q8" i="33"/>
  <c r="P8" i="33"/>
  <c r="O8" i="33"/>
  <c r="S7" i="33"/>
  <c r="R7" i="33"/>
  <c r="Q7" i="33"/>
  <c r="P7" i="33"/>
  <c r="O7" i="33"/>
  <c r="S6" i="33"/>
  <c r="R6" i="33"/>
  <c r="Q6" i="33"/>
  <c r="P6" i="33"/>
  <c r="O6" i="33"/>
  <c r="S5" i="33"/>
  <c r="R5" i="33"/>
  <c r="Q5" i="33"/>
  <c r="P5" i="33"/>
  <c r="O5" i="33"/>
  <c r="S9" i="31"/>
  <c r="R9" i="31"/>
  <c r="Q9" i="31"/>
  <c r="P9" i="31"/>
  <c r="O9" i="31"/>
  <c r="S8" i="31"/>
  <c r="R8" i="31"/>
  <c r="Q8" i="31"/>
  <c r="P8" i="31"/>
  <c r="O8" i="31"/>
  <c r="S7" i="31"/>
  <c r="R7" i="31"/>
  <c r="Q7" i="31"/>
  <c r="P7" i="31"/>
  <c r="O7" i="31"/>
  <c r="S6" i="31"/>
  <c r="R6" i="31"/>
  <c r="Q6" i="31"/>
  <c r="P6" i="31"/>
  <c r="O6" i="31"/>
  <c r="S4" i="31"/>
  <c r="R4" i="31"/>
  <c r="Q4" i="31"/>
  <c r="P4" i="31"/>
  <c r="O4" i="31"/>
  <c r="S9" i="30"/>
  <c r="R9" i="30"/>
  <c r="Q9" i="30"/>
  <c r="P9" i="30"/>
  <c r="O9" i="30"/>
  <c r="S8" i="30"/>
  <c r="R8" i="30"/>
  <c r="Q8" i="30"/>
  <c r="P8" i="30"/>
  <c r="O8" i="30"/>
  <c r="S6" i="30"/>
  <c r="R6" i="30"/>
  <c r="Q6" i="30"/>
  <c r="P6" i="30"/>
  <c r="O6" i="30"/>
  <c r="S5" i="30"/>
  <c r="R5" i="30"/>
  <c r="Q5" i="30"/>
  <c r="P5" i="30"/>
  <c r="O5" i="30"/>
  <c r="S9" i="21"/>
  <c r="R9" i="21"/>
  <c r="Q9" i="21"/>
  <c r="P9" i="21"/>
  <c r="O9" i="21"/>
  <c r="S8" i="21"/>
  <c r="R8" i="21"/>
  <c r="Q8" i="21"/>
  <c r="P8" i="21"/>
  <c r="O8" i="21"/>
  <c r="S7" i="21"/>
  <c r="R7" i="21"/>
  <c r="Q7" i="21"/>
  <c r="P7" i="21"/>
  <c r="O7" i="21"/>
  <c r="S6" i="21"/>
  <c r="R6" i="21"/>
  <c r="Q6" i="21"/>
  <c r="P6" i="21"/>
  <c r="O6" i="21"/>
  <c r="S5" i="21"/>
  <c r="R5" i="21"/>
  <c r="Q5" i="21"/>
  <c r="P5" i="21"/>
  <c r="O5" i="21"/>
  <c r="S6" i="20"/>
  <c r="R6" i="20"/>
  <c r="Q6" i="20"/>
  <c r="P6" i="20"/>
  <c r="O6" i="20"/>
  <c r="S5" i="20"/>
  <c r="R5" i="20"/>
  <c r="Q5" i="20"/>
  <c r="P5" i="20"/>
  <c r="O5" i="20"/>
  <c r="S4" i="20"/>
  <c r="R4" i="20"/>
  <c r="Q4" i="20"/>
  <c r="P4" i="20"/>
  <c r="O4" i="20"/>
  <c r="S9" i="24"/>
  <c r="R9" i="24"/>
  <c r="Q9" i="24"/>
  <c r="P9" i="24"/>
  <c r="O9" i="24"/>
  <c r="S8" i="24"/>
  <c r="R8" i="24"/>
  <c r="Q8" i="24"/>
  <c r="P8" i="24"/>
  <c r="O8" i="24"/>
  <c r="S7" i="24"/>
  <c r="R7" i="24"/>
  <c r="Q7" i="24"/>
  <c r="P7" i="24"/>
  <c r="O7" i="24"/>
  <c r="S6" i="24"/>
  <c r="R6" i="24"/>
  <c r="Q6" i="24"/>
  <c r="P6" i="24"/>
  <c r="O6" i="24"/>
  <c r="S5" i="24"/>
  <c r="R5" i="24"/>
  <c r="Q5" i="24"/>
  <c r="P5" i="24"/>
  <c r="O5" i="24"/>
  <c r="S4" i="24"/>
  <c r="R4" i="24"/>
  <c r="Q4" i="24"/>
  <c r="P4" i="24"/>
  <c r="O4" i="24"/>
  <c r="S6" i="23"/>
  <c r="R6" i="23"/>
  <c r="Q6" i="23"/>
  <c r="P6" i="23"/>
  <c r="O6" i="23"/>
  <c r="S5" i="23"/>
  <c r="R5" i="23"/>
  <c r="Q5" i="23"/>
  <c r="P5" i="23"/>
  <c r="O5" i="23"/>
  <c r="S4" i="23"/>
  <c r="R4" i="23"/>
  <c r="Q4" i="23"/>
  <c r="P4" i="23"/>
  <c r="O4" i="23"/>
  <c r="S9" i="22"/>
  <c r="R9" i="22"/>
  <c r="Q9" i="22"/>
  <c r="P9" i="22"/>
  <c r="O9" i="22"/>
  <c r="S8" i="22"/>
  <c r="R8" i="22"/>
  <c r="Q8" i="22"/>
  <c r="P8" i="22"/>
  <c r="O8" i="22"/>
  <c r="S7" i="22"/>
  <c r="R7" i="22"/>
  <c r="Q7" i="22"/>
  <c r="P7" i="22"/>
  <c r="O7" i="22"/>
  <c r="S6" i="22"/>
  <c r="R6" i="22"/>
  <c r="Q6" i="22"/>
  <c r="P6" i="22"/>
  <c r="O6" i="22"/>
  <c r="S5" i="22"/>
  <c r="R5" i="22"/>
  <c r="Q5" i="22"/>
  <c r="P5" i="22"/>
  <c r="O5" i="22"/>
  <c r="S4" i="22"/>
  <c r="R4" i="22"/>
  <c r="Q4" i="22"/>
  <c r="P4" i="22"/>
  <c r="O4" i="22"/>
  <c r="S9" i="50"/>
  <c r="R9" i="50"/>
  <c r="Q9" i="50"/>
  <c r="P9" i="50"/>
  <c r="O9" i="50"/>
  <c r="S8" i="50"/>
  <c r="R8" i="50"/>
  <c r="Q8" i="50"/>
  <c r="P8" i="50"/>
  <c r="O8" i="50"/>
  <c r="S7" i="50"/>
  <c r="R7" i="50"/>
  <c r="Q7" i="50"/>
  <c r="P7" i="50"/>
  <c r="O7" i="50"/>
  <c r="S6" i="50"/>
  <c r="R6" i="50"/>
  <c r="Q6" i="50"/>
  <c r="P6" i="50"/>
  <c r="O6" i="50"/>
  <c r="S5" i="50"/>
  <c r="R5" i="50"/>
  <c r="Q5" i="50"/>
  <c r="P5" i="50"/>
  <c r="O5" i="50"/>
  <c r="S9" i="28"/>
  <c r="R9" i="28"/>
  <c r="Q9" i="28"/>
  <c r="P9" i="28"/>
  <c r="O9" i="28"/>
  <c r="S7" i="28"/>
  <c r="R7" i="28"/>
  <c r="Q7" i="28"/>
  <c r="P7" i="28"/>
  <c r="O7" i="28"/>
  <c r="S6" i="28"/>
  <c r="R6" i="28"/>
  <c r="Q6" i="28"/>
  <c r="P6" i="28"/>
  <c r="O6" i="28"/>
  <c r="S5" i="28"/>
  <c r="R5" i="28"/>
  <c r="Q5" i="28"/>
  <c r="P5" i="28"/>
  <c r="O5" i="28"/>
  <c r="S9" i="26"/>
  <c r="R9" i="26"/>
  <c r="Q9" i="26"/>
  <c r="P9" i="26"/>
  <c r="O9" i="26"/>
  <c r="S6" i="26"/>
  <c r="R6" i="26"/>
  <c r="Q6" i="26"/>
  <c r="P6" i="26"/>
  <c r="O6" i="26"/>
  <c r="S5" i="26"/>
  <c r="R5" i="26"/>
  <c r="Q5" i="26"/>
  <c r="P5" i="26"/>
  <c r="O5" i="26"/>
  <c r="S6" i="25"/>
  <c r="R6" i="25"/>
  <c r="Q6" i="25"/>
  <c r="P6" i="25"/>
  <c r="O6" i="25"/>
  <c r="S5" i="25"/>
  <c r="R5" i="25"/>
  <c r="Q5" i="25"/>
  <c r="P5" i="25"/>
  <c r="O5" i="25"/>
  <c r="S4" i="25"/>
  <c r="R4" i="25"/>
  <c r="Q4" i="25"/>
  <c r="P4" i="25"/>
  <c r="O4" i="25"/>
  <c r="T4" i="25" s="1" a="1"/>
  <c r="T4" i="25" s="1"/>
  <c r="S9" i="18"/>
  <c r="R9" i="18"/>
  <c r="Q9" i="18"/>
  <c r="P9" i="18"/>
  <c r="O9" i="18"/>
  <c r="S8" i="18"/>
  <c r="R8" i="18"/>
  <c r="Q8" i="18"/>
  <c r="P8" i="18"/>
  <c r="O8" i="18"/>
  <c r="S7" i="18"/>
  <c r="R7" i="18"/>
  <c r="Q7" i="18"/>
  <c r="P7" i="18"/>
  <c r="O7" i="18"/>
  <c r="S6" i="18"/>
  <c r="R6" i="18"/>
  <c r="Q6" i="18"/>
  <c r="P6" i="18"/>
  <c r="O6" i="18"/>
  <c r="S5" i="18"/>
  <c r="R5" i="18"/>
  <c r="Q5" i="18"/>
  <c r="P5" i="18"/>
  <c r="O5" i="18"/>
  <c r="S4" i="18"/>
  <c r="R4" i="18"/>
  <c r="Q4" i="18"/>
  <c r="P4" i="18"/>
  <c r="O4" i="18"/>
  <c r="S9" i="17"/>
  <c r="R9" i="17"/>
  <c r="Q9" i="17"/>
  <c r="P9" i="17"/>
  <c r="O9" i="17"/>
  <c r="S8" i="17"/>
  <c r="R8" i="17"/>
  <c r="Q8" i="17"/>
  <c r="P8" i="17"/>
  <c r="O8" i="17"/>
  <c r="S7" i="17"/>
  <c r="R7" i="17"/>
  <c r="Q7" i="17"/>
  <c r="P7" i="17"/>
  <c r="O7" i="17"/>
  <c r="S6" i="17"/>
  <c r="R6" i="17"/>
  <c r="Q6" i="17"/>
  <c r="P6" i="17"/>
  <c r="O6" i="17"/>
  <c r="S5" i="17"/>
  <c r="R5" i="17"/>
  <c r="Q5" i="17"/>
  <c r="P5" i="17"/>
  <c r="O5" i="17"/>
  <c r="S4" i="17"/>
  <c r="R4" i="17"/>
  <c r="Q4" i="17"/>
  <c r="P4" i="17"/>
  <c r="O4" i="17"/>
  <c r="S5" i="16"/>
  <c r="R5" i="16"/>
  <c r="Q5" i="16"/>
  <c r="P5" i="16"/>
  <c r="O5" i="16"/>
  <c r="S4" i="16"/>
  <c r="R4" i="16"/>
  <c r="Q4" i="16"/>
  <c r="P4" i="16"/>
  <c r="O4" i="16"/>
  <c r="S9" i="15"/>
  <c r="R9" i="15"/>
  <c r="Q9" i="15"/>
  <c r="P9" i="15"/>
  <c r="O9" i="15"/>
  <c r="S8" i="15"/>
  <c r="R8" i="15"/>
  <c r="Q8" i="15"/>
  <c r="P8" i="15"/>
  <c r="O8" i="15"/>
  <c r="S7" i="15"/>
  <c r="R7" i="15"/>
  <c r="Q7" i="15"/>
  <c r="P7" i="15"/>
  <c r="O7" i="15"/>
  <c r="S6" i="15"/>
  <c r="R6" i="15"/>
  <c r="Q6" i="15"/>
  <c r="P6" i="15"/>
  <c r="O6" i="15"/>
  <c r="S5" i="15"/>
  <c r="R5" i="15"/>
  <c r="Q5" i="15"/>
  <c r="P5" i="15"/>
  <c r="O5" i="15"/>
  <c r="S4" i="15"/>
  <c r="R4" i="15"/>
  <c r="Q4" i="15"/>
  <c r="P4" i="15"/>
  <c r="O4" i="15"/>
  <c r="S9" i="14"/>
  <c r="R9" i="14"/>
  <c r="Q9" i="14"/>
  <c r="P9" i="14"/>
  <c r="O9" i="14"/>
  <c r="S8" i="14"/>
  <c r="R8" i="14"/>
  <c r="Q8" i="14"/>
  <c r="P8" i="14"/>
  <c r="O8" i="14"/>
  <c r="S7" i="14"/>
  <c r="R7" i="14"/>
  <c r="Q7" i="14"/>
  <c r="P7" i="14"/>
  <c r="O7" i="14"/>
  <c r="S6" i="14"/>
  <c r="R6" i="14"/>
  <c r="Q6" i="14"/>
  <c r="P6" i="14"/>
  <c r="O6" i="14"/>
  <c r="S5" i="14"/>
  <c r="R5" i="14"/>
  <c r="Q5" i="14"/>
  <c r="P5" i="14"/>
  <c r="O5" i="14"/>
  <c r="T5" i="14" s="1" a="1"/>
  <c r="T5" i="14" s="1"/>
  <c r="S6" i="13"/>
  <c r="R6" i="13"/>
  <c r="Q6" i="13"/>
  <c r="P6" i="13"/>
  <c r="O6" i="13"/>
  <c r="S5" i="13"/>
  <c r="R5" i="13"/>
  <c r="Q5" i="13"/>
  <c r="P5" i="13"/>
  <c r="O5" i="13"/>
  <c r="S4" i="13"/>
  <c r="R4" i="13"/>
  <c r="Q4" i="13"/>
  <c r="P4" i="13"/>
  <c r="O4" i="13"/>
  <c r="S8" i="12"/>
  <c r="R8" i="12"/>
  <c r="Q8" i="12"/>
  <c r="P8" i="12"/>
  <c r="O8" i="12"/>
  <c r="S7" i="12"/>
  <c r="R7" i="12"/>
  <c r="Q7" i="12"/>
  <c r="P7" i="12"/>
  <c r="O7" i="12"/>
  <c r="S6" i="12"/>
  <c r="R6" i="12"/>
  <c r="Q6" i="12"/>
  <c r="P6" i="12"/>
  <c r="O6" i="12"/>
  <c r="S5" i="12"/>
  <c r="R5" i="12"/>
  <c r="Q5" i="12"/>
  <c r="P5" i="12"/>
  <c r="O5" i="12"/>
  <c r="S4" i="12"/>
  <c r="R4" i="12"/>
  <c r="Q4" i="12"/>
  <c r="P4" i="12"/>
  <c r="O4" i="12"/>
  <c r="S9" i="11"/>
  <c r="R9" i="11"/>
  <c r="Q9" i="11"/>
  <c r="P9" i="11"/>
  <c r="O9" i="11"/>
  <c r="S8" i="11"/>
  <c r="R8" i="11"/>
  <c r="Q8" i="11"/>
  <c r="P8" i="11"/>
  <c r="O8" i="11"/>
  <c r="S7" i="11"/>
  <c r="R7" i="11"/>
  <c r="Q7" i="11"/>
  <c r="P7" i="11"/>
  <c r="O7" i="11"/>
  <c r="S6" i="11"/>
  <c r="R6" i="11"/>
  <c r="Q6" i="11"/>
  <c r="P6" i="11"/>
  <c r="O6" i="11"/>
  <c r="S5" i="11"/>
  <c r="R5" i="11"/>
  <c r="Q5" i="11"/>
  <c r="P5" i="11"/>
  <c r="O5" i="11"/>
  <c r="S4" i="11"/>
  <c r="R4" i="11"/>
  <c r="Q4" i="11"/>
  <c r="P4" i="11"/>
  <c r="O4" i="11"/>
  <c r="S9" i="49"/>
  <c r="R9" i="49"/>
  <c r="Q9" i="49"/>
  <c r="P9" i="49"/>
  <c r="O9" i="49"/>
  <c r="S8" i="49"/>
  <c r="R8" i="49"/>
  <c r="Q8" i="49"/>
  <c r="P8" i="49"/>
  <c r="O8" i="49"/>
  <c r="S7" i="49"/>
  <c r="R7" i="49"/>
  <c r="Q7" i="49"/>
  <c r="P7" i="49"/>
  <c r="O7" i="49"/>
  <c r="S6" i="49"/>
  <c r="R6" i="49"/>
  <c r="Q6" i="49"/>
  <c r="P6" i="49"/>
  <c r="O6" i="49"/>
  <c r="S5" i="49"/>
  <c r="R5" i="49"/>
  <c r="Q5" i="49"/>
  <c r="P5" i="49"/>
  <c r="O5" i="49"/>
  <c r="O11" i="10"/>
  <c r="P11" i="10"/>
  <c r="Q11" i="10"/>
  <c r="R11" i="10"/>
  <c r="S11" i="10"/>
  <c r="O12" i="10"/>
  <c r="P12" i="10"/>
  <c r="Q12" i="10"/>
  <c r="R12" i="10"/>
  <c r="S12" i="10"/>
  <c r="O13" i="10"/>
  <c r="P13" i="10"/>
  <c r="Q13" i="10"/>
  <c r="R13" i="10"/>
  <c r="S13" i="10"/>
  <c r="O14" i="10"/>
  <c r="P14" i="10"/>
  <c r="Q14" i="10"/>
  <c r="R14" i="10"/>
  <c r="S14" i="10"/>
  <c r="O15" i="10"/>
  <c r="P15" i="10"/>
  <c r="Q15" i="10"/>
  <c r="R15" i="10"/>
  <c r="S15" i="10"/>
  <c r="O16" i="10"/>
  <c r="P16" i="10"/>
  <c r="Q16" i="10"/>
  <c r="R16" i="10"/>
  <c r="S16" i="10"/>
  <c r="O17" i="10"/>
  <c r="P17" i="10"/>
  <c r="Q17" i="10"/>
  <c r="R17" i="10"/>
  <c r="S17" i="10"/>
  <c r="O18" i="10"/>
  <c r="P18" i="10"/>
  <c r="Q18" i="10"/>
  <c r="R18" i="10"/>
  <c r="S18" i="10"/>
  <c r="O19" i="10"/>
  <c r="P19" i="10"/>
  <c r="Q19" i="10"/>
  <c r="R19" i="10"/>
  <c r="S19" i="10"/>
  <c r="O20" i="10"/>
  <c r="P20" i="10"/>
  <c r="Q20" i="10"/>
  <c r="R20" i="10"/>
  <c r="S20" i="10"/>
  <c r="S10" i="10"/>
  <c r="R10" i="10"/>
  <c r="Q10" i="10"/>
  <c r="P10" i="10"/>
  <c r="O10" i="10"/>
  <c r="S8" i="10"/>
  <c r="R8" i="10"/>
  <c r="Q8" i="10"/>
  <c r="P8" i="10"/>
  <c r="O8" i="10"/>
  <c r="S7" i="10"/>
  <c r="R7" i="10"/>
  <c r="Q7" i="10"/>
  <c r="P7" i="10"/>
  <c r="O7" i="10"/>
  <c r="S6" i="10"/>
  <c r="R6" i="10"/>
  <c r="Q6" i="10"/>
  <c r="P6" i="10"/>
  <c r="O6" i="10"/>
  <c r="S5" i="10"/>
  <c r="R5" i="10"/>
  <c r="Q5" i="10"/>
  <c r="P5" i="10"/>
  <c r="O5" i="10"/>
  <c r="S4" i="10"/>
  <c r="R4" i="10"/>
  <c r="Q4" i="10"/>
  <c r="P4" i="10"/>
  <c r="O4" i="10"/>
  <c r="S8" i="44"/>
  <c r="R8" i="44"/>
  <c r="Q8" i="44"/>
  <c r="P8" i="44"/>
  <c r="O8" i="44"/>
  <c r="S7" i="44"/>
  <c r="R7" i="44"/>
  <c r="Q7" i="44"/>
  <c r="P7" i="44"/>
  <c r="O7" i="44"/>
  <c r="S6" i="44"/>
  <c r="R6" i="44"/>
  <c r="Q6" i="44"/>
  <c r="P6" i="44"/>
  <c r="O6" i="44"/>
  <c r="S5" i="44"/>
  <c r="R5" i="44"/>
  <c r="Q5" i="44"/>
  <c r="P5" i="44"/>
  <c r="O5" i="44"/>
  <c r="S4" i="44"/>
  <c r="R4" i="44"/>
  <c r="Q4" i="44"/>
  <c r="P4" i="44"/>
  <c r="O4" i="44"/>
  <c r="O10" i="8"/>
  <c r="P10" i="8"/>
  <c r="Q10" i="8"/>
  <c r="R10" i="8"/>
  <c r="S10" i="8"/>
  <c r="O11" i="8"/>
  <c r="P11" i="8"/>
  <c r="Q11" i="8"/>
  <c r="R11" i="8"/>
  <c r="S11" i="8"/>
  <c r="O12" i="8"/>
  <c r="P12" i="8"/>
  <c r="Q12" i="8"/>
  <c r="R12" i="8"/>
  <c r="S12" i="8"/>
  <c r="O13" i="8"/>
  <c r="P13" i="8"/>
  <c r="Q13" i="8"/>
  <c r="R13" i="8"/>
  <c r="S13" i="8"/>
  <c r="O14" i="8"/>
  <c r="P14" i="8"/>
  <c r="Q14" i="8"/>
  <c r="R14" i="8"/>
  <c r="S14" i="8"/>
  <c r="O16" i="8"/>
  <c r="P16" i="8"/>
  <c r="Q16" i="8"/>
  <c r="R16" i="8"/>
  <c r="S16" i="8"/>
  <c r="O17" i="8"/>
  <c r="P17" i="8"/>
  <c r="Q17" i="8"/>
  <c r="R17" i="8"/>
  <c r="S17" i="8"/>
  <c r="O18" i="8"/>
  <c r="P18" i="8"/>
  <c r="Q18" i="8"/>
  <c r="R18" i="8"/>
  <c r="S18" i="8"/>
  <c r="S9" i="8"/>
  <c r="R9" i="8"/>
  <c r="Q9" i="8"/>
  <c r="P9" i="8"/>
  <c r="O9" i="8"/>
  <c r="S8" i="8"/>
  <c r="R8" i="8"/>
  <c r="Q8" i="8"/>
  <c r="P8" i="8"/>
  <c r="O8" i="8"/>
  <c r="S7" i="8"/>
  <c r="R7" i="8"/>
  <c r="Q7" i="8"/>
  <c r="P7" i="8"/>
  <c r="O7" i="8"/>
  <c r="S6" i="8"/>
  <c r="R6" i="8"/>
  <c r="Q6" i="8"/>
  <c r="P6" i="8"/>
  <c r="O6" i="8"/>
  <c r="S5" i="8"/>
  <c r="R5" i="8"/>
  <c r="Q5" i="8"/>
  <c r="P5" i="8"/>
  <c r="O5" i="8"/>
  <c r="S4" i="8"/>
  <c r="R4" i="8"/>
  <c r="Q4" i="8"/>
  <c r="P4" i="8"/>
  <c r="O4" i="8"/>
  <c r="O5" i="6"/>
  <c r="P5" i="6"/>
  <c r="Q5" i="6"/>
  <c r="R5" i="6"/>
  <c r="S5" i="6"/>
  <c r="O6" i="6"/>
  <c r="P6" i="6"/>
  <c r="Q6" i="6"/>
  <c r="R6" i="6"/>
  <c r="S6" i="6"/>
  <c r="O7" i="6"/>
  <c r="P7" i="6"/>
  <c r="Q7" i="6"/>
  <c r="R7" i="6"/>
  <c r="S7" i="6"/>
  <c r="O8" i="6"/>
  <c r="P8" i="6"/>
  <c r="Q8" i="6"/>
  <c r="R8" i="6"/>
  <c r="S8" i="6"/>
  <c r="O9" i="6"/>
  <c r="P9" i="6"/>
  <c r="Q9" i="6"/>
  <c r="R9" i="6"/>
  <c r="S9" i="6"/>
  <c r="O10" i="6"/>
  <c r="P10" i="6"/>
  <c r="Q10" i="6"/>
  <c r="R10" i="6"/>
  <c r="S10" i="6"/>
  <c r="O11" i="6"/>
  <c r="P11" i="6"/>
  <c r="Q11" i="6"/>
  <c r="R11" i="6"/>
  <c r="S11" i="6"/>
  <c r="O12" i="6"/>
  <c r="P12" i="6"/>
  <c r="Q12" i="6"/>
  <c r="R12" i="6"/>
  <c r="S12" i="6"/>
  <c r="O13" i="6"/>
  <c r="P13" i="6"/>
  <c r="Q13" i="6"/>
  <c r="R13" i="6"/>
  <c r="S13" i="6"/>
  <c r="O14" i="6"/>
  <c r="P14" i="6"/>
  <c r="Q14" i="6"/>
  <c r="R14" i="6"/>
  <c r="S14" i="6"/>
  <c r="O15" i="6"/>
  <c r="P15" i="6"/>
  <c r="Q15" i="6"/>
  <c r="R15" i="6"/>
  <c r="S15" i="6"/>
  <c r="O16" i="6"/>
  <c r="P16" i="6"/>
  <c r="Q16" i="6"/>
  <c r="R16" i="6"/>
  <c r="S16" i="6"/>
  <c r="O17" i="6"/>
  <c r="P17" i="6"/>
  <c r="Q17" i="6"/>
  <c r="R17" i="6"/>
  <c r="S17" i="6"/>
  <c r="O18" i="6"/>
  <c r="P18" i="6"/>
  <c r="Q18" i="6"/>
  <c r="R18" i="6"/>
  <c r="S18" i="6"/>
  <c r="O19" i="6"/>
  <c r="P19" i="6"/>
  <c r="Q19" i="6"/>
  <c r="R19" i="6"/>
  <c r="S19" i="6"/>
  <c r="O20" i="6"/>
  <c r="P20" i="6"/>
  <c r="Q20" i="6"/>
  <c r="R20" i="6"/>
  <c r="S20" i="6"/>
  <c r="O21" i="6"/>
  <c r="P21" i="6"/>
  <c r="Q21" i="6"/>
  <c r="R21" i="6"/>
  <c r="S21" i="6"/>
  <c r="O22" i="6"/>
  <c r="P22" i="6"/>
  <c r="Q22" i="6"/>
  <c r="R22" i="6"/>
  <c r="S22" i="6"/>
  <c r="O23" i="6"/>
  <c r="P23" i="6"/>
  <c r="Q23" i="6"/>
  <c r="R23" i="6"/>
  <c r="S23" i="6"/>
  <c r="O24" i="6"/>
  <c r="P24" i="6"/>
  <c r="Q24" i="6"/>
  <c r="R24" i="6"/>
  <c r="S24" i="6"/>
  <c r="O25" i="6"/>
  <c r="P25" i="6"/>
  <c r="Q25" i="6"/>
  <c r="R25" i="6"/>
  <c r="S25" i="6"/>
  <c r="O26" i="6"/>
  <c r="P26" i="6"/>
  <c r="Q26" i="6"/>
  <c r="R26" i="6"/>
  <c r="S26" i="6"/>
  <c r="O27" i="6"/>
  <c r="P27" i="6"/>
  <c r="Q27" i="6"/>
  <c r="R27" i="6"/>
  <c r="S27" i="6"/>
  <c r="O28" i="6"/>
  <c r="P28" i="6"/>
  <c r="Q28" i="6"/>
  <c r="R28" i="6"/>
  <c r="S28" i="6"/>
  <c r="O29" i="6"/>
  <c r="P29" i="6"/>
  <c r="Q29" i="6"/>
  <c r="R29" i="6"/>
  <c r="S29" i="6"/>
  <c r="O30" i="6"/>
  <c r="P30" i="6"/>
  <c r="Q30" i="6"/>
  <c r="R30" i="6"/>
  <c r="S30" i="6"/>
  <c r="O31" i="6"/>
  <c r="P31" i="6"/>
  <c r="Q31" i="6"/>
  <c r="R31" i="6"/>
  <c r="S31" i="6"/>
  <c r="O32" i="6"/>
  <c r="P32" i="6"/>
  <c r="Q32" i="6"/>
  <c r="R32" i="6"/>
  <c r="S32" i="6"/>
  <c r="O33" i="6"/>
  <c r="P33" i="6"/>
  <c r="Q33" i="6"/>
  <c r="R33" i="6"/>
  <c r="S33" i="6"/>
  <c r="S4" i="6"/>
  <c r="R4" i="6"/>
  <c r="Q4" i="6"/>
  <c r="P4" i="6"/>
  <c r="T16" i="14" l="1" a="1"/>
  <c r="T16" i="14" s="1"/>
  <c r="R10" i="58" s="1"/>
  <c r="T29" i="6" a="1"/>
  <c r="T29" i="6" s="1"/>
  <c r="T13" i="6" a="1"/>
  <c r="T13" i="6" s="1"/>
  <c r="AN7" i="54" s="1"/>
  <c r="T16" i="17" a="1"/>
  <c r="T16" i="17" s="1"/>
  <c r="T104" i="18" a="1"/>
  <c r="T104" i="18" s="1"/>
  <c r="AV13" i="58" s="1"/>
  <c r="T88" i="18" a="1"/>
  <c r="T24" i="18" a="1"/>
  <c r="T24" i="18" s="1"/>
  <c r="AR13" i="58" s="1"/>
  <c r="T20" i="25" a="1"/>
  <c r="T20" i="25" s="1"/>
  <c r="AV14" i="58" s="1"/>
  <c r="T15" i="25" a="1"/>
  <c r="T15" i="25" s="1"/>
  <c r="AN14" i="58" s="1"/>
  <c r="T25" i="11" a="1"/>
  <c r="T25" i="11" s="1"/>
  <c r="T11" i="25" a="1"/>
  <c r="T11" i="25" s="1"/>
  <c r="L14" i="58" s="1"/>
  <c r="T19" i="25" a="1"/>
  <c r="T19" i="25" s="1"/>
  <c r="AT14" i="58" s="1"/>
  <c r="T34" i="22" a="1"/>
  <c r="T34" i="22" s="1"/>
  <c r="T12" i="22" a="1"/>
  <c r="T12" i="22" s="1"/>
  <c r="AM7" i="59" s="1"/>
  <c r="T7" i="35" a="1"/>
  <c r="T7" i="35" s="1"/>
  <c r="F17" i="59" s="1"/>
  <c r="T9" i="36" a="1"/>
  <c r="T9" i="36" s="1"/>
  <c r="T5" i="40" a="1"/>
  <c r="T5" i="40" s="1"/>
  <c r="B11" i="60" s="1"/>
  <c r="T8" i="41" a="1"/>
  <c r="T8" i="41" s="1"/>
  <c r="AB12" i="60" s="1"/>
  <c r="AE12" i="60" s="1"/>
  <c r="AH12" i="60" s="1"/>
  <c r="T18" i="18" a="1"/>
  <c r="T18" i="18" s="1"/>
  <c r="T12" i="25" a="1"/>
  <c r="T12" i="25" s="1"/>
  <c r="O14" i="58" s="1"/>
  <c r="T21" i="25" a="1"/>
  <c r="T21" i="25" s="1"/>
  <c r="T16" i="25" a="1"/>
  <c r="T16" i="25" s="1"/>
  <c r="T20" i="6" a="1"/>
  <c r="T20" i="6" s="1"/>
  <c r="T13" i="25" a="1"/>
  <c r="T13" i="25" s="1"/>
  <c r="U10" i="58"/>
  <c r="T17" i="40" a="1"/>
  <c r="T17" i="40" s="1"/>
  <c r="AW11" i="60" s="1"/>
  <c r="AW18" i="60" s="1"/>
  <c r="T17" i="51" a="1"/>
  <c r="T17" i="51" s="1"/>
  <c r="AS16" i="60" s="1"/>
  <c r="T17" i="50" a="1"/>
  <c r="T17" i="50" s="1"/>
  <c r="AS17" i="58" s="1"/>
  <c r="T16" i="36" a="1"/>
  <c r="T16" i="36" s="1"/>
  <c r="AS7" i="60" s="1"/>
  <c r="T10" i="42" a="1"/>
  <c r="T10" i="42" s="1"/>
  <c r="S13" i="60" s="1"/>
  <c r="T82" i="18" a="1"/>
  <c r="T82" i="18" s="1"/>
  <c r="T74" i="18" a="1"/>
  <c r="T74" i="18" s="1"/>
  <c r="T19" i="22" a="1"/>
  <c r="T19" i="22" s="1"/>
  <c r="T17" i="21" a="1"/>
  <c r="T17" i="21" s="1"/>
  <c r="T5" i="15" a="1"/>
  <c r="T5" i="15" s="1"/>
  <c r="T5" i="16" a="1"/>
  <c r="T5" i="16" s="1"/>
  <c r="T7" i="18" a="1"/>
  <c r="T7" i="18" s="1"/>
  <c r="T5" i="33" a="1"/>
  <c r="T5" i="33" s="1"/>
  <c r="B15" i="59" s="1"/>
  <c r="T5" i="35" a="1"/>
  <c r="T5" i="35" s="1"/>
  <c r="B17" i="59" s="1"/>
  <c r="T80" i="18" a="1"/>
  <c r="T80" i="18" s="1"/>
  <c r="T25" i="22" a="1"/>
  <c r="T25" i="22" s="1"/>
  <c r="T17" i="22" a="1"/>
  <c r="T17" i="22" s="1"/>
  <c r="AS7" i="59" s="1"/>
  <c r="T25" i="33" a="1"/>
  <c r="T25" i="33" s="1"/>
  <c r="T5" i="44" a="1"/>
  <c r="T5" i="44" s="1"/>
  <c r="B12" i="54" s="1"/>
  <c r="T6" i="49" a="1"/>
  <c r="T6" i="49" s="1"/>
  <c r="C15" i="54" s="1"/>
  <c r="T8" i="11" a="1"/>
  <c r="T8" i="11" s="1"/>
  <c r="G7" i="58" s="1"/>
  <c r="T15" i="12" a="1"/>
  <c r="T15" i="12" s="1"/>
  <c r="AS8" i="58" s="1"/>
  <c r="T28" i="14" a="1"/>
  <c r="T28" i="14" s="1"/>
  <c r="T33" i="18" a="1"/>
  <c r="T33" i="18" s="1"/>
  <c r="T22" i="24" a="1"/>
  <c r="T17" i="11" a="1"/>
  <c r="T17" i="11" s="1"/>
  <c r="T10" i="12" a="1"/>
  <c r="T10" i="12" s="1"/>
  <c r="AA8" i="58" s="1"/>
  <c r="AD8" i="58" s="1"/>
  <c r="AG8" i="58" s="1"/>
  <c r="T17" i="17" a="1"/>
  <c r="T17" i="17" s="1"/>
  <c r="T65" i="18" a="1"/>
  <c r="T65" i="18" s="1"/>
  <c r="T10" i="51" a="1"/>
  <c r="T10" i="51" s="1"/>
  <c r="L16" i="60" s="1"/>
  <c r="N16" i="60" s="1"/>
  <c r="O16" i="60" s="1"/>
  <c r="Q16" i="60" s="1"/>
  <c r="R16" i="60" s="1"/>
  <c r="T16" i="60" s="1"/>
  <c r="U16" i="60" s="1"/>
  <c r="W16" i="60" s="1"/>
  <c r="T4" i="6" a="1"/>
  <c r="T4" i="6" s="1"/>
  <c r="B7" i="54" s="1"/>
  <c r="T4" i="23" a="1"/>
  <c r="T4" i="23" s="1"/>
  <c r="B8" i="59" s="1"/>
  <c r="T5" i="48" a="1"/>
  <c r="T5" i="48" s="1"/>
  <c r="T26" i="11" a="1"/>
  <c r="T26" i="11" s="1"/>
  <c r="T18" i="11" a="1"/>
  <c r="T24" i="14" a="1"/>
  <c r="T24" i="14" s="1"/>
  <c r="T41" i="18" a="1"/>
  <c r="T41" i="18" s="1"/>
  <c r="T11" i="6" a="1"/>
  <c r="T11" i="6" s="1"/>
  <c r="T7" i="36" a="1"/>
  <c r="T7" i="36" s="1"/>
  <c r="F7" i="60" s="1"/>
  <c r="T25" i="18" a="1"/>
  <c r="T25" i="18" s="1"/>
  <c r="T18" i="21" a="1"/>
  <c r="T18" i="21" s="1"/>
  <c r="T19" i="36" a="1"/>
  <c r="T19" i="36" s="1"/>
  <c r="AV7" i="60" s="1"/>
  <c r="T22" i="6" a="1"/>
  <c r="T22" i="6" s="1"/>
  <c r="T4" i="18" a="1"/>
  <c r="T4" i="18" s="1"/>
  <c r="T6" i="22" a="1"/>
  <c r="T6" i="22" s="1"/>
  <c r="E7" i="59" s="1"/>
  <c r="T5" i="23" a="1"/>
  <c r="T5" i="23" s="1"/>
  <c r="D8" i="59" s="1"/>
  <c r="T28" i="9" a="1"/>
  <c r="T11" i="49" a="1"/>
  <c r="T11" i="49" s="1"/>
  <c r="AB15" i="54" s="1"/>
  <c r="T27" i="11" a="1"/>
  <c r="T27" i="11" s="1"/>
  <c r="T50" i="18" a="1"/>
  <c r="T50" i="18" s="1"/>
  <c r="T42" i="18" a="1"/>
  <c r="T42" i="18" s="1"/>
  <c r="T21" i="26" a="1"/>
  <c r="T21" i="26" s="1"/>
  <c r="AV15" i="58" s="1"/>
  <c r="T11" i="26" a="1"/>
  <c r="T11" i="26" s="1"/>
  <c r="T15" i="23" a="1"/>
  <c r="T15" i="23" s="1"/>
  <c r="AS8" i="59" s="1"/>
  <c r="T18" i="33" a="1"/>
  <c r="T18" i="33" s="1"/>
  <c r="AS15" i="59" s="1"/>
  <c r="T22" i="37" a="1"/>
  <c r="T22" i="37" s="1"/>
  <c r="T15" i="41" a="1"/>
  <c r="T15" i="41" s="1"/>
  <c r="T11" i="51" a="1"/>
  <c r="T11" i="51" s="1"/>
  <c r="AH16" i="60" s="1"/>
  <c r="T15" i="11" a="1"/>
  <c r="T15" i="11" s="1"/>
  <c r="T52" i="18" a="1"/>
  <c r="T52" i="18" s="1"/>
  <c r="T16" i="37" a="1"/>
  <c r="T16" i="37" s="1"/>
  <c r="T5" i="6" a="1"/>
  <c r="T5" i="6" s="1"/>
  <c r="C7" i="54" s="1"/>
  <c r="T8" i="44" a="1"/>
  <c r="T8" i="44" s="1"/>
  <c r="T4" i="19" a="1"/>
  <c r="T4" i="19" s="1"/>
  <c r="B10" i="59" s="1"/>
  <c r="T5" i="20" a="1"/>
  <c r="T5" i="20" s="1"/>
  <c r="AB10" i="59" s="1"/>
  <c r="T10" i="49" a="1"/>
  <c r="T10" i="49" s="1"/>
  <c r="U15" i="54" s="1"/>
  <c r="T24" i="11" a="1"/>
  <c r="T24" i="11" s="1"/>
  <c r="T97" i="18" a="1"/>
  <c r="T97" i="18" s="1"/>
  <c r="T89" i="18" a="1"/>
  <c r="T89" i="18" s="1"/>
  <c r="AU13" i="58" s="1"/>
  <c r="T58" i="18" a="1"/>
  <c r="T58" i="18" s="1"/>
  <c r="T39" i="18" a="1"/>
  <c r="T39" i="18" s="1"/>
  <c r="T31" i="18" a="1"/>
  <c r="T31" i="18" s="1"/>
  <c r="T32" i="22" a="1"/>
  <c r="T32" i="22" s="1"/>
  <c r="T18" i="22" a="1"/>
  <c r="T18" i="22" s="1"/>
  <c r="T25" i="24" a="1"/>
  <c r="T20" i="24" a="1"/>
  <c r="T21" i="21" a="1"/>
  <c r="T21" i="21" s="1"/>
  <c r="AF12" i="59" s="1"/>
  <c r="T16" i="21" a="1"/>
  <c r="T16" i="21" s="1"/>
  <c r="T13" i="21" a="1"/>
  <c r="T13" i="21" s="1"/>
  <c r="T11" i="30" a="1"/>
  <c r="T11" i="30" s="1"/>
  <c r="AN13" i="59" s="1"/>
  <c r="T23" i="33" a="1"/>
  <c r="T23" i="33" s="1"/>
  <c r="T33" i="36" a="1"/>
  <c r="T33" i="36" s="1"/>
  <c r="T10" i="41" a="1"/>
  <c r="T10" i="41" s="1"/>
  <c r="AO12" i="60" s="1"/>
  <c r="AO18" i="60" s="1"/>
  <c r="T13" i="42" a="1"/>
  <c r="T13" i="42" s="1"/>
  <c r="AN13" i="60" s="1"/>
  <c r="AD41" i="7" a="1"/>
  <c r="AD41" i="7" s="1"/>
  <c r="AD57" i="7" a="1"/>
  <c r="AD57" i="7" s="1"/>
  <c r="T17" i="10" a="1"/>
  <c r="T17" i="10" s="1"/>
  <c r="AR14" i="54" s="1"/>
  <c r="T20" i="23" a="1"/>
  <c r="T20" i="23" s="1"/>
  <c r="T28" i="6" a="1"/>
  <c r="T28" i="6" s="1"/>
  <c r="T12" i="6" a="1"/>
  <c r="T12" i="6" s="1"/>
  <c r="T6" i="15" a="1"/>
  <c r="T6" i="15" s="1"/>
  <c r="T6" i="50" a="1"/>
  <c r="T6" i="50" s="1"/>
  <c r="C17" i="58" s="1"/>
  <c r="T7" i="24" a="1"/>
  <c r="T7" i="24" s="1"/>
  <c r="G9" i="59" s="1"/>
  <c r="T6" i="35" a="1"/>
  <c r="T6" i="35" s="1"/>
  <c r="D17" i="59" s="1"/>
  <c r="T9" i="35" a="1"/>
  <c r="T9" i="35" s="1"/>
  <c r="H17" i="59" s="1"/>
  <c r="T5" i="51" a="1"/>
  <c r="T5" i="51" s="1"/>
  <c r="B16" i="60" s="1"/>
  <c r="T33" i="11" a="1"/>
  <c r="T33" i="11" s="1"/>
  <c r="T15" i="17" a="1"/>
  <c r="T15" i="17" s="1"/>
  <c r="T92" i="18" a="1"/>
  <c r="T92" i="18" s="1"/>
  <c r="T72" i="18" a="1"/>
  <c r="T72" i="18" s="1"/>
  <c r="T56" i="18" a="1"/>
  <c r="T56" i="18" s="1"/>
  <c r="T53" i="18" a="1"/>
  <c r="T53" i="18" s="1"/>
  <c r="T48" i="18" a="1"/>
  <c r="T48" i="18" s="1"/>
  <c r="T45" i="18" a="1"/>
  <c r="T45" i="18" s="1"/>
  <c r="T26" i="18" a="1"/>
  <c r="T26" i="18" s="1"/>
  <c r="T21" i="23" a="1"/>
  <c r="T21" i="23" s="1"/>
  <c r="T10" i="35" a="1"/>
  <c r="T10" i="35" s="1"/>
  <c r="L17" i="59" s="1"/>
  <c r="N17" i="59" s="1"/>
  <c r="O17" i="59" s="1"/>
  <c r="Q17" i="59" s="1"/>
  <c r="R17" i="59" s="1"/>
  <c r="T17" i="59" s="1"/>
  <c r="U17" i="59" s="1"/>
  <c r="W17" i="59" s="1"/>
  <c r="T20" i="36" a="1"/>
  <c r="T20" i="36" s="1"/>
  <c r="AU7" i="60" s="1"/>
  <c r="T25" i="37" a="1"/>
  <c r="T25" i="37" s="1"/>
  <c r="T18" i="41" a="1"/>
  <c r="T18" i="41" s="1"/>
  <c r="AT12" i="60" s="1"/>
  <c r="AU12" i="60" s="1"/>
  <c r="T19" i="6" a="1"/>
  <c r="T19" i="6" s="1"/>
  <c r="AV7" i="54" s="1"/>
  <c r="AV17" i="54" s="1"/>
  <c r="T18" i="14" a="1"/>
  <c r="T18" i="14" s="1"/>
  <c r="T26" i="22" a="1"/>
  <c r="T26" i="22" s="1"/>
  <c r="T24" i="37" a="1"/>
  <c r="T15" i="6" a="1"/>
  <c r="T15" i="6" s="1"/>
  <c r="T5" i="49" a="1"/>
  <c r="T5" i="49" s="1"/>
  <c r="B15" i="54" s="1"/>
  <c r="T6" i="13" a="1"/>
  <c r="T6" i="13" s="1"/>
  <c r="B9" i="58" s="1"/>
  <c r="T6" i="26" a="1"/>
  <c r="T6" i="26" s="1"/>
  <c r="C15" i="58" s="1"/>
  <c r="T7" i="28" a="1"/>
  <c r="T7" i="28" s="1"/>
  <c r="T9" i="22" a="1"/>
  <c r="T9" i="22" s="1"/>
  <c r="T5" i="43" a="1"/>
  <c r="T5" i="43" s="1"/>
  <c r="T6" i="9" a="1"/>
  <c r="T6" i="9" s="1"/>
  <c r="T10" i="17" a="1"/>
  <c r="T10" i="17" s="1"/>
  <c r="T81" i="18" a="1"/>
  <c r="T81" i="18" s="1"/>
  <c r="T67" i="18" a="1"/>
  <c r="T67" i="18" s="1"/>
  <c r="T40" i="18" a="1"/>
  <c r="T40" i="18" s="1"/>
  <c r="T23" i="26" a="1"/>
  <c r="T23" i="26" s="1"/>
  <c r="T24" i="22" a="1"/>
  <c r="T24" i="22" s="1"/>
  <c r="T16" i="22" a="1"/>
  <c r="T16" i="22" s="1"/>
  <c r="T22" i="23" a="1"/>
  <c r="T22" i="23" s="1"/>
  <c r="T8" i="23" a="1"/>
  <c r="T8" i="23" s="1"/>
  <c r="G8" i="59" s="1"/>
  <c r="T17" i="30" a="1"/>
  <c r="T17" i="30" s="1"/>
  <c r="AW13" i="59" s="1"/>
  <c r="AW19" i="59" s="1"/>
  <c r="T12" i="33" a="1"/>
  <c r="T12" i="33" s="1"/>
  <c r="R15" i="59" s="1"/>
  <c r="T13" i="35" a="1"/>
  <c r="T13" i="35" s="1"/>
  <c r="AB17" i="59" s="1"/>
  <c r="T12" i="51" a="1"/>
  <c r="T12" i="51" s="1"/>
  <c r="AE16" i="60" s="1"/>
  <c r="AO96" i="7" a="1"/>
  <c r="AO96" i="7" s="1"/>
  <c r="T5" i="21" a="1"/>
  <c r="T5" i="21" s="1"/>
  <c r="T14" i="36" a="1"/>
  <c r="T14" i="36" s="1"/>
  <c r="AR7" i="60" s="1"/>
  <c r="T21" i="6" a="1"/>
  <c r="T21" i="6" s="1"/>
  <c r="AT7" i="54" s="1"/>
  <c r="T7" i="49" a="1"/>
  <c r="T7" i="49" s="1"/>
  <c r="F15" i="54" s="1"/>
  <c r="T9" i="11" a="1"/>
  <c r="T9" i="11" s="1"/>
  <c r="H7" i="58" s="1"/>
  <c r="T7" i="12" a="1"/>
  <c r="T7" i="12" s="1"/>
  <c r="F8" i="58" s="1"/>
  <c r="T6" i="34" a="1"/>
  <c r="T6" i="34" s="1"/>
  <c r="C16" i="59" s="1"/>
  <c r="T4" i="42" a="1"/>
  <c r="T4" i="42" s="1"/>
  <c r="B13" i="60" s="1"/>
  <c r="T9" i="42" a="1"/>
  <c r="T9" i="42" s="1"/>
  <c r="P13" i="60" s="1"/>
  <c r="T17" i="14" a="1"/>
  <c r="T17" i="14" s="1"/>
  <c r="T14" i="14" a="1"/>
  <c r="T14" i="14" s="1"/>
  <c r="T10" i="14" a="1"/>
  <c r="T10" i="14" s="1"/>
  <c r="T11" i="15" a="1"/>
  <c r="T11" i="15" s="1"/>
  <c r="T73" i="18" a="1"/>
  <c r="T73" i="18" s="1"/>
  <c r="T59" i="18" a="1"/>
  <c r="T59" i="18" s="1"/>
  <c r="T32" i="18" a="1"/>
  <c r="T32" i="18" s="1"/>
  <c r="T16" i="18" a="1"/>
  <c r="T16" i="18" s="1"/>
  <c r="T16" i="26" a="1"/>
  <c r="T16" i="26" s="1"/>
  <c r="AP15" i="58" s="1"/>
  <c r="AP19" i="58" s="1"/>
  <c r="T11" i="22" a="1"/>
  <c r="T11" i="22" s="1"/>
  <c r="T14" i="23" a="1"/>
  <c r="T10" i="24" a="1"/>
  <c r="T10" i="24" s="1"/>
  <c r="T14" i="21" a="1"/>
  <c r="T14" i="21" s="1"/>
  <c r="T13" i="37" a="1"/>
  <c r="T27" i="6" a="1"/>
  <c r="T27" i="6" s="1"/>
  <c r="T8" i="6" a="1"/>
  <c r="T8" i="6" s="1"/>
  <c r="G7" i="54" s="1"/>
  <c r="T4" i="10" a="1"/>
  <c r="T4" i="10" s="1"/>
  <c r="M14" i="54" s="1"/>
  <c r="T8" i="14" a="1"/>
  <c r="T8" i="14" s="1"/>
  <c r="T9" i="30" a="1"/>
  <c r="T9" i="30" s="1"/>
  <c r="AB13" i="59" s="1"/>
  <c r="AE13" i="59" s="1"/>
  <c r="AH13" i="59" s="1"/>
  <c r="T7" i="31" a="1"/>
  <c r="T7" i="31" s="1"/>
  <c r="G14" i="59" s="1"/>
  <c r="T6" i="37" a="1"/>
  <c r="T6" i="37" s="1"/>
  <c r="E8" i="60" s="1"/>
  <c r="T23" i="11" a="1"/>
  <c r="T23" i="11" s="1"/>
  <c r="T26" i="14" a="1"/>
  <c r="T26" i="14" s="1"/>
  <c r="T38" i="18" a="1"/>
  <c r="T38" i="18" s="1"/>
  <c r="T17" i="26" a="1"/>
  <c r="T17" i="26" s="1"/>
  <c r="AR15" i="58" s="1"/>
  <c r="T33" i="22" a="1"/>
  <c r="T33" i="22" s="1"/>
  <c r="T23" i="23" a="1"/>
  <c r="T23" i="23" s="1"/>
  <c r="T9" i="23" a="1"/>
  <c r="T9" i="23" s="1"/>
  <c r="L8" i="59" s="1"/>
  <c r="N8" i="59" s="1"/>
  <c r="O8" i="59" s="1"/>
  <c r="Q8" i="59" s="1"/>
  <c r="R8" i="59" s="1"/>
  <c r="T8" i="59" s="1"/>
  <c r="U8" i="59" s="1"/>
  <c r="W8" i="59" s="1"/>
  <c r="T21" i="24" a="1"/>
  <c r="T21" i="24" s="1"/>
  <c r="T20" i="21" a="1"/>
  <c r="T20" i="21" s="1"/>
  <c r="AI12" i="59" s="1"/>
  <c r="AI19" i="59" s="1"/>
  <c r="T22" i="33" a="1"/>
  <c r="T22" i="33" s="1"/>
  <c r="AT15" i="59" s="1"/>
  <c r="AU15" i="59" s="1"/>
  <c r="T16" i="33" a="1"/>
  <c r="T16" i="33" s="1"/>
  <c r="T13" i="33" a="1"/>
  <c r="T13" i="33" s="1"/>
  <c r="AB15" i="59" s="1"/>
  <c r="AF15" i="59" s="1"/>
  <c r="AH15" i="59" s="1"/>
  <c r="T24" i="36" a="1"/>
  <c r="T24" i="36" s="1"/>
  <c r="T21" i="37" a="1"/>
  <c r="T18" i="6" a="1"/>
  <c r="T18" i="6" s="1"/>
  <c r="T6" i="44" a="1"/>
  <c r="T6" i="44" s="1"/>
  <c r="D12" i="54" s="1"/>
  <c r="T14" i="10" a="1"/>
  <c r="T14" i="10" s="1"/>
  <c r="T8" i="51" a="1"/>
  <c r="T8" i="51" s="1"/>
  <c r="G16" i="60" s="1"/>
  <c r="T25" i="6" a="1"/>
  <c r="T25" i="6" s="1"/>
  <c r="T6" i="11" a="1"/>
  <c r="T6" i="11" s="1"/>
  <c r="E7" i="58" s="1"/>
  <c r="T7" i="50" a="1"/>
  <c r="T7" i="50" s="1"/>
  <c r="F17" i="58" s="1"/>
  <c r="T32" i="6" a="1"/>
  <c r="T32" i="6" s="1"/>
  <c r="T6" i="6" a="1"/>
  <c r="T6" i="6" s="1"/>
  <c r="E7" i="54" s="1"/>
  <c r="E17" i="54" s="1"/>
  <c r="T18" i="8" a="1"/>
  <c r="T6" i="10" a="1"/>
  <c r="T6" i="10" s="1"/>
  <c r="S14" i="54" s="1"/>
  <c r="S17" i="54" s="1"/>
  <c r="T10" i="10" a="1"/>
  <c r="T10" i="10" s="1"/>
  <c r="AA14" i="54" s="1"/>
  <c r="T20" i="10" a="1"/>
  <c r="T20" i="10" s="1"/>
  <c r="AT14" i="54" s="1"/>
  <c r="T9" i="49" a="1"/>
  <c r="T9" i="49" s="1"/>
  <c r="H15" i="54" s="1"/>
  <c r="T8" i="12" a="1"/>
  <c r="T8" i="12" s="1"/>
  <c r="G8" i="58" s="1"/>
  <c r="T5" i="13" a="1"/>
  <c r="T5" i="13" s="1"/>
  <c r="T5" i="50" a="1"/>
  <c r="T5" i="50" s="1"/>
  <c r="B17" i="58" s="1"/>
  <c r="T4" i="22" a="1"/>
  <c r="T4" i="22" s="1"/>
  <c r="B7" i="59" s="1"/>
  <c r="T15" i="49" a="1"/>
  <c r="T15" i="49" s="1"/>
  <c r="AN15" i="54" s="1"/>
  <c r="T30" i="11" a="1"/>
  <c r="T30" i="11" s="1"/>
  <c r="T16" i="12" a="1"/>
  <c r="T16" i="12" s="1"/>
  <c r="AT8" i="58" s="1"/>
  <c r="AU8" i="58" s="1"/>
  <c r="AV8" i="58" s="1"/>
  <c r="T64" i="18" a="1"/>
  <c r="T64" i="18" s="1"/>
  <c r="T34" i="18" a="1"/>
  <c r="T34" i="18" s="1"/>
  <c r="T17" i="18" a="1"/>
  <c r="T17" i="18" s="1"/>
  <c r="T16" i="6" a="1"/>
  <c r="T16" i="6" s="1"/>
  <c r="AS7" i="54" s="1"/>
  <c r="T12" i="10" a="1"/>
  <c r="T12" i="10" s="1"/>
  <c r="F14" i="54" s="1"/>
  <c r="T90" i="18" a="1"/>
  <c r="T90" i="18" s="1"/>
  <c r="T30" i="6" a="1"/>
  <c r="T30" i="6" s="1"/>
  <c r="T26" i="6" a="1"/>
  <c r="T26" i="6" s="1"/>
  <c r="T8" i="10" a="1"/>
  <c r="T8" i="10" s="1"/>
  <c r="T19" i="10" a="1"/>
  <c r="T19" i="10" s="1"/>
  <c r="T15" i="10" a="1"/>
  <c r="T15" i="10" s="1"/>
  <c r="T5" i="11" a="1"/>
  <c r="T5" i="11" s="1"/>
  <c r="D7" i="58" s="1"/>
  <c r="T4" i="13" a="1"/>
  <c r="T4" i="13" s="1"/>
  <c r="D9" i="58" s="1"/>
  <c r="T5" i="17" a="1"/>
  <c r="T5" i="17" s="1"/>
  <c r="C12" i="58" s="1"/>
  <c r="T5" i="18" a="1"/>
  <c r="T5" i="18" s="1"/>
  <c r="B13" i="58" s="1"/>
  <c r="T4" i="36" a="1"/>
  <c r="T4" i="36" s="1"/>
  <c r="B7" i="60" s="1"/>
  <c r="T7" i="51" a="1"/>
  <c r="T7" i="51" s="1"/>
  <c r="F16" i="60" s="1"/>
  <c r="T12" i="49" a="1"/>
  <c r="T12" i="49" s="1"/>
  <c r="AE15" i="54" s="1"/>
  <c r="T19" i="11" a="1"/>
  <c r="T19" i="11" s="1"/>
  <c r="AV7" i="58" s="1"/>
  <c r="T11" i="12" a="1"/>
  <c r="T11" i="12" s="1"/>
  <c r="T21" i="14" a="1"/>
  <c r="T21" i="14" s="1"/>
  <c r="T96" i="18" a="1"/>
  <c r="T96" i="18" s="1"/>
  <c r="T93" i="18" a="1"/>
  <c r="T93" i="18" s="1"/>
  <c r="T14" i="37" a="1"/>
  <c r="T14" i="37" s="1"/>
  <c r="AR8" i="60" s="1"/>
  <c r="T23" i="6" a="1"/>
  <c r="T23" i="6" s="1"/>
  <c r="T33" i="6" a="1"/>
  <c r="T33" i="6" s="1"/>
  <c r="T14" i="6" a="1"/>
  <c r="T14" i="6" s="1"/>
  <c r="AR7" i="54" s="1"/>
  <c r="T7" i="6" a="1"/>
  <c r="T7" i="6" s="1"/>
  <c r="F7" i="54" s="1"/>
  <c r="T17" i="8" a="1"/>
  <c r="T13" i="10" a="1"/>
  <c r="T13" i="10" s="1"/>
  <c r="T11" i="10" a="1"/>
  <c r="T11" i="10" s="1"/>
  <c r="AD14" i="54" s="1"/>
  <c r="T8" i="49" a="1"/>
  <c r="T8" i="49" s="1"/>
  <c r="G15" i="54" s="1"/>
  <c r="T5" i="12" a="1"/>
  <c r="T5" i="12" s="1"/>
  <c r="D8" i="58" s="1"/>
  <c r="T9" i="18" a="1"/>
  <c r="T9" i="18" s="1"/>
  <c r="T5" i="26" a="1"/>
  <c r="T5" i="26" s="1"/>
  <c r="B15" i="58" s="1"/>
  <c r="T5" i="24" a="1"/>
  <c r="T5" i="24" s="1"/>
  <c r="D9" i="59" s="1"/>
  <c r="T4" i="20" a="1"/>
  <c r="T4" i="20" s="1"/>
  <c r="AH10" i="59" s="1"/>
  <c r="T17" i="49" a="1"/>
  <c r="T17" i="49" s="1"/>
  <c r="AS15" i="54" s="1"/>
  <c r="T22" i="11" a="1"/>
  <c r="T22" i="11" s="1"/>
  <c r="AU7" i="58" s="1"/>
  <c r="T16" i="11" a="1"/>
  <c r="T16" i="11" s="1"/>
  <c r="AS7" i="58" s="1"/>
  <c r="AS19" i="58" s="1"/>
  <c r="T46" i="18" a="1"/>
  <c r="T46" i="18" s="1"/>
  <c r="T13" i="23" a="1"/>
  <c r="T13" i="23" s="1"/>
  <c r="AN8" i="59" s="1"/>
  <c r="T24" i="33" a="1"/>
  <c r="T24" i="33" s="1"/>
  <c r="T9" i="6" a="1"/>
  <c r="T9" i="6" s="1"/>
  <c r="T6" i="12" a="1"/>
  <c r="T6" i="12" s="1"/>
  <c r="E8" i="58" s="1"/>
  <c r="T10" i="6" a="1"/>
  <c r="T10" i="6" s="1"/>
  <c r="T13" i="8" a="1"/>
  <c r="T13" i="8" s="1"/>
  <c r="T4" i="44" a="1"/>
  <c r="T4" i="44" s="1"/>
  <c r="M12" i="54" s="1"/>
  <c r="T7" i="44" a="1"/>
  <c r="T7" i="44" s="1"/>
  <c r="T5" i="10" a="1"/>
  <c r="T5" i="10" s="1"/>
  <c r="P14" i="54" s="1"/>
  <c r="T7" i="14" a="1"/>
  <c r="T7" i="14" s="1"/>
  <c r="T8" i="50" a="1"/>
  <c r="T8" i="50" s="1"/>
  <c r="G17" i="58" s="1"/>
  <c r="T5" i="30" a="1"/>
  <c r="T5" i="30" s="1"/>
  <c r="B13" i="59" s="1"/>
  <c r="T4" i="34" a="1"/>
  <c r="T4" i="34" s="1"/>
  <c r="B16" i="59" s="1"/>
  <c r="T8" i="40" a="1"/>
  <c r="T8" i="40" s="1"/>
  <c r="M11" i="60" s="1"/>
  <c r="P11" i="60" s="1"/>
  <c r="T5" i="41" a="1"/>
  <c r="T5" i="41" s="1"/>
  <c r="D12" i="60" s="1"/>
  <c r="T6" i="41" a="1"/>
  <c r="T11" i="11" a="1"/>
  <c r="T11" i="11" s="1"/>
  <c r="AB7" i="58" s="1"/>
  <c r="T105" i="18" a="1"/>
  <c r="T105" i="18" s="1"/>
  <c r="T60" i="18" a="1"/>
  <c r="T60" i="18" s="1"/>
  <c r="AN13" i="58" s="1"/>
  <c r="T57" i="18" a="1"/>
  <c r="T57" i="18" s="1"/>
  <c r="T49" i="18" a="1"/>
  <c r="T49" i="18" s="1"/>
  <c r="T18" i="10" a="1"/>
  <c r="T18" i="10" s="1"/>
  <c r="AS14" i="54" s="1"/>
  <c r="T24" i="6" a="1"/>
  <c r="T24" i="6" s="1"/>
  <c r="AU7" i="54" s="1"/>
  <c r="T17" i="6" a="1"/>
  <c r="T17" i="6" s="1"/>
  <c r="T31" i="6" a="1"/>
  <c r="T31" i="6" s="1"/>
  <c r="T7" i="8" a="1"/>
  <c r="T7" i="8" s="1"/>
  <c r="T7" i="10" a="1"/>
  <c r="T7" i="10" s="1"/>
  <c r="V14" i="54" s="1"/>
  <c r="V17" i="54" s="1"/>
  <c r="T16" i="10" a="1"/>
  <c r="T16" i="10" s="1"/>
  <c r="AO14" i="54" s="1"/>
  <c r="T4" i="11" a="1"/>
  <c r="T4" i="11" s="1"/>
  <c r="B7" i="58" s="1"/>
  <c r="T7" i="11" a="1"/>
  <c r="T7" i="11" s="1"/>
  <c r="F7" i="58" s="1"/>
  <c r="T4" i="12" a="1"/>
  <c r="T4" i="12" s="1"/>
  <c r="B8" i="58" s="1"/>
  <c r="T9" i="15" a="1"/>
  <c r="T9" i="15" s="1"/>
  <c r="T7" i="22" a="1"/>
  <c r="T7" i="22" s="1"/>
  <c r="F7" i="59" s="1"/>
  <c r="T8" i="36" a="1"/>
  <c r="T8" i="36" s="1"/>
  <c r="G7" i="60" s="1"/>
  <c r="T4" i="39" a="1"/>
  <c r="T4" i="39" s="1"/>
  <c r="M10" i="60" s="1"/>
  <c r="T7" i="41" a="1"/>
  <c r="T7" i="41" s="1"/>
  <c r="L12" i="60" s="1"/>
  <c r="N12" i="60" s="1"/>
  <c r="T32" i="11" a="1"/>
  <c r="T32" i="11" s="1"/>
  <c r="T29" i="11" a="1"/>
  <c r="T29" i="11" s="1"/>
  <c r="T20" i="11" a="1"/>
  <c r="T20" i="11" s="1"/>
  <c r="T25" i="14" a="1"/>
  <c r="T25" i="14" s="1"/>
  <c r="T12" i="17" a="1"/>
  <c r="T12" i="17" s="1"/>
  <c r="T66" i="18" a="1"/>
  <c r="T66" i="18" s="1"/>
  <c r="T24" i="26" a="1"/>
  <c r="T24" i="26" s="1"/>
  <c r="AW15" i="58" s="1"/>
  <c r="T32" i="36" a="1"/>
  <c r="T32" i="36" s="1"/>
  <c r="T18" i="9" a="1"/>
  <c r="T101" i="18" a="1"/>
  <c r="T101" i="18" s="1"/>
  <c r="T85" i="18" a="1"/>
  <c r="T85" i="18" s="1"/>
  <c r="T78" i="18" a="1"/>
  <c r="T78" i="18" s="1"/>
  <c r="T71" i="18" a="1"/>
  <c r="T71" i="18" s="1"/>
  <c r="T35" i="18" a="1"/>
  <c r="T35" i="18" s="1"/>
  <c r="T28" i="18" a="1"/>
  <c r="T28" i="18" s="1"/>
  <c r="T21" i="18" a="1"/>
  <c r="T21" i="18" s="1"/>
  <c r="M13" i="58" s="1"/>
  <c r="M19" i="58" s="1"/>
  <c r="T14" i="18" a="1"/>
  <c r="T14" i="18" s="1"/>
  <c r="T10" i="18" a="1"/>
  <c r="T10" i="18" s="1"/>
  <c r="T12" i="50" a="1"/>
  <c r="T12" i="50" s="1"/>
  <c r="T30" i="22" a="1"/>
  <c r="T30" i="22" s="1"/>
  <c r="T23" i="22" a="1"/>
  <c r="T23" i="22" s="1"/>
  <c r="AU7" i="59" s="1"/>
  <c r="T24" i="23" a="1"/>
  <c r="T24" i="23" s="1"/>
  <c r="T17" i="23" a="1"/>
  <c r="T17" i="23" s="1"/>
  <c r="AV8" i="59" s="1"/>
  <c r="T12" i="24" a="1"/>
  <c r="T12" i="24" s="1"/>
  <c r="AN9" i="59" s="1"/>
  <c r="T18" i="24" a="1"/>
  <c r="T18" i="24" s="1"/>
  <c r="AU9" i="59" s="1"/>
  <c r="T19" i="33" a="1"/>
  <c r="T19" i="33" s="1"/>
  <c r="T10" i="33" a="1"/>
  <c r="T10" i="33" s="1"/>
  <c r="M15" i="59" s="1"/>
  <c r="T17" i="35" a="1"/>
  <c r="T17" i="35" s="1"/>
  <c r="T31" i="36" a="1"/>
  <c r="T31" i="36" s="1"/>
  <c r="T27" i="36" a="1"/>
  <c r="T27" i="36" s="1"/>
  <c r="T13" i="36" a="1"/>
  <c r="T13" i="36" s="1"/>
  <c r="AN7" i="60" s="1"/>
  <c r="T20" i="37" a="1"/>
  <c r="T20" i="37" s="1"/>
  <c r="T11" i="37" a="1"/>
  <c r="T11" i="40" a="1"/>
  <c r="T11" i="40" s="1"/>
  <c r="AN11" i="60" s="1"/>
  <c r="T11" i="42" a="1"/>
  <c r="T11" i="42" s="1"/>
  <c r="AB13" i="60" s="1"/>
  <c r="AE13" i="60" s="1"/>
  <c r="AH13" i="60" s="1"/>
  <c r="T19" i="42" a="1"/>
  <c r="T19" i="42" s="1"/>
  <c r="T10" i="31" a="1"/>
  <c r="T10" i="31" s="1"/>
  <c r="O14" i="59" s="1"/>
  <c r="T7" i="37" a="1"/>
  <c r="T7" i="37" s="1"/>
  <c r="F8" i="60" s="1"/>
  <c r="AD58" i="7" a="1"/>
  <c r="AD58" i="7" s="1"/>
  <c r="AD90" i="7" a="1"/>
  <c r="AD90" i="7" s="1"/>
  <c r="AO148" i="7" a="1"/>
  <c r="AO148" i="7" s="1"/>
  <c r="AW7" i="56" s="1"/>
  <c r="T7" i="15" a="1"/>
  <c r="T7" i="15" s="1"/>
  <c r="T4" i="16" a="1"/>
  <c r="T4" i="16" s="1"/>
  <c r="B11" i="58" s="1"/>
  <c r="T7" i="17" a="1"/>
  <c r="T7" i="17" s="1"/>
  <c r="T6" i="25" a="1"/>
  <c r="T6" i="25" s="1"/>
  <c r="D14" i="58" s="1"/>
  <c r="T5" i="22" a="1"/>
  <c r="T5" i="22" s="1"/>
  <c r="D7" i="59" s="1"/>
  <c r="D19" i="59" s="1"/>
  <c r="T4" i="24" a="1"/>
  <c r="T4" i="24" s="1"/>
  <c r="B9" i="59" s="1"/>
  <c r="T9" i="24" a="1"/>
  <c r="T9" i="24" s="1"/>
  <c r="AA9" i="59" s="1"/>
  <c r="AD9" i="59" s="1"/>
  <c r="AG9" i="59" s="1"/>
  <c r="T6" i="20" a="1"/>
  <c r="T6" i="20" s="1"/>
  <c r="AE10" i="59" s="1"/>
  <c r="T7" i="21" a="1"/>
  <c r="T7" i="21" s="1"/>
  <c r="T6" i="31" a="1"/>
  <c r="T6" i="31" s="1"/>
  <c r="F14" i="59" s="1"/>
  <c r="T9" i="31" a="1"/>
  <c r="T9" i="31" s="1"/>
  <c r="L14" i="59" s="1"/>
  <c r="T7" i="33" a="1"/>
  <c r="T7" i="33" s="1"/>
  <c r="F15" i="59" s="1"/>
  <c r="T9" i="40" a="1"/>
  <c r="T9" i="40" s="1"/>
  <c r="AB11" i="60" s="1"/>
  <c r="T4" i="48" a="1"/>
  <c r="T4" i="48" s="1"/>
  <c r="B15" i="60" s="1"/>
  <c r="T26" i="9" a="1"/>
  <c r="T26" i="9" s="1"/>
  <c r="T13" i="11" a="1"/>
  <c r="T13" i="11" s="1"/>
  <c r="AN7" i="58" s="1"/>
  <c r="T13" i="12" a="1"/>
  <c r="T13" i="12" s="1"/>
  <c r="AR8" i="58" s="1"/>
  <c r="T19" i="14" a="1"/>
  <c r="T19" i="14" s="1"/>
  <c r="T12" i="14" a="1"/>
  <c r="T12" i="14" s="1"/>
  <c r="T99" i="18" a="1"/>
  <c r="T99" i="18" s="1"/>
  <c r="T95" i="18" a="1"/>
  <c r="T95" i="18" s="1"/>
  <c r="T83" i="18" a="1"/>
  <c r="T83" i="18" s="1"/>
  <c r="T76" i="18" a="1"/>
  <c r="T76" i="18" s="1"/>
  <c r="T69" i="18" a="1"/>
  <c r="T69" i="18" s="1"/>
  <c r="T62" i="18" a="1"/>
  <c r="T62" i="18" s="1"/>
  <c r="T55" i="18" a="1"/>
  <c r="T55" i="18" s="1"/>
  <c r="T19" i="18" a="1"/>
  <c r="T19" i="18" s="1"/>
  <c r="T12" i="18" a="1"/>
  <c r="T12" i="18" s="1"/>
  <c r="C13" i="58" s="1"/>
  <c r="T13" i="26" a="1"/>
  <c r="T13" i="26" s="1"/>
  <c r="T28" i="22" a="1"/>
  <c r="T28" i="22" s="1"/>
  <c r="T21" i="22" a="1"/>
  <c r="T21" i="22" s="1"/>
  <c r="T14" i="22" a="1"/>
  <c r="T14" i="22" s="1"/>
  <c r="AN7" i="59" s="1"/>
  <c r="T10" i="22" a="1"/>
  <c r="T10" i="22" s="1"/>
  <c r="T14" i="23"/>
  <c r="AR8" i="59" s="1"/>
  <c r="T11" i="23" a="1"/>
  <c r="T11" i="23" s="1"/>
  <c r="T7" i="23" a="1"/>
  <c r="T7" i="23" s="1"/>
  <c r="F8" i="59" s="1"/>
  <c r="T16" i="24" a="1"/>
  <c r="T16" i="24" s="1"/>
  <c r="AV9" i="59" s="1"/>
  <c r="T15" i="33" a="1"/>
  <c r="T15" i="33" s="1"/>
  <c r="AN15" i="59" s="1"/>
  <c r="T28" i="36" a="1"/>
  <c r="T28" i="36" s="1"/>
  <c r="T25" i="36" a="1"/>
  <c r="T25" i="36" s="1"/>
  <c r="T11" i="36" a="1"/>
  <c r="T11" i="36" s="1"/>
  <c r="T23" i="37" a="1"/>
  <c r="T23" i="37" s="1"/>
  <c r="T18" i="37" a="1"/>
  <c r="T18" i="37" s="1"/>
  <c r="AT8" i="60" s="1"/>
  <c r="AU8" i="60" s="1"/>
  <c r="T9" i="37" a="1"/>
  <c r="T9" i="37" s="1"/>
  <c r="L8" i="60" s="1"/>
  <c r="N8" i="60" s="1"/>
  <c r="O8" i="60" s="1"/>
  <c r="Q8" i="60" s="1"/>
  <c r="R8" i="60" s="1"/>
  <c r="T8" i="60" s="1"/>
  <c r="U8" i="60" s="1"/>
  <c r="W8" i="60" s="1"/>
  <c r="T16" i="42" a="1"/>
  <c r="T16" i="42" s="1"/>
  <c r="AT13" i="60" s="1"/>
  <c r="T15" i="51" a="1"/>
  <c r="T15" i="51" s="1"/>
  <c r="AN16" i="60" s="1"/>
  <c r="AD55" i="7" a="1"/>
  <c r="AD55" i="7" s="1"/>
  <c r="AO21" i="7" a="1"/>
  <c r="AO21" i="7" s="1"/>
  <c r="W7" i="56" s="1"/>
  <c r="AO70" i="7" a="1"/>
  <c r="AO70" i="7" s="1"/>
  <c r="T9" i="12" a="1"/>
  <c r="T9" i="12" s="1"/>
  <c r="L8" i="58" s="1"/>
  <c r="T29" i="14" a="1"/>
  <c r="T29" i="14" s="1"/>
  <c r="T22" i="14" a="1"/>
  <c r="T22" i="14" s="1"/>
  <c r="T15" i="14" a="1"/>
  <c r="T15" i="14" s="1"/>
  <c r="T10" i="15" a="1"/>
  <c r="T10" i="15" s="1"/>
  <c r="T13" i="17" a="1"/>
  <c r="T13" i="17" s="1"/>
  <c r="G12" i="58" s="1"/>
  <c r="T102" i="18" a="1"/>
  <c r="T102" i="18" s="1"/>
  <c r="T98" i="18" a="1"/>
  <c r="T98" i="18" s="1"/>
  <c r="T86" i="18" a="1"/>
  <c r="T86" i="18" s="1"/>
  <c r="T79" i="18" a="1"/>
  <c r="T79" i="18" s="1"/>
  <c r="T43" i="18" a="1"/>
  <c r="T43" i="18" s="1"/>
  <c r="T36" i="18" a="1"/>
  <c r="T36" i="18" s="1"/>
  <c r="T29" i="18" a="1"/>
  <c r="T29" i="18" s="1"/>
  <c r="T22" i="18" a="1"/>
  <c r="T22" i="18" s="1"/>
  <c r="P13" i="58" s="1"/>
  <c r="P19" i="58" s="1"/>
  <c r="T15" i="18" a="1"/>
  <c r="T15" i="18" s="1"/>
  <c r="T19" i="26" a="1"/>
  <c r="T19" i="26" s="1"/>
  <c r="AT15" i="58" s="1"/>
  <c r="T13" i="50" a="1"/>
  <c r="T13" i="50" s="1"/>
  <c r="T31" i="22" a="1"/>
  <c r="T31" i="22" s="1"/>
  <c r="T25" i="23" a="1"/>
  <c r="T25" i="23" s="1"/>
  <c r="T18" i="23" a="1"/>
  <c r="T18" i="23" s="1"/>
  <c r="AT8" i="59" s="1"/>
  <c r="AU8" i="59" s="1"/>
  <c r="T13" i="24" a="1"/>
  <c r="T13" i="24" s="1"/>
  <c r="AR9" i="59" s="1"/>
  <c r="T23" i="24" a="1"/>
  <c r="T23" i="24" s="1"/>
  <c r="T19" i="24" a="1"/>
  <c r="T19" i="24" s="1"/>
  <c r="T11" i="21" a="1"/>
  <c r="T11" i="21" s="1"/>
  <c r="S10" i="59" s="1"/>
  <c r="T20" i="33" a="1"/>
  <c r="T20" i="33" s="1"/>
  <c r="T11" i="35" a="1"/>
  <c r="T11" i="35" s="1"/>
  <c r="AH17" i="59" s="1"/>
  <c r="T17" i="36" a="1"/>
  <c r="T17" i="36" s="1"/>
  <c r="T12" i="37" a="1"/>
  <c r="T12" i="37" s="1"/>
  <c r="AM8" i="60" s="1"/>
  <c r="AM18" i="60" s="1"/>
  <c r="T13" i="40" a="1"/>
  <c r="T13" i="40" s="1"/>
  <c r="AS11" i="60" s="1"/>
  <c r="T13" i="41" a="1"/>
  <c r="T13" i="41" s="1"/>
  <c r="AD31" i="7" a="1"/>
  <c r="AD31" i="7" s="1"/>
  <c r="AO18" i="7" a="1"/>
  <c r="T6" i="17" a="1"/>
  <c r="T6" i="17" s="1"/>
  <c r="T9" i="17" a="1"/>
  <c r="T9" i="17" s="1"/>
  <c r="T9" i="26" a="1"/>
  <c r="T9" i="26" s="1"/>
  <c r="G15" i="58" s="1"/>
  <c r="T9" i="50" a="1"/>
  <c r="T9" i="50" s="1"/>
  <c r="T8" i="24" a="1"/>
  <c r="T8" i="24" s="1"/>
  <c r="L9" i="59" s="1"/>
  <c r="N9" i="59" s="1"/>
  <c r="O9" i="59" s="1"/>
  <c r="Q9" i="59" s="1"/>
  <c r="R9" i="59" s="1"/>
  <c r="T9" i="59" s="1"/>
  <c r="U9" i="59" s="1"/>
  <c r="W9" i="59" s="1"/>
  <c r="T6" i="21" a="1"/>
  <c r="T6" i="21" s="1"/>
  <c r="T9" i="21" a="1"/>
  <c r="T9" i="21" s="1"/>
  <c r="I12" i="59" s="1"/>
  <c r="I19" i="59" s="1"/>
  <c r="T8" i="30" a="1"/>
  <c r="T8" i="30" s="1"/>
  <c r="M13" i="59" s="1"/>
  <c r="P13" i="59" s="1"/>
  <c r="S13" i="59" s="1"/>
  <c r="V13" i="59" s="1"/>
  <c r="V19" i="59" s="1"/>
  <c r="T8" i="31" a="1"/>
  <c r="T8" i="31" s="1"/>
  <c r="H14" i="59" s="1"/>
  <c r="T6" i="33" a="1"/>
  <c r="T6" i="33" s="1"/>
  <c r="C15" i="59" s="1"/>
  <c r="T9" i="33" a="1"/>
  <c r="T9" i="33" s="1"/>
  <c r="H15" i="59" s="1"/>
  <c r="T8" i="35" a="1"/>
  <c r="T8" i="35" s="1"/>
  <c r="G17" i="59" s="1"/>
  <c r="T6" i="36" a="1"/>
  <c r="T6" i="36" s="1"/>
  <c r="E7" i="60" s="1"/>
  <c r="E18" i="60" s="1"/>
  <c r="T7" i="42" a="1"/>
  <c r="T7" i="42" s="1"/>
  <c r="G13" i="60" s="1"/>
  <c r="T33" i="9" a="1"/>
  <c r="T33" i="9" s="1"/>
  <c r="AW9" i="56" s="1"/>
  <c r="T14" i="11" a="1"/>
  <c r="T14" i="11" s="1"/>
  <c r="AR7" i="58" s="1"/>
  <c r="AR19" i="58" s="1"/>
  <c r="T10" i="11" a="1"/>
  <c r="T10" i="11" s="1"/>
  <c r="L7" i="58" s="1"/>
  <c r="T14" i="12" a="1"/>
  <c r="T14" i="12" s="1"/>
  <c r="T27" i="14" a="1"/>
  <c r="T27" i="14" s="1"/>
  <c r="T20" i="14" a="1"/>
  <c r="T20" i="14" s="1"/>
  <c r="T13" i="14" a="1"/>
  <c r="T13" i="14" s="1"/>
  <c r="O10" i="58" s="1"/>
  <c r="T11" i="17" a="1"/>
  <c r="T11" i="17" s="1"/>
  <c r="T100" i="18" a="1"/>
  <c r="T100" i="18" s="1"/>
  <c r="T84" i="18" a="1"/>
  <c r="T84" i="18" s="1"/>
  <c r="T77" i="18" a="1"/>
  <c r="T77" i="18" s="1"/>
  <c r="T70" i="18" a="1"/>
  <c r="T70" i="18" s="1"/>
  <c r="T63" i="18" a="1"/>
  <c r="T63" i="18" s="1"/>
  <c r="T27" i="18" a="1"/>
  <c r="T27" i="18" s="1"/>
  <c r="T20" i="18" a="1"/>
  <c r="T20" i="18" s="1"/>
  <c r="F13" i="58" s="1"/>
  <c r="T13" i="18" a="1"/>
  <c r="T13" i="18" s="1"/>
  <c r="T15" i="26" a="1"/>
  <c r="T15" i="26" s="1"/>
  <c r="T11" i="50" a="1"/>
  <c r="T11" i="50" s="1"/>
  <c r="AB17" i="58" s="1"/>
  <c r="AE17" i="58" s="1"/>
  <c r="AH17" i="58" s="1"/>
  <c r="T29" i="22" a="1"/>
  <c r="T29" i="22" s="1"/>
  <c r="T22" i="22" a="1"/>
  <c r="T22" i="22" s="1"/>
  <c r="AT7" i="59" s="1"/>
  <c r="T15" i="22" a="1"/>
  <c r="T15" i="22" s="1"/>
  <c r="AR7" i="59" s="1"/>
  <c r="T16" i="23" a="1"/>
  <c r="T16" i="23" s="1"/>
  <c r="T12" i="23" a="1"/>
  <c r="T12" i="23" s="1"/>
  <c r="AM8" i="59" s="1"/>
  <c r="T11" i="24" a="1"/>
  <c r="T11" i="24" s="1"/>
  <c r="AM9" i="59" s="1"/>
  <c r="T17" i="24" a="1"/>
  <c r="T17" i="24" s="1"/>
  <c r="AT9" i="59" s="1"/>
  <c r="T10" i="21" a="1"/>
  <c r="T10" i="21" s="1"/>
  <c r="P10" i="59" s="1"/>
  <c r="P19" i="59" s="1"/>
  <c r="T26" i="36" a="1"/>
  <c r="T26" i="36" s="1"/>
  <c r="T23" i="36" a="1"/>
  <c r="T23" i="36" s="1"/>
  <c r="T12" i="36" a="1"/>
  <c r="T12" i="36" s="1"/>
  <c r="T19" i="37" a="1"/>
  <c r="T19" i="37" s="1"/>
  <c r="T15" i="37" a="1"/>
  <c r="T15" i="37" s="1"/>
  <c r="AS8" i="60" s="1"/>
  <c r="T10" i="37" a="1"/>
  <c r="T10" i="37" s="1"/>
  <c r="AA8" i="60" s="1"/>
  <c r="AC8" i="60" s="1"/>
  <c r="AD8" i="60" s="1"/>
  <c r="AF8" i="60" s="1"/>
  <c r="AG8" i="60" s="1"/>
  <c r="AI8" i="60" s="1"/>
  <c r="T14" i="41" a="1"/>
  <c r="T14" i="41" s="1"/>
  <c r="T11" i="41" a="1"/>
  <c r="T11" i="41" s="1"/>
  <c r="AP12" i="60" s="1"/>
  <c r="AP18" i="60" s="1"/>
  <c r="AD131" i="7" a="1"/>
  <c r="AD131" i="7" s="1"/>
  <c r="AO20" i="7" a="1"/>
  <c r="AO20" i="7" s="1"/>
  <c r="T6" i="14" a="1"/>
  <c r="T6" i="14" s="1"/>
  <c r="T9" i="14" a="1"/>
  <c r="T9" i="14" s="1"/>
  <c r="T4" i="15" a="1"/>
  <c r="T4" i="15" s="1"/>
  <c r="T8" i="18" a="1"/>
  <c r="T8" i="18" s="1"/>
  <c r="T5" i="25" a="1"/>
  <c r="T5" i="25" s="1"/>
  <c r="B14" i="58" s="1"/>
  <c r="T9" i="28" a="1"/>
  <c r="T9" i="28" s="1"/>
  <c r="L16" i="58" s="1"/>
  <c r="O16" i="58" s="1"/>
  <c r="R16" i="58" s="1"/>
  <c r="U16" i="58" s="1"/>
  <c r="T6" i="24" a="1"/>
  <c r="T6" i="24" s="1"/>
  <c r="F9" i="59" s="1"/>
  <c r="T6" i="30" a="1"/>
  <c r="T6" i="30" s="1"/>
  <c r="C13" i="59" s="1"/>
  <c r="T4" i="37" a="1"/>
  <c r="T4" i="37" s="1"/>
  <c r="B8" i="60" s="1"/>
  <c r="T5" i="37" a="1"/>
  <c r="T5" i="37" s="1"/>
  <c r="D8" i="60" s="1"/>
  <c r="T4" i="38" a="1"/>
  <c r="T4" i="38" s="1"/>
  <c r="B9" i="60" s="1"/>
  <c r="T4" i="41" a="1"/>
  <c r="T4" i="41" s="1"/>
  <c r="B12" i="60" s="1"/>
  <c r="T5" i="42" a="1"/>
  <c r="T5" i="42" s="1"/>
  <c r="D13" i="60" s="1"/>
  <c r="T4" i="43" a="1"/>
  <c r="T4" i="43" s="1"/>
  <c r="AA14" i="60" s="1"/>
  <c r="AC14" i="60" s="1"/>
  <c r="AD14" i="60" s="1"/>
  <c r="AF14" i="60" s="1"/>
  <c r="AG14" i="60" s="1"/>
  <c r="AI14" i="60" s="1"/>
  <c r="T9" i="51" a="1"/>
  <c r="T9" i="51" s="1"/>
  <c r="H16" i="60" s="1"/>
  <c r="T13" i="49" a="1"/>
  <c r="T13" i="49" s="1"/>
  <c r="AH15" i="54" s="1"/>
  <c r="T28" i="11" a="1"/>
  <c r="T28" i="11" s="1"/>
  <c r="T21" i="11" a="1"/>
  <c r="T21" i="11" s="1"/>
  <c r="AT7" i="58" s="1"/>
  <c r="T18" i="11"/>
  <c r="T18" i="12" a="1"/>
  <c r="T18" i="12" s="1"/>
  <c r="T23" i="14" a="1"/>
  <c r="T23" i="14" s="1"/>
  <c r="T14" i="17" a="1"/>
  <c r="T14" i="17" s="1"/>
  <c r="L12" i="58" s="1"/>
  <c r="T103" i="18" a="1"/>
  <c r="T103" i="18" s="1"/>
  <c r="AQ13" i="58" s="1"/>
  <c r="AQ19" i="58" s="1"/>
  <c r="T91" i="18" a="1"/>
  <c r="T91" i="18" s="1"/>
  <c r="T87" i="18" a="1"/>
  <c r="T87" i="18" s="1"/>
  <c r="T51" i="18" a="1"/>
  <c r="T51" i="18" s="1"/>
  <c r="T44" i="18" a="1"/>
  <c r="T44" i="18" s="1"/>
  <c r="T37" i="18" a="1"/>
  <c r="T37" i="18" s="1"/>
  <c r="T30" i="18" a="1"/>
  <c r="T30" i="18" s="1"/>
  <c r="T23" i="18" a="1"/>
  <c r="T23" i="18" s="1"/>
  <c r="N13" i="58" s="1"/>
  <c r="T20" i="26" a="1"/>
  <c r="T20" i="26" s="1"/>
  <c r="T10" i="26" a="1"/>
  <c r="T10" i="26" s="1"/>
  <c r="L15" i="58" s="1"/>
  <c r="O15" i="58" s="1"/>
  <c r="R15" i="58" s="1"/>
  <c r="U15" i="58" s="1"/>
  <c r="T15" i="50" a="1"/>
  <c r="T15" i="50" s="1"/>
  <c r="AN17" i="58" s="1"/>
  <c r="T10" i="50" a="1"/>
  <c r="T10" i="50" s="1"/>
  <c r="L17" i="58" s="1"/>
  <c r="O17" i="58" s="1"/>
  <c r="R17" i="58" s="1"/>
  <c r="U17" i="58" s="1"/>
  <c r="T19" i="23" a="1"/>
  <c r="T19" i="23" s="1"/>
  <c r="T24" i="24" a="1"/>
  <c r="T24" i="24" s="1"/>
  <c r="T22" i="24"/>
  <c r="T19" i="21" a="1"/>
  <c r="T19" i="21" s="1"/>
  <c r="AC12" i="59" s="1"/>
  <c r="AC19" i="59" s="1"/>
  <c r="T12" i="21" a="1"/>
  <c r="T12" i="21" s="1"/>
  <c r="T21" i="33" a="1"/>
  <c r="T21" i="33" s="1"/>
  <c r="T11" i="33" a="1"/>
  <c r="T11" i="33" s="1"/>
  <c r="O15" i="59" s="1"/>
  <c r="T12" i="35" a="1"/>
  <c r="T12" i="35" s="1"/>
  <c r="AE17" i="59" s="1"/>
  <c r="T15" i="35" a="1"/>
  <c r="T15" i="35" s="1"/>
  <c r="T30" i="36" a="1"/>
  <c r="T30" i="36" s="1"/>
  <c r="T29" i="36" a="1"/>
  <c r="T29" i="36" s="1"/>
  <c r="T18" i="36" a="1"/>
  <c r="T18" i="36" s="1"/>
  <c r="T15" i="36" a="1"/>
  <c r="T15" i="36" s="1"/>
  <c r="T8" i="15" a="1"/>
  <c r="T8" i="15" s="1"/>
  <c r="T4" i="17" a="1"/>
  <c r="T4" i="17" s="1"/>
  <c r="T8" i="17" a="1"/>
  <c r="T8" i="17" s="1"/>
  <c r="T6" i="18" a="1"/>
  <c r="T6" i="18" s="1"/>
  <c r="T5" i="28" a="1"/>
  <c r="T5" i="28" s="1"/>
  <c r="B16" i="58" s="1"/>
  <c r="T6" i="28" a="1"/>
  <c r="T6" i="28" s="1"/>
  <c r="C16" i="58" s="1"/>
  <c r="T8" i="22" a="1"/>
  <c r="T8" i="22" s="1"/>
  <c r="G7" i="59" s="1"/>
  <c r="T6" i="23" a="1"/>
  <c r="T6" i="23" s="1"/>
  <c r="E8" i="59" s="1"/>
  <c r="T8" i="21" a="1"/>
  <c r="T8" i="21" s="1"/>
  <c r="M10" i="59" s="1"/>
  <c r="M19" i="59" s="1"/>
  <c r="T4" i="31" a="1"/>
  <c r="T4" i="31" s="1"/>
  <c r="B14" i="59" s="1"/>
  <c r="T8" i="33" a="1"/>
  <c r="T8" i="33" s="1"/>
  <c r="G15" i="59" s="1"/>
  <c r="T5" i="34" a="1"/>
  <c r="T5" i="34" s="1"/>
  <c r="T5" i="36" a="1"/>
  <c r="T5" i="36" s="1"/>
  <c r="D7" i="60" s="1"/>
  <c r="C18" i="60"/>
  <c r="T6" i="40" a="1"/>
  <c r="T6" i="40" s="1"/>
  <c r="D11" i="60" s="1"/>
  <c r="T8" i="42" a="1"/>
  <c r="T8" i="42" s="1"/>
  <c r="M13" i="60" s="1"/>
  <c r="T6" i="48" a="1"/>
  <c r="T6" i="48" s="1"/>
  <c r="D15" i="60" s="1"/>
  <c r="T6" i="51" a="1"/>
  <c r="T6" i="51" s="1"/>
  <c r="D16" i="60" s="1"/>
  <c r="T25" i="9" a="1"/>
  <c r="T25" i="9" s="1"/>
  <c r="T14" i="9" a="1"/>
  <c r="T14" i="9" s="1"/>
  <c r="T31" i="11" a="1"/>
  <c r="T31" i="11" s="1"/>
  <c r="T12" i="11" a="1"/>
  <c r="T12" i="11" s="1"/>
  <c r="T17" i="12" a="1"/>
  <c r="T17" i="12" s="1"/>
  <c r="T12" i="12" a="1"/>
  <c r="T12" i="12" s="1"/>
  <c r="AN8" i="58" s="1"/>
  <c r="T11" i="14" a="1"/>
  <c r="T11" i="14" s="1"/>
  <c r="L10" i="58" s="1"/>
  <c r="T94" i="18" a="1"/>
  <c r="T94" i="18" s="1"/>
  <c r="T75" i="18" a="1"/>
  <c r="T75" i="18" s="1"/>
  <c r="T68" i="18" a="1"/>
  <c r="T68" i="18" s="1"/>
  <c r="G13" i="58" s="1"/>
  <c r="T61" i="18" a="1"/>
  <c r="T61" i="18" s="1"/>
  <c r="T54" i="18" a="1"/>
  <c r="T54" i="18" s="1"/>
  <c r="T47" i="18" a="1"/>
  <c r="T47" i="18" s="1"/>
  <c r="T11" i="18" a="1"/>
  <c r="T11" i="18" s="1"/>
  <c r="T12" i="26" a="1"/>
  <c r="T12" i="26" s="1"/>
  <c r="T15" i="28" a="1"/>
  <c r="T15" i="28" s="1"/>
  <c r="AT16" i="58" s="1"/>
  <c r="AU16" i="58" s="1"/>
  <c r="AV16" i="58" s="1"/>
  <c r="AW16" i="58" s="1"/>
  <c r="T27" i="22" a="1"/>
  <c r="T27" i="22" s="1"/>
  <c r="T20" i="22" a="1"/>
  <c r="T20" i="22" s="1"/>
  <c r="AV7" i="59" s="1"/>
  <c r="T13" i="22" a="1"/>
  <c r="T13" i="22" s="1"/>
  <c r="T10" i="23" a="1"/>
  <c r="T10" i="23" s="1"/>
  <c r="AA8" i="59" s="1"/>
  <c r="AD8" i="59" s="1"/>
  <c r="AG8" i="59" s="1"/>
  <c r="T15" i="24" a="1"/>
  <c r="T15" i="24" s="1"/>
  <c r="T15" i="21" a="1"/>
  <c r="T15" i="21" s="1"/>
  <c r="T13" i="30" a="1"/>
  <c r="T13" i="30" s="1"/>
  <c r="AS13" i="59" s="1"/>
  <c r="T11" i="31" a="1"/>
  <c r="T11" i="31" s="1"/>
  <c r="R14" i="59" s="1"/>
  <c r="T14" i="33" a="1"/>
  <c r="T14" i="33" s="1"/>
  <c r="T22" i="36" a="1"/>
  <c r="T22" i="36" s="1"/>
  <c r="T21" i="36" a="1"/>
  <c r="T21" i="36" s="1"/>
  <c r="AT7" i="60" s="1"/>
  <c r="AT18" i="60" s="1"/>
  <c r="T10" i="36" a="1"/>
  <c r="T10" i="36" s="1"/>
  <c r="AB7" i="60" s="1"/>
  <c r="T17" i="37" a="1"/>
  <c r="T17" i="37" s="1"/>
  <c r="AV8" i="60" s="1"/>
  <c r="T8" i="37" a="1"/>
  <c r="T8" i="37" s="1"/>
  <c r="G8" i="60" s="1"/>
  <c r="T12" i="41" a="1"/>
  <c r="T12" i="41" s="1"/>
  <c r="T13" i="51" a="1"/>
  <c r="T13" i="51" s="1"/>
  <c r="AB16" i="60" s="1"/>
  <c r="AO142" i="7" a="1"/>
  <c r="AO142" i="7" s="1"/>
  <c r="T6" i="41"/>
  <c r="F12" i="60" s="1"/>
  <c r="T13" i="37"/>
  <c r="AN8" i="60" s="1"/>
  <c r="T21" i="37"/>
  <c r="T24" i="37"/>
  <c r="T11" i="37"/>
  <c r="T25" i="24"/>
  <c r="T20" i="24"/>
  <c r="T88" i="18"/>
  <c r="AT13" i="58" s="1"/>
  <c r="T28" i="9"/>
  <c r="T18" i="9"/>
  <c r="T32" i="9" a="1"/>
  <c r="T32" i="9" s="1"/>
  <c r="AW13" i="54" s="1"/>
  <c r="T23" i="9" a="1"/>
  <c r="T23" i="9" s="1"/>
  <c r="T10" i="9" a="1"/>
  <c r="T10" i="9" s="1"/>
  <c r="U9" i="56" s="1"/>
  <c r="T31" i="9" a="1"/>
  <c r="T31" i="9" s="1"/>
  <c r="T30" i="9" a="1"/>
  <c r="T30" i="9" s="1"/>
  <c r="T22" i="9" a="1"/>
  <c r="T22" i="9" s="1"/>
  <c r="T13" i="9" a="1"/>
  <c r="T13" i="9" s="1"/>
  <c r="T11" i="9" a="1"/>
  <c r="T11" i="9" s="1"/>
  <c r="T7" i="9" a="1"/>
  <c r="T7" i="9" s="1"/>
  <c r="T21" i="9" a="1"/>
  <c r="T21" i="9" s="1"/>
  <c r="T19" i="9" a="1"/>
  <c r="T19" i="9" s="1"/>
  <c r="T16" i="9" a="1"/>
  <c r="T16" i="9" s="1"/>
  <c r="T12" i="9" a="1"/>
  <c r="T12" i="9" s="1"/>
  <c r="T29" i="9" a="1"/>
  <c r="T29" i="9" s="1"/>
  <c r="T27" i="9" a="1"/>
  <c r="T27" i="9" s="1"/>
  <c r="AO13" i="54" s="1"/>
  <c r="T24" i="9" a="1"/>
  <c r="T24" i="9" s="1"/>
  <c r="AO9" i="56" s="1"/>
  <c r="AO11" i="56" s="1"/>
  <c r="T20" i="9" a="1"/>
  <c r="T20" i="9" s="1"/>
  <c r="T15" i="9" a="1"/>
  <c r="T15" i="9" s="1"/>
  <c r="T5" i="8" a="1"/>
  <c r="T5" i="8" s="1"/>
  <c r="F11" i="54" s="1"/>
  <c r="T17" i="8"/>
  <c r="T12" i="8" a="1"/>
  <c r="T12" i="8" s="1"/>
  <c r="AP11" i="54" s="1"/>
  <c r="T8" i="8" a="1"/>
  <c r="T8" i="8" s="1"/>
  <c r="T11" i="8" a="1"/>
  <c r="T4" i="8" a="1"/>
  <c r="T4" i="8" s="1"/>
  <c r="B11" i="54" s="1"/>
  <c r="T6" i="8" a="1"/>
  <c r="T6" i="8" s="1"/>
  <c r="T9" i="8" a="1"/>
  <c r="T9" i="8" s="1"/>
  <c r="T16" i="8" a="1"/>
  <c r="T16" i="8" s="1"/>
  <c r="AU11" i="54" s="1"/>
  <c r="T14" i="8" a="1"/>
  <c r="T14" i="8" s="1"/>
  <c r="T10" i="8" a="1"/>
  <c r="T10" i="8" s="1"/>
  <c r="T18" i="8"/>
  <c r="T11" i="8"/>
  <c r="AO72" i="7"/>
  <c r="AO75" i="7"/>
  <c r="AO107" i="7"/>
  <c r="AD62" i="7"/>
  <c r="AD68" i="7"/>
  <c r="AD110" i="7"/>
  <c r="AO18" i="7"/>
  <c r="AD101" i="7"/>
  <c r="AD104" i="7"/>
  <c r="AD118" i="7"/>
  <c r="AD142" i="7" a="1"/>
  <c r="AD142" i="7" s="1"/>
  <c r="AD144" i="7" a="1"/>
  <c r="AD144" i="7" s="1"/>
  <c r="AO106" i="7" a="1"/>
  <c r="AO106" i="7" s="1"/>
  <c r="AN7" i="56" s="1"/>
  <c r="AN11" i="56" s="1"/>
  <c r="AD79" i="7" a="1"/>
  <c r="AD79" i="7" s="1"/>
  <c r="AH9" i="54" s="1"/>
  <c r="AO92" i="7" a="1"/>
  <c r="AO92" i="7" s="1"/>
  <c r="AO66" i="7" a="1"/>
  <c r="AO66" i="7" s="1"/>
  <c r="AD47" i="7" a="1"/>
  <c r="AD47" i="7" s="1"/>
  <c r="AD39" i="7" a="1"/>
  <c r="AD39" i="7" s="1"/>
  <c r="AD129" i="7" a="1"/>
  <c r="AD129" i="7" s="1"/>
  <c r="AD23" i="7" a="1"/>
  <c r="AD23" i="7" s="1"/>
  <c r="AD27" i="7" a="1"/>
  <c r="AD27" i="7" s="1"/>
  <c r="AD32" i="7" a="1"/>
  <c r="AD32" i="7" s="1"/>
  <c r="AD40" i="7" a="1"/>
  <c r="AD40" i="7" s="1"/>
  <c r="AD89" i="7" a="1"/>
  <c r="AD89" i="7" s="1"/>
  <c r="AD92" i="7" a="1"/>
  <c r="AD92" i="7" s="1"/>
  <c r="AD113" i="7" a="1"/>
  <c r="AD113" i="7" s="1"/>
  <c r="AS9" i="54" s="1"/>
  <c r="AO81" i="7" a="1"/>
  <c r="AO81" i="7" s="1"/>
  <c r="AK7" i="56" s="1"/>
  <c r="AK11" i="56" s="1"/>
  <c r="AO84" i="7" a="1"/>
  <c r="AO84" i="7" s="1"/>
  <c r="AC7" i="56" s="1"/>
  <c r="AD85" i="7" a="1"/>
  <c r="AD85" i="7" s="1"/>
  <c r="AD13" i="7" a="1"/>
  <c r="AD13" i="7" s="1"/>
  <c r="M9" i="54" s="1"/>
  <c r="AD17" i="7" a="1"/>
  <c r="AD17" i="7" s="1"/>
  <c r="N9" i="54" s="1"/>
  <c r="AD26" i="7" a="1"/>
  <c r="AD26" i="7" s="1"/>
  <c r="AD71" i="7" a="1"/>
  <c r="AD71" i="7" s="1"/>
  <c r="AD122" i="7" a="1"/>
  <c r="AD122" i="7" s="1"/>
  <c r="AD125" i="7" a="1"/>
  <c r="AD125" i="7" s="1"/>
  <c r="AO95" i="7" a="1"/>
  <c r="AO95" i="7" s="1"/>
  <c r="AD45" i="7" a="1"/>
  <c r="AD45" i="7" s="1"/>
  <c r="AD97" i="7" a="1"/>
  <c r="AD97" i="7" s="1"/>
  <c r="AD36" i="7" a="1"/>
  <c r="AD36" i="7" s="1"/>
  <c r="AD88" i="7" a="1"/>
  <c r="AD88" i="7" s="1"/>
  <c r="AD14" i="7" a="1"/>
  <c r="AD14" i="7" s="1"/>
  <c r="P9" i="54" s="1"/>
  <c r="P17" i="54" s="1"/>
  <c r="AD22" i="7" a="1"/>
  <c r="AD22" i="7" s="1"/>
  <c r="Q9" i="54" s="1"/>
  <c r="AO60" i="7" a="1"/>
  <c r="AO60" i="7" s="1"/>
  <c r="I7" i="56" s="1"/>
  <c r="I11" i="56" s="1"/>
  <c r="AD30" i="7" a="1"/>
  <c r="AD30" i="7" s="1"/>
  <c r="AD35" i="7" a="1"/>
  <c r="AD35" i="7" s="1"/>
  <c r="AD44" i="7" a="1"/>
  <c r="AD44" i="7" s="1"/>
  <c r="AD49" i="7" a="1"/>
  <c r="AD49" i="7" s="1"/>
  <c r="AD80" i="7" a="1"/>
  <c r="AD80" i="7" s="1"/>
  <c r="AE9" i="54" s="1"/>
  <c r="AD84" i="7" a="1"/>
  <c r="AD84" i="7" s="1"/>
  <c r="AC9" i="54" s="1"/>
  <c r="AD106" i="7" a="1"/>
  <c r="AD106" i="7" s="1"/>
  <c r="AN9" i="54" s="1"/>
  <c r="AD141" i="7" a="1"/>
  <c r="AD141" i="7" s="1"/>
  <c r="AD148" i="7" a="1"/>
  <c r="AD148" i="7" s="1"/>
  <c r="AW9" i="54" s="1"/>
  <c r="AO65" i="7" a="1"/>
  <c r="AO65" i="7" s="1"/>
  <c r="AO80" i="7" a="1"/>
  <c r="AO80" i="7" s="1"/>
  <c r="AH7" i="56" s="1"/>
  <c r="AO86" i="7" a="1"/>
  <c r="AO86" i="7" s="1"/>
  <c r="AD126" i="7" a="1"/>
  <c r="AD126" i="7" s="1"/>
  <c r="AD52" i="7" a="1"/>
  <c r="AD52" i="7" s="1"/>
  <c r="AD78" i="7" a="1"/>
  <c r="AD78" i="7" s="1"/>
  <c r="AB9" i="54" s="1"/>
  <c r="AO15" i="7" a="1"/>
  <c r="AO15" i="7" s="1"/>
  <c r="AO89" i="7" a="1"/>
  <c r="AO89" i="7" s="1"/>
  <c r="AO114" i="7" a="1"/>
  <c r="AO114" i="7" s="1"/>
  <c r="AR7" i="56" s="1"/>
  <c r="AR11" i="56" s="1"/>
  <c r="AD21" i="7" a="1"/>
  <c r="AD21" i="7" s="1"/>
  <c r="AO16" i="7" a="1"/>
  <c r="AO16" i="7" s="1"/>
  <c r="AD20" i="7" a="1"/>
  <c r="AD20" i="7" s="1"/>
  <c r="AD16" i="7" a="1"/>
  <c r="AD16" i="7" s="1"/>
  <c r="U9" i="54" s="1"/>
  <c r="AD29" i="7" a="1"/>
  <c r="AD29" i="7" s="1"/>
  <c r="AD34" i="7" a="1"/>
  <c r="AD34" i="7" s="1"/>
  <c r="AD38" i="7" a="1"/>
  <c r="AD38" i="7" s="1"/>
  <c r="AD43" i="7" a="1"/>
  <c r="AD43" i="7" s="1"/>
  <c r="AD60" i="7" a="1"/>
  <c r="AD60" i="7" s="1"/>
  <c r="AD66" i="7" a="1"/>
  <c r="AD66" i="7" s="1"/>
  <c r="AD82" i="7" a="1"/>
  <c r="AD82" i="7" s="1"/>
  <c r="AD87" i="7" a="1"/>
  <c r="AD87" i="7" s="1"/>
  <c r="AD98" i="7" a="1"/>
  <c r="AD98" i="7" s="1"/>
  <c r="AD130" i="7" a="1"/>
  <c r="AD130" i="7" s="1"/>
  <c r="AD140" i="7" a="1"/>
  <c r="AD140" i="7" s="1"/>
  <c r="AO23" i="7" a="1"/>
  <c r="AO23" i="7" s="1"/>
  <c r="AO79" i="7" a="1"/>
  <c r="AO79" i="7" s="1"/>
  <c r="AE7" i="56" s="1"/>
  <c r="AO98" i="7" a="1"/>
  <c r="AO98" i="7" s="1"/>
  <c r="AD53" i="7" a="1"/>
  <c r="AD53" i="7" s="1"/>
  <c r="AO90" i="7" a="1"/>
  <c r="AO90" i="7" s="1"/>
  <c r="AD19" i="7" a="1"/>
  <c r="AD19" i="7" s="1"/>
  <c r="AD25" i="7" a="1"/>
  <c r="AD25" i="7" s="1"/>
  <c r="AD48" i="7" a="1"/>
  <c r="AD48" i="7" s="1"/>
  <c r="AD51" i="7" a="1"/>
  <c r="AD51" i="7" s="1"/>
  <c r="AD91" i="7" a="1"/>
  <c r="AD91" i="7" s="1"/>
  <c r="AD96" i="7" a="1"/>
  <c r="AD96" i="7" s="1"/>
  <c r="AD128" i="7" a="1"/>
  <c r="AD128" i="7" s="1"/>
  <c r="AM9" i="54" s="1"/>
  <c r="AM17" i="54" s="1"/>
  <c r="AD147" i="7" a="1"/>
  <c r="AD147" i="7" s="1"/>
  <c r="AO14" i="7" a="1"/>
  <c r="AO14" i="7" s="1"/>
  <c r="AO85" i="7" a="1"/>
  <c r="AO85" i="7" s="1"/>
  <c r="AO88" i="7" a="1"/>
  <c r="AO88" i="7" s="1"/>
  <c r="AO113" i="7" a="1"/>
  <c r="AO113" i="7" s="1"/>
  <c r="AS7" i="56" s="1"/>
  <c r="AS11" i="56" s="1"/>
  <c r="AD93" i="7" a="1"/>
  <c r="AD93" i="7" s="1"/>
  <c r="AO140" i="7" a="1"/>
  <c r="AO140" i="7" s="1"/>
  <c r="AD28" i="7" a="1"/>
  <c r="AD28" i="7" s="1"/>
  <c r="AD37" i="7" a="1"/>
  <c r="AD37" i="7" s="1"/>
  <c r="AD42" i="7" a="1"/>
  <c r="AD42" i="7" s="1"/>
  <c r="AD46" i="7" a="1"/>
  <c r="AD46" i="7" s="1"/>
  <c r="AD56" i="7" a="1"/>
  <c r="AD56" i="7" s="1"/>
  <c r="AD59" i="7" a="1"/>
  <c r="AD59" i="7" s="1"/>
  <c r="AD86" i="7" a="1"/>
  <c r="AD86" i="7" s="1"/>
  <c r="AD114" i="7" a="1"/>
  <c r="AD114" i="7" s="1"/>
  <c r="AD132" i="7" a="1"/>
  <c r="AD132" i="7" s="1"/>
  <c r="AD143" i="7" a="1"/>
  <c r="AD143" i="7" s="1"/>
  <c r="AO19" i="7" a="1"/>
  <c r="AO19" i="7" s="1"/>
  <c r="AO22" i="7" a="1"/>
  <c r="AO22" i="7" s="1"/>
  <c r="Q7" i="56" s="1"/>
  <c r="AO78" i="7" a="1"/>
  <c r="AO78" i="7" s="1"/>
  <c r="AB7" i="56" s="1"/>
  <c r="AO82" i="7" a="1"/>
  <c r="AO82" i="7" s="1"/>
  <c r="AO93" i="7" a="1"/>
  <c r="AO93" i="7" s="1"/>
  <c r="AO97" i="7" a="1"/>
  <c r="AO97" i="7" s="1"/>
  <c r="AO147" i="7" a="1"/>
  <c r="AO147" i="7" s="1"/>
  <c r="AT7" i="56" s="1"/>
  <c r="AD15" i="7" a="1"/>
  <c r="AD15" i="7" s="1"/>
  <c r="R9" i="54" s="1"/>
  <c r="AD18" i="7" a="1"/>
  <c r="AD18" i="7" s="1"/>
  <c r="AD33" i="7" a="1"/>
  <c r="AD33" i="7" s="1"/>
  <c r="AD50" i="7" a="1"/>
  <c r="AD50" i="7" s="1"/>
  <c r="AD54" i="7" a="1"/>
  <c r="AD54" i="7" s="1"/>
  <c r="AD65" i="7" a="1"/>
  <c r="AD65" i="7" s="1"/>
  <c r="AD70" i="7" a="1"/>
  <c r="AD70" i="7" s="1"/>
  <c r="AD81" i="7" a="1"/>
  <c r="AD81" i="7" s="1"/>
  <c r="AK9" i="54" s="1"/>
  <c r="AK17" i="54" s="1"/>
  <c r="AD95" i="7" a="1"/>
  <c r="AD95" i="7" s="1"/>
  <c r="AD112" i="7" a="1"/>
  <c r="AD112" i="7" s="1"/>
  <c r="AD127" i="7" a="1"/>
  <c r="AD127" i="7" s="1"/>
  <c r="AO13" i="7" a="1"/>
  <c r="AO13" i="7" s="1"/>
  <c r="M7" i="56" s="1"/>
  <c r="M11" i="56" s="1"/>
  <c r="AO17" i="7" a="1"/>
  <c r="AO17" i="7" s="1"/>
  <c r="N7" i="56" s="1"/>
  <c r="AO71" i="7" a="1"/>
  <c r="AO71" i="7" s="1"/>
  <c r="AO87" i="7" a="1"/>
  <c r="AO87" i="7" s="1"/>
  <c r="AO91" i="7" a="1"/>
  <c r="AO91" i="7" s="1"/>
  <c r="AO112" i="7" a="1"/>
  <c r="AO112" i="7" s="1"/>
  <c r="AO141" i="7" a="1"/>
  <c r="AO141" i="7" s="1"/>
  <c r="AO8" i="7" a="1"/>
  <c r="AO8" i="7" s="1"/>
  <c r="B7" i="56" s="1"/>
  <c r="B11" i="56" s="1"/>
  <c r="AD8" i="7" a="1"/>
  <c r="AD8" i="7" s="1"/>
  <c r="B9" i="54" s="1"/>
  <c r="AO7" i="7" a="1"/>
  <c r="AO7" i="7" s="1"/>
  <c r="F7" i="56" s="1"/>
  <c r="AD7" i="7" a="1"/>
  <c r="AD7" i="7" s="1"/>
  <c r="F9" i="54" s="1"/>
  <c r="T8" i="9" a="1"/>
  <c r="T8" i="9" s="1"/>
  <c r="T9" i="9" a="1"/>
  <c r="T9" i="9" s="1"/>
  <c r="S9" i="56" s="1"/>
  <c r="H17" i="58" l="1"/>
  <c r="K17" i="58"/>
  <c r="AR19" i="59"/>
  <c r="G19" i="59"/>
  <c r="AE7" i="60"/>
  <c r="AH7" i="60"/>
  <c r="AV19" i="59"/>
  <c r="M17" i="54"/>
  <c r="W11" i="54"/>
  <c r="U11" i="54"/>
  <c r="AU9" i="56"/>
  <c r="AU13" i="54"/>
  <c r="AT19" i="58"/>
  <c r="AU19" i="59"/>
  <c r="G18" i="60"/>
  <c r="H7" i="54"/>
  <c r="K7" i="54"/>
  <c r="K17" i="54" s="1"/>
  <c r="D19" i="58"/>
  <c r="K19" i="58"/>
  <c r="H19" i="58"/>
  <c r="C19" i="59"/>
  <c r="AH7" i="54"/>
  <c r="AE7" i="54"/>
  <c r="AD17" i="54" s="1"/>
  <c r="AB7" i="54"/>
  <c r="AA17" i="54" s="1"/>
  <c r="AB14" i="58"/>
  <c r="AB19" i="58" s="1"/>
  <c r="AE14" i="58"/>
  <c r="K7" i="60"/>
  <c r="K18" i="60" s="1"/>
  <c r="H7" i="60"/>
  <c r="H18" i="60" s="1"/>
  <c r="F19" i="59"/>
  <c r="O11" i="54"/>
  <c r="Q11" i="54"/>
  <c r="AR17" i="54"/>
  <c r="AV19" i="58"/>
  <c r="AU18" i="60"/>
  <c r="AF19" i="59"/>
  <c r="E19" i="59"/>
  <c r="G19" i="58"/>
  <c r="AG17" i="54"/>
  <c r="AT19" i="59"/>
  <c r="L7" i="59"/>
  <c r="AB7" i="59"/>
  <c r="AE7" i="58"/>
  <c r="AA19" i="58"/>
  <c r="AS18" i="60"/>
  <c r="AM19" i="59"/>
  <c r="W13" i="54"/>
  <c r="U13" i="54"/>
  <c r="T13" i="54"/>
  <c r="T17" i="54" s="1"/>
  <c r="R13" i="54"/>
  <c r="P7" i="56"/>
  <c r="P11" i="56" s="1"/>
  <c r="H9" i="54"/>
  <c r="V7" i="56"/>
  <c r="V11" i="56" s="1"/>
  <c r="W9" i="56"/>
  <c r="U11" i="56"/>
  <c r="O7" i="58"/>
  <c r="R7" i="58" s="1"/>
  <c r="L19" i="58"/>
  <c r="N7" i="58"/>
  <c r="AN19" i="58"/>
  <c r="E19" i="58"/>
  <c r="AR18" i="60"/>
  <c r="F13" i="54"/>
  <c r="F17" i="54" s="1"/>
  <c r="F9" i="56"/>
  <c r="F11" i="56" s="1"/>
  <c r="O9" i="56"/>
  <c r="O13" i="54"/>
  <c r="Q13" i="54"/>
  <c r="AU9" i="54"/>
  <c r="AT9" i="54"/>
  <c r="AP13" i="54"/>
  <c r="AP17" i="54" s="1"/>
  <c r="AP9" i="56"/>
  <c r="AP11" i="56" s="1"/>
  <c r="AW11" i="56"/>
  <c r="B18" i="60"/>
  <c r="AV18" i="60"/>
  <c r="N11" i="54"/>
  <c r="L11" i="54"/>
  <c r="L9" i="56"/>
  <c r="L13" i="54"/>
  <c r="N13" i="54"/>
  <c r="L7" i="60"/>
  <c r="L18" i="60" s="1"/>
  <c r="N7" i="60"/>
  <c r="O12" i="60"/>
  <c r="Q12" i="60"/>
  <c r="R12" i="60" s="1"/>
  <c r="T12" i="60" s="1"/>
  <c r="U12" i="60" s="1"/>
  <c r="W12" i="60" s="1"/>
  <c r="F19" i="58"/>
  <c r="S11" i="60"/>
  <c r="P18" i="60"/>
  <c r="AU19" i="58"/>
  <c r="K7" i="59"/>
  <c r="K19" i="59" s="1"/>
  <c r="H7" i="59"/>
  <c r="H19" i="59" s="1"/>
  <c r="AB19" i="59"/>
  <c r="R7" i="56"/>
  <c r="H13" i="54"/>
  <c r="H9" i="56"/>
  <c r="H11" i="56" s="1"/>
  <c r="D18" i="60"/>
  <c r="T8" i="58"/>
  <c r="N8" i="58"/>
  <c r="O8" i="58"/>
  <c r="O19" i="58" s="1"/>
  <c r="Q8" i="58"/>
  <c r="U8" i="58"/>
  <c r="W8" i="58"/>
  <c r="R8" i="58"/>
  <c r="AE11" i="60"/>
  <c r="AB18" i="60"/>
  <c r="AN18" i="60"/>
  <c r="AW19" i="58"/>
  <c r="M18" i="60"/>
  <c r="B19" i="58"/>
  <c r="U7" i="54"/>
  <c r="O7" i="54"/>
  <c r="R7" i="54"/>
  <c r="L7" i="54"/>
  <c r="C19" i="58"/>
  <c r="AB9" i="56"/>
  <c r="AB11" i="56" s="1"/>
  <c r="AC9" i="56"/>
  <c r="AC11" i="56" s="1"/>
  <c r="AB13" i="54"/>
  <c r="AC13" i="54"/>
  <c r="AC17" i="54" s="1"/>
  <c r="AU7" i="56"/>
  <c r="AU11" i="56" s="1"/>
  <c r="AF9" i="56"/>
  <c r="AF11" i="56" s="1"/>
  <c r="AE9" i="56"/>
  <c r="AE11" i="56" s="1"/>
  <c r="AE13" i="54"/>
  <c r="AE17" i="54" s="1"/>
  <c r="AF13" i="54"/>
  <c r="AF17" i="54" s="1"/>
  <c r="AT9" i="56"/>
  <c r="AT11" i="56" s="1"/>
  <c r="AT13" i="54"/>
  <c r="AI9" i="56"/>
  <c r="AI11" i="56" s="1"/>
  <c r="AH9" i="56"/>
  <c r="AH11" i="56" s="1"/>
  <c r="AI13" i="54"/>
  <c r="AI17" i="54" s="1"/>
  <c r="AH13" i="54"/>
  <c r="AH17" i="54" s="1"/>
  <c r="AN17" i="59"/>
  <c r="AN19" i="59" s="1"/>
  <c r="AS17" i="59"/>
  <c r="AS19" i="59" s="1"/>
  <c r="S19" i="59"/>
  <c r="B19" i="59"/>
  <c r="F18" i="60"/>
  <c r="AW17" i="54"/>
  <c r="O15" i="54"/>
  <c r="L15" i="54"/>
  <c r="R15" i="54"/>
  <c r="AN17" i="54"/>
  <c r="C17" i="54"/>
  <c r="D17" i="54"/>
  <c r="G17" i="54"/>
  <c r="B17" i="54"/>
  <c r="AO17" i="54"/>
  <c r="AS17" i="54"/>
  <c r="C6" i="9"/>
  <c r="C20" i="10"/>
  <c r="F21" i="21"/>
  <c r="F20" i="21"/>
  <c r="F19" i="21"/>
  <c r="F18" i="21"/>
  <c r="F17" i="21"/>
  <c r="F16" i="21"/>
  <c r="F15" i="21"/>
  <c r="F14" i="21"/>
  <c r="F13" i="21"/>
  <c r="F12" i="21"/>
  <c r="F11" i="21"/>
  <c r="F10" i="21"/>
  <c r="F9" i="21"/>
  <c r="F8" i="21"/>
  <c r="F7" i="21"/>
  <c r="F6" i="21"/>
  <c r="F5" i="21"/>
  <c r="C27" i="9"/>
  <c r="C25" i="9"/>
  <c r="C24" i="9"/>
  <c r="C23" i="9"/>
  <c r="C22" i="9"/>
  <c r="C21" i="9"/>
  <c r="C20" i="9"/>
  <c r="C19" i="9"/>
  <c r="C18" i="9"/>
  <c r="C17" i="9"/>
  <c r="C16" i="9"/>
  <c r="C15" i="9"/>
  <c r="C14" i="9"/>
  <c r="C13" i="9"/>
  <c r="C12" i="9"/>
  <c r="C11" i="9"/>
  <c r="C10" i="9"/>
  <c r="C9" i="9"/>
  <c r="C8" i="9"/>
  <c r="C7" i="9"/>
  <c r="C5" i="9"/>
  <c r="C129" i="7"/>
  <c r="B129" i="7"/>
  <c r="C123" i="7"/>
  <c r="B123" i="7"/>
  <c r="C121" i="7"/>
  <c r="B121" i="7"/>
  <c r="M105" i="7"/>
  <c r="M107" i="7" s="1"/>
  <c r="L105" i="7"/>
  <c r="L107" i="7" s="1"/>
  <c r="K105" i="7"/>
  <c r="K107" i="7" s="1"/>
  <c r="J105" i="7"/>
  <c r="J107" i="7" s="1"/>
  <c r="I105" i="7"/>
  <c r="I107" i="7" s="1"/>
  <c r="H105" i="7"/>
  <c r="H107" i="7" s="1"/>
  <c r="G105" i="7"/>
  <c r="G107" i="7" s="1"/>
  <c r="F105" i="7"/>
  <c r="F107" i="7" s="1"/>
  <c r="E105" i="7"/>
  <c r="E107" i="7" s="1"/>
  <c r="D105" i="7"/>
  <c r="D107" i="7" s="1"/>
  <c r="C105" i="7"/>
  <c r="C107" i="7" s="1"/>
  <c r="B105" i="7"/>
  <c r="B107" i="7" s="1"/>
  <c r="D82" i="7"/>
  <c r="B82" i="7"/>
  <c r="B69" i="7"/>
  <c r="B73" i="7" s="1"/>
  <c r="B68" i="7"/>
  <c r="B72" i="7" s="1"/>
  <c r="N58" i="7"/>
  <c r="M58" i="7"/>
  <c r="L58" i="7"/>
  <c r="K58" i="7"/>
  <c r="J58" i="7"/>
  <c r="I58" i="7"/>
  <c r="H58" i="7"/>
  <c r="G58" i="7"/>
  <c r="N57" i="7"/>
  <c r="M57" i="7"/>
  <c r="L57" i="7"/>
  <c r="K57" i="7"/>
  <c r="J57" i="7"/>
  <c r="I57" i="7"/>
  <c r="H57" i="7"/>
  <c r="G57" i="7"/>
  <c r="N55" i="7"/>
  <c r="N59" i="7" s="1"/>
  <c r="M55" i="7"/>
  <c r="M59" i="7" s="1"/>
  <c r="L55" i="7"/>
  <c r="L59" i="7" s="1"/>
  <c r="K55" i="7"/>
  <c r="K59" i="7" s="1"/>
  <c r="J55" i="7"/>
  <c r="J59" i="7" s="1"/>
  <c r="I55" i="7"/>
  <c r="I59" i="7" s="1"/>
  <c r="H55" i="7"/>
  <c r="H59" i="7" s="1"/>
  <c r="G55" i="7"/>
  <c r="G59" i="7" s="1"/>
  <c r="F55" i="7"/>
  <c r="E55" i="7"/>
  <c r="D55" i="7"/>
  <c r="C55" i="7"/>
  <c r="B55" i="7"/>
  <c r="N51" i="7"/>
  <c r="M51" i="7"/>
  <c r="L51" i="7"/>
  <c r="D57" i="7" s="1"/>
  <c r="K51" i="7"/>
  <c r="C58" i="7" s="1"/>
  <c r="J51" i="7"/>
  <c r="B58" i="7" s="1"/>
  <c r="I51" i="7"/>
  <c r="H51" i="7"/>
  <c r="G51" i="7"/>
  <c r="F51" i="7"/>
  <c r="E51" i="7"/>
  <c r="D51" i="7"/>
  <c r="C51" i="7"/>
  <c r="B51" i="7"/>
  <c r="N31" i="7"/>
  <c r="N45" i="7" s="1"/>
  <c r="N47" i="7" s="1"/>
  <c r="M31" i="7"/>
  <c r="M45" i="7" s="1"/>
  <c r="M47" i="7" s="1"/>
  <c r="L31" i="7"/>
  <c r="L45" i="7" s="1"/>
  <c r="L47" i="7" s="1"/>
  <c r="K31" i="7"/>
  <c r="K45" i="7" s="1"/>
  <c r="K47" i="7" s="1"/>
  <c r="J31" i="7"/>
  <c r="J45" i="7" s="1"/>
  <c r="J47" i="7" s="1"/>
  <c r="I31" i="7"/>
  <c r="I45" i="7" s="1"/>
  <c r="I47" i="7" s="1"/>
  <c r="H31" i="7"/>
  <c r="H45" i="7" s="1"/>
  <c r="H47" i="7" s="1"/>
  <c r="G31" i="7"/>
  <c r="G45" i="7" s="1"/>
  <c r="G47" i="7" s="1"/>
  <c r="F31" i="7"/>
  <c r="F45" i="7" s="1"/>
  <c r="F47" i="7" s="1"/>
  <c r="E31" i="7"/>
  <c r="E45" i="7" s="1"/>
  <c r="E47" i="7" s="1"/>
  <c r="D31" i="7"/>
  <c r="D45" i="7" s="1"/>
  <c r="D47" i="7" s="1"/>
  <c r="C31" i="7"/>
  <c r="C45" i="7" s="1"/>
  <c r="C47" i="7" s="1"/>
  <c r="B31" i="7"/>
  <c r="B45" i="7" s="1"/>
  <c r="B47" i="7" s="1"/>
  <c r="N30" i="7"/>
  <c r="N44" i="7" s="1"/>
  <c r="N46" i="7" s="1"/>
  <c r="M30" i="7"/>
  <c r="M44" i="7" s="1"/>
  <c r="M46" i="7" s="1"/>
  <c r="L30" i="7"/>
  <c r="L44" i="7" s="1"/>
  <c r="L46" i="7" s="1"/>
  <c r="K30" i="7"/>
  <c r="K44" i="7" s="1"/>
  <c r="K46" i="7" s="1"/>
  <c r="J30" i="7"/>
  <c r="J44" i="7" s="1"/>
  <c r="J46" i="7" s="1"/>
  <c r="I30" i="7"/>
  <c r="I44" i="7" s="1"/>
  <c r="I46" i="7" s="1"/>
  <c r="H30" i="7"/>
  <c r="H44" i="7" s="1"/>
  <c r="H46" i="7" s="1"/>
  <c r="G30" i="7"/>
  <c r="G44" i="7" s="1"/>
  <c r="G46" i="7" s="1"/>
  <c r="F30" i="7"/>
  <c r="F44" i="7" s="1"/>
  <c r="F46" i="7" s="1"/>
  <c r="E30" i="7"/>
  <c r="E44" i="7" s="1"/>
  <c r="E46" i="7" s="1"/>
  <c r="D30" i="7"/>
  <c r="D44" i="7" s="1"/>
  <c r="D46" i="7" s="1"/>
  <c r="C30" i="7"/>
  <c r="C44" i="7" s="1"/>
  <c r="C46" i="7" s="1"/>
  <c r="B30" i="7"/>
  <c r="B44" i="7" s="1"/>
  <c r="B46" i="7" s="1"/>
  <c r="N29" i="7"/>
  <c r="N43" i="7" s="1"/>
  <c r="N56" i="7" s="1"/>
  <c r="M29" i="7"/>
  <c r="M43" i="7" s="1"/>
  <c r="M56" i="7" s="1"/>
  <c r="L29" i="7"/>
  <c r="L43" i="7" s="1"/>
  <c r="L56" i="7" s="1"/>
  <c r="K29" i="7"/>
  <c r="K43" i="7" s="1"/>
  <c r="K56" i="7" s="1"/>
  <c r="J29" i="7"/>
  <c r="J43" i="7" s="1"/>
  <c r="J56" i="7" s="1"/>
  <c r="I29" i="7"/>
  <c r="I43" i="7" s="1"/>
  <c r="I56" i="7" s="1"/>
  <c r="H29" i="7"/>
  <c r="H43" i="7" s="1"/>
  <c r="H56" i="7" s="1"/>
  <c r="G29" i="7"/>
  <c r="G43" i="7" s="1"/>
  <c r="G56" i="7" s="1"/>
  <c r="F29" i="7"/>
  <c r="F43" i="7" s="1"/>
  <c r="F56" i="7" s="1"/>
  <c r="E29" i="7"/>
  <c r="E43" i="7" s="1"/>
  <c r="E56" i="7" s="1"/>
  <c r="D29" i="7"/>
  <c r="D43" i="7" s="1"/>
  <c r="D56" i="7" s="1"/>
  <c r="C29" i="7"/>
  <c r="C43" i="7" s="1"/>
  <c r="C56" i="7" s="1"/>
  <c r="B29" i="7"/>
  <c r="B43" i="7" s="1"/>
  <c r="B56" i="7" s="1"/>
  <c r="N28" i="7"/>
  <c r="N42" i="7" s="1"/>
  <c r="M28" i="7"/>
  <c r="M42" i="7" s="1"/>
  <c r="L28" i="7"/>
  <c r="L42" i="7" s="1"/>
  <c r="K28" i="7"/>
  <c r="K42" i="7" s="1"/>
  <c r="J28" i="7"/>
  <c r="J42" i="7" s="1"/>
  <c r="I28" i="7"/>
  <c r="I42" i="7" s="1"/>
  <c r="H28" i="7"/>
  <c r="H42" i="7" s="1"/>
  <c r="G28" i="7"/>
  <c r="G42" i="7" s="1"/>
  <c r="F28" i="7"/>
  <c r="F42" i="7" s="1"/>
  <c r="E28" i="7"/>
  <c r="E42" i="7" s="1"/>
  <c r="D28" i="7"/>
  <c r="D42" i="7" s="1"/>
  <c r="C28" i="7"/>
  <c r="C42" i="7" s="1"/>
  <c r="B28" i="7"/>
  <c r="B42" i="7" s="1"/>
  <c r="N27" i="7"/>
  <c r="N41" i="7" s="1"/>
  <c r="M27" i="7"/>
  <c r="M41" i="7" s="1"/>
  <c r="L27" i="7"/>
  <c r="L41" i="7" s="1"/>
  <c r="K27" i="7"/>
  <c r="K41" i="7" s="1"/>
  <c r="J27" i="7"/>
  <c r="J41" i="7" s="1"/>
  <c r="I27" i="7"/>
  <c r="I41" i="7" s="1"/>
  <c r="H27" i="7"/>
  <c r="H41" i="7" s="1"/>
  <c r="G27" i="7"/>
  <c r="G41" i="7" s="1"/>
  <c r="F27" i="7"/>
  <c r="F41" i="7" s="1"/>
  <c r="E27" i="7"/>
  <c r="E41" i="7" s="1"/>
  <c r="D27" i="7"/>
  <c r="D41" i="7" s="1"/>
  <c r="C27" i="7"/>
  <c r="C41" i="7" s="1"/>
  <c r="B27" i="7"/>
  <c r="B41" i="7" s="1"/>
  <c r="N26" i="7"/>
  <c r="N40" i="7" s="1"/>
  <c r="M26" i="7"/>
  <c r="M40" i="7" s="1"/>
  <c r="L26" i="7"/>
  <c r="L40" i="7" s="1"/>
  <c r="K26" i="7"/>
  <c r="K40" i="7" s="1"/>
  <c r="J26" i="7"/>
  <c r="J40" i="7" s="1"/>
  <c r="I26" i="7"/>
  <c r="I40" i="7" s="1"/>
  <c r="H26" i="7"/>
  <c r="H40" i="7" s="1"/>
  <c r="G26" i="7"/>
  <c r="G40" i="7" s="1"/>
  <c r="F26" i="7"/>
  <c r="F40" i="7" s="1"/>
  <c r="E26" i="7"/>
  <c r="E40" i="7" s="1"/>
  <c r="D26" i="7"/>
  <c r="D40" i="7" s="1"/>
  <c r="C26" i="7"/>
  <c r="C40" i="7" s="1"/>
  <c r="B26" i="7"/>
  <c r="B40" i="7" s="1"/>
  <c r="N25" i="7"/>
  <c r="N39" i="7" s="1"/>
  <c r="M25" i="7"/>
  <c r="M39" i="7" s="1"/>
  <c r="L25" i="7"/>
  <c r="L39" i="7" s="1"/>
  <c r="K25" i="7"/>
  <c r="K39" i="7" s="1"/>
  <c r="J25" i="7"/>
  <c r="J39" i="7" s="1"/>
  <c r="I25" i="7"/>
  <c r="I39" i="7" s="1"/>
  <c r="H25" i="7"/>
  <c r="H39" i="7" s="1"/>
  <c r="G25" i="7"/>
  <c r="G39" i="7" s="1"/>
  <c r="F25" i="7"/>
  <c r="F39" i="7" s="1"/>
  <c r="E25" i="7"/>
  <c r="E39" i="7" s="1"/>
  <c r="D25" i="7"/>
  <c r="D39" i="7" s="1"/>
  <c r="C25" i="7"/>
  <c r="C39" i="7" s="1"/>
  <c r="B25" i="7"/>
  <c r="B39" i="7" s="1"/>
  <c r="H17" i="54" l="1"/>
  <c r="AB17" i="54"/>
  <c r="N17" i="54"/>
  <c r="L17" i="54"/>
  <c r="AT17" i="54"/>
  <c r="U17" i="54"/>
  <c r="Q17" i="54"/>
  <c r="AU17" i="54"/>
  <c r="AH11" i="60"/>
  <c r="AH18" i="60" s="1"/>
  <c r="AE18" i="60"/>
  <c r="O17" i="54"/>
  <c r="AA18" i="60"/>
  <c r="W11" i="56"/>
  <c r="AA19" i="59"/>
  <c r="AE7" i="59"/>
  <c r="AE19" i="59" s="1"/>
  <c r="AH7" i="58"/>
  <c r="AG19" i="58" s="1"/>
  <c r="AD19" i="58"/>
  <c r="Q9" i="56"/>
  <c r="O11" i="56"/>
  <c r="N7" i="59"/>
  <c r="L19" i="59"/>
  <c r="V11" i="60"/>
  <c r="V18" i="60" s="1"/>
  <c r="S18" i="60"/>
  <c r="Q7" i="58"/>
  <c r="N19" i="58"/>
  <c r="S11" i="56"/>
  <c r="R11" i="56"/>
  <c r="O7" i="60"/>
  <c r="N18" i="60"/>
  <c r="T11" i="56"/>
  <c r="N9" i="56"/>
  <c r="N11" i="56" s="1"/>
  <c r="L11" i="56"/>
  <c r="R17" i="54"/>
  <c r="U7" i="58"/>
  <c r="U19" i="58" s="1"/>
  <c r="R19" i="58"/>
  <c r="Q11" i="56"/>
  <c r="AH14" i="58"/>
  <c r="AE19" i="58"/>
  <c r="W17" i="54"/>
  <c r="C124" i="7"/>
  <c r="C137" i="7" s="1"/>
  <c r="F59" i="7"/>
  <c r="B59" i="7"/>
  <c r="D58" i="7"/>
  <c r="E59" i="7"/>
  <c r="D59" i="7"/>
  <c r="B57" i="7"/>
  <c r="B124" i="7"/>
  <c r="B137" i="7" s="1"/>
  <c r="E58" i="7"/>
  <c r="C57" i="7"/>
  <c r="F58" i="7"/>
  <c r="E57" i="7"/>
  <c r="C59" i="7"/>
  <c r="F57" i="7"/>
  <c r="AH19" i="58" l="1"/>
  <c r="Q7" i="60"/>
  <c r="O18" i="60"/>
  <c r="O7" i="59"/>
  <c r="N19" i="59"/>
  <c r="AC18" i="60"/>
  <c r="AH7" i="59"/>
  <c r="AD19" i="59"/>
  <c r="T7" i="58"/>
  <c r="Q19" i="58"/>
  <c r="C136" i="7"/>
  <c r="C135" i="7"/>
  <c r="B134" i="7"/>
  <c r="C133" i="7"/>
  <c r="C134" i="7"/>
  <c r="B135" i="7"/>
  <c r="B136" i="7"/>
  <c r="B133" i="7"/>
  <c r="AG19" i="59" l="1"/>
  <c r="AH19" i="59"/>
  <c r="AD18" i="60"/>
  <c r="Q7" i="59"/>
  <c r="O19" i="59"/>
  <c r="W7" i="58"/>
  <c r="W19" i="58" s="1"/>
  <c r="T19" i="58"/>
  <c r="R7" i="60"/>
  <c r="Q18" i="60"/>
  <c r="T7" i="60" l="1"/>
  <c r="R18" i="60"/>
  <c r="R7" i="59"/>
  <c r="Q19" i="59"/>
  <c r="AF18" i="60"/>
  <c r="AI18" i="60" l="1"/>
  <c r="AG18" i="60"/>
  <c r="T7" i="59"/>
  <c r="R19" i="59"/>
  <c r="U7" i="60"/>
  <c r="T18" i="60"/>
  <c r="U7" i="59" l="1"/>
  <c r="T19" i="59"/>
  <c r="W7" i="60"/>
  <c r="W18" i="60" s="1"/>
  <c r="U18" i="60"/>
  <c r="W7" i="59" l="1"/>
  <c r="W19" i="59" s="1"/>
  <c r="U19" i="59"/>
</calcChain>
</file>

<file path=xl/comments1.xml><?xml version="1.0" encoding="utf-8"?>
<comments xmlns="http://schemas.openxmlformats.org/spreadsheetml/2006/main">
  <authors>
    <author>Author</author>
  </authors>
  <commentList>
    <comment ref="B13" authorId="0" shapeId="0">
      <text>
        <r>
          <rPr>
            <sz val="10"/>
            <color rgb="FF000000"/>
            <rFont val="Calibri"/>
            <family val="2"/>
            <scheme val="minor"/>
          </rPr>
          <t>kg/t value from table 3-8
	-Nicole Bamber</t>
        </r>
      </text>
    </comment>
    <comment ref="K13" authorId="0" shapeId="0">
      <text>
        <r>
          <rPr>
            <sz val="10"/>
            <color rgb="FF000000"/>
            <rFont val="Calibri"/>
            <family val="2"/>
            <scheme val="minor"/>
          </rPr>
          <t>*assumed - RU 39 is missing in the tables
	-Daniela Domínguez Aldama
Same values in all BC
	-Daniela Domínguez Aldama</t>
        </r>
      </text>
    </comment>
    <comment ref="B14" authorId="0" shapeId="0">
      <text>
        <r>
          <rPr>
            <sz val="10"/>
            <color rgb="FF000000"/>
            <rFont val="Calibri"/>
            <family val="2"/>
            <scheme val="minor"/>
          </rPr>
          <t>kg/t value from table 3-9
	-Nicole Bamber</t>
        </r>
      </text>
    </comment>
    <comment ref="B15" authorId="0" shapeId="0">
      <text>
        <r>
          <rPr>
            <sz val="10"/>
            <color rgb="FF000000"/>
            <rFont val="Calibri"/>
            <family val="2"/>
            <scheme val="minor"/>
          </rPr>
          <t>kg/t value from table 3-10
	-Nicole Bamber</t>
        </r>
      </text>
    </comment>
    <comment ref="B16" authorId="0" shapeId="0">
      <text>
        <r>
          <rPr>
            <sz val="10"/>
            <color rgb="FF000000"/>
            <rFont val="Calibri"/>
            <family val="2"/>
            <scheme val="minor"/>
          </rPr>
          <t>kg/t value from table 3-11
	-Nicole Bamber</t>
        </r>
      </text>
    </comment>
    <comment ref="B17" authorId="0" shapeId="0">
      <text>
        <r>
          <rPr>
            <sz val="10"/>
            <color rgb="FF000000"/>
            <rFont val="Calibri"/>
            <family val="2"/>
            <scheme val="minor"/>
          </rPr>
          <t>table 3-12: also use this source for rows 61-66
	-Nicole Bamber</t>
        </r>
      </text>
    </comment>
    <comment ref="D17" authorId="0" shapeId="0">
      <text>
        <r>
          <rPr>
            <sz val="10"/>
            <color rgb="FF000000"/>
            <rFont val="Calibri"/>
            <family val="2"/>
            <scheme val="minor"/>
          </rPr>
          <t>The table (3-12) repeated RU 23 twice, so I am assuming that the 2nd row is RU 24
	-Daniela Domínguez Aldama</t>
        </r>
      </text>
    </comment>
    <comment ref="M17" authorId="0" shapeId="0">
      <text>
        <r>
          <rPr>
            <sz val="10"/>
            <color rgb="FF000000"/>
            <rFont val="Calibri"/>
            <family val="2"/>
            <scheme val="minor"/>
          </rPr>
          <t>*assumed - RU 41 (BC) is missing in table 3-12
	-Daniela Domínguez Aldama</t>
        </r>
      </text>
    </comment>
    <comment ref="B60" authorId="0" shapeId="0">
      <text>
        <r>
          <rPr>
            <sz val="10"/>
            <color rgb="FF000000"/>
            <rFont val="Calibri"/>
            <family val="2"/>
            <scheme val="minor"/>
          </rPr>
          <t>Methodology report table 8-11 for MB, SK, AB
	-Nicole Bamber
no data in CRSC reports for BC canola
	-Nicole Bamber
It says 5.1 for MB
	-Daniela Domínguez Aldama</t>
        </r>
      </text>
    </comment>
  </commentList>
</comments>
</file>

<file path=xl/comments2.xml><?xml version="1.0" encoding="utf-8"?>
<comments xmlns="http://schemas.openxmlformats.org/spreadsheetml/2006/main">
  <authors>
    <author>tc={F09A88F0-72FC-447B-AFA6-DCE9FA630635}</author>
    <author>tc={565A4EAD-0366-47A3-917A-8B91C899B327}</author>
  </authors>
  <commentList>
    <comment ref="A7"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Mix of different fertilizers available in supplementary information</t>
        </r>
      </text>
    </comment>
    <comment ref="A12" authorId="1"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Active ingredient mixes available in supplementary information</t>
        </r>
      </text>
    </comment>
  </commentList>
</comments>
</file>

<file path=xl/comments3.xml><?xml version="1.0" encoding="utf-8"?>
<comments xmlns="http://schemas.openxmlformats.org/spreadsheetml/2006/main">
  <authors>
    <author>tc={078C2994-C94E-40A2-8C3E-3D1736689294}</author>
    <author>tc={3308AAB5-06F3-45E5-87F3-C67AE6F83ACC}</author>
    <author>tc={C41ABCD5-55C2-4D97-80A7-8E3EFBB60D3B}</author>
  </authors>
  <commentList>
    <comment ref="B19"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Numbers given do not add to 100%</t>
        </r>
      </text>
    </comment>
    <comment ref="B20" authorId="1"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Numbers given do not add to 100%</t>
        </r>
      </text>
    </comment>
    <comment ref="B21" authorId="2"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Numbers given do not add to 100%</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<sst xmlns="http://schemas.openxmlformats.org/spreadsheetml/2006/main" count="6667" uniqueCount="1153">
  <si>
    <t>1 year value more than 6 years prior</t>
  </si>
  <si>
    <t>1 year value less than 6 years prior OR 3+ year average more than 6 years prior</t>
  </si>
  <si>
    <t>3 year average with last year 3-6 years prior OR 5+ year average more than 6 years prior</t>
  </si>
  <si>
    <t>3 year average with last year less than three years prior OR 5+ year average with last year 3-6 years prior</t>
  </si>
  <si>
    <t>Quality Score</t>
  </si>
  <si>
    <t>Temporal correlation</t>
  </si>
  <si>
    <t>Data on related processes on laboratory scale or from different technology</t>
  </si>
  <si>
    <t>Data from unknown or distinctly different area (North America instead of Middle East, OECD-Europe instead of Russia)</t>
  </si>
  <si>
    <t>Age of data unknown or more than 15 years of difference to the time period of the data set</t>
  </si>
  <si>
    <t>Representativeness unknown or data from a small number of sites and from shorter periods</t>
  </si>
  <si>
    <t>Non-qualified estimates</t>
  </si>
  <si>
    <t>Data on related processes or materials</t>
  </si>
  <si>
    <t>Data from area with slightly similar production conditions</t>
  </si>
  <si>
    <t>Less than 15 years of difference to the time period of the data set</t>
  </si>
  <si>
    <t>Representative data from only one site relevant for the market considered or some sites but from shorter periods</t>
  </si>
  <si>
    <t>Qualified estimate (e.g. by industrial expert)</t>
  </si>
  <si>
    <t>Data from processes and materials under study but from different technology</t>
  </si>
  <si>
    <t>Data from area with similar production conditions</t>
  </si>
  <si>
    <t>Less than 10 years of difference to the time period of the data set</t>
  </si>
  <si>
    <t>Representative data from only some sites (&lt;&lt; 50%) relevant for the market considered or &gt; 50% of sites but from shorter periods</t>
  </si>
  <si>
    <t>Non-verified data partly based on qualified estimates</t>
  </si>
  <si>
    <t>Data from processes and materials under study (i.e. identical technology) but from different enterprises</t>
  </si>
  <si>
    <t>Average data from larger area in which the area under study is included</t>
  </si>
  <si>
    <t>Less than 6 years of difference to the time period of the data set</t>
  </si>
  <si>
    <t>Representative data from &gt; 50% of the sites relevant for the market considered, over an adequate period to even out normal fluctuations</t>
  </si>
  <si>
    <t>Verified data partly based on assumptions or non-verified data based on measurements</t>
  </si>
  <si>
    <t>Data from enterprises, processes and materials under study</t>
  </si>
  <si>
    <t>Data from area under study</t>
  </si>
  <si>
    <t>Less than 3 years of difference to the time period of the data set</t>
  </si>
  <si>
    <t>Representative data from all sites relevant for the market considered, over and adequate period to even out normal fluctuations</t>
  </si>
  <si>
    <t>Verified data based on measurements</t>
  </si>
  <si>
    <t>Further technological correlation</t>
  </si>
  <si>
    <t>Geographical correlation</t>
  </si>
  <si>
    <t>Completeness</t>
  </si>
  <si>
    <t>Reliability</t>
  </si>
  <si>
    <t>Representative data from only some sites (&lt;&lt; 50%) relevant for the market considered or &gt; 50% of sites but from shorter periods, or representativeness of data unreported</t>
  </si>
  <si>
    <t>Representative data from only one site relevant for the market considered or some sites but from shorter periods, or data derived from recommended practices (i.e., crop growing manuals, etc.)</t>
  </si>
  <si>
    <t>Representative data from a small number of sites and from shorter periods</t>
  </si>
  <si>
    <t>Data category</t>
  </si>
  <si>
    <t>Flow</t>
  </si>
  <si>
    <t>Amount</t>
  </si>
  <si>
    <t>Units</t>
  </si>
  <si>
    <t>Data source (reliability)</t>
  </si>
  <si>
    <t>Percent of supply covered</t>
  </si>
  <si>
    <t>Time</t>
  </si>
  <si>
    <t>Location</t>
  </si>
  <si>
    <t>Technology details</t>
  </si>
  <si>
    <t>Yield</t>
  </si>
  <si>
    <t>kg/ha</t>
  </si>
  <si>
    <t>FAO statistics</t>
  </si>
  <si>
    <t>Not indicated</t>
  </si>
  <si>
    <t>2012-2016</t>
  </si>
  <si>
    <t>Canada</t>
  </si>
  <si>
    <t>includes grain and straw, with allocation factors based on energy, mass or cost</t>
  </si>
  <si>
    <t>Land use</t>
  </si>
  <si>
    <t>Occupation</t>
  </si>
  <si>
    <t>m2*a</t>
  </si>
  <si>
    <t>Calculated based on FAOSTAT</t>
  </si>
  <si>
    <t>typical</t>
  </si>
  <si>
    <t>Transformation</t>
  </si>
  <si>
    <t>m2</t>
  </si>
  <si>
    <t>Estimated based on FAOSTAT</t>
  </si>
  <si>
    <t>Seed</t>
  </si>
  <si>
    <t>kg</t>
  </si>
  <si>
    <t>FAOSTAT</t>
  </si>
  <si>
    <t>2009-2013</t>
  </si>
  <si>
    <t>Nutrient inputs</t>
  </si>
  <si>
    <t>Lime</t>
  </si>
  <si>
    <t>Feedprint (2012)</t>
  </si>
  <si>
    <t>Manure</t>
  </si>
  <si>
    <t>Vellinga et al (2013) and FAO (2019) for amounts and FAOSTAT (2012-2016) for nutrient contents</t>
  </si>
  <si>
    <t>Fertilizers</t>
  </si>
  <si>
    <t>fertilizer use by crop category per country (Heffer, Gruère, &amp; Roberts, 2017), NPK land application per country (IFA, 2019a)</t>
  </si>
  <si>
    <t>Pesticides</t>
  </si>
  <si>
    <t>FAOSTAT 2019</t>
  </si>
  <si>
    <t>Irrigation</t>
  </si>
  <si>
    <t>Water</t>
  </si>
  <si>
    <t>m3</t>
  </si>
  <si>
    <t>Based on "Blue water footprint" (Mekonen and Hoekstra 2010)</t>
  </si>
  <si>
    <t>typical - water for irrigation (no electricity indicated)</t>
  </si>
  <si>
    <t>Field activities</t>
  </si>
  <si>
    <t>Diesel</t>
  </si>
  <si>
    <t>MJ</t>
  </si>
  <si>
    <t>Modelled using the Energy model for crop cultivation (van Paassen et al., 2018)</t>
  </si>
  <si>
    <t>Different sources randing from 2005 to 2018</t>
  </si>
  <si>
    <t>typical - Total fuel demand for on-field activities of arable crops (except irrigation).</t>
  </si>
  <si>
    <t>Transportation</t>
  </si>
  <si>
    <t>t*km</t>
  </si>
  <si>
    <t>Calculated based on Feedprint (Vellinga et al., 2013)</t>
  </si>
  <si>
    <t>Infrastructure</t>
  </si>
  <si>
    <t>ha</t>
  </si>
  <si>
    <t>Based on European Commission, 2018</t>
  </si>
  <si>
    <t>Post-harvest</t>
  </si>
  <si>
    <t>Drying</t>
  </si>
  <si>
    <t>Fox M., Akkerman C., Straatsma H. and de Jong, P. (2010) ""Energy reduction by high dry matter concentration and drying""</t>
  </si>
  <si>
    <t>general</t>
  </si>
  <si>
    <t>electricity and steam inputs, water output in additional process in Agrifootprint -  FAOstat reports the yield as traded, therefore
already dried; no moisture loss was then accounted</t>
  </si>
  <si>
    <t>Emissions from nutrient inputs</t>
  </si>
  <si>
    <t>Ammonia from manure</t>
  </si>
  <si>
    <t>IPCC Tier I</t>
  </si>
  <si>
    <t>2014-2018</t>
  </si>
  <si>
    <t>generic EF</t>
  </si>
  <si>
    <t>Ammonia from fertilizer</t>
  </si>
  <si>
    <t xml:space="preserve">kg </t>
  </si>
  <si>
    <t>EMEP/EEA (European Environment Agency, 2016) Tier II</t>
  </si>
  <si>
    <t>Carbon dioxide from lime and dolomite</t>
  </si>
  <si>
    <t>Dinitrogen monixide from indirect crop residues</t>
  </si>
  <si>
    <t>Dinitrogen monoxide from direct fertilizer</t>
  </si>
  <si>
    <t>Dinitrogen monoxide from indirect manure</t>
  </si>
  <si>
    <t>Dinitrogen monoxide from direct crop residues</t>
  </si>
  <si>
    <t>Dinitrogen monixide from indirect fertilizer</t>
  </si>
  <si>
    <t>Dinitrogen monixide from direct manure</t>
  </si>
  <si>
    <t>Nitrate from fertilizer</t>
  </si>
  <si>
    <t>Nitrate from crop residues</t>
  </si>
  <si>
    <t>Nitrate from manure</t>
  </si>
  <si>
    <t>Nitrogen monoxide from fertilizer</t>
  </si>
  <si>
    <t>EMEP/EEA (European Environment Agency, 2016) Tier I</t>
  </si>
  <si>
    <t>Phosphorus from fertilizer</t>
  </si>
  <si>
    <t>ReCiPe (M. A. J. Huijbregts et al., 2016)</t>
  </si>
  <si>
    <t>Phosphorus from manure</t>
  </si>
  <si>
    <t>Heavy metal emissions</t>
  </si>
  <si>
    <t>mg</t>
  </si>
  <si>
    <t>Heavy metals emissions based on heavy metals emissions described in Nemecek &amp; Schnetzer (2012)</t>
  </si>
  <si>
    <t>Pesticide emissions</t>
  </si>
  <si>
    <t>Modelled using Van Zelm, Larrey-Lassalle, &amp; Roux (2014)</t>
  </si>
  <si>
    <t>Data point</t>
  </si>
  <si>
    <t>Ragion</t>
  </si>
  <si>
    <t>Crop</t>
  </si>
  <si>
    <t>Canola</t>
  </si>
  <si>
    <t>Province</t>
  </si>
  <si>
    <t>MB</t>
  </si>
  <si>
    <t>SK</t>
  </si>
  <si>
    <t>AB</t>
  </si>
  <si>
    <t>BC</t>
  </si>
  <si>
    <t>RU</t>
  </si>
  <si>
    <t>Seeding rate (kg/ha)</t>
  </si>
  <si>
    <t>Manitoba crop production cost calculator</t>
  </si>
  <si>
    <t>planning tool, does not necessarily represent farmers actions</t>
  </si>
  <si>
    <t>Manitoba</t>
  </si>
  <si>
    <t>Yield (tonnes/ha)</t>
  </si>
  <si>
    <t>Stats Can Table 32-10-0002-01</t>
  </si>
  <si>
    <t>entire supply</t>
  </si>
  <si>
    <t>2018-2020</t>
  </si>
  <si>
    <t>small area data aggregated to Rus (then provincial/national)</t>
  </si>
  <si>
    <t>Total N applied (kg/t)</t>
  </si>
  <si>
    <t>combination of Stratus Ag survey, and SK and MB crop insurance</t>
  </si>
  <si>
    <t>variable from 2016-2021</t>
  </si>
  <si>
    <t>RU level data for MB, SK, Canada</t>
  </si>
  <si>
    <t>Total P applied (kg/t)</t>
  </si>
  <si>
    <t>Total K applied (kg/t)</t>
  </si>
  <si>
    <t>Total S applied (kg/t)</t>
  </si>
  <si>
    <t>Proportion of N from ammonia</t>
  </si>
  <si>
    <t>Statistics Canada fertilizer sales for BC and Stratus Ag survey for AB, SK, MB</t>
  </si>
  <si>
    <t>Stats Can - all supply of fertilizer sales, Stratus - not indicated</t>
  </si>
  <si>
    <t>Stats Can - 2017-2020 average, Stratus - 2019</t>
  </si>
  <si>
    <t>provincial (Stratus only AB, SK, MB)</t>
  </si>
  <si>
    <t>Proportion of N from urea</t>
  </si>
  <si>
    <t>Stats Can - 2017-2020 average, Stratus - 2020</t>
  </si>
  <si>
    <t>Proportion of N from UAN</t>
  </si>
  <si>
    <t>Stats Can - 2017-2020 average, Stratus - 2021</t>
  </si>
  <si>
    <t>Proportion of N from AN/CAN</t>
  </si>
  <si>
    <t>Stats Can - 2017-2020 average, Stratus - 2022</t>
  </si>
  <si>
    <t>Proportion of N from AS</t>
  </si>
  <si>
    <t>Stats Can - 2017-2020 average, Stratus - 2023</t>
  </si>
  <si>
    <t>Proportion of N from MAP</t>
  </si>
  <si>
    <t>Stats Can - 2017-2020 average, Stratus - 2024</t>
  </si>
  <si>
    <t>Proportion of N from DAP</t>
  </si>
  <si>
    <t>Stats Can - 2017-2020 average, Stratus - 2025</t>
  </si>
  <si>
    <t>Amount of N from ammonia (kg/t)</t>
  </si>
  <si>
    <t>Amount of N from urea (kg/t)</t>
  </si>
  <si>
    <t>Amount of N from UAN (kg/t)</t>
  </si>
  <si>
    <t>Amount of N from AN/CAN (kg/t)</t>
  </si>
  <si>
    <t>Amount of N from AS (kg/t)</t>
  </si>
  <si>
    <t>Amount of N from MAP (kg/t)</t>
  </si>
  <si>
    <t>Amount of N from DAP (kg/t)</t>
  </si>
  <si>
    <t>N content of ammonia (%)</t>
  </si>
  <si>
    <t>N content of urea (%)</t>
  </si>
  <si>
    <t>N content of UAN (%)</t>
  </si>
  <si>
    <t>N content of AN/CAN (%)</t>
  </si>
  <si>
    <t>N content of AS (%)</t>
  </si>
  <si>
    <t>N content of MAP (%)</t>
  </si>
  <si>
    <t>N content of DAP (%)</t>
  </si>
  <si>
    <t>Amount of ammonia applied (kg/t)</t>
  </si>
  <si>
    <t>Amount of urea applied (kg/t)</t>
  </si>
  <si>
    <t>Amount of UAN applied (kg/t)</t>
  </si>
  <si>
    <t>Amount of AN applied (kg/t)</t>
  </si>
  <si>
    <t>Amount of AS applied (kg/t)</t>
  </si>
  <si>
    <t>Amount of MAP applied (kg/t)</t>
  </si>
  <si>
    <t>Amount of DAP applied (kg/t)</t>
  </si>
  <si>
    <t>Amount of P from MAP (kg/t)</t>
  </si>
  <si>
    <t>Amount of P from DAP (kg/t)</t>
  </si>
  <si>
    <t>P content of MAP (%)</t>
  </si>
  <si>
    <t>P content of DAP (%)</t>
  </si>
  <si>
    <t>K content of potassium chloride (KCL, potash) (%)</t>
  </si>
  <si>
    <t>Amount of KCl applied (kg/t)</t>
  </si>
  <si>
    <t>S content of AS (%)</t>
  </si>
  <si>
    <t>S content of elemental sulfur (%)</t>
  </si>
  <si>
    <t>S content of potassium magnesium sulfate (%)</t>
  </si>
  <si>
    <t>S content of AS/S 50:50 blend (%)</t>
  </si>
  <si>
    <t>Amount of S from AS (kg/t)</t>
  </si>
  <si>
    <t>Amount of elemental sulfur applied (kg/t)</t>
  </si>
  <si>
    <t>Amount of potassium magnesium sulfate applied (kg/t)</t>
  </si>
  <si>
    <t>Amount of AS/S 50:50 blend applied (kg/t)</t>
  </si>
  <si>
    <t>% of crop receiving manure</t>
  </si>
  <si>
    <t>Stratus Ag survey</t>
  </si>
  <si>
    <t>not indicated</t>
  </si>
  <si>
    <t>provincial (AB, SK, MB only)</t>
  </si>
  <si>
    <t>All</t>
  </si>
  <si>
    <t>Above ground biomass (kg/kg crop)</t>
  </si>
  <si>
    <t>literature Thiagarajan (2018)</t>
  </si>
  <si>
    <t>publications reviewed from 1986-2013</t>
  </si>
  <si>
    <t>Below ground biomass (kg/kg crop)</t>
  </si>
  <si>
    <t>Functional unit (kg)</t>
  </si>
  <si>
    <t>Above ground biomass per functional unit</t>
  </si>
  <si>
    <t>Below fround biomass per functional unit</t>
  </si>
  <si>
    <t>N content of above ground biomass (kg/kg)</t>
  </si>
  <si>
    <t>N content of below ground biomass (kg/kg)</t>
  </si>
  <si>
    <t>N content of above ground biomass per functional unit</t>
  </si>
  <si>
    <t>N content of below ground biomass per functional unit</t>
  </si>
  <si>
    <t>Alberta</t>
  </si>
  <si>
    <t>Ontario</t>
  </si>
  <si>
    <t>Other Canada</t>
  </si>
  <si>
    <t>Herbicide application (kg AI/ha)</t>
  </si>
  <si>
    <t>-</t>
  </si>
  <si>
    <t>AB: 2018 Alberta Environment and Parks pesticide sales (not crop specific) *CRSC used this AB value for all regions</t>
  </si>
  <si>
    <t>entire supply of AB</t>
  </si>
  <si>
    <t>Fungicide application rate (kg AI/ha)</t>
  </si>
  <si>
    <t>Insecticide application rate (kg AI/ha)</t>
  </si>
  <si>
    <t>Other application rate (kg AI/ha)</t>
  </si>
  <si>
    <t>Total pesticide application (kg AI/ha)</t>
  </si>
  <si>
    <t>Herbicides</t>
  </si>
  <si>
    <t>Glyphosate (kg sales)</t>
  </si>
  <si>
    <t>Glufosinate (kg sales)</t>
  </si>
  <si>
    <t>MCPA (kg sales)</t>
  </si>
  <si>
    <t>2,4-D (kg sales)</t>
  </si>
  <si>
    <t>Bromoxynil (kg sales)</t>
  </si>
  <si>
    <t>Bentazon (kg sales)</t>
  </si>
  <si>
    <t>Fluroxypyr (kg sales)</t>
  </si>
  <si>
    <t>Triallate (kg sales)</t>
  </si>
  <si>
    <t>Diquat (kg sales</t>
  </si>
  <si>
    <t>Ethalfluralin (kg sales)</t>
  </si>
  <si>
    <t>Adjuvants</t>
  </si>
  <si>
    <t>Surfactant blend (kg sales)</t>
  </si>
  <si>
    <t>Petroleum Hydrocarbon Blend (kg sales)</t>
  </si>
  <si>
    <t>Polyoxyalkylated alkyl phosphate ester (kg sales)</t>
  </si>
  <si>
    <t>Paraffin Base Petroleum Oil (kg sales)</t>
  </si>
  <si>
    <t>Prairie Crop Energy Model and 2019 NIR</t>
  </si>
  <si>
    <t xml:space="preserve">entire supply </t>
  </si>
  <si>
    <t>RU level aggregated to provincial/national (AB used as proxy for BC)</t>
  </si>
  <si>
    <t>Functional unit (tonnes)</t>
  </si>
  <si>
    <t>Ha required to proudce 1 tonne</t>
  </si>
  <si>
    <t xml:space="preserve">Cumulative L diesel fuel/ha </t>
  </si>
  <si>
    <t>Cumulative L diesel fuel/tonne for cutivation</t>
  </si>
  <si>
    <t>Electricity to move to/from bin (kWh/tonne)</t>
  </si>
  <si>
    <t>Alberta Agriculture</t>
  </si>
  <si>
    <t>Electricity for aeration (kWh/tonne)</t>
  </si>
  <si>
    <t>Assumed/source not indicated</t>
  </si>
  <si>
    <t>Diesel for trucking (L/tonne)</t>
  </si>
  <si>
    <t xml:space="preserve">% of crop area irrigated </t>
  </si>
  <si>
    <t>Alberta Irrigation Information report (Alberta Agriculture and Forestry, 2020)</t>
  </si>
  <si>
    <t>Proportion of crop area irrigated</t>
  </si>
  <si>
    <t>Irrigated hectares per functional unit</t>
  </si>
  <si>
    <t>Irrigation energy use - Electricity (kWh/ha)</t>
  </si>
  <si>
    <t>Alberta Agriculture and Rural Development irrigation energy use tests</t>
  </si>
  <si>
    <t>Irrigation energy use - Natural gas (kWh/ha)</t>
  </si>
  <si>
    <t>Irrigation energy use - Diesel (kWh/ha)</t>
  </si>
  <si>
    <t>Irrigation energy use - Gasoline (kWh/ha)</t>
  </si>
  <si>
    <t>Irrigation energy use - Electricity (MJ/ha)</t>
  </si>
  <si>
    <t>Irrigation energy use - Natural gas (MJ/ha)</t>
  </si>
  <si>
    <t>Irrigation energy use - Diesel (MJ/ha)</t>
  </si>
  <si>
    <t>Irrigation energy use - Gasoline (MJ/ha)</t>
  </si>
  <si>
    <t>Irrigation energy use - Natural gas (kWh/tonne)</t>
  </si>
  <si>
    <t>Irrigation energy use - Diesel (kWh/tonne)</t>
  </si>
  <si>
    <t>Irrigation energy use - Electricity (MJ/tonne)</t>
  </si>
  <si>
    <t>Irrigation energy use - Natural gas (MJ/tonne)</t>
  </si>
  <si>
    <t>Irrigation energy use - Diesel (MJ/tonne)</t>
  </si>
  <si>
    <t>Irrigation water</t>
  </si>
  <si>
    <t>Total Irrigation volume for all crops (m3)</t>
  </si>
  <si>
    <t>Stats can table 38-10-0239-01 and 38-10-0239-02</t>
  </si>
  <si>
    <t>provincial averages</t>
  </si>
  <si>
    <t>Total irrigated field crop area (ha)</t>
  </si>
  <si>
    <t>Stats can table 38-10-0241-01 and 38-10-0241-01</t>
  </si>
  <si>
    <t>Percent of irrigated volume used for irrigation of field crops</t>
  </si>
  <si>
    <t>Not indicated (taken from CRSC report) - likely stats can</t>
  </si>
  <si>
    <t>Field crop area irrigated</t>
  </si>
  <si>
    <t>Stats Can Table 38-10-0241-01 Total area that received irrigation by crop type</t>
  </si>
  <si>
    <t>Field emissions</t>
  </si>
  <si>
    <t>N2O</t>
  </si>
  <si>
    <t>Calculated using Canadian IPCC Tier 2 methods, RU specific Efs personal communication from AAFC</t>
  </si>
  <si>
    <t>2019 for emissions modelling, variable from 2015-2020 for N inputs</t>
  </si>
  <si>
    <t>RU specific aggregated to provincial and national averages</t>
  </si>
  <si>
    <t>Soil carbon changes</t>
  </si>
  <si>
    <t>Calculated according to NIR methods - not crop specific</t>
  </si>
  <si>
    <t>2019 (based on changes from historical practices)</t>
  </si>
  <si>
    <t>CO2 from liming</t>
  </si>
  <si>
    <t>Not included since it is a small source of emissions and data availability is limited</t>
  </si>
  <si>
    <t>Amount per ha</t>
  </si>
  <si>
    <t>Management practices</t>
  </si>
  <si>
    <t>Straw is left on field</t>
  </si>
  <si>
    <t>NA</t>
  </si>
  <si>
    <t>No irrigation</t>
  </si>
  <si>
    <t>Zero tillage</t>
  </si>
  <si>
    <t>Seeding rate</t>
  </si>
  <si>
    <t>Western Canada</t>
  </si>
  <si>
    <t>Fertilizer</t>
  </si>
  <si>
    <t>Canola seed</t>
  </si>
  <si>
    <t>Land rolling</t>
  </si>
  <si>
    <t>None</t>
  </si>
  <si>
    <t>Harvesting</t>
  </si>
  <si>
    <t>Swatch and combine</t>
  </si>
  <si>
    <t>Fertilizer application method</t>
  </si>
  <si>
    <t>Banding</t>
  </si>
  <si>
    <t>Study looks at production in three soil types across three provinces (i.e., 8 total inventories considered). A production weighted average inventory has been created here based on the reported yields for each soil zone - province combination</t>
  </si>
  <si>
    <t>Weighting factors</t>
  </si>
  <si>
    <t>MB - Grey weighting factor</t>
  </si>
  <si>
    <t>Manitoba agriucultural services corporation, a crown corporation that collects data in accordance with Manitoba provincial law</t>
  </si>
  <si>
    <t>2008-2012</t>
  </si>
  <si>
    <t>SK - Grey weighting factor</t>
  </si>
  <si>
    <t>Government of Saskatchewan</t>
  </si>
  <si>
    <t>2008-2011</t>
  </si>
  <si>
    <t>Saskatchewan</t>
  </si>
  <si>
    <t>AB - Black weighting factor</t>
  </si>
  <si>
    <t>AFSC, a crown corporation that collects data in accordance with Alberta provincial law</t>
  </si>
  <si>
    <t>2009-2012</t>
  </si>
  <si>
    <t>MB - Black weighting factor</t>
  </si>
  <si>
    <t>SK - Black weighting factor</t>
  </si>
  <si>
    <t>SK - Brown weighting factor</t>
  </si>
  <si>
    <t>AB - Brown weighting factor</t>
  </si>
  <si>
    <t>kg N/ha</t>
  </si>
  <si>
    <t>Personal communication with industry experts, survey data</t>
  </si>
  <si>
    <t>Unknown</t>
  </si>
  <si>
    <t>Survey data collected for Canola Council of Canada</t>
  </si>
  <si>
    <t>Nitrogen from manure</t>
  </si>
  <si>
    <t>Plant protection</t>
  </si>
  <si>
    <t>kg a.i/ha</t>
  </si>
  <si>
    <t xml:space="preserve">Combination of data from GHG genius, survey data, and recommended application rates </t>
  </si>
  <si>
    <t>Conventional till</t>
  </si>
  <si>
    <t>%</t>
  </si>
  <si>
    <t>2007-2011</t>
  </si>
  <si>
    <t>Minimum/reduced</t>
  </si>
  <si>
    <t>Direct seed</t>
  </si>
  <si>
    <t>No till</t>
  </si>
  <si>
    <t>Mix</t>
  </si>
  <si>
    <t>Sprayer</t>
  </si>
  <si>
    <t>Number of passes</t>
  </si>
  <si>
    <t>Survey data</t>
  </si>
  <si>
    <t>Swath</t>
  </si>
  <si>
    <t>Pick-up combine</t>
  </si>
  <si>
    <t>Straight combine</t>
  </si>
  <si>
    <t>Fuel use</t>
  </si>
  <si>
    <t>Tillage fuel use</t>
  </si>
  <si>
    <t>litres/ha</t>
  </si>
  <si>
    <t>Plant protection fuel use</t>
  </si>
  <si>
    <t>Seeding fuel use</t>
  </si>
  <si>
    <t>Harvest fuel use</t>
  </si>
  <si>
    <t>Canola growers manual, Canola Council of Canada</t>
  </si>
  <si>
    <t>Crop residues</t>
  </si>
  <si>
    <t>tonnes/ha</t>
  </si>
  <si>
    <t>Assumed crop residues to be 1.1x yield, values originally derived for wheat and oats</t>
  </si>
  <si>
    <t>Sites not relevant for market</t>
  </si>
  <si>
    <t>Eastern Washington</t>
  </si>
  <si>
    <t>Recommendation from calculator based on cost of production</t>
  </si>
  <si>
    <t>Oklahoma</t>
  </si>
  <si>
    <t>(S&amp;T)2  life cycle analysis canola biodiesel</t>
  </si>
  <si>
    <t>650 canola growers</t>
  </si>
  <si>
    <t>Sowing</t>
  </si>
  <si>
    <t xml:space="preserve">Assumed values </t>
  </si>
  <si>
    <t>Spain</t>
  </si>
  <si>
    <t>Chemical spraying</t>
  </si>
  <si>
    <t>Spreading fertilizer</t>
  </si>
  <si>
    <t>Seed transportation</t>
  </si>
  <si>
    <t>Seed drying and cleaning</t>
  </si>
  <si>
    <t>Electricity</t>
  </si>
  <si>
    <t>kWh/tonne of seed</t>
  </si>
  <si>
    <t>Source unavailable</t>
  </si>
  <si>
    <t>Sweden, Australia</t>
  </si>
  <si>
    <t>litres/tonne of seed</t>
  </si>
  <si>
    <t>Australia</t>
  </si>
  <si>
    <t>typical - water for irrigation (no energy use)</t>
  </si>
  <si>
    <t>typical - on-field activities of arable crops (except irrigation)</t>
  </si>
  <si>
    <t>Great Southern region of WA</t>
  </si>
  <si>
    <t>Average</t>
  </si>
  <si>
    <t xml:space="preserve">Land use </t>
  </si>
  <si>
    <t>Area</t>
  </si>
  <si>
    <t>Acres</t>
  </si>
  <si>
    <t>Agricultural commodity estimates by Australian Statistical Geography Standard (ASGS) edition 3 regions</t>
  </si>
  <si>
    <t>2020-21</t>
  </si>
  <si>
    <t>AU</t>
  </si>
  <si>
    <t>Total production</t>
  </si>
  <si>
    <t>Total tonnes</t>
  </si>
  <si>
    <t>Tonnes/hectare</t>
  </si>
  <si>
    <t>https://www.abs.gov.au/methodologies/land-management-and-farming-australia-methodology/2016-17</t>
  </si>
  <si>
    <t>Total land mainly used for crops</t>
  </si>
  <si>
    <t>Hectares</t>
  </si>
  <si>
    <t>Australian land management and farming</t>
  </si>
  <si>
    <t>2016-2017</t>
  </si>
  <si>
    <t>Average technology</t>
  </si>
  <si>
    <t>Urea - Total land area applied</t>
  </si>
  <si>
    <t>Ammonium sulphate - Total land area applied</t>
  </si>
  <si>
    <t>UAN - Total land area applied</t>
  </si>
  <si>
    <t>Anhydrous ammonia - Total land area applied</t>
  </si>
  <si>
    <t>Potassium nitrate - Total land area applied</t>
  </si>
  <si>
    <t>Ammonium phosphate - Total land area applied</t>
  </si>
  <si>
    <t>Nitrate slow release fertilizer - Total land area applied</t>
  </si>
  <si>
    <t>Single superphosphate - Total land area applied</t>
  </si>
  <si>
    <t>double and/or triple superphosphate - Total land area applied</t>
  </si>
  <si>
    <t>Other P based fertilizers - Total land area applied</t>
  </si>
  <si>
    <t>Muriate of potash and/or sulphate of potash - Total land area applied</t>
  </si>
  <si>
    <t>Other N based specialized blends- Total land area applied</t>
  </si>
  <si>
    <t>Urea - Total weight applied</t>
  </si>
  <si>
    <t>Tonnes</t>
  </si>
  <si>
    <t>Ammonium sulphate - Total weight applied</t>
  </si>
  <si>
    <t>UAN - Total volume applied</t>
  </si>
  <si>
    <t>Litres</t>
  </si>
  <si>
    <t>Anhydrous ammonia - Total weight applied</t>
  </si>
  <si>
    <t>Potassium nitrate - Total weight applied</t>
  </si>
  <si>
    <t>Ammonium phosphate - Total weight applied</t>
  </si>
  <si>
    <t>Nitrate slow release fertilizer - Total weight applied</t>
  </si>
  <si>
    <t>Single superphosphate - Total weight applied</t>
  </si>
  <si>
    <t>double and/or triple superphosphate - Total weight applied</t>
  </si>
  <si>
    <t>Other P based fertilizers - Total weight applied</t>
  </si>
  <si>
    <t>Other N based specialized blends- Total weight applied</t>
  </si>
  <si>
    <t>Oilseeds - crop residue - cool-moderate burn area</t>
  </si>
  <si>
    <t>Australian land management practices survey</t>
  </si>
  <si>
    <t>2013-2014</t>
  </si>
  <si>
    <t>Oilseeds - crop residue - hot burn area</t>
  </si>
  <si>
    <t>Oilseeds - crop residue - windrowed and left area</t>
  </si>
  <si>
    <t>Oilseeds - crop residue - incorporated into the soil area</t>
  </si>
  <si>
    <t>Oilseeds - crop residue - windrowed and removed area</t>
  </si>
  <si>
    <t>Oilseeds - crop residue - retained on ground area</t>
  </si>
  <si>
    <t>Oilseeds - crop residue - retained standing area</t>
  </si>
  <si>
    <t>Oilseeds - crop residue - grazed off area</t>
  </si>
  <si>
    <t>Planted area</t>
  </si>
  <si>
    <t>1000 hectares</t>
  </si>
  <si>
    <t>Australian oilseed federation annual report</t>
  </si>
  <si>
    <t>2017-2021</t>
  </si>
  <si>
    <t>Production</t>
  </si>
  <si>
    <t>1000 tonnes</t>
  </si>
  <si>
    <t>Average area of crop per farm</t>
  </si>
  <si>
    <t>hectares</t>
  </si>
  <si>
    <t>survey data</t>
  </si>
  <si>
    <t>13% of all crop area in AU</t>
  </si>
  <si>
    <t>Average percent of crop area used for winter oilseeds</t>
  </si>
  <si>
    <t>Crop residues/management</t>
  </si>
  <si>
    <t>Percentage of crop area where stubble is retained intact through to planting</t>
  </si>
  <si>
    <t>Percentage of crop area where stubble is retained not standing through to planting</t>
  </si>
  <si>
    <t>Percentage of area where stubble was havested to windrows then burnt</t>
  </si>
  <si>
    <t>Percentage of area where tubble was burnt early - months prior to planting (i.e. hot burn)</t>
  </si>
  <si>
    <t>Percentage of crop area where stubble was burnt late</t>
  </si>
  <si>
    <t>Percentage of area where stubble was incorporated into soil using tillage machine</t>
  </si>
  <si>
    <t>Soil management</t>
  </si>
  <si>
    <t>Percentage of crop area limed</t>
  </si>
  <si>
    <t>Average rate of lime application, all crops</t>
  </si>
  <si>
    <t>Average N application rate, oilseeds</t>
  </si>
  <si>
    <t>Average number of fungicide applications to oilseeds - in furrow</t>
  </si>
  <si>
    <t>Average number of fungicide applications to oilseeds - as seed treatment</t>
  </si>
  <si>
    <t>Average number of fungicide applications to oilseeds - foliar application</t>
  </si>
  <si>
    <t>Yield - dryland</t>
  </si>
  <si>
    <t>Australian Bureau of Statistics</t>
  </si>
  <si>
    <t>~80-85%</t>
  </si>
  <si>
    <t>2010-2015</t>
  </si>
  <si>
    <t>New South Wales</t>
  </si>
  <si>
    <t>Yield - irrigated</t>
  </si>
  <si>
    <t>State department of Agriculture</t>
  </si>
  <si>
    <t>2009/2012</t>
  </si>
  <si>
    <t>Victoria</t>
  </si>
  <si>
    <t>Queensland</t>
  </si>
  <si>
    <t>South Australia</t>
  </si>
  <si>
    <t>Western Australia</t>
  </si>
  <si>
    <t>Tasmania</t>
  </si>
  <si>
    <t>Planted area - dryland</t>
  </si>
  <si>
    <t>Planted area - irrigated</t>
  </si>
  <si>
    <t>Planted area - Irrigated</t>
  </si>
  <si>
    <t>Seeding</t>
  </si>
  <si>
    <t>Estimate based on equation derived from a seed calculator based on a seed number of 250000 seeds/kg, germinaqtion rate of 90%, field establishment of 50%, and target plant density of 40 plants/metres squared</t>
  </si>
  <si>
    <t>N inputs</t>
  </si>
  <si>
    <t>Derived from equations for canola in the generic yield and N calculator</t>
  </si>
  <si>
    <t>P Inputs</t>
  </si>
  <si>
    <t>kg/tonne of canola seed harvested</t>
  </si>
  <si>
    <t>McCaffery et al 2009</t>
  </si>
  <si>
    <t>New south wales, Victoria, South australia</t>
  </si>
  <si>
    <t>N fertilizer mix</t>
  </si>
  <si>
    <t>Fertilizer transport - Road</t>
  </si>
  <si>
    <t>Personal communication, Fertilizer Australia</t>
  </si>
  <si>
    <t>Fertilizer transport - Ship</t>
  </si>
  <si>
    <t>Fertilizer transport - Rail</t>
  </si>
  <si>
    <t>Tillage</t>
  </si>
  <si>
    <t>% of area no till</t>
  </si>
  <si>
    <t>NSW</t>
  </si>
  <si>
    <t>% of area reduced till</t>
  </si>
  <si>
    <t>% of area full till</t>
  </si>
  <si>
    <t>Fuel use - dryland</t>
  </si>
  <si>
    <t>l/ha/crop</t>
  </si>
  <si>
    <t>Australia fuel calculator</t>
  </si>
  <si>
    <t>Unavailable</t>
  </si>
  <si>
    <t>Fuel use - irrigated</t>
  </si>
  <si>
    <t>Use of soil conditioners</t>
  </si>
  <si>
    <t>Lime use - dryland</t>
  </si>
  <si>
    <t>Estimate based on quantity required to maintain soil stead state of pH &gt;5</t>
  </si>
  <si>
    <t>Lime use - irrigated</t>
  </si>
  <si>
    <t>Lime use</t>
  </si>
  <si>
    <t>Fraction of area where above ground residues are burnt</t>
  </si>
  <si>
    <t>Fraction of area where above ground residues are removed</t>
  </si>
  <si>
    <t>Department of the environment</t>
  </si>
  <si>
    <t>France</t>
  </si>
  <si>
    <t>European Commission statistics</t>
  </si>
  <si>
    <t>Total fungicides and bactericides applied</t>
  </si>
  <si>
    <t>Total herbicides applied</t>
  </si>
  <si>
    <t>Total insecticides applied</t>
  </si>
  <si>
    <t>Eurostat database</t>
  </si>
  <si>
    <t>Évolution des pratiques culturales en grandes cultures entre 2011 et 2017</t>
  </si>
  <si>
    <t>Land preperation</t>
  </si>
  <si>
    <t>Percentage of planted area using no-till</t>
  </si>
  <si>
    <t>Percentage of planted area using conventional till</t>
  </si>
  <si>
    <t>Percentage of planted area with at least 1 fertilizer application</t>
  </si>
  <si>
    <t>N fertilizer application rate - total</t>
  </si>
  <si>
    <t>N fertilizer application rate - manure</t>
  </si>
  <si>
    <t>P fertilizer applicaton rate</t>
  </si>
  <si>
    <t>Kg P/ha</t>
  </si>
  <si>
    <t>Potash application rate</t>
  </si>
  <si>
    <t>kg K/ha</t>
  </si>
  <si>
    <t>Percentage of planted area receiving at least one application of S fertilizer</t>
  </si>
  <si>
    <t>Percentage of planted area receiving at least one application of plant protection compounds</t>
  </si>
  <si>
    <t>Average number of herbicide applications</t>
  </si>
  <si>
    <t>Number</t>
  </si>
  <si>
    <t>Average number of insectide application</t>
  </si>
  <si>
    <t>Average number of fungicide applications</t>
  </si>
  <si>
    <t>Average number of other treatment applications</t>
  </si>
  <si>
    <t>Average number of soil amendment applications</t>
  </si>
  <si>
    <t>Herbicide active ingredient mix</t>
  </si>
  <si>
    <t>Fungicide active ingredient mix</t>
  </si>
  <si>
    <t>Insecticide active ingredient mix</t>
  </si>
  <si>
    <t>fertilizer use by crop category per country (Heffer, Gruère, &amp; Roberts, 2017), NPK land application per country (IFA, 2011 and 2019a)</t>
  </si>
  <si>
    <t>Energy</t>
  </si>
  <si>
    <t>typical - electricity and diesel used for irrigation</t>
  </si>
  <si>
    <t>typical - water for irrigation</t>
  </si>
  <si>
    <t>typical - diesel for field operations other than irrigation</t>
  </si>
  <si>
    <t>Valid for 2000-2021 (extrapolated from data collected for 2000-2004)</t>
  </si>
  <si>
    <t>France - Barrois region</t>
  </si>
  <si>
    <t>typical - 10% moisture (typical for storage)</t>
  </si>
  <si>
    <t>Modelled based on yield from FAO statistics</t>
  </si>
  <si>
    <t>Data come from a survey in the concerted action GL-Pro of the EU (QLK5-CT-2002-02418). Data were compiled from statistics, pilot networks, documents from extension services, information provided by retailers and expert knowledge. The production data were verified and adjusted by a group of experts in GL-Pro and by other experts.</t>
  </si>
  <si>
    <t>Data come from a survey in the concerted action GL-Pro of the EU (QLK5-CT-2002-02418). Data were compiled from statistics, pilot networks, fertilising recommendations, documents from extension services, information provided by retailers and expert knowledge. The production data were verified and adjusted by a group of experts in GL-Pro and by other experts.</t>
  </si>
  <si>
    <t>Energy, gross calorific value, in biomass</t>
  </si>
  <si>
    <t>Calculated based on literature values (Doll, 2010) and partially modelled at ETH (Pfister, S.).</t>
  </si>
  <si>
    <t>typical - includes water and energy use</t>
  </si>
  <si>
    <t>Modelled based on literature</t>
  </si>
  <si>
    <t>1985-2021</t>
  </si>
  <si>
    <t>Switzerland</t>
  </si>
  <si>
    <t>separate process in ecoinvent by amount of water removed - this can be calculated based on moisture content at harvest and market</t>
  </si>
  <si>
    <t>Ammonia</t>
  </si>
  <si>
    <t>Modelled with the "AGRAMMON model"</t>
  </si>
  <si>
    <t>Carbon dioxide</t>
  </si>
  <si>
    <t>Modelled using IPCC Tier I</t>
  </si>
  <si>
    <t>Dinitrogen monoxide</t>
  </si>
  <si>
    <t>Modelled using IPCC Tier II</t>
  </si>
  <si>
    <t>Nitrogen oxides</t>
  </si>
  <si>
    <t>Nitrate</t>
  </si>
  <si>
    <t>Modelled using SALCA</t>
  </si>
  <si>
    <t>Phosphate</t>
  </si>
  <si>
    <t>Phosphorus</t>
  </si>
  <si>
    <t>Modelled using ecoinvent methodology (100% emission to soil)</t>
  </si>
  <si>
    <t>Amount per 1 kg FU</t>
  </si>
  <si>
    <t>Taken from ecoinvent v.2</t>
  </si>
  <si>
    <t>3 year averages within 2006-2010</t>
  </si>
  <si>
    <t>9% moisture</t>
  </si>
  <si>
    <t>Fertilizers (K, P and organic N) have been adjusted in order to account for the whole rotation.</t>
  </si>
  <si>
    <t>Taken from ecoinvent v.3</t>
  </si>
  <si>
    <t>Not included</t>
  </si>
  <si>
    <t>The inventory does not include processes occuring after harvest as 'drying', 'sorting' or 'storing', even if they happen on farm.</t>
  </si>
  <si>
    <t>Modelled using EMEP 2016, tier 2</t>
  </si>
  <si>
    <t>Modelled using IPCC 2006, tier 1</t>
  </si>
  <si>
    <t>Dinitrogen monoxide - direct</t>
  </si>
  <si>
    <t>Dinitrogen monoxide - indirect</t>
  </si>
  <si>
    <t>Modelled using EMEP 2009, tier 1</t>
  </si>
  <si>
    <t>Modelled using COMIFER 2001</t>
  </si>
  <si>
    <t>Modelled using SALCA-P</t>
  </si>
  <si>
    <t>Modelled using SALCA-SM</t>
  </si>
  <si>
    <t xml:space="preserve">Not indicated </t>
  </si>
  <si>
    <t>Amount per GJ biodiesel (unless otherwise specified)</t>
  </si>
  <si>
    <t>Table 1 for main inventory table. Inputs and outputs (measured emissions) from 12-month field study conducted at Cunderdin site in SW Australia in 2007</t>
  </si>
  <si>
    <t>Canola at farm gate</t>
  </si>
  <si>
    <t>Measured</t>
  </si>
  <si>
    <t>1 field site</t>
  </si>
  <si>
    <t>Cunderdin site in SW Australia</t>
  </si>
  <si>
    <t>no CO2 emissions included since land cleared of native vegetation between 1912 and 1930</t>
  </si>
  <si>
    <t>not applied in 1 year studied, common about every 5 years</t>
  </si>
  <si>
    <t>Urea</t>
  </si>
  <si>
    <t>superphosphate</t>
  </si>
  <si>
    <t>pesticides, herbicides</t>
  </si>
  <si>
    <t>Activities measured, fuel use modelled using ecoinvent data</t>
  </si>
  <si>
    <t>Assumed &lt;500 MJ/ha as light duty machinery, minimum tillage common practice</t>
  </si>
  <si>
    <t>Machinery</t>
  </si>
  <si>
    <t>USA input-ouput database</t>
  </si>
  <si>
    <t>USA</t>
  </si>
  <si>
    <t>typical (US)</t>
  </si>
  <si>
    <t>freight transport by road for inputs</t>
  </si>
  <si>
    <t>Cunderdin Ausralia</t>
  </si>
  <si>
    <t>Processing into canola oil and meal included</t>
  </si>
  <si>
    <t>Direct N2O-N</t>
  </si>
  <si>
    <t>Measured on site</t>
  </si>
  <si>
    <t>CO2</t>
  </si>
  <si>
    <t>Calculated using IPCC based on urea inputs (no lime input in 12-month field study)</t>
  </si>
  <si>
    <t>CH4</t>
  </si>
  <si>
    <t>Amount per tonne (unless otherwise specified)</t>
  </si>
  <si>
    <t>The LCIs in SimaPro format can be obtained from the corresponding author or downloaded as a stand-alone database from the AusLCI website (http://www.auslci.com.au/).</t>
  </si>
  <si>
    <t>Sources consulted: interviews with regional experts and crop budgets (Khairo 2015a, 2015b; Scott 2015a, 2015b; Singh and Matthews 2015a, 2015b; DPIPWE 2016a, 2016b; Rural Solutions SA 2016; Kingwell 2017), Carbon Research Project database, and Australian Bureau of Statistics (Eady et al. 2017). Data used: Australian Bureau of Statistics data (Eady et al. 2017) (original source mostly crop budgets) - consistent with experts but higher reliability, completeness, geographic relevanct</t>
  </si>
  <si>
    <t>These budgets are not a complete list of all enterprises, at least 15 expets consulter per AEZ</t>
  </si>
  <si>
    <t>each of Australia's agro-ecological zones</t>
  </si>
  <si>
    <t>interviews with regional experts</t>
  </si>
  <si>
    <t>at least 15 experts consulted per AEZ</t>
  </si>
  <si>
    <t>Fertilizer type, rate, method of application</t>
  </si>
  <si>
    <t>Crop residue</t>
  </si>
  <si>
    <t>stubble treatment</t>
  </si>
  <si>
    <t>interviews with regional experts, Umbers et al. 2016 GRDC Farm Practices survey</t>
  </si>
  <si>
    <t>at least 15 experts consulted per AEZ, GRDC: 5.3% of growers</t>
  </si>
  <si>
    <t>products, rates, amounts, timing, method of application</t>
  </si>
  <si>
    <t>Soil ameliorants</t>
  </si>
  <si>
    <t>Rate and application frequency</t>
  </si>
  <si>
    <t>GRDC Farm Practices survey (Umbers et al. 2016) and crop budgets (Khairo 2015a, 2015b; Scott 2015a, 2015b; Singh and Matthews 2015a, 2015b; DPIPWE 2016a, 2016b; Rural Solutions SA 2016; Kingwell 2017)</t>
  </si>
  <si>
    <t>GRDC: 5.3% of growers</t>
  </si>
  <si>
    <t>each AEZ</t>
  </si>
  <si>
    <t>Tillage type</t>
  </si>
  <si>
    <t>From fertilizers</t>
  </si>
  <si>
    <t>For fertilizer inputs: at least 15 experts consulted per AEZ, for emissions modelling: entire supply</t>
  </si>
  <si>
    <t>From crop residue</t>
  </si>
  <si>
    <t>For crop residue inputs: at least 15 experts consulted per AEZ, GRDC: 5.3% of growers, for emissions modelling: entire supply</t>
  </si>
  <si>
    <t>From lime</t>
  </si>
  <si>
    <t>For lime inputs: at least 15 experts consulted per AEZ, for emissions modelling: entire supply</t>
  </si>
  <si>
    <t>modelled according to Fantke (2017) and PestLCI (Dijkman et al. 2012)</t>
  </si>
  <si>
    <t>SOC</t>
  </si>
  <si>
    <t>Assumed no change, consistent with NIR</t>
  </si>
  <si>
    <t xml:space="preserve">Amount </t>
  </si>
  <si>
    <t>The two mono-cropping grain enterprises modelled were wheat and canola. data from 14 average and leading farms, as defined by financial performance, in various livestock and crop dominant farming systems in south eastern Australia. Sheep, beef, dairy and grain production were each broadly represented by two different types of farms, which were simulated using whole farm mechanistic biophysical models (WFM). The Farm Monitor Project Reports consists of physical and financial farm data collected from Victorian farmers each year from a mailed questionnaire</t>
  </si>
  <si>
    <t>Farm Monitor Project Reports consists of physical and financial farm data collected from Victorian farmers each year from a mailed questionnaire</t>
  </si>
  <si>
    <t>14 farms</t>
  </si>
  <si>
    <t>Not indicated (published 2011)</t>
  </si>
  <si>
    <t>southeastern Australia</t>
  </si>
  <si>
    <t>Crop rotations not considered</t>
  </si>
  <si>
    <t>representative</t>
  </si>
  <si>
    <t>Stubble management</t>
  </si>
  <si>
    <t>GHGs from farm</t>
  </si>
  <si>
    <t>Calculated according to NIR</t>
  </si>
  <si>
    <t>Harvested area</t>
  </si>
  <si>
    <t>Data source: ADEME (Agence de l’Environnement et de la Maitrise de l’Energie). Life cycle
assessments applied to first generation biofuels used in France, final report,
Paris; February 2010</t>
  </si>
  <si>
    <t>ADEME 2010</t>
  </si>
  <si>
    <t>2007-2008</t>
  </si>
  <si>
    <t>Includes from farm to market</t>
  </si>
  <si>
    <t>Drying electricity</t>
  </si>
  <si>
    <t>SOC change</t>
  </si>
  <si>
    <t>N fertilizer modelled as ammonium nitrate phosphate, MAP</t>
  </si>
  <si>
    <t>P fertilizer modelled as ammonium nitrate phosphate, MAP</t>
  </si>
  <si>
    <t>K fertilizer from various sources</t>
  </si>
  <si>
    <t>AGRESTE agricultural census 2006 (french government) - newest version available online for 2020</t>
  </si>
  <si>
    <t>AGRESTE agricultural census 2009 (french government)</t>
  </si>
  <si>
    <t>2004-2007</t>
  </si>
  <si>
    <t>Includes moisture content</t>
  </si>
  <si>
    <t>AGRESTE agricultural census 2006 (french government)</t>
  </si>
  <si>
    <t>Assumed 2003 since subsequent census starts 2004</t>
  </si>
  <si>
    <t>Based on ecoinvent (Nemecek and Kagi 2007) but adapted for France and error corrected</t>
  </si>
  <si>
    <t>moisture contents based on entire supply</t>
  </si>
  <si>
    <t>Assumed 2003 since subsequent census starts 2004, EF published 2007</t>
  </si>
  <si>
    <t>Adapted for France</t>
  </si>
  <si>
    <t>N leached</t>
  </si>
  <si>
    <t>NH3 from fertilizer</t>
  </si>
  <si>
    <t>Based on ecoinvent (IPCC methodology)</t>
  </si>
  <si>
    <t>N input based on entire supply</t>
  </si>
  <si>
    <t>NH3 from manure</t>
  </si>
  <si>
    <t>Emissions factors from literature</t>
  </si>
  <si>
    <t>IPCC and ecoinvent methodologies</t>
  </si>
  <si>
    <t>NO3</t>
  </si>
  <si>
    <t>Literature</t>
  </si>
  <si>
    <t>Ecoinvent methodology</t>
  </si>
  <si>
    <t>P input based on entire supply</t>
  </si>
  <si>
    <t>Inputs based on entire supply</t>
  </si>
  <si>
    <t>Eurostat plus national statistical services</t>
  </si>
  <si>
    <t>1998-2015</t>
  </si>
  <si>
    <t>national and subnational scaled up to Europe</t>
  </si>
  <si>
    <t>Moisture content from Eurostat handbook (2015)</t>
  </si>
  <si>
    <t>Developed model based on empirical data from literature</t>
  </si>
  <si>
    <t>1580 experimental observations</t>
  </si>
  <si>
    <t>Ranges from 90s to 2010s</t>
  </si>
  <si>
    <t>global</t>
  </si>
  <si>
    <t>Systematic review of literature for harmonised reanalysis (range from 2002-2020)</t>
  </si>
  <si>
    <t>Literature review</t>
  </si>
  <si>
    <t>range from 2002-2020</t>
  </si>
  <si>
    <t>each country</t>
  </si>
  <si>
    <t>Machinery steel and energy use</t>
  </si>
  <si>
    <t>Includes transport to processing facilities</t>
  </si>
  <si>
    <t>Germany</t>
  </si>
  <si>
    <t>typical - water for irrigation (no energy use included)</t>
  </si>
  <si>
    <t>typical - for on-field activities of arable crops (except irrigation)</t>
  </si>
  <si>
    <t>Saxony-Anhalt (DE)</t>
  </si>
  <si>
    <t>drying of bread grain, seeds and legumes</t>
  </si>
  <si>
    <t>N requirement</t>
  </si>
  <si>
    <t>Winter rape</t>
  </si>
  <si>
    <t>kg N/ha for a yield of 40 qt/ha</t>
  </si>
  <si>
    <t>Recommendation</t>
  </si>
  <si>
    <t xml:space="preserve">Recommendations based on average yields and average soil nutrient contents as deermined y soil sampling </t>
  </si>
  <si>
    <t>Data source:  Berghout N. Technological learning in the german biodiesel industry. An
experience curve approach to quantify reductions in production costs, energy
use and greenhouse gas emissions. M.Sc. thesis, Utrecht University, Copernicus
Institute, The Netherlands; 2008</t>
  </si>
  <si>
    <t>Berghout 2008 - from Federal Statistics</t>
  </si>
  <si>
    <t>1950-2006</t>
  </si>
  <si>
    <t>Berghout 2008 - data from a variety of publications</t>
  </si>
  <si>
    <t>ranges from 90s to 2010s</t>
  </si>
  <si>
    <t>based on input data ranging from 90s to 2010s</t>
  </si>
  <si>
    <t>Farmers and site managers</t>
  </si>
  <si>
    <t>1 site (5 square km)</t>
  </si>
  <si>
    <t>2008-2010</t>
  </si>
  <si>
    <t>near Trier, Germany</t>
  </si>
  <si>
    <t>part of crop rotation with grains (including wheat)</t>
  </si>
  <si>
    <t>Calculated from activities and online diesel consumption calculator (Fröba and Funk [25])</t>
  </si>
  <si>
    <t>2008-2009</t>
  </si>
  <si>
    <t>Shallow tillage by cultivator (200 kW tractor, 5 m working width), Preparation by seed bed combination (200 kW tractor, 7.5 m working width)</t>
  </si>
  <si>
    <t>Mounted pneumatic seed drill (200 kW tractor, 4 m working width)</t>
  </si>
  <si>
    <t>Application of plant protection</t>
  </si>
  <si>
    <t>Application of herbicide by mounted sprayer (66 kW, 1000 l tank, 16 m working width)</t>
  </si>
  <si>
    <t>Fertilization</t>
  </si>
  <si>
    <t>Application of mineral fertilizer by mounted spreader (66 kW tractor, 16 m working width)</t>
  </si>
  <si>
    <t>Threshing (140 kW self-propelled harvester, 4.5 m cutting unit)</t>
  </si>
  <si>
    <t>post harvest transportation included</t>
  </si>
  <si>
    <t>processing into canola oil included</t>
  </si>
  <si>
    <t>N2O from fertilizer</t>
  </si>
  <si>
    <t>Modelled as 2% of N applied</t>
  </si>
  <si>
    <t>Not incuded</t>
  </si>
  <si>
    <t>Amount per MJ energy output (unless otherwise specified)</t>
  </si>
  <si>
    <t>National Statistics</t>
  </si>
  <si>
    <t>Central Germany</t>
  </si>
  <si>
    <t>Performance cost accounting crop production</t>
  </si>
  <si>
    <t>Calculated based on yield, in line with recommended best practices from Ministry of Agriculture, Forestry, Environment and Nature Conservation, 2007, State Institute for Agriculture, Forestry and Horticulture, Saxony-Anhalt, and Saxon State Office for the Environment</t>
  </si>
  <si>
    <t>yield values for entire supply</t>
  </si>
  <si>
    <t>Crop Managment Inventory for Central German Region (unpublished)</t>
  </si>
  <si>
    <t>NEPTUN 2000: Collection of data on the actual use of chemical pesticides in arable farming in Germany, Surveys on the use of plant protection products in practice in 2011, National food safety department database on plant protection products</t>
  </si>
  <si>
    <t>Calculated using KTBL tool ( KTBL, Leistungs-kostenrechnung Pflanzenbau, 2012. Available at: http://
daten.ktbl.de/dslkrpflanze/postHv.html#Auswahl.)</t>
  </si>
  <si>
    <t>Not inlcuded</t>
  </si>
  <si>
    <t>From fertilizer</t>
  </si>
  <si>
    <t>Calculated according to NIR methods</t>
  </si>
  <si>
    <t>No emissions from land use change, Petersen et al 2013 - 10% of C added will stay sequestered</t>
  </si>
  <si>
    <t>Generic</t>
  </si>
  <si>
    <t>pesticide types, amounts, application method, timing</t>
  </si>
  <si>
    <t>Chamber of Agriculture in Schleswig-Holstein, Northern Germany, in line with recommended application rates from producers e.g. BASF</t>
  </si>
  <si>
    <t>8.2% of national production</t>
  </si>
  <si>
    <t>Schleswig-Holstein, Northern Germany</t>
  </si>
  <si>
    <t>FAO data</t>
  </si>
  <si>
    <t>published 2009</t>
  </si>
  <si>
    <t>Europe</t>
  </si>
  <si>
    <t>conventional tillage</t>
  </si>
  <si>
    <t>Direct nitrous oxide emissions</t>
  </si>
  <si>
    <t>Indirect nitrous oxide emissions</t>
  </si>
  <si>
    <t>IPCC Tier 1</t>
  </si>
  <si>
    <t xml:space="preserve">IPCC Tier 2. Weighted, western Canadian specific emissions factors used based on soil zones, as detailed by Rochette et al. (2008), and the proportion of pulse crops grown in each soil zone, as taken from Stats can </t>
  </si>
  <si>
    <t>Amount not indicated</t>
  </si>
  <si>
    <t>N content of aboveground crop biomass</t>
  </si>
  <si>
    <t>N content of belowground crop biomass</t>
  </si>
  <si>
    <t>Specific values for Western Canada sourced from Janzen et al. 2003, who estimate values based on amounts of N applied to systems, and amounts of N in products as described by the Canadian grain comission (2000)</t>
  </si>
  <si>
    <t>Direct N2O emissions</t>
  </si>
  <si>
    <t>Indirect N2O emissions</t>
  </si>
  <si>
    <t>IPCC Tier 2 methods</t>
  </si>
  <si>
    <t>IPCC Tier 1 methods</t>
  </si>
  <si>
    <t>Emissions factors and fractions of N lost through leaching and runoff were specific to each province and soil zone</t>
  </si>
  <si>
    <t>N content of aboveground biomass</t>
  </si>
  <si>
    <t>N content of below ground biomass</t>
  </si>
  <si>
    <t>Global default</t>
  </si>
  <si>
    <t>Value not given</t>
  </si>
  <si>
    <t>Source not given</t>
  </si>
  <si>
    <t>LUC-emissions</t>
  </si>
  <si>
    <t>LMC-emissions</t>
  </si>
  <si>
    <t>NIR Methodology used. NIR values specific for this study provided for calculation by AAFC</t>
  </si>
  <si>
    <t>g CO2e/MJ</t>
  </si>
  <si>
    <t>IPCC Tier 2 methods, calculated using an Alberta specific emissions factor</t>
  </si>
  <si>
    <t>Direct N2O</t>
  </si>
  <si>
    <t>Indirect N2O</t>
  </si>
  <si>
    <t>tonne CO2e/tonne canola seed</t>
  </si>
  <si>
    <t>Crop residue emissions</t>
  </si>
  <si>
    <t>Fertilizer manufacturing emissions</t>
  </si>
  <si>
    <t>Pesticide manufacturing emissions</t>
  </si>
  <si>
    <t>Fuel use emissions</t>
  </si>
  <si>
    <t>Lime emissions</t>
  </si>
  <si>
    <t>Seed manufacturing emissions</t>
  </si>
  <si>
    <t>Based on state-level stats for fertilizer use in broad-acre cropping, Au bureau of statistics</t>
  </si>
  <si>
    <t>Emissions factor for fuel use derived from ecoinvent 3.2</t>
  </si>
  <si>
    <t>IPCC tier 2</t>
  </si>
  <si>
    <t>Calculated in accordance with AU guidelines from the Australian department of the environment</t>
  </si>
  <si>
    <t>Value back-calculated from system model</t>
  </si>
  <si>
    <t>Across all crops</t>
  </si>
  <si>
    <t>Across all oilseeds (i.e., rapeseed, sunflower, etc.)</t>
  </si>
  <si>
    <t>Canola specific</t>
  </si>
  <si>
    <t>Average across all oilseeds (i.e., rapeseed, sunflower, etc.)</t>
  </si>
  <si>
    <t>Average across all crops</t>
  </si>
  <si>
    <t>Emissions factors sourced from ecoinvent 3.2</t>
  </si>
  <si>
    <t>Emissions factors sourced from ecoinvent 3.2 for glyphosate</t>
  </si>
  <si>
    <t>CERES-EGC Simulations</t>
  </si>
  <si>
    <t>Other Nr losses</t>
  </si>
  <si>
    <t>Soil C dynamics</t>
  </si>
  <si>
    <t>IPCC (Tier not specified)</t>
  </si>
  <si>
    <t>Source not published</t>
  </si>
  <si>
    <t>2010-2030</t>
  </si>
  <si>
    <t>Temporal Correlation</t>
  </si>
  <si>
    <t>Geographical Correlation</t>
  </si>
  <si>
    <t>Technological Correlation</t>
  </si>
  <si>
    <t>Reliability - CA</t>
  </si>
  <si>
    <t>Completeness - CA</t>
  </si>
  <si>
    <t>Temporal Correlation - CA</t>
  </si>
  <si>
    <t>Geographical Correlation - CA</t>
  </si>
  <si>
    <t>Technological Correlation - CA</t>
  </si>
  <si>
    <t>Reliability - SK</t>
  </si>
  <si>
    <t>Completeness - SK</t>
  </si>
  <si>
    <t>Temporal Correlation - SK</t>
  </si>
  <si>
    <t>Geographical Correlation - SK</t>
  </si>
  <si>
    <t>Technological Correlation - SK</t>
  </si>
  <si>
    <t>not crop specific</t>
  </si>
  <si>
    <t>Multiple field crops</t>
  </si>
  <si>
    <t>Crop management</t>
  </si>
  <si>
    <t>Transportation to biodiesel factory</t>
  </si>
  <si>
    <t>Agribalyse 1.1</t>
  </si>
  <si>
    <t>published 2013</t>
  </si>
  <si>
    <t>includes forecased yield</t>
  </si>
  <si>
    <t>unknown</t>
  </si>
  <si>
    <t>Sheet number</t>
  </si>
  <si>
    <t>Sheet name</t>
  </si>
  <si>
    <t>Description</t>
  </si>
  <si>
    <t>Table of contents</t>
  </si>
  <si>
    <t>Default pedigree matrix</t>
  </si>
  <si>
    <t>Yield temporal pedigree</t>
  </si>
  <si>
    <t>Completeness pedigree</t>
  </si>
  <si>
    <t>CA - CRSC</t>
  </si>
  <si>
    <t>CA - MacWilliam et al 2014</t>
  </si>
  <si>
    <t>CA - MacWilliam et al 2016</t>
  </si>
  <si>
    <t>Miller Kumar 2013 Canola CA</t>
  </si>
  <si>
    <t>au - Ag Comm. 2020-21</t>
  </si>
  <si>
    <t>AU - LMP Survey 2016-17</t>
  </si>
  <si>
    <t>AU - LMP Survey 2013-14</t>
  </si>
  <si>
    <t>AU - AOF annual report 2021</t>
  </si>
  <si>
    <t>AU - GRDC Farm Practices Survey</t>
  </si>
  <si>
    <t>AU - CSIRO Carbon Footprint</t>
  </si>
  <si>
    <t>Biswas et al. 2011 canola Aus</t>
  </si>
  <si>
    <t>Simmons et al. 2019 canola Aus</t>
  </si>
  <si>
    <t>Browne et al. 2011 canola Aus</t>
  </si>
  <si>
    <t>FR - EU Oilseed, Protein Crops</t>
  </si>
  <si>
    <t>FR - Eurostat database</t>
  </si>
  <si>
    <t>FR - Évolution des pratiques</t>
  </si>
  <si>
    <t>Malca et al. 2014 FR rapeseed</t>
  </si>
  <si>
    <t>Aoun et al. 2016 FR rapeseed</t>
  </si>
  <si>
    <t>Nguyen et al. 2012 FR rapeseed</t>
  </si>
  <si>
    <t>DE - EU Oilseeds, protein crops</t>
  </si>
  <si>
    <t>DE- German fertilizer ordinance</t>
  </si>
  <si>
    <t>Malca et al. 2014 DE rapeseed</t>
  </si>
  <si>
    <t>Felten et al. 2013 DE rapeseed</t>
  </si>
  <si>
    <t>O'Keefe et al. 2017 rapeseed DE</t>
  </si>
  <si>
    <t>Nordborg et al. 2014 SI DE rape</t>
  </si>
  <si>
    <t xml:space="preserve">MacWilliam et al. 2014 "Life cycle and economic assessment of Western Canadian pulse systems: The inclusion of pulses in crop rotations"
</t>
  </si>
  <si>
    <t>MacWilliam et al. 2016 "Environmental benefits of canola production in 2010 compared to 1990: A life cycle perspective"</t>
  </si>
  <si>
    <t>Biswas et al. 2011 "Biodiesel Production in a Semiarid Environment: A Life Cycle Assessment Approach"</t>
  </si>
  <si>
    <t>Simmons et al. 2019 "Life cycle inventories for the Australian grains sector"</t>
  </si>
  <si>
    <t>Browne et al. 2011 "A comparative analysis of on-farm greenhouse gas emissions from agricultural enterprises in south eastern Australia"</t>
  </si>
  <si>
    <t>Aoun et al. 2016 "Recommended fertilization practices improve the environmental performance of biodiesel from winter oilseed rape in France"</t>
  </si>
  <si>
    <t>Nguyen et al. 2012 "Using environmental constraints to formulate low-impact poultry feeds"</t>
  </si>
  <si>
    <t>Felten et al. 2013 "Energy balances and greenhouse gas-mitigation potentials of bioenergy cropping systems (Miscanthus, rapeseed, and maize) based on farming conditions in Western Germany"</t>
  </si>
  <si>
    <t>O'Keefe et al. 2017 "Modelling biodiesel production within a regional context:  A comparison with RED Benchmark"</t>
  </si>
  <si>
    <t>Nordborg et al. 2014 "Modeling Potential Freshwater Ecotoxicity Impacts Due to Pesticide Use in Biofuel Feedstock Production: The Cases of Maize, Rapeseed, Salix, Soybean, Sugar Cane, and Wheat"</t>
  </si>
  <si>
    <t>Shrestha et al 2014 Change in carbon footprint of canola production in the Canadian Prairies from 1986 to 2006</t>
  </si>
  <si>
    <t>Provincial government crop planning guides</t>
  </si>
  <si>
    <t>MB, SK, AB</t>
  </si>
  <si>
    <t>Fallow and stubble seeded canola</t>
  </si>
  <si>
    <t>kg DM/ha</t>
  </si>
  <si>
    <t>Canadian Census of Agriculture results transposed to climatic zones and modified based on literautre data on yield-ratios for stubble seeded and fallow seeded canola</t>
  </si>
  <si>
    <t>2004-2008</t>
  </si>
  <si>
    <t>x10^3 ha</t>
  </si>
  <si>
    <t>Survey data from Stats Canada. Source no longer available online</t>
  </si>
  <si>
    <t>Intensive tillage area</t>
  </si>
  <si>
    <t>Source not indicated. Assumed to be qualified estimate based on author expertise</t>
  </si>
  <si>
    <t>Conservation tillage area (reduced/no-till)</t>
  </si>
  <si>
    <t>Source not indicated. Assumed to be qualified estimate of practices in western Canada based on author expertise</t>
  </si>
  <si>
    <t>Shrestha et al 2014 - Canola_CA</t>
  </si>
  <si>
    <t>Return to table of contents</t>
  </si>
  <si>
    <t>Table of contents with links to each sheet</t>
  </si>
  <si>
    <t>Default pedigree matrix, as presented in Ciroth et al. 2016</t>
  </si>
  <si>
    <t>Alterations made to pedigree matrix for addressing temporal correlation of yield data</t>
  </si>
  <si>
    <t xml:space="preserve">Alterations made to pedigree matriz for addressing completeness in terms of percentage of supply covered </t>
  </si>
  <si>
    <t>Canadian and Saskatchewan canola data from the Canadian Roundtable on Sustainable Crops report by (S&amp;T)2 Consultants "Updated Carbon Footprint for Dried Peas"</t>
  </si>
  <si>
    <t>Canadian and Saskatchewan canola data from the Canadian Roundtable on Sustainable Crops report by (S&amp;T)2 Consultants "Updated Carbon Footprint for Canola"</t>
  </si>
  <si>
    <t>French canola data from Malca et al. 2014 "Environmental life-cycle assessment of rapeseed-based biodiesel: Alternative cultivation systems and locations"</t>
  </si>
  <si>
    <t>German canola data from Malca et al. 2014 "Environmental life-cycle assessment of rapeseed-based biodiesel: Alternative cultivation systems and locations"</t>
  </si>
  <si>
    <t xml:space="preserve">Miller and Kumar 2013 "Development of emission parameters and net energy ratio for renewable diesel from Canola and Camelina"
</t>
  </si>
  <si>
    <t xml:space="preserve">Garcia-Condado 2019 residue FR </t>
  </si>
  <si>
    <t>French canola residue data from Garcia-Condado et al. 2019 "Assessing lignocellulosic biomass production from crop residues in the European Union: Modelling, analysis of the current scenario and drivers of interannual variability"</t>
  </si>
  <si>
    <t>German canola residue data from Garcia-Condado et al. 2019 "Assessing lignocellulosic biomass production from crop residues in the European Union: Modelling, analysis of the current scenario and drivers of interannual variability"</t>
  </si>
  <si>
    <t xml:space="preserve">Garcia-Condado 2019 residue DE </t>
  </si>
  <si>
    <t>Alcock et al. 2022 rapeseed CA</t>
  </si>
  <si>
    <t>Canadian canola data from Alcock et al. 2022 "More sustainable vegetable oil: Balancing productivity with carbon storage opportunities"</t>
  </si>
  <si>
    <t>Alcock et al. 2022 rapeseed AU</t>
  </si>
  <si>
    <t>Australian canola data from Alcock et al. 2022 "More sustainable vegetable oil: Balancing productivity with carbon storage opportunities"</t>
  </si>
  <si>
    <t>French canola data from Alcock et al. 2022 "More sustainable vegetable oil: Balancing productivity with carbon storage opportunities"</t>
  </si>
  <si>
    <t>Alcock et al. 2022 rapeseed FR</t>
  </si>
  <si>
    <t>German canola data from Alcock et al. 2022 "More sustainable vegetable oil: Balancing productivity with carbon storage opportunities"</t>
  </si>
  <si>
    <t>Alcock et al. 2022 rapeseed DE</t>
  </si>
  <si>
    <t>Australian agricultural commodities, 2021-22</t>
  </si>
  <si>
    <t>Australian land management practices survey, 2013-2014</t>
  </si>
  <si>
    <t>Australian land management practices survey, 2016-2017</t>
  </si>
  <si>
    <t>Australian Oilseeds Federation, Annual report 2012</t>
  </si>
  <si>
    <t>Australian Grain Research and Development Corporation Farm practices survey, 2022</t>
  </si>
  <si>
    <t>CSIRO 2017, greenhouse gas emissions from the cultivation of canola oilseed in Australia</t>
  </si>
  <si>
    <t>European Commission, oilseeds and protein crops production, Directorate general for Agriculture and Rural Development</t>
  </si>
  <si>
    <t>Eurostat Database, French canola production</t>
  </si>
  <si>
    <t>Agreste, Évolution des pratiques culturales en grandes cultures entre 2011 et 2017</t>
  </si>
  <si>
    <t>German fertilizer ordinance, 2017</t>
  </si>
  <si>
    <t>Additional uncertainty factors, as defined by Ciroth et al 2016</t>
  </si>
  <si>
    <t>Score</t>
  </si>
  <si>
    <t>R</t>
  </si>
  <si>
    <t>C</t>
  </si>
  <si>
    <t>Temp</t>
  </si>
  <si>
    <t>G</t>
  </si>
  <si>
    <t>Tech</t>
  </si>
  <si>
    <t>Geometric Standard deviation</t>
  </si>
  <si>
    <t>Survey data collected by Statscan</t>
  </si>
  <si>
    <t>Representative</t>
  </si>
  <si>
    <t>seeded area</t>
  </si>
  <si>
    <t>harvested area</t>
  </si>
  <si>
    <t>CA - Statscan</t>
  </si>
  <si>
    <t>Statistics Canada, table 32-10-059-01</t>
  </si>
  <si>
    <t>SK - Statscan</t>
  </si>
  <si>
    <t>Statistics Canada, Table 32-10-059-01, Saskatchewan data</t>
  </si>
  <si>
    <t>Statistics Canada, Table 32-10-059-01, Canada data</t>
  </si>
  <si>
    <t>2018-2022</t>
  </si>
  <si>
    <t>All of the values are averages compiled from western Canadian literature, field data and personal communications with crop production experiments</t>
  </si>
  <si>
    <t>No older than 1988</t>
  </si>
  <si>
    <t>Representative technology</t>
  </si>
  <si>
    <t>No older than 1989</t>
  </si>
  <si>
    <t>Generic EF used</t>
  </si>
  <si>
    <t>provincial crop insurance guides</t>
  </si>
  <si>
    <t>NIR data on land use</t>
  </si>
  <si>
    <t>Survey data from Canola Council of Canada (report not available)</t>
  </si>
  <si>
    <t>Survey data from Canola Council of Canada (report not available) combined with fuels use rates as estimated by AARD</t>
  </si>
  <si>
    <t>1997-2008</t>
  </si>
  <si>
    <t>2006 Census of Agriculture, 2008 Agricultural Yearbook from AARD, 2006 Agricultural Yearbook from AARD</t>
  </si>
  <si>
    <t>Modelled based on wheat/oat crop residue:yield ratio</t>
  </si>
  <si>
    <t>Survey data collected from Western Australia</t>
  </si>
  <si>
    <t>modelled according to NIR (IPCC Tier 2)</t>
  </si>
  <si>
    <t>modelled according to NIR (IPCC Tier 1)</t>
  </si>
  <si>
    <t>Calculated based on IPCC Tier 2</t>
  </si>
  <si>
    <t>Emissions</t>
  </si>
  <si>
    <t>IPCC Tier 2</t>
  </si>
  <si>
    <t>Canadian specific emissions factors</t>
  </si>
  <si>
    <t>Typical technologies</t>
  </si>
  <si>
    <t>CO2 emissions from farm fieldwork operations</t>
  </si>
  <si>
    <t>Canadian specific model</t>
  </si>
  <si>
    <t>F4E2 simulation model, with emissions factors originally derived from the 1997 Canadian greenhouse gas emissions and removals trends from Environment Canada</t>
  </si>
  <si>
    <t>entire supply chain</t>
  </si>
  <si>
    <t>SOC from LUC</t>
  </si>
  <si>
    <t>IPCC tier 1 methods, 2003 edition</t>
  </si>
  <si>
    <t>Generic emissions factor used</t>
  </si>
  <si>
    <t>Representative of Canadian SOC from LUC using LUC data originally derived from Spain</t>
  </si>
  <si>
    <t>N emissions from crop residues</t>
  </si>
  <si>
    <t>German specific emissions factor</t>
  </si>
  <si>
    <t>Typical</t>
  </si>
  <si>
    <t>PestLCI v 2.0.5</t>
  </si>
  <si>
    <t>Uses location-specific information on climate and field characteristics to estimate emissions</t>
  </si>
  <si>
    <t>Summary sheet of data points from all sources, and their associated total uncertainties from pedigree matrix entries to be used for choosing which data to be used for modeling farm inputs</t>
  </si>
  <si>
    <t>Source</t>
  </si>
  <si>
    <t>Agrifootprint</t>
  </si>
  <si>
    <t>CRSC</t>
  </si>
  <si>
    <t>StatsCan</t>
  </si>
  <si>
    <t>MacWilliam et al 2014</t>
  </si>
  <si>
    <t>Green fill represents the data point with the lowest total uncertainty value</t>
  </si>
  <si>
    <t>Grey fill indicates a specific data point was not included by a specific source</t>
  </si>
  <si>
    <t>Shrestha et al 2014</t>
  </si>
  <si>
    <t>MacWilliam et al 2016</t>
  </si>
  <si>
    <t>Miller Kumar 2013</t>
  </si>
  <si>
    <t>Alcock et al 2022</t>
  </si>
  <si>
    <t>Land use - seeded area</t>
  </si>
  <si>
    <t>Land use - harvested area</t>
  </si>
  <si>
    <t>Land use - Transformation</t>
  </si>
  <si>
    <t>Nutrient inputs and soil amendments</t>
  </si>
  <si>
    <t>Irrigation - Energy use</t>
  </si>
  <si>
    <t>Field activities - activity data fuel use</t>
  </si>
  <si>
    <t xml:space="preserve">Field activities - activity data </t>
  </si>
  <si>
    <t xml:space="preserve">Field activities energy use - total energy use </t>
  </si>
  <si>
    <t>Post harvest energy use</t>
  </si>
  <si>
    <t>Manure types and amounts</t>
  </si>
  <si>
    <t>Fertilizer types and amounts</t>
  </si>
  <si>
    <t>Herbicide, fungicide, insecticide types and amounts</t>
  </si>
  <si>
    <t>Pesticide (herbicide, fungicide, insecticide) types and amounts</t>
  </si>
  <si>
    <t>Geometric SD</t>
  </si>
  <si>
    <t>2009-2012 (valid to 2021)</t>
  </si>
  <si>
    <t>Canada QC and Canada without QC</t>
  </si>
  <si>
    <t>15% moisture (standard for storage)</t>
  </si>
  <si>
    <t>literature</t>
  </si>
  <si>
    <t>Calculated based on literature values or expert estimation: The total amount of nutrient (Brock et al. 2012) multiplied by the share of fertiliser type (Brock et al. 2012)</t>
  </si>
  <si>
    <t>Literature value or expert estimation (Brock et al. 2012).</t>
  </si>
  <si>
    <t>Modelled based on ecoinvent data</t>
  </si>
  <si>
    <t>For transport of inputs: Transport distance based on US BTS Commodity Flow Surveys 1993, 1997, 2002, 2007, US Dep. Of Transportation, Bureau of Transportation Statistics, and FearnResearch (2001): Fearnley"s Annual Review 2000. Oslo: Fearnley/AS, p. 1-78. For on-field transport: Proxy: Extrapolated using a modified MEXALCA-approach (Roches et al. 2010; Nemecek et al. 2012).</t>
  </si>
  <si>
    <t>Switzerland or RoW</t>
  </si>
  <si>
    <t>Calculated value - EMEP/EEA (2013).</t>
  </si>
  <si>
    <t>Faist Emmenegger M. (2009)</t>
  </si>
  <si>
    <t>N fertilizer amount and type</t>
  </si>
  <si>
    <t>P fertilizer amount and type</t>
  </si>
  <si>
    <t>S fertilizer amount and type</t>
  </si>
  <si>
    <t>N fertilizer, excluding manure (mix available in supplementary)</t>
  </si>
  <si>
    <t>P fertilizer, applied as P2O5 (mix available in supplementary)</t>
  </si>
  <si>
    <t>K fertilizers, applied as K2O (mix available in supplementary)</t>
  </si>
  <si>
    <t>Sulfur fertilizer (mix available in supplementary)</t>
  </si>
  <si>
    <t>Herbicides (Active ingredient mixes available in supplementary information)</t>
  </si>
  <si>
    <t>Insecticides (Active ingredient mixes available in supplementary information)</t>
  </si>
  <si>
    <t>Fungicides (Active ingredient mixes available in supplementary information)</t>
  </si>
  <si>
    <t>N nutrient inputs (types not indicated)</t>
  </si>
  <si>
    <t>P nutrient inputs (types not indicated)</t>
  </si>
  <si>
    <t>K nutrient inputs (types not indicated)</t>
  </si>
  <si>
    <t>S nutrient inputs (types not indicated)</t>
  </si>
  <si>
    <t>Herbicides (types not indicated)</t>
  </si>
  <si>
    <t>Insecticides (types not indicated)</t>
  </si>
  <si>
    <t>Fungicides (types not specified)</t>
  </si>
  <si>
    <t>Insecticides (types not specified)</t>
  </si>
  <si>
    <t>Herbicides (types not specified)</t>
  </si>
  <si>
    <t>N inputs (types not indicated)</t>
  </si>
  <si>
    <t>Fertilizers amounts and types</t>
  </si>
  <si>
    <t xml:space="preserve"> amounts and types</t>
  </si>
  <si>
    <t>Pesticide types and amounts</t>
  </si>
  <si>
    <t>Fertilizer application rates by nutrient (types not indicated)</t>
  </si>
  <si>
    <t>Pesticide application rates (types not indicated)</t>
  </si>
  <si>
    <t>Lime (CaO)</t>
  </si>
  <si>
    <t>N Manure (types not indicated)</t>
  </si>
  <si>
    <t>N fertilizer (types not indicated)</t>
  </si>
  <si>
    <t>P fertilizer (triple superphosphate)</t>
  </si>
  <si>
    <t>K fertilizer (potassium chloride)</t>
  </si>
  <si>
    <t>Fertilizer inputs and types</t>
  </si>
  <si>
    <t>Pesticide inputs (types not indicated)</t>
  </si>
  <si>
    <t>P fertilizer (types not indicated)</t>
  </si>
  <si>
    <t>K fertilizer (types not indicated)</t>
  </si>
  <si>
    <t>types not indicated</t>
  </si>
  <si>
    <t>Manure - amount</t>
  </si>
  <si>
    <t>Manure - type</t>
  </si>
  <si>
    <t>Other nutrients and soil amendments - amounts</t>
  </si>
  <si>
    <t>P fertilizer - amounts</t>
  </si>
  <si>
    <t>K fertilizer - amounts</t>
  </si>
  <si>
    <t>ecoinvent</t>
  </si>
  <si>
    <t>Minimum uncertainty value</t>
  </si>
  <si>
    <t>N - Nutrient inputs</t>
  </si>
  <si>
    <t>P - nutrient inputs</t>
  </si>
  <si>
    <t>K - nutrient inputs</t>
  </si>
  <si>
    <t>N - fertilizer Amounts</t>
  </si>
  <si>
    <t>Other nutrients - inputs</t>
  </si>
  <si>
    <t>Transport</t>
  </si>
  <si>
    <t>N - fertilizer types and distribution</t>
  </si>
  <si>
    <t>P fertilizer - types and distribution</t>
  </si>
  <si>
    <t>K fertilizer - types and distribution</t>
  </si>
  <si>
    <t>Other nutrients and soil amendments - types and distribution</t>
  </si>
  <si>
    <t>Herbicides - Types and distribution</t>
  </si>
  <si>
    <t>Insecticides - types and distribution</t>
  </si>
  <si>
    <t>Fungicides - types and distribution</t>
  </si>
  <si>
    <t>Other plant protection compounds - types and distribution</t>
  </si>
  <si>
    <t>CO2 emissions from lime and urea</t>
  </si>
  <si>
    <t>CO2 emissions from combustion of fuel</t>
  </si>
  <si>
    <t>Herbicides - Amounts of each type</t>
  </si>
  <si>
    <t>Herbicide - active ingredient amounts (total, not type)</t>
  </si>
  <si>
    <t>Insecticide - active ingredient amounts (total, not type)</t>
  </si>
  <si>
    <t>Fungicide - active ingredient amounts (total, not type)</t>
  </si>
  <si>
    <t>Insecticides - Amounts of each type</t>
  </si>
  <si>
    <t>Fungicides - Amounts of each type</t>
  </si>
  <si>
    <t>Other plant protection compounds - Amounts of each type</t>
  </si>
  <si>
    <t>Other plant protection - active ingredient amounts (total, not type)</t>
  </si>
  <si>
    <t>Calculation of emissions according to known best practices</t>
  </si>
  <si>
    <t>Calculation of emissions according to known best practices, for comparison against data quality for reported emissions calculations</t>
  </si>
  <si>
    <t>IPCC Tirer 2</t>
  </si>
  <si>
    <t>Dependent on the percentage of supply covered by the input data to the model</t>
  </si>
  <si>
    <t>Dependent on the temporal coverage of the input data to the model</t>
  </si>
  <si>
    <t>Country-specific</t>
  </si>
  <si>
    <t>Temporal</t>
  </si>
  <si>
    <t>no</t>
  </si>
  <si>
    <t>NIR validity</t>
  </si>
  <si>
    <t>S fertilizer - amounts</t>
  </si>
  <si>
    <t>S - nutrient inputs</t>
  </si>
  <si>
    <t>S fertilizer - types and distribution</t>
  </si>
  <si>
    <t>Dataset for Canadian canola in van Paassen et al. 2019 (available in Agrifootprint 5.0)</t>
  </si>
  <si>
    <t>Statscan</t>
  </si>
  <si>
    <t>Seeded area</t>
  </si>
  <si>
    <t>MacWilliam et al. 2016</t>
  </si>
  <si>
    <t>Manure - Percent of crops receiving manure</t>
  </si>
  <si>
    <t>Manure - amount per total harvested area</t>
  </si>
  <si>
    <t>Manure - amount applied to percent of crops receiving manure</t>
  </si>
  <si>
    <t>van Paassen et al. 2019</t>
  </si>
  <si>
    <t>Dataset for Australian canola from van Paassen et al. 2019</t>
  </si>
  <si>
    <t>AusLCI</t>
  </si>
  <si>
    <t>Australian Agricultural commodities</t>
  </si>
  <si>
    <t>Land management practices survey 2016-2017</t>
  </si>
  <si>
    <t>Grain Research and Development Corporation survey</t>
  </si>
  <si>
    <t>CSIRO Carbon footprint report</t>
  </si>
  <si>
    <t>Biswas et al. 2011</t>
  </si>
  <si>
    <t>Simmons et al. 2019</t>
  </si>
  <si>
    <t>Browne et al 2011</t>
  </si>
  <si>
    <t>Australian Oilseeds Federation annual report</t>
  </si>
  <si>
    <t>agribalyse</t>
  </si>
  <si>
    <t>EU oilseed and protein crops</t>
  </si>
  <si>
    <t>Eurostat</t>
  </si>
  <si>
    <t>Malca et al. 2014</t>
  </si>
  <si>
    <t>Nguyen et al 2012</t>
  </si>
  <si>
    <t>Aoun et al. 2016</t>
  </si>
  <si>
    <t>Garcia Condado 2019</t>
  </si>
  <si>
    <t>Van Paassen et al. 2019</t>
  </si>
  <si>
    <t>EU Oilseeds and protein crops</t>
  </si>
  <si>
    <t>German fertilizer ordinance</t>
  </si>
  <si>
    <t>Felten et al. 2013</t>
  </si>
  <si>
    <t>O'Keefe et al. 2017</t>
  </si>
  <si>
    <t>Nordborg et al. 2014</t>
  </si>
  <si>
    <t>Garcia-Condado et al. 2019</t>
  </si>
  <si>
    <t>Alcock et al. 2022</t>
  </si>
  <si>
    <t>Summary sheet - SK</t>
  </si>
  <si>
    <t>Summary of data sources and associated uncertainty for each life cycle inventory category for Saskatchewan</t>
  </si>
  <si>
    <t>Summary sheet - CA</t>
  </si>
  <si>
    <t>Summary of data sources and associated uncertainty for each life cycle inventory category for Canada</t>
  </si>
  <si>
    <t>Summary sheet - AU</t>
  </si>
  <si>
    <t>Summary of data sources and associated uncertainty for each life cycle inventory category for Australia</t>
  </si>
  <si>
    <t>Summary sheet - FR</t>
  </si>
  <si>
    <t>Summary of data sources and associated uncertainty for each life cycle inventory category for France</t>
  </si>
  <si>
    <t>Summary sheet - DE</t>
  </si>
  <si>
    <t>Summary of data sources and associated uncertainty for each life cycle inventory category for Germany</t>
  </si>
  <si>
    <t>CA - van Paassen et al. 2019</t>
  </si>
  <si>
    <t>Canadian canola production from van Paassen et al. 2019</t>
  </si>
  <si>
    <t>DE - van Paassen et al. 2019</t>
  </si>
  <si>
    <t>German canola production from van Paassen et al. 2019</t>
  </si>
  <si>
    <t>FR - van Paassen et al. 2019</t>
  </si>
  <si>
    <t>French canola production from van Paassen et al. 2019</t>
  </si>
  <si>
    <t>Australian canola production from van Paassen et al. 2019</t>
  </si>
  <si>
    <t>AU - van Paassen et al. 2019</t>
  </si>
  <si>
    <t>Canola, Aus - Tomkinson 2013</t>
  </si>
  <si>
    <t>Dataset for Australian canola from Tomkinson 2013</t>
  </si>
  <si>
    <t>CA - Nemecek et al. 2015</t>
  </si>
  <si>
    <t>Dataset for Canadian canola from Nemecek et al. 2015</t>
  </si>
  <si>
    <t>Canola, FR - Nemecek et al. 2007</t>
  </si>
  <si>
    <t>canola, DE - Nemecek et al. 2007</t>
  </si>
  <si>
    <t>Dataset for Canadian canola from Nemecek et al. 2015 (available in ecoinvent v. 3.8)</t>
  </si>
  <si>
    <t>French canola production from van Paassen et al. 2019 (available in Agrifootprint v5.0)</t>
  </si>
  <si>
    <t>Dataset for Australian canola from Tomkinson 2013 (available in AusLCI)</t>
  </si>
  <si>
    <t>Canola, FR - Nemecek 2010</t>
  </si>
  <si>
    <t>Dataset for French canola from Nemecek 2010</t>
  </si>
  <si>
    <t>Dataset for French canola from Nemecek 2010 (available in Agribalyse v.3.0.1)</t>
  </si>
  <si>
    <t>German canola production from van Paassen et al. 2019 (available in Agrifootprint v5.0)</t>
  </si>
  <si>
    <t>Canola, FR - Nemecek 2007</t>
  </si>
  <si>
    <t>Dataset for French canola from Nemecek 2007</t>
  </si>
  <si>
    <t>Dataset for French canola from Nemecek 2007 (available in ecoinvent v.3.8)</t>
  </si>
  <si>
    <t>canola, DE - Nemecek 2007</t>
  </si>
  <si>
    <t>Dataset for German canola in Nemecek 2007</t>
  </si>
  <si>
    <t>Dataset for German canola in Nemecek 2007 (available in ecoinvent v.3.8)</t>
  </si>
  <si>
    <t>Reliability pedigree</t>
  </si>
  <si>
    <t>Alterations made to pedigree matrix for addressing reliability of modelled data and single farm measures</t>
  </si>
  <si>
    <t>Return to Table of contents</t>
  </si>
  <si>
    <t>Reliability – Score definition</t>
  </si>
  <si>
    <t>Verified data based on measurements from a large number of sites, such as survey data OR nationally-resolved emissions models, such as IPCC Tier 2</t>
  </si>
  <si>
    <t>Verified data partly based on assumptions or non-verified data based on measurements OR generic emissions models, such as IPCC Tier 1</t>
  </si>
  <si>
    <t>Qualified estimate (e.g. by industrial expert) OR measured inputs and emissions from a single or small number of field or experimental sites (i.e., &lt;10)</t>
  </si>
  <si>
    <t>Type of K fertilizer applied</t>
  </si>
  <si>
    <t>expert opinion</t>
  </si>
  <si>
    <t>Nemecek 2015</t>
  </si>
  <si>
    <t>5+ year average with last year less than three years prior</t>
  </si>
  <si>
    <t>2018-2022 average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</si>
</sst>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_-* #,##0_-;\-* #,##0_-;_-* &quot;-&quot;??_-;_-@_-"/>
  </numFmts>
  <fonts count="18"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11"/>
      <color rgb="FF000000"/>
      <name val="Calibri"/>
      <family val="2"/>
    </font>
    <font>
      <sz val="11"/>
      <color theme="1"/>
      <name val="Calibri"/>
      <family val="2"/>
    </font>
    <font>
      <sz val="11"/>
      <name val="Calibri"/>
      <family val="2"/>
      <scheme val="minor"/>
    </font>
    <font>
      <sz val="10"/>
      <color rgb="FF000000"/>
      <name val="Calibri"/>
      <family val="2"/>
      <scheme val="minor"/>
    </font>
    <font>
      <sz val="11"/>
      <color rgb="FF222222"/>
      <name val="Calibri"/>
      <family val="2"/>
    </font>
    <font>
      <i/>
      <sz val="10"/>
      <color theme="1"/>
      <name val="Calibri"/>
      <family val="2"/>
      <scheme val="minor"/>
    </font>
    <font>
      <i/>
      <sz val="11"/>
      <color theme="1"/>
      <name val="Calibri"/>
      <family val="2"/>
      <scheme val="minor"/>
    </font>
    <font>
      <sz val="11"/>
      <color rgb="FF212529"/>
      <name val="Calibri"/>
      <family val="2"/>
      <scheme val="minor"/>
    </font>
    <font>
      <sz val="8"/>
      <name val="Calibri"/>
      <family val="2"/>
      <scheme val="minor"/>
    </font>
    <font>
      <u/>
      <sz val="11"/>
      <color theme="10"/>
      <name val="Calibri"/>
      <family val="2"/>
      <scheme val="minor"/>
    </font>
    <font>
      <b/>
      <sz val="12"/>
      <color theme="1"/>
      <name val="Calibri"/>
      <family val="2"/>
      <scheme val="minor"/>
    </font>
    <font>
      <b/>
      <sz val="12"/>
      <name val="Calibri"/>
      <family val="2"/>
      <scheme val="minor"/>
    </font>
    <font>
      <sz val="11"/>
      <color rgb="FFFF0000"/>
      <name val="Calibri"/>
      <family val="2"/>
      <scheme val="minor"/>
    </font>
  </fonts>
  <fills count="19">
    <fill>
      <patternFill patternType="none"/>
    </fill>
    <fill>
      <patternFill patternType="gray125"/>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rgb="FF00B050"/>
        <bgColor indexed="64"/>
      </patternFill>
    </fill>
    <fill>
      <patternFill patternType="solid">
        <fgColor rgb="FFD9D2E9"/>
        <bgColor rgb="FFD9D2E9"/>
      </patternFill>
    </fill>
    <fill>
      <patternFill patternType="solid">
        <fgColor theme="0"/>
        <bgColor theme="0"/>
      </patternFill>
    </fill>
    <fill>
      <patternFill patternType="solid">
        <fgColor theme="3"/>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rgb="FFCC66FF"/>
        <bgColor indexed="64"/>
      </patternFill>
    </fill>
    <fill>
      <patternFill patternType="solid">
        <fgColor theme="9" tint="0.79998168889431442"/>
        <bgColor indexed="64"/>
      </patternFill>
    </fill>
    <fill>
      <patternFill patternType="solid">
        <fgColor rgb="FFFF66CC"/>
        <bgColor indexed="64"/>
      </patternFill>
    </fill>
    <fill>
      <patternFill patternType="solid">
        <fgColor rgb="FF99CCFF"/>
        <bgColor indexed="64"/>
      </patternFill>
    </fill>
    <fill>
      <patternFill patternType="solid">
        <fgColor rgb="FF00FFFF"/>
        <bgColor indexed="64"/>
      </patternFill>
    </fill>
    <fill>
      <patternFill patternType="solid">
        <fgColor rgb="FFCCFF99"/>
        <bgColor indexed="64"/>
      </patternFill>
    </fill>
  </fills>
  <borders count="16">
    <border>
      <left/>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thin">
        <color rgb="FF000000"/>
      </bottom>
      <diagonal/>
    </border>
    <border>
      <left/>
      <right/>
      <top/>
      <bottom style="medium">
        <color indexed="64"/>
      </bottom>
      <diagonal/>
    </border>
    <border>
      <left/>
      <right/>
      <top style="medium">
        <color indexed="64"/>
      </top>
      <bottom style="medium">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thick">
        <color indexed="64"/>
      </right>
      <top/>
      <bottom/>
      <diagonal/>
    </border>
  </borders>
  <cellStyleXfs count="3">
    <xf numFmtId="0" fontId="0" fillId="0" borderId="0"/>
    <xf numFmtId="43" fontId="1" fillId="0" borderId="0" applyFont="0" applyFill="0" applyBorder="0" applyAlignment="0" applyProtection="0"/>
    <xf numFmtId="0" fontId="14" fillId="0" borderId="0" applyNumberFormat="0" applyFill="0" applyBorder="0" applyAlignment="0" applyProtection="0"/>
  </cellStyleXfs>
  <cellXfs count="131">
    <xf numFmtId="0" fontId="0" fillId="0" borderId="0" xfId="0"/>
    <xf numFmtId="0" fontId="3" fillId="2" borderId="1" xfId="0" applyFont="1" applyFill="1" applyBorder="1" applyAlignment="1">
      <alignment vertical="center" wrapText="1"/>
    </xf>
    <xf numFmtId="0" fontId="3" fillId="0" borderId="1" xfId="0" applyFont="1" applyBorder="1" applyAlignment="1">
      <alignment vertical="center" wrapText="1"/>
    </xf>
    <xf numFmtId="0" fontId="3" fillId="3" borderId="1" xfId="0" applyFont="1" applyFill="1" applyBorder="1" applyAlignment="1">
      <alignment vertical="center" wrapText="1"/>
    </xf>
    <xf numFmtId="0" fontId="3" fillId="4" borderId="1" xfId="0" applyFont="1" applyFill="1" applyBorder="1" applyAlignment="1">
      <alignment vertical="center" wrapText="1"/>
    </xf>
    <xf numFmtId="0" fontId="3" fillId="5" borderId="1" xfId="0" applyFont="1" applyFill="1" applyBorder="1" applyAlignment="1">
      <alignment vertical="center" wrapText="1"/>
    </xf>
    <xf numFmtId="0" fontId="3" fillId="6" borderId="1" xfId="0" applyFont="1" applyFill="1" applyBorder="1" applyAlignment="1">
      <alignment vertical="center" wrapText="1"/>
    </xf>
    <xf numFmtId="0" fontId="4" fillId="0" borderId="2" xfId="0" applyFont="1" applyBorder="1" applyAlignment="1">
      <alignment vertical="center" wrapText="1"/>
    </xf>
    <xf numFmtId="0" fontId="3" fillId="0" borderId="3" xfId="0" applyFont="1" applyBorder="1" applyAlignment="1">
      <alignment vertical="center" wrapText="1"/>
    </xf>
    <xf numFmtId="0" fontId="4" fillId="0" borderId="4" xfId="0" applyFont="1" applyBorder="1" applyAlignment="1">
      <alignment vertical="center" wrapText="1"/>
    </xf>
    <xf numFmtId="0" fontId="2" fillId="0" borderId="0" xfId="0" applyFont="1"/>
    <xf numFmtId="0" fontId="3" fillId="0" borderId="2" xfId="0" applyFont="1" applyBorder="1" applyAlignment="1">
      <alignment vertical="center" wrapText="1"/>
    </xf>
    <xf numFmtId="0" fontId="3" fillId="6" borderId="2" xfId="0" applyFont="1" applyFill="1" applyBorder="1" applyAlignment="1">
      <alignment vertical="center" wrapText="1"/>
    </xf>
    <xf numFmtId="0" fontId="3" fillId="2" borderId="2" xfId="0" applyFont="1" applyFill="1" applyBorder="1" applyAlignment="1">
      <alignment vertical="center" wrapText="1"/>
    </xf>
    <xf numFmtId="0" fontId="3" fillId="5" borderId="2" xfId="0" applyFont="1" applyFill="1" applyBorder="1" applyAlignment="1">
      <alignment vertical="center" wrapText="1"/>
    </xf>
    <xf numFmtId="0" fontId="3" fillId="4" borderId="2" xfId="0" applyFont="1" applyFill="1" applyBorder="1" applyAlignment="1">
      <alignment vertical="center" wrapText="1"/>
    </xf>
    <xf numFmtId="0" fontId="4" fillId="0" borderId="0" xfId="0" applyFont="1"/>
    <xf numFmtId="0" fontId="3" fillId="0" borderId="0" xfId="0" applyFont="1"/>
    <xf numFmtId="0" fontId="5" fillId="0" borderId="0" xfId="0" applyFont="1" applyAlignment="1">
      <alignment horizontal="right"/>
    </xf>
    <xf numFmtId="0" fontId="0" fillId="0" borderId="0" xfId="0" applyAlignment="1">
      <alignment wrapText="1"/>
    </xf>
    <xf numFmtId="0" fontId="5" fillId="0" borderId="0" xfId="0" applyFont="1"/>
    <xf numFmtId="0" fontId="0" fillId="3" borderId="0" xfId="0" applyFill="1"/>
    <xf numFmtId="0" fontId="0" fillId="2" borderId="0" xfId="0" applyFill="1"/>
    <xf numFmtId="0" fontId="0" fillId="6" borderId="0" xfId="0" applyFill="1"/>
    <xf numFmtId="0" fontId="0" fillId="5" borderId="0" xfId="0" applyFill="1"/>
    <xf numFmtId="0" fontId="0" fillId="4" borderId="0" xfId="0" applyFill="1"/>
    <xf numFmtId="2" fontId="4" fillId="0" borderId="0" xfId="0" applyNumberFormat="1" applyFont="1"/>
    <xf numFmtId="2" fontId="3" fillId="0" borderId="0" xfId="0" applyNumberFormat="1" applyFont="1"/>
    <xf numFmtId="1" fontId="0" fillId="5" borderId="0" xfId="0" applyNumberFormat="1" applyFill="1"/>
    <xf numFmtId="1" fontId="0" fillId="2" borderId="0" xfId="0" applyNumberFormat="1" applyFill="1"/>
    <xf numFmtId="1" fontId="0" fillId="4" borderId="0" xfId="0" applyNumberFormat="1" applyFill="1"/>
    <xf numFmtId="1" fontId="0" fillId="6" borderId="0" xfId="0" applyNumberFormat="1" applyFill="1"/>
    <xf numFmtId="1" fontId="0" fillId="0" borderId="0" xfId="0" applyNumberFormat="1"/>
    <xf numFmtId="3" fontId="3" fillId="0" borderId="0" xfId="0" applyNumberFormat="1" applyFont="1"/>
    <xf numFmtId="0" fontId="0" fillId="5" borderId="0" xfId="0" applyFill="1" applyAlignment="1">
      <alignment wrapText="1"/>
    </xf>
    <xf numFmtId="0" fontId="0" fillId="6" borderId="0" xfId="0" applyFill="1" applyAlignment="1">
      <alignment wrapText="1"/>
    </xf>
    <xf numFmtId="0" fontId="6" fillId="0" borderId="0" xfId="0" applyFont="1" applyAlignment="1">
      <alignment horizontal="right"/>
    </xf>
    <xf numFmtId="0" fontId="3" fillId="7" borderId="5" xfId="0" applyFont="1" applyFill="1" applyBorder="1"/>
    <xf numFmtId="0" fontId="1" fillId="0" borderId="0" xfId="0" applyFont="1"/>
    <xf numFmtId="2" fontId="1" fillId="0" borderId="0" xfId="0" applyNumberFormat="1" applyFont="1"/>
    <xf numFmtId="1" fontId="1" fillId="0" borderId="0" xfId="0" applyNumberFormat="1" applyFont="1"/>
    <xf numFmtId="1" fontId="0" fillId="3" borderId="0" xfId="0" applyNumberFormat="1" applyFill="1"/>
    <xf numFmtId="0" fontId="3" fillId="8" borderId="0" xfId="0" applyFont="1" applyFill="1"/>
    <xf numFmtId="0" fontId="7" fillId="0" borderId="0" xfId="0" applyFont="1" applyAlignment="1">
      <alignment wrapText="1"/>
    </xf>
    <xf numFmtId="0" fontId="0" fillId="0" borderId="6" xfId="0" applyBorder="1"/>
    <xf numFmtId="0" fontId="3" fillId="3" borderId="2" xfId="0" applyFont="1" applyFill="1" applyBorder="1" applyAlignment="1">
      <alignment vertical="center" wrapText="1"/>
    </xf>
    <xf numFmtId="0" fontId="4" fillId="0" borderId="0" xfId="0" applyFont="1" applyAlignment="1">
      <alignment vertical="center"/>
    </xf>
    <xf numFmtId="0" fontId="4" fillId="0" borderId="0" xfId="0" applyFont="1" applyAlignment="1">
      <alignment vertical="center" wrapText="1"/>
    </xf>
    <xf numFmtId="0" fontId="2" fillId="0" borderId="2" xfId="0" applyFont="1" applyBorder="1" applyAlignment="1">
      <alignment vertical="center" wrapText="1"/>
    </xf>
    <xf numFmtId="0" fontId="2" fillId="0" borderId="0" xfId="0" applyFont="1" applyAlignment="1">
      <alignment vertical="center" wrapText="1"/>
    </xf>
    <xf numFmtId="0" fontId="0" fillId="0" borderId="1" xfId="0" applyBorder="1" applyAlignment="1">
      <alignment vertical="center" wrapText="1"/>
    </xf>
    <xf numFmtId="0" fontId="4" fillId="6" borderId="2" xfId="0" applyFont="1" applyFill="1" applyBorder="1" applyAlignment="1">
      <alignment vertical="center" wrapText="1"/>
    </xf>
    <xf numFmtId="0" fontId="4" fillId="2" borderId="2" xfId="0" applyFont="1" applyFill="1" applyBorder="1" applyAlignment="1">
      <alignment vertical="center" wrapText="1"/>
    </xf>
    <xf numFmtId="0" fontId="4" fillId="4" borderId="2" xfId="0" applyFont="1" applyFill="1" applyBorder="1" applyAlignment="1">
      <alignment vertical="center" wrapText="1"/>
    </xf>
    <xf numFmtId="0" fontId="4" fillId="5" borderId="2" xfId="0" applyFont="1" applyFill="1" applyBorder="1" applyAlignment="1">
      <alignment vertical="center" wrapText="1"/>
    </xf>
    <xf numFmtId="0" fontId="4" fillId="3" borderId="2" xfId="0" applyFont="1" applyFill="1" applyBorder="1" applyAlignment="1">
      <alignment vertical="center" wrapText="1"/>
    </xf>
    <xf numFmtId="0" fontId="0" fillId="5" borderId="1" xfId="0" applyFill="1" applyBorder="1" applyAlignment="1">
      <alignment vertical="center" wrapText="1"/>
    </xf>
    <xf numFmtId="0" fontId="4" fillId="2" borderId="4" xfId="0" applyFont="1" applyFill="1" applyBorder="1" applyAlignment="1">
      <alignment vertical="center" wrapText="1"/>
    </xf>
    <xf numFmtId="0" fontId="3" fillId="9" borderId="1" xfId="0" applyFont="1" applyFill="1" applyBorder="1" applyAlignment="1">
      <alignment vertical="center" wrapText="1"/>
    </xf>
    <xf numFmtId="0" fontId="10" fillId="0" borderId="0" xfId="0" applyFont="1" applyAlignment="1">
      <alignment vertical="center"/>
    </xf>
    <xf numFmtId="0" fontId="2" fillId="0" borderId="0" xfId="0" applyFont="1" applyAlignment="1">
      <alignment wrapText="1"/>
    </xf>
    <xf numFmtId="0" fontId="0" fillId="9" borderId="0" xfId="0" applyFill="1"/>
    <xf numFmtId="0" fontId="11" fillId="0" borderId="0" xfId="0" applyFont="1"/>
    <xf numFmtId="0" fontId="12" fillId="0" borderId="0" xfId="0" applyFont="1" applyAlignment="1">
      <alignment wrapText="1"/>
    </xf>
    <xf numFmtId="0" fontId="0" fillId="2" borderId="0" xfId="0" applyFill="1" applyAlignment="1">
      <alignment wrapText="1"/>
    </xf>
    <xf numFmtId="0" fontId="10" fillId="0" borderId="0" xfId="0" applyFont="1" applyAlignment="1">
      <alignment vertical="center" wrapText="1"/>
    </xf>
    <xf numFmtId="9" fontId="0" fillId="0" borderId="0" xfId="0" applyNumberFormat="1"/>
    <xf numFmtId="0" fontId="0" fillId="3" borderId="0" xfId="0" applyFill="1" applyAlignment="1">
      <alignment wrapText="1"/>
    </xf>
    <xf numFmtId="10" fontId="0" fillId="0" borderId="0" xfId="0" applyNumberFormat="1"/>
    <xf numFmtId="0" fontId="14" fillId="0" borderId="0" xfId="2" applyAlignment="1">
      <alignment vertical="center"/>
    </xf>
    <xf numFmtId="164" fontId="0" fillId="0" borderId="0" xfId="1" applyNumberFormat="1" applyFont="1" applyAlignment="1">
      <alignment horizontal="right" wrapText="1"/>
    </xf>
    <xf numFmtId="4" fontId="9" fillId="0" borderId="0" xfId="0" applyNumberFormat="1" applyFont="1" applyAlignment="1">
      <alignment wrapText="1"/>
    </xf>
    <xf numFmtId="0" fontId="0" fillId="0" borderId="0" xfId="0" applyAlignment="1">
      <alignment horizontal="left" wrapText="1"/>
    </xf>
    <xf numFmtId="0" fontId="3" fillId="0" borderId="0" xfId="0" applyFont="1" applyAlignment="1">
      <alignment vertical="center" wrapText="1"/>
    </xf>
    <xf numFmtId="0" fontId="4" fillId="0" borderId="4" xfId="0" applyFont="1" applyBorder="1" applyAlignment="1">
      <alignment vertical="center"/>
    </xf>
    <xf numFmtId="0" fontId="4" fillId="0" borderId="2" xfId="0" applyFont="1" applyBorder="1" applyAlignment="1">
      <alignment vertical="center"/>
    </xf>
    <xf numFmtId="0" fontId="14" fillId="0" borderId="0" xfId="2"/>
    <xf numFmtId="0" fontId="14" fillId="0" borderId="0" xfId="2" applyFill="1"/>
    <xf numFmtId="0" fontId="15" fillId="0" borderId="0" xfId="0" applyFont="1"/>
    <xf numFmtId="0" fontId="14" fillId="0" borderId="0" xfId="2" applyFill="1" applyAlignment="1"/>
    <xf numFmtId="0" fontId="4" fillId="0" borderId="7" xfId="0" applyFont="1" applyBorder="1" applyAlignment="1">
      <alignment vertical="center" wrapText="1"/>
    </xf>
    <xf numFmtId="0" fontId="0" fillId="0" borderId="6" xfId="0" applyBorder="1" applyAlignment="1">
      <alignment wrapText="1"/>
    </xf>
    <xf numFmtId="0" fontId="0" fillId="0" borderId="8" xfId="0" applyBorder="1"/>
    <xf numFmtId="0" fontId="0" fillId="0" borderId="8" xfId="0" applyBorder="1" applyAlignment="1">
      <alignment wrapText="1"/>
    </xf>
    <xf numFmtId="0" fontId="0" fillId="10" borderId="0" xfId="0" applyFill="1"/>
    <xf numFmtId="2" fontId="4" fillId="0" borderId="0" xfId="0" applyNumberFormat="1" applyFont="1" applyAlignment="1">
      <alignment vertical="center" wrapText="1"/>
    </xf>
    <xf numFmtId="2" fontId="2" fillId="0" borderId="0" xfId="0" applyNumberFormat="1" applyFont="1"/>
    <xf numFmtId="0" fontId="4" fillId="0" borderId="12" xfId="0" applyFont="1" applyBorder="1" applyAlignment="1">
      <alignment vertical="center" wrapText="1"/>
    </xf>
    <xf numFmtId="0" fontId="4" fillId="0" borderId="13" xfId="0" applyFont="1" applyBorder="1" applyAlignment="1">
      <alignment vertical="center" wrapText="1"/>
    </xf>
    <xf numFmtId="0" fontId="0" fillId="0" borderId="12" xfId="0" applyBorder="1"/>
    <xf numFmtId="0" fontId="0" fillId="0" borderId="13" xfId="0" applyBorder="1"/>
    <xf numFmtId="0" fontId="0" fillId="0" borderId="14" xfId="0" applyBorder="1"/>
    <xf numFmtId="0" fontId="0" fillId="0" borderId="1" xfId="0" applyBorder="1"/>
    <xf numFmtId="2" fontId="0" fillId="0" borderId="0" xfId="0" applyNumberFormat="1"/>
    <xf numFmtId="0" fontId="0" fillId="10" borderId="6" xfId="0" applyFill="1" applyBorder="1"/>
    <xf numFmtId="2" fontId="0" fillId="10" borderId="0" xfId="0" applyNumberFormat="1" applyFill="1"/>
    <xf numFmtId="0" fontId="0" fillId="0" borderId="15" xfId="0" applyBorder="1"/>
    <xf numFmtId="2" fontId="0" fillId="0" borderId="15" xfId="0" applyNumberFormat="1" applyBorder="1"/>
    <xf numFmtId="0" fontId="0" fillId="10" borderId="15" xfId="0" applyFill="1" applyBorder="1"/>
    <xf numFmtId="0" fontId="0" fillId="14" borderId="0" xfId="0" applyFill="1"/>
    <xf numFmtId="0" fontId="0" fillId="14" borderId="6" xfId="0" applyFill="1" applyBorder="1"/>
    <xf numFmtId="0" fontId="0" fillId="0" borderId="15" xfId="0" applyBorder="1" applyAlignment="1">
      <alignment wrapText="1"/>
    </xf>
    <xf numFmtId="2" fontId="0" fillId="14" borderId="0" xfId="0" applyNumberFormat="1" applyFill="1"/>
    <xf numFmtId="0" fontId="14" fillId="0" borderId="0" xfId="2" applyBorder="1"/>
    <xf numFmtId="1" fontId="7" fillId="3" borderId="0" xfId="0" applyNumberFormat="1" applyFont="1" applyFill="1"/>
    <xf numFmtId="0" fontId="0" fillId="16" borderId="0" xfId="0" applyFill="1"/>
    <xf numFmtId="0" fontId="0" fillId="17" borderId="0" xfId="0" applyFill="1"/>
    <xf numFmtId="0" fontId="0" fillId="15" borderId="0" xfId="0" applyFill="1"/>
    <xf numFmtId="0" fontId="0" fillId="12" borderId="0" xfId="0" applyFill="1"/>
    <xf numFmtId="0" fontId="0" fillId="18" borderId="0" xfId="0" applyFill="1"/>
    <xf numFmtId="0" fontId="16" fillId="0" borderId="0" xfId="2" applyFont="1"/>
    <xf numFmtId="0" fontId="0" fillId="0" borderId="4" xfId="0" applyBorder="1" applyAlignment="1">
      <alignment vertical="center" wrapText="1"/>
    </xf>
    <xf numFmtId="0" fontId="0" fillId="0" borderId="2" xfId="0" applyBorder="1" applyAlignment="1">
      <alignment vertical="center" wrapText="1"/>
    </xf>
    <xf numFmtId="0" fontId="0" fillId="0" borderId="3" xfId="0" applyBorder="1" applyAlignment="1">
      <alignment vertical="center" wrapText="1"/>
    </xf>
    <xf numFmtId="0" fontId="0" fillId="6" borderId="1" xfId="0" applyFill="1" applyBorder="1" applyAlignment="1">
      <alignment vertical="center" wrapText="1"/>
    </xf>
    <xf numFmtId="0" fontId="0" fillId="4" borderId="1" xfId="0" applyFill="1" applyBorder="1" applyAlignment="1">
      <alignment vertical="center" wrapText="1"/>
    </xf>
    <xf numFmtId="0" fontId="0" fillId="3" borderId="1" xfId="0" applyFill="1" applyBorder="1" applyAlignment="1">
      <alignment vertical="center" wrapText="1"/>
    </xf>
    <xf numFmtId="0" fontId="0" fillId="2" borderId="1" xfId="0" applyFill="1" applyBorder="1" applyAlignment="1">
      <alignment vertical="center" wrapText="1"/>
    </xf>
    <xf numFmtId="0" fontId="3" fillId="4" borderId="0" xfId="0" applyFont="1" applyFill="1"/>
    <xf numFmtId="0" fontId="17" fillId="10" borderId="0" xfId="0" applyFont="1" applyFill="1"/>
    <xf numFmtId="0" fontId="0" fillId="14" borderId="15" xfId="0" applyFill="1" applyBorder="1"/>
    <xf numFmtId="0" fontId="0" fillId="0" borderId="0" xfId="0" applyFill="1"/>
    <xf numFmtId="0" fontId="0" fillId="13" borderId="0" xfId="0" applyFill="1" applyAlignment="1">
      <alignment horizontal="center"/>
    </xf>
    <xf numFmtId="0" fontId="0" fillId="5" borderId="0" xfId="0" applyFill="1" applyAlignment="1">
      <alignment horizontal="center"/>
    </xf>
    <xf numFmtId="0" fontId="0" fillId="0" borderId="0" xfId="0" applyAlignment="1">
      <alignment horizontal="center"/>
    </xf>
    <xf numFmtId="0" fontId="0" fillId="4" borderId="0" xfId="0" applyFill="1" applyAlignment="1">
      <alignment horizontal="center"/>
    </xf>
    <xf numFmtId="0" fontId="0" fillId="3" borderId="0" xfId="0" applyFill="1" applyAlignment="1">
      <alignment horizontal="center"/>
    </xf>
    <xf numFmtId="0" fontId="0" fillId="11" borderId="0" xfId="0" applyFill="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1" xfId="0" applyBorder="1" applyAlignment="1">
      <alignment horizontal="center"/>
    </xf>
  </cellXfs>
  <cellStyles count="3">
    <cellStyle name="Comma 2" xfId="1"/>
    <cellStyle name="Hyperlink" xfId="2" builtinId="8"/>
    <cellStyle name="Normal" xfId="0" builtinId="0"/>
  </cellStyles>
  <dxfs count="0"/>
  <tableStyles count="0" defaultTableStyle="TableStyleMedium2" defaultPivotStyle="PivotStyleLight16"/>
  <colors>
    <mruColors>
      <color rgb="FFCCFF99"/>
      <color rgb="FF00FFFF"/>
      <color rgb="FF99CCFF"/>
      <color rgb="FFFF66CC"/>
      <color rgb="FF6666FF"/>
      <color rgb="FFCC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persons/person.xml><?xml version="1.0" encoding="utf-8"?>
<personList xmlns="http://schemas.microsoft.com/office/spreadsheetml/2018/threadedcomments" xmlns:x="http://schemas.openxmlformats.org/spreadsheetml/2006/main">
  <person displayName="Ian Turner" id="{4B99793B-EE8A-495F-8E8A-DE101B56B74B}" userId="0b2700bdc1aabcd7" providerId="Windows Liv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7" dT="2022-09-20T17:48:40.95" personId="{4B99793B-EE8A-495F-8E8A-DE101B56B74B}" id="{F09A88F0-72FC-447B-AFA6-DCE9FA630635}">
    <text>Mix of different fertilizers available in supplementary information</text>
  </threadedComment>
  <threadedComment ref="A12" dT="2022-09-20T17:48:19.94" personId="{4B99793B-EE8A-495F-8E8A-DE101B56B74B}" id="{565A4EAD-0366-47A3-917A-8B91C899B327}">
    <text>Active ingredient mixes available in supplementary information</text>
  </threadedComment>
</ThreadedComments>
</file>

<file path=xl/threadedComments/threadedComment2.xml><?xml version="1.0" encoding="utf-8"?>
<ThreadedComments xmlns="http://schemas.microsoft.com/office/spreadsheetml/2018/threadedcomments" xmlns:x="http://schemas.openxmlformats.org/spreadsheetml/2006/main">
  <threadedComment ref="B19" dT="2022-09-18T21:48:31.10" personId="{4B99793B-EE8A-495F-8E8A-DE101B56B74B}" id="{078C2994-C94E-40A2-8C3E-3D1736689294}">
    <text>Numbers given do not add to 100%</text>
  </threadedComment>
  <threadedComment ref="B20" dT="2022-09-18T21:48:39.72" personId="{4B99793B-EE8A-495F-8E8A-DE101B56B74B}" id="{3308AAB5-06F3-45E5-87F3-C67AE6F83ACC}">
    <text>Numbers given do not add to 100%</text>
  </threadedComment>
  <threadedComment ref="B21" dT="2022-09-18T21:48:42.55" personId="{4B99793B-EE8A-495F-8E8A-DE101B56B74B}" id="{C41ABCD5-55C2-4D97-80A7-8E3EFBB60D3B}">
    <text>Numbers given do not add to 100%</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hyperlink" Target="https://www.abs.gov.au/methodologies/land-management-and-farming-australia-methodology/2016-17" TargetMode="Externa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3.bin"/><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4"/>
  <sheetViews>
    <sheetView workbookViewId="0">
      <selection activeCell="B7" sqref="B7"/>
    </sheetView>
  </sheetViews>
  <sheetFormatPr defaultRowHeight="14.5" x14ac:dyDescent="0.35"/>
  <cols>
    <col min="1" max="1" width="13.26953125" customWidth="1"/>
    <col min="2" max="2" width="33.453125" customWidth="1"/>
  </cols>
  <sheetData>
    <row r="1" spans="1:3" s="10" customFormat="1" x14ac:dyDescent="0.35">
      <c r="A1" s="10" t="s">
        <v>817</v>
      </c>
      <c r="B1" s="10" t="s">
        <v>818</v>
      </c>
      <c r="C1" s="10" t="s">
        <v>819</v>
      </c>
    </row>
    <row r="2" spans="1:3" x14ac:dyDescent="0.35">
      <c r="A2">
        <v>1</v>
      </c>
      <c r="B2" s="77" t="s">
        <v>820</v>
      </c>
      <c r="C2" t="s">
        <v>874</v>
      </c>
    </row>
    <row r="3" spans="1:3" x14ac:dyDescent="0.35">
      <c r="A3">
        <v>2</v>
      </c>
      <c r="B3" s="77" t="s">
        <v>821</v>
      </c>
      <c r="C3" t="s">
        <v>875</v>
      </c>
    </row>
    <row r="4" spans="1:3" x14ac:dyDescent="0.35">
      <c r="A4">
        <v>3</v>
      </c>
      <c r="B4" s="77" t="s">
        <v>822</v>
      </c>
      <c r="C4" t="s">
        <v>876</v>
      </c>
    </row>
    <row r="5" spans="1:3" x14ac:dyDescent="0.35">
      <c r="A5">
        <v>4</v>
      </c>
      <c r="B5" s="77" t="s">
        <v>823</v>
      </c>
      <c r="C5" t="s">
        <v>877</v>
      </c>
    </row>
    <row r="6" spans="1:3" x14ac:dyDescent="0.35">
      <c r="A6">
        <v>5</v>
      </c>
      <c r="B6" s="76" t="s">
        <v>1141</v>
      </c>
      <c r="C6" t="s">
        <v>1142</v>
      </c>
    </row>
    <row r="7" spans="1:3" x14ac:dyDescent="0.35">
      <c r="A7">
        <v>6</v>
      </c>
      <c r="B7" s="77" t="s">
        <v>1104</v>
      </c>
      <c r="C7" t="s">
        <v>1105</v>
      </c>
    </row>
    <row r="8" spans="1:3" x14ac:dyDescent="0.35">
      <c r="A8">
        <v>7</v>
      </c>
      <c r="B8" s="77" t="s">
        <v>1106</v>
      </c>
      <c r="C8" t="s">
        <v>1107</v>
      </c>
    </row>
    <row r="9" spans="1:3" x14ac:dyDescent="0.35">
      <c r="A9">
        <v>8</v>
      </c>
      <c r="B9" s="77" t="s">
        <v>1108</v>
      </c>
      <c r="C9" t="s">
        <v>1109</v>
      </c>
    </row>
    <row r="10" spans="1:3" x14ac:dyDescent="0.35">
      <c r="A10">
        <v>9</v>
      </c>
      <c r="B10" s="77" t="s">
        <v>1110</v>
      </c>
      <c r="C10" t="s">
        <v>1111</v>
      </c>
    </row>
    <row r="11" spans="1:3" x14ac:dyDescent="0.35">
      <c r="A11">
        <v>10</v>
      </c>
      <c r="B11" s="77" t="s">
        <v>1112</v>
      </c>
      <c r="C11" t="s">
        <v>1113</v>
      </c>
    </row>
    <row r="12" spans="1:3" x14ac:dyDescent="0.35">
      <c r="A12">
        <v>11</v>
      </c>
      <c r="B12" s="76" t="s">
        <v>1114</v>
      </c>
      <c r="C12" t="s">
        <v>1115</v>
      </c>
    </row>
    <row r="13" spans="1:3" x14ac:dyDescent="0.35">
      <c r="A13">
        <v>12</v>
      </c>
      <c r="B13" s="77" t="s">
        <v>1124</v>
      </c>
      <c r="C13" t="s">
        <v>1125</v>
      </c>
    </row>
    <row r="14" spans="1:3" x14ac:dyDescent="0.35">
      <c r="A14">
        <v>13</v>
      </c>
      <c r="B14" s="77" t="s">
        <v>824</v>
      </c>
      <c r="C14" t="s">
        <v>879</v>
      </c>
    </row>
    <row r="15" spans="1:3" x14ac:dyDescent="0.35">
      <c r="A15">
        <v>14</v>
      </c>
      <c r="B15" s="77" t="s">
        <v>917</v>
      </c>
      <c r="C15" t="s">
        <v>921</v>
      </c>
    </row>
    <row r="16" spans="1:3" x14ac:dyDescent="0.35">
      <c r="A16">
        <v>15</v>
      </c>
      <c r="B16" s="79" t="s">
        <v>825</v>
      </c>
      <c r="C16" t="s">
        <v>849</v>
      </c>
    </row>
    <row r="17" spans="1:3" x14ac:dyDescent="0.35">
      <c r="A17">
        <v>16</v>
      </c>
      <c r="B17" s="77" t="s">
        <v>872</v>
      </c>
      <c r="C17" t="s">
        <v>859</v>
      </c>
    </row>
    <row r="18" spans="1:3" x14ac:dyDescent="0.35">
      <c r="A18">
        <v>17</v>
      </c>
      <c r="B18" s="77" t="s">
        <v>826</v>
      </c>
      <c r="C18" t="s">
        <v>850</v>
      </c>
    </row>
    <row r="19" spans="1:3" x14ac:dyDescent="0.35">
      <c r="A19">
        <v>18</v>
      </c>
      <c r="B19" s="79" t="s">
        <v>827</v>
      </c>
      <c r="C19" t="s">
        <v>882</v>
      </c>
    </row>
    <row r="20" spans="1:3" x14ac:dyDescent="0.35">
      <c r="A20">
        <v>19</v>
      </c>
      <c r="B20" s="77" t="s">
        <v>887</v>
      </c>
      <c r="C20" t="s">
        <v>888</v>
      </c>
    </row>
    <row r="21" spans="1:3" x14ac:dyDescent="0.35">
      <c r="A21">
        <v>20</v>
      </c>
      <c r="B21" s="77" t="s">
        <v>919</v>
      </c>
      <c r="C21" t="s">
        <v>920</v>
      </c>
    </row>
    <row r="22" spans="1:3" x14ac:dyDescent="0.35">
      <c r="A22">
        <v>21</v>
      </c>
      <c r="B22" s="76" t="s">
        <v>1121</v>
      </c>
      <c r="C22" t="s">
        <v>1120</v>
      </c>
    </row>
    <row r="23" spans="1:3" x14ac:dyDescent="0.35">
      <c r="A23">
        <v>22</v>
      </c>
      <c r="B23" s="77" t="s">
        <v>1122</v>
      </c>
      <c r="C23" t="s">
        <v>1123</v>
      </c>
    </row>
    <row r="24" spans="1:3" x14ac:dyDescent="0.35">
      <c r="A24">
        <v>23</v>
      </c>
      <c r="B24" s="77" t="s">
        <v>828</v>
      </c>
      <c r="C24" t="s">
        <v>895</v>
      </c>
    </row>
    <row r="25" spans="1:3" x14ac:dyDescent="0.35">
      <c r="A25">
        <v>24</v>
      </c>
      <c r="B25" s="77" t="s">
        <v>829</v>
      </c>
      <c r="C25" t="s">
        <v>897</v>
      </c>
    </row>
    <row r="26" spans="1:3" x14ac:dyDescent="0.35">
      <c r="A26">
        <v>25</v>
      </c>
      <c r="B26" s="77" t="s">
        <v>830</v>
      </c>
      <c r="C26" t="s">
        <v>896</v>
      </c>
    </row>
    <row r="27" spans="1:3" x14ac:dyDescent="0.35">
      <c r="A27">
        <v>26</v>
      </c>
      <c r="B27" s="77" t="s">
        <v>831</v>
      </c>
      <c r="C27" t="s">
        <v>898</v>
      </c>
    </row>
    <row r="28" spans="1:3" x14ac:dyDescent="0.35">
      <c r="A28">
        <v>27</v>
      </c>
      <c r="B28" s="77" t="s">
        <v>832</v>
      </c>
      <c r="C28" t="s">
        <v>899</v>
      </c>
    </row>
    <row r="29" spans="1:3" x14ac:dyDescent="0.35">
      <c r="A29">
        <v>28</v>
      </c>
      <c r="B29" s="77" t="s">
        <v>833</v>
      </c>
      <c r="C29" t="s">
        <v>900</v>
      </c>
    </row>
    <row r="30" spans="1:3" x14ac:dyDescent="0.35">
      <c r="A30">
        <v>29</v>
      </c>
      <c r="B30" s="77" t="s">
        <v>834</v>
      </c>
      <c r="C30" t="s">
        <v>851</v>
      </c>
    </row>
    <row r="31" spans="1:3" x14ac:dyDescent="0.35">
      <c r="A31">
        <v>30</v>
      </c>
      <c r="B31" s="77" t="s">
        <v>835</v>
      </c>
      <c r="C31" t="s">
        <v>852</v>
      </c>
    </row>
    <row r="32" spans="1:3" x14ac:dyDescent="0.35">
      <c r="A32">
        <v>31</v>
      </c>
      <c r="B32" s="77" t="s">
        <v>836</v>
      </c>
      <c r="C32" t="s">
        <v>853</v>
      </c>
    </row>
    <row r="33" spans="1:3" x14ac:dyDescent="0.35">
      <c r="A33">
        <v>32</v>
      </c>
      <c r="B33" s="77" t="s">
        <v>889</v>
      </c>
      <c r="C33" t="s">
        <v>890</v>
      </c>
    </row>
    <row r="34" spans="1:3" x14ac:dyDescent="0.35">
      <c r="A34">
        <v>33</v>
      </c>
      <c r="B34" s="76" t="s">
        <v>1118</v>
      </c>
      <c r="C34" t="s">
        <v>1119</v>
      </c>
    </row>
    <row r="35" spans="1:3" x14ac:dyDescent="0.35">
      <c r="A35">
        <v>34</v>
      </c>
      <c r="B35" s="77" t="s">
        <v>1135</v>
      </c>
      <c r="C35" t="s">
        <v>1136</v>
      </c>
    </row>
    <row r="36" spans="1:3" x14ac:dyDescent="0.35">
      <c r="A36">
        <v>35</v>
      </c>
      <c r="B36" s="77" t="s">
        <v>1131</v>
      </c>
      <c r="C36" t="s">
        <v>1132</v>
      </c>
    </row>
    <row r="37" spans="1:3" x14ac:dyDescent="0.35">
      <c r="A37">
        <v>36</v>
      </c>
      <c r="B37" s="77" t="s">
        <v>837</v>
      </c>
      <c r="C37" t="s">
        <v>901</v>
      </c>
    </row>
    <row r="38" spans="1:3" x14ac:dyDescent="0.35">
      <c r="A38">
        <v>37</v>
      </c>
      <c r="B38" s="77" t="s">
        <v>838</v>
      </c>
      <c r="C38" t="s">
        <v>902</v>
      </c>
    </row>
    <row r="39" spans="1:3" x14ac:dyDescent="0.35">
      <c r="A39">
        <v>38</v>
      </c>
      <c r="B39" s="77" t="s">
        <v>839</v>
      </c>
      <c r="C39" t="s">
        <v>903</v>
      </c>
    </row>
    <row r="40" spans="1:3" x14ac:dyDescent="0.35">
      <c r="A40">
        <v>39</v>
      </c>
      <c r="B40" s="77" t="s">
        <v>840</v>
      </c>
      <c r="C40" t="s">
        <v>880</v>
      </c>
    </row>
    <row r="41" spans="1:3" x14ac:dyDescent="0.35">
      <c r="A41">
        <v>40</v>
      </c>
      <c r="B41" s="77" t="s">
        <v>841</v>
      </c>
      <c r="C41" t="s">
        <v>854</v>
      </c>
    </row>
    <row r="42" spans="1:3" x14ac:dyDescent="0.35">
      <c r="A42">
        <v>41</v>
      </c>
      <c r="B42" s="77" t="s">
        <v>842</v>
      </c>
      <c r="C42" t="s">
        <v>855</v>
      </c>
    </row>
    <row r="43" spans="1:3" x14ac:dyDescent="0.35">
      <c r="A43">
        <v>42</v>
      </c>
      <c r="B43" s="77" t="s">
        <v>883</v>
      </c>
      <c r="C43" t="s">
        <v>884</v>
      </c>
    </row>
    <row r="44" spans="1:3" x14ac:dyDescent="0.35">
      <c r="A44">
        <v>43</v>
      </c>
      <c r="B44" s="77" t="s">
        <v>892</v>
      </c>
      <c r="C44" t="s">
        <v>891</v>
      </c>
    </row>
    <row r="45" spans="1:3" x14ac:dyDescent="0.35">
      <c r="A45">
        <v>44</v>
      </c>
      <c r="B45" s="76" t="s">
        <v>1116</v>
      </c>
      <c r="C45" t="s">
        <v>1117</v>
      </c>
    </row>
    <row r="46" spans="1:3" x14ac:dyDescent="0.35">
      <c r="A46">
        <v>45</v>
      </c>
      <c r="B46" s="77" t="s">
        <v>1138</v>
      </c>
      <c r="C46" t="s">
        <v>1139</v>
      </c>
    </row>
    <row r="47" spans="1:3" x14ac:dyDescent="0.35">
      <c r="A47">
        <v>46</v>
      </c>
      <c r="B47" s="77" t="s">
        <v>843</v>
      </c>
      <c r="C47" t="s">
        <v>901</v>
      </c>
    </row>
    <row r="48" spans="1:3" x14ac:dyDescent="0.35">
      <c r="A48">
        <v>47</v>
      </c>
      <c r="B48" s="77" t="s">
        <v>844</v>
      </c>
      <c r="C48" t="s">
        <v>904</v>
      </c>
    </row>
    <row r="49" spans="1:3" x14ac:dyDescent="0.35">
      <c r="A49">
        <v>48</v>
      </c>
      <c r="B49" s="77" t="s">
        <v>845</v>
      </c>
      <c r="C49" t="s">
        <v>881</v>
      </c>
    </row>
    <row r="50" spans="1:3" x14ac:dyDescent="0.35">
      <c r="A50">
        <v>49</v>
      </c>
      <c r="B50" s="77" t="s">
        <v>846</v>
      </c>
      <c r="C50" t="s">
        <v>856</v>
      </c>
    </row>
    <row r="51" spans="1:3" x14ac:dyDescent="0.35">
      <c r="A51">
        <v>50</v>
      </c>
      <c r="B51" s="77" t="s">
        <v>847</v>
      </c>
      <c r="C51" t="s">
        <v>857</v>
      </c>
    </row>
    <row r="52" spans="1:3" x14ac:dyDescent="0.35">
      <c r="A52">
        <v>51</v>
      </c>
      <c r="B52" s="77" t="s">
        <v>848</v>
      </c>
      <c r="C52" t="s">
        <v>858</v>
      </c>
    </row>
    <row r="53" spans="1:3" x14ac:dyDescent="0.35">
      <c r="A53">
        <v>52</v>
      </c>
      <c r="B53" s="77" t="s">
        <v>886</v>
      </c>
      <c r="C53" t="s">
        <v>885</v>
      </c>
    </row>
    <row r="54" spans="1:3" x14ac:dyDescent="0.35">
      <c r="A54">
        <v>53</v>
      </c>
      <c r="B54" s="77" t="s">
        <v>894</v>
      </c>
      <c r="C54" t="s">
        <v>893</v>
      </c>
    </row>
  </sheetData>
  <hyperlinks>
    <hyperlink ref="B3" location="'Default pedigree matrix'!A1" display="Default pedigree matrix"/>
    <hyperlink ref="B4" location="'Yield temporal pedigree'!A1" display="Yield temporal pedigree"/>
    <hyperlink ref="B5" location="'Completeness pedigree'!A1" display="Completeness pedigree"/>
    <hyperlink ref="B14" location="'CA - CRSC'!A1" display="CA - CRSC"/>
    <hyperlink ref="B16" location="'CA - MacWilliam et al 2014'!A1" display="CA - MacWilliam et al 2014"/>
    <hyperlink ref="B17" location="'Shrestha et al 2014 - Canola_CA'!A1" display="Shrestha et al 2014 - Canola_CA"/>
    <hyperlink ref="B18" location="'CA - MacWilliam et al 2016'!A1" display="CA - MacWilliam et al 2016"/>
    <hyperlink ref="B19" location="'Miller Kumar 2013 Canola CA'!A1" display="Miller Kumar 2013 Canola CA"/>
    <hyperlink ref="B23" location="'Canola, Aus - Tomkinson 2013'!A1" display="Canola, Aus - Tomkinson 2013"/>
    <hyperlink ref="B24" location="'au - Ag Comm. 2020-21'!A1" display="au - Ag Comm. 2020-21"/>
    <hyperlink ref="B25" location="'AU - LMP Survey 2016-17'!A1" display="AU - LMP Survey 2016-17"/>
    <hyperlink ref="B26" location="'AU - LMP Survey 2013-14'!A1" display="AU - LMP Survey 2013-14"/>
    <hyperlink ref="B27" location="'AU - AOF annual report 2021'!A1" display="AU - AOF annual report 2021"/>
    <hyperlink ref="B28" location="'AU - GRDC Farm Practices Survey'!A1" display="AU - GRDC Farm Practices Survey"/>
    <hyperlink ref="B29" location="'AU - CSIRO Carbon Footprint'!A1" display="AU - CSIRO Carbon Footprint"/>
    <hyperlink ref="B30" location="'Biswas et al. 2011 canola Aus'!A1" display="Biswas et al. 2011 canola Aus"/>
    <hyperlink ref="B31" location="'Simmons et al. 2019 canola Aus'!A1" display="Simmons et al. 2019 canola Aus"/>
    <hyperlink ref="B32" location="'Browne et al. 2011 canola Aus'!A1" display="Browne et al. 2011 canola Aus"/>
    <hyperlink ref="B35" location="'Canola, FR - Nemecek 2007'!A1" display="Canola, FR - Nemecek et al. 2007"/>
    <hyperlink ref="B36" location="'Canola, FR - Nemecek 2010'!A1" display="Canola, FR - Nemecek 2010"/>
    <hyperlink ref="B37" location="'FR - EU Oilseed, Protein Crops'!A1" display="FR - EU Oilseed, Protein Crops"/>
    <hyperlink ref="B38" location="'FR - Eurostat database'!A1" display="FR - Eurostat database"/>
    <hyperlink ref="B39" location="'FR - Évolution des pratiques'!A1" display="FR - Évolution des pratiques"/>
    <hyperlink ref="B40" location="'Malca et al. 2014 FR rapeseed'!A1" display="Malca et al. 2014 FR rapeseed"/>
    <hyperlink ref="B41" location="'Aoun et al. 2016 FR rapeseed'!A1" display="Aoun et al. 2016 FR rapeseed"/>
    <hyperlink ref="B42" location="'Nguyen et al. 2012 FR rapeseed'!A1" display="Nguyen et al. 2012 FR rapeseed"/>
    <hyperlink ref="B43" location="'Garcia-Condado 2019 residue FR'!A1" display="Garcia-Condado 2019 residue FR "/>
    <hyperlink ref="B44" location="'Alcock et al. 2022 rapeseed FR'!A1" display="Alcock et al. 2022 rapeseed FR"/>
    <hyperlink ref="B46" location="'canola, DE - Nemecek 2007'!A1" display="canola, DE - Nemecek et al. 2007"/>
    <hyperlink ref="B47" location="'DE - EU Oilseeds, protein crops'!A1" display="DE - EU Oilseeds, protein crops"/>
    <hyperlink ref="B48" location="'DE- German fertilizer ordinance'!A1" display="DE- German fertilizer ordinance"/>
    <hyperlink ref="B49" location="'Malca et al. 2014 DE rapeseed'!A1" display="Malca et al. 2014 DE rapeseed"/>
    <hyperlink ref="B50" location="'Felten et al. 2013 DE rapeseed'!A1" display="Felten et al. 2013 DE rapeseed"/>
    <hyperlink ref="B51" location="'O''Keefe et al. 2017 rapeseed DE'!A1" display="O'Keefe et al. 2017 rapeseed DE"/>
    <hyperlink ref="B52" location="'Nordborg et al. 2014 SI DE rape'!A1" display="Nordborg et al. 2014 SI DE rape"/>
    <hyperlink ref="B2" location="'Table of contents'!A1" display="Table of contents"/>
    <hyperlink ref="B53" location="'Garcia-Condado 2019 residue DE'!A1" display="Garcia-Condado 2019 residue DE "/>
    <hyperlink ref="B20" location="'Alcock et al. 2022  CA rapeseed'!A1" display="Alcock et al. 2022 rapeseed CA"/>
    <hyperlink ref="B33" location="'Alcock et al. 2022 AU rapeseed'!A1" display="Alcock et al. 2022 rapeseed AU"/>
    <hyperlink ref="B54" location="'Alcock et al. 2022 DE rapeseed'!A1" display="Alcock et al. 2022 rapeseed DE"/>
    <hyperlink ref="B15" location="'CA - StatsCan'!A1" display="CA - Statscan"/>
    <hyperlink ref="B21" location="'SK - Statscan'!A1" display="SK - Statscan"/>
    <hyperlink ref="B13" location="'CA - Nemecek et al. 2015'!A1" display="CA - Nemecek et al. 2015"/>
    <hyperlink ref="B7" location="'Summary sheet - SK'!A1" display="Summary sheet - SK"/>
    <hyperlink ref="B8" location="'Summary sheet - CA'!A1" display="Summary sheet - CA"/>
    <hyperlink ref="B9" location="'Summary sheet - Aus'!A1" display="Summary sheet - AU"/>
    <hyperlink ref="B10" location="'Summary sheet - FR'!A1" display="Summary sheet - FR"/>
    <hyperlink ref="B11" location="'Summary sheet - DE'!A1" display="Summary sheet - DE"/>
    <hyperlink ref="B12" location="'CA - van Paassen et al. 2019'!A1" display="CA - van Paassen et al. 2019"/>
    <hyperlink ref="B22" location="'AU - van Paassen et al. 2019'!A1" display="AU - van Paassen et al. 2019"/>
    <hyperlink ref="B34" location="'FR - van Paassen et al 2019'!A1" display="FR - van Paassen et al. 2019"/>
    <hyperlink ref="B45" location="'canola, DE - van Paassen 2019'!A1" display="DE - van Paassen et al. 2019"/>
    <hyperlink ref="B6" location="'Reliability pedigree'!A1" display="Reliability pedigree"/>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33"/>
  <sheetViews>
    <sheetView zoomScale="80" zoomScaleNormal="80" workbookViewId="0">
      <pane xSplit="1" ySplit="6" topLeftCell="B10" activePane="bottomRight" state="frozen"/>
      <selection pane="topRight" activeCell="B1" sqref="B1"/>
      <selection pane="bottomLeft" activeCell="A7" sqref="A7"/>
      <selection pane="bottomRight" activeCell="C12" sqref="C12"/>
    </sheetView>
  </sheetViews>
  <sheetFormatPr defaultRowHeight="14.5" x14ac:dyDescent="0.35"/>
  <cols>
    <col min="1" max="1" width="18.90625" customWidth="1"/>
  </cols>
  <sheetData>
    <row r="1" spans="1:49" x14ac:dyDescent="0.35">
      <c r="A1" s="76" t="s">
        <v>873</v>
      </c>
    </row>
    <row r="2" spans="1:49" x14ac:dyDescent="0.35">
      <c r="A2" t="s">
        <v>956</v>
      </c>
    </row>
    <row r="3" spans="1:49" x14ac:dyDescent="0.35">
      <c r="A3" s="99"/>
      <c r="B3" t="s">
        <v>962</v>
      </c>
    </row>
    <row r="4" spans="1:49" x14ac:dyDescent="0.35">
      <c r="A4" s="84"/>
      <c r="B4" t="s">
        <v>963</v>
      </c>
    </row>
    <row r="5" spans="1:49" x14ac:dyDescent="0.35">
      <c r="B5" s="105" t="s">
        <v>47</v>
      </c>
      <c r="C5" s="123" t="s">
        <v>54</v>
      </c>
      <c r="D5" s="123"/>
      <c r="E5" s="123"/>
      <c r="F5" s="106" t="s">
        <v>62</v>
      </c>
      <c r="G5" s="125" t="s">
        <v>971</v>
      </c>
      <c r="H5" s="125"/>
      <c r="I5" s="125"/>
      <c r="J5" s="125"/>
      <c r="K5" s="125"/>
      <c r="L5" s="125"/>
      <c r="M5" s="125"/>
      <c r="N5" s="125"/>
      <c r="O5" s="125"/>
      <c r="P5" s="125"/>
      <c r="Q5" s="125"/>
      <c r="R5" s="125"/>
      <c r="S5" s="125"/>
      <c r="T5" s="125"/>
      <c r="U5" s="125"/>
      <c r="V5" s="125"/>
      <c r="W5" s="125"/>
      <c r="X5" s="125"/>
      <c r="Y5" s="125"/>
      <c r="Z5" s="125"/>
      <c r="AA5" s="126" t="s">
        <v>73</v>
      </c>
      <c r="AB5" s="126"/>
      <c r="AC5" s="126"/>
      <c r="AD5" s="126"/>
      <c r="AE5" s="126"/>
      <c r="AF5" s="126"/>
      <c r="AG5" s="126"/>
      <c r="AH5" s="126"/>
      <c r="AI5" s="126"/>
      <c r="AJ5" s="126"/>
      <c r="AK5" s="126"/>
      <c r="AL5" s="126"/>
      <c r="AM5" s="109" t="s">
        <v>972</v>
      </c>
      <c r="AN5" s="127" t="s">
        <v>80</v>
      </c>
      <c r="AO5" s="127"/>
      <c r="AP5" s="127"/>
      <c r="AQ5" s="127"/>
      <c r="AR5" s="108" t="s">
        <v>1040</v>
      </c>
      <c r="AS5" s="107" t="s">
        <v>976</v>
      </c>
      <c r="AT5" s="122" t="s">
        <v>939</v>
      </c>
      <c r="AU5" s="122"/>
      <c r="AV5" s="122"/>
      <c r="AW5" s="122"/>
    </row>
    <row r="6" spans="1:49" s="19" customFormat="1" ht="92.5" customHeight="1" x14ac:dyDescent="0.35">
      <c r="A6" s="19" t="s">
        <v>957</v>
      </c>
      <c r="B6" s="19" t="s">
        <v>47</v>
      </c>
      <c r="C6" s="19" t="s">
        <v>968</v>
      </c>
      <c r="D6" s="19" t="s">
        <v>969</v>
      </c>
      <c r="E6" s="19" t="s">
        <v>970</v>
      </c>
      <c r="F6" s="19" t="s">
        <v>62</v>
      </c>
      <c r="G6" s="19" t="s">
        <v>67</v>
      </c>
      <c r="H6" s="19" t="s">
        <v>1028</v>
      </c>
      <c r="I6" s="19" t="s">
        <v>1075</v>
      </c>
      <c r="J6" s="19" t="s">
        <v>1077</v>
      </c>
      <c r="K6" s="19" t="s">
        <v>1029</v>
      </c>
      <c r="L6" s="19" t="s">
        <v>1038</v>
      </c>
      <c r="M6" s="19" t="s">
        <v>1035</v>
      </c>
      <c r="N6" s="19" t="s">
        <v>1041</v>
      </c>
      <c r="O6" s="19" t="s">
        <v>1031</v>
      </c>
      <c r="P6" s="19" t="s">
        <v>1036</v>
      </c>
      <c r="Q6" s="19" t="s">
        <v>1042</v>
      </c>
      <c r="R6" s="19" t="s">
        <v>1032</v>
      </c>
      <c r="S6" s="19" t="s">
        <v>1037</v>
      </c>
      <c r="T6" s="19" t="s">
        <v>1043</v>
      </c>
      <c r="U6" s="19" t="s">
        <v>1068</v>
      </c>
      <c r="V6" s="19" t="s">
        <v>1069</v>
      </c>
      <c r="W6" s="19" t="s">
        <v>1070</v>
      </c>
      <c r="X6" s="19" t="s">
        <v>1030</v>
      </c>
      <c r="Y6" s="19" t="s">
        <v>1039</v>
      </c>
      <c r="Z6" s="19" t="s">
        <v>1044</v>
      </c>
      <c r="AA6" s="19" t="s">
        <v>1051</v>
      </c>
      <c r="AB6" s="19" t="s">
        <v>1052</v>
      </c>
      <c r="AC6" s="19" t="s">
        <v>1045</v>
      </c>
      <c r="AD6" s="19" t="s">
        <v>1055</v>
      </c>
      <c r="AE6" s="19" t="s">
        <v>1053</v>
      </c>
      <c r="AF6" s="19" t="s">
        <v>1046</v>
      </c>
      <c r="AG6" s="19" t="s">
        <v>1056</v>
      </c>
      <c r="AH6" s="19" t="s">
        <v>1054</v>
      </c>
      <c r="AI6" s="19" t="s">
        <v>1047</v>
      </c>
      <c r="AJ6" s="19" t="s">
        <v>1057</v>
      </c>
      <c r="AK6" s="19" t="s">
        <v>1058</v>
      </c>
      <c r="AL6" s="19" t="s">
        <v>1048</v>
      </c>
      <c r="AM6" s="19" t="s">
        <v>972</v>
      </c>
      <c r="AN6" s="19" t="s">
        <v>975</v>
      </c>
      <c r="AO6" s="19" t="s">
        <v>973</v>
      </c>
      <c r="AP6" s="19" t="s">
        <v>974</v>
      </c>
      <c r="AQ6" s="19" t="s">
        <v>1050</v>
      </c>
      <c r="AR6" s="19" t="s">
        <v>1040</v>
      </c>
      <c r="AS6" s="101" t="s">
        <v>976</v>
      </c>
      <c r="AT6" s="19" t="s">
        <v>754</v>
      </c>
      <c r="AU6" s="19" t="s">
        <v>755</v>
      </c>
      <c r="AV6" s="19" t="s">
        <v>1049</v>
      </c>
      <c r="AW6" s="101" t="s">
        <v>291</v>
      </c>
    </row>
    <row r="7" spans="1:49" x14ac:dyDescent="0.35">
      <c r="A7" s="76" t="s">
        <v>1096</v>
      </c>
      <c r="B7">
        <f>'canola, DE - van Paassen 2019'!T4</f>
        <v>1.0540666817458317</v>
      </c>
      <c r="C7" s="84"/>
      <c r="D7" s="99">
        <f>'canola, DE - van Paassen 2019'!T5</f>
        <v>1.0744244531716256</v>
      </c>
      <c r="E7" s="99">
        <f>'canola, DE - van Paassen 2019'!T6</f>
        <v>1.0744244531716256</v>
      </c>
      <c r="F7">
        <f>'canola, DE - van Paassen 2019'!T7</f>
        <v>1.1130148943987077</v>
      </c>
      <c r="G7">
        <f>'canola, DE - van Paassen 2019'!T8</f>
        <v>1.1130148943987077</v>
      </c>
      <c r="H7" s="99">
        <f>'canola, DE - van Paassen 2019'!T9</f>
        <v>1.0540666817458317</v>
      </c>
      <c r="I7" s="84"/>
      <c r="J7" s="84"/>
      <c r="K7" s="99">
        <f>'canola, DE - van Paassen 2019'!T9</f>
        <v>1.0540666817458317</v>
      </c>
      <c r="L7" s="99">
        <f>'canola, DE - van Paassen 2019'!T10</f>
        <v>1.0540666817458317</v>
      </c>
      <c r="M7" s="84"/>
      <c r="N7" s="99">
        <f>'canola, DE - van Paassen 2019'!T10</f>
        <v>1.0540666817458317</v>
      </c>
      <c r="O7" s="99">
        <f>N7</f>
        <v>1.0540666817458317</v>
      </c>
      <c r="P7" s="84"/>
      <c r="Q7" s="99">
        <f>O7</f>
        <v>1.0540666817458317</v>
      </c>
      <c r="R7" s="99">
        <f>Q7</f>
        <v>1.0540666817458317</v>
      </c>
      <c r="S7" s="84"/>
      <c r="T7" s="99">
        <f>R7</f>
        <v>1.0540666817458317</v>
      </c>
      <c r="U7" s="99">
        <f>T7</f>
        <v>1.0540666817458317</v>
      </c>
      <c r="V7" s="84"/>
      <c r="W7" s="99">
        <f>U7</f>
        <v>1.0540666817458317</v>
      </c>
      <c r="X7" s="84"/>
      <c r="Y7" s="84"/>
      <c r="Z7" s="84"/>
      <c r="AA7" s="84"/>
      <c r="AB7" s="99">
        <f>'canola, DE - van Paassen 2019'!T10</f>
        <v>1.0540666817458317</v>
      </c>
      <c r="AC7" s="84"/>
      <c r="AD7" s="84"/>
      <c r="AE7" s="99">
        <f>AB7</f>
        <v>1.0540666817458317</v>
      </c>
      <c r="AF7" s="84"/>
      <c r="AG7" s="84"/>
      <c r="AH7" s="99">
        <f>AB7</f>
        <v>1.0540666817458317</v>
      </c>
      <c r="AI7" s="84"/>
      <c r="AJ7" s="84"/>
      <c r="AK7" s="84"/>
      <c r="AL7" s="84"/>
      <c r="AM7" s="84"/>
      <c r="AN7" s="99">
        <f>'canola, DE - van Paassen 2019'!T13</f>
        <v>1.0744244531716256</v>
      </c>
      <c r="AO7" s="84"/>
      <c r="AP7" s="84"/>
      <c r="AQ7" s="84"/>
      <c r="AR7" s="99">
        <f>'canola, DE - van Paassen 2019'!T14</f>
        <v>1.2152396494091648</v>
      </c>
      <c r="AS7">
        <f>'canola, DE - van Paassen 2019'!T16</f>
        <v>1.5089507464377672</v>
      </c>
      <c r="AT7">
        <f>'canola, DE - van Paassen 2019'!T21</f>
        <v>1.0751621268805629</v>
      </c>
      <c r="AU7">
        <f>'canola, DE - van Paassen 2019'!T20</f>
        <v>1.0751621268805629</v>
      </c>
      <c r="AV7">
        <f>'canola, DE - van Paassen 2019'!T19</f>
        <v>1.0751621268805629</v>
      </c>
      <c r="AW7" s="84"/>
    </row>
    <row r="8" spans="1:49" x14ac:dyDescent="0.35">
      <c r="A8" s="77" t="s">
        <v>1127</v>
      </c>
      <c r="B8">
        <f>'canola, DE - Nemecek 2007'!T4</f>
        <v>1.2284225230179247</v>
      </c>
      <c r="C8" s="84"/>
      <c r="D8">
        <f>'canola, DE - Nemecek 2007'!T5</f>
        <v>1.2354522921220721</v>
      </c>
      <c r="E8">
        <f>'canola, DE - Nemecek 2007'!T6</f>
        <v>1.2354522921220721</v>
      </c>
      <c r="F8">
        <f>'canola, DE - Nemecek 2007'!T7</f>
        <v>1.3713425173473328</v>
      </c>
      <c r="G8">
        <f>'canola, DE - Nemecek 2007'!T8</f>
        <v>1.3713425173473328</v>
      </c>
      <c r="H8" s="84"/>
      <c r="I8" s="84"/>
      <c r="J8" s="84"/>
      <c r="K8" s="84"/>
      <c r="L8">
        <f>'canola, DE - Nemecek 2007'!T9</f>
        <v>1.3713425173473328</v>
      </c>
      <c r="M8" s="84"/>
      <c r="N8">
        <f>L8</f>
        <v>1.3713425173473328</v>
      </c>
      <c r="O8">
        <f>N8</f>
        <v>1.3713425173473328</v>
      </c>
      <c r="P8" s="84"/>
      <c r="Q8">
        <f>O8</f>
        <v>1.3713425173473328</v>
      </c>
      <c r="R8">
        <f>Q8</f>
        <v>1.3713425173473328</v>
      </c>
      <c r="S8" s="84"/>
      <c r="T8">
        <f>R8</f>
        <v>1.3713425173473328</v>
      </c>
      <c r="U8">
        <f>T8</f>
        <v>1.3713425173473328</v>
      </c>
      <c r="V8" s="84"/>
      <c r="W8">
        <f>U8</f>
        <v>1.3713425173473328</v>
      </c>
      <c r="X8" s="84"/>
      <c r="Y8" s="84"/>
      <c r="Z8" s="84"/>
      <c r="AA8">
        <f>'canola, DE - Nemecek 2007'!T10</f>
        <v>1.3713425173473328</v>
      </c>
      <c r="AB8" s="84"/>
      <c r="AC8">
        <f>AA8</f>
        <v>1.3713425173473328</v>
      </c>
      <c r="AD8">
        <f>AC8</f>
        <v>1.3713425173473328</v>
      </c>
      <c r="AE8" s="84"/>
      <c r="AF8">
        <f>AD8</f>
        <v>1.3713425173473328</v>
      </c>
      <c r="AG8">
        <f>AF8</f>
        <v>1.3713425173473328</v>
      </c>
      <c r="AH8" s="84"/>
      <c r="AI8">
        <f>AG8</f>
        <v>1.3713425173473328</v>
      </c>
      <c r="AJ8" s="84"/>
      <c r="AK8" s="84"/>
      <c r="AL8" s="84"/>
      <c r="AM8" s="99">
        <f>'canola, DE - Nemecek 2007'!T12</f>
        <v>1.3000688016831126</v>
      </c>
      <c r="AN8">
        <f>'canola, DE - Nemecek 2007'!T13</f>
        <v>1.3713425173473328</v>
      </c>
      <c r="AO8" s="84"/>
      <c r="AP8" s="84"/>
      <c r="AQ8" s="84"/>
      <c r="AR8">
        <f>'canola, DE - Nemecek 2007'!T14</f>
        <v>1.3713425173473328</v>
      </c>
      <c r="AS8">
        <f>'canola, DE - Nemecek 2007'!T15</f>
        <v>1.3713425173473328</v>
      </c>
      <c r="AT8">
        <f>'canola, DE - Nemecek 2007'!T18</f>
        <v>1.2941338353151037</v>
      </c>
      <c r="AU8">
        <f>AT8</f>
        <v>1.2941338353151037</v>
      </c>
      <c r="AV8">
        <f>'canola, DE - Nemecek 2007'!T17</f>
        <v>1.3000688016831126</v>
      </c>
      <c r="AW8" s="84"/>
    </row>
    <row r="9" spans="1:49" x14ac:dyDescent="0.35">
      <c r="A9" s="76" t="s">
        <v>1097</v>
      </c>
      <c r="B9" s="99">
        <f>'DE - EU Oilseeds, protein crops'!T4</f>
        <v>1</v>
      </c>
      <c r="C9" s="84"/>
      <c r="D9" s="84"/>
      <c r="E9" s="84"/>
      <c r="F9" s="84"/>
      <c r="G9" s="84"/>
      <c r="H9" s="84"/>
      <c r="I9" s="84"/>
      <c r="J9" s="84"/>
      <c r="K9" s="84"/>
      <c r="L9" s="84"/>
      <c r="M9" s="84"/>
      <c r="N9" s="84"/>
      <c r="O9" s="84"/>
      <c r="P9" s="84"/>
      <c r="Q9" s="84"/>
      <c r="R9" s="84"/>
      <c r="S9" s="84"/>
      <c r="T9" s="84"/>
      <c r="U9" s="84"/>
      <c r="V9" s="84"/>
      <c r="W9" s="84"/>
      <c r="X9" s="84"/>
      <c r="Y9" s="84"/>
      <c r="Z9" s="84"/>
      <c r="AA9" s="84"/>
      <c r="AB9" s="84"/>
      <c r="AC9" s="84"/>
      <c r="AD9" s="84"/>
      <c r="AE9" s="84"/>
      <c r="AF9" s="84"/>
      <c r="AG9" s="84"/>
      <c r="AH9" s="84"/>
      <c r="AI9" s="84"/>
      <c r="AJ9" s="84"/>
      <c r="AK9" s="84"/>
      <c r="AL9" s="84"/>
      <c r="AM9" s="84"/>
      <c r="AN9" s="84"/>
      <c r="AO9" s="84"/>
      <c r="AP9" s="84"/>
      <c r="AQ9" s="84"/>
      <c r="AR9" s="84"/>
      <c r="AS9" s="84"/>
      <c r="AT9" s="84"/>
      <c r="AU9" s="84"/>
      <c r="AV9" s="84"/>
      <c r="AW9" s="84"/>
    </row>
    <row r="10" spans="1:49" x14ac:dyDescent="0.35">
      <c r="A10" s="76" t="s">
        <v>1098</v>
      </c>
      <c r="B10" s="84"/>
      <c r="C10" s="84"/>
      <c r="D10" s="84"/>
      <c r="E10" s="84"/>
      <c r="F10" s="84"/>
      <c r="G10" s="84"/>
      <c r="H10" s="84"/>
      <c r="I10" s="84"/>
      <c r="J10" s="84"/>
      <c r="K10" s="84"/>
      <c r="L10" s="84"/>
      <c r="M10">
        <f>'DE- German fertilizer ordinance'!T4</f>
        <v>1.2295911287822268</v>
      </c>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row>
    <row r="11" spans="1:49" x14ac:dyDescent="0.35">
      <c r="A11" s="76" t="s">
        <v>1092</v>
      </c>
      <c r="B11">
        <f>'Malca et al. 2014 DE rapeseed'!T5</f>
        <v>1.207723199572867</v>
      </c>
      <c r="C11" s="84"/>
      <c r="D11">
        <f>'Malca et al. 2014 DE rapeseed'!T6</f>
        <v>1.5043938375399291</v>
      </c>
      <c r="E11" s="84"/>
      <c r="F11" s="84"/>
      <c r="G11" s="84"/>
      <c r="H11" s="84"/>
      <c r="I11" s="84"/>
      <c r="J11" s="84"/>
      <c r="K11" s="84"/>
      <c r="L11" s="84"/>
      <c r="M11">
        <f>'Malca et al. 2014 DE rapeseed'!T8</f>
        <v>1.508769162317128</v>
      </c>
      <c r="N11" s="84"/>
      <c r="O11" s="84"/>
      <c r="P11">
        <f>M11</f>
        <v>1.508769162317128</v>
      </c>
      <c r="Q11" s="84"/>
      <c r="R11" s="84"/>
      <c r="S11">
        <f>P11</f>
        <v>1.508769162317128</v>
      </c>
      <c r="T11" s="84"/>
      <c r="U11" s="84"/>
      <c r="V11">
        <f>S11</f>
        <v>1.508769162317128</v>
      </c>
      <c r="W11" s="84"/>
      <c r="X11" s="84"/>
      <c r="Y11" s="84"/>
      <c r="Z11" s="84"/>
      <c r="AA11" s="84"/>
      <c r="AB11">
        <f>'Malca et al. 2014 DE rapeseed'!T9</f>
        <v>1.508769162317128</v>
      </c>
      <c r="AC11" s="84"/>
      <c r="AD11" s="84"/>
      <c r="AE11">
        <f>AB11</f>
        <v>1.508769162317128</v>
      </c>
      <c r="AF11" s="84"/>
      <c r="AG11" s="84"/>
      <c r="AH11">
        <f>AE11</f>
        <v>1.508769162317128</v>
      </c>
      <c r="AI11" s="84"/>
      <c r="AJ11" s="84"/>
      <c r="AK11" s="84"/>
      <c r="AL11" s="84"/>
      <c r="AM11" s="84"/>
      <c r="AN11">
        <f>'Malca et al. 2014 DE rapeseed'!T11</f>
        <v>1.508769162317128</v>
      </c>
      <c r="AO11" s="84"/>
      <c r="AP11" s="84"/>
      <c r="AQ11" s="84"/>
      <c r="AR11" s="84"/>
      <c r="AS11">
        <f>'Malca et al. 2014 DE rapeseed'!T13</f>
        <v>1.508769162317128</v>
      </c>
      <c r="AT11" s="84"/>
      <c r="AU11" s="84"/>
      <c r="AV11" s="84"/>
      <c r="AW11">
        <f>'Malca et al. 2014 DE rapeseed'!T17</f>
        <v>1.7779948110953454</v>
      </c>
    </row>
    <row r="12" spans="1:49" x14ac:dyDescent="0.35">
      <c r="A12" s="76" t="s">
        <v>1099</v>
      </c>
      <c r="B12">
        <f>'Felten et al. 2013 DE rapeseed'!T4</f>
        <v>1.3713425173473328</v>
      </c>
      <c r="C12" s="84"/>
      <c r="D12">
        <f>'Felten et al. 2013 DE rapeseed'!T5</f>
        <v>1.3713425173473328</v>
      </c>
      <c r="E12" s="84"/>
      <c r="F12">
        <f>'Felten et al. 2013 DE rapeseed'!T6</f>
        <v>1.3713425173473328</v>
      </c>
      <c r="G12" s="84"/>
      <c r="H12" s="84"/>
      <c r="I12" s="84"/>
      <c r="J12" s="84"/>
      <c r="K12" s="84"/>
      <c r="L12">
        <f>'Felten et al. 2013 DE rapeseed'!T7</f>
        <v>1.3713425173473328</v>
      </c>
      <c r="M12" s="84"/>
      <c r="N12">
        <f>L12</f>
        <v>1.3713425173473328</v>
      </c>
      <c r="O12">
        <f>N12</f>
        <v>1.3713425173473328</v>
      </c>
      <c r="P12" s="84"/>
      <c r="Q12">
        <f>N12</f>
        <v>1.3713425173473328</v>
      </c>
      <c r="R12">
        <f>Q12</f>
        <v>1.3713425173473328</v>
      </c>
      <c r="S12" s="84"/>
      <c r="T12">
        <f>R12</f>
        <v>1.3713425173473328</v>
      </c>
      <c r="U12">
        <f>T12</f>
        <v>1.3713425173473328</v>
      </c>
      <c r="V12" s="84"/>
      <c r="W12">
        <f>U12</f>
        <v>1.3713425173473328</v>
      </c>
      <c r="X12" s="84"/>
      <c r="Y12" s="84"/>
      <c r="Z12" s="84"/>
      <c r="AA12" s="84"/>
      <c r="AB12">
        <f>'Felten et al. 2013 DE rapeseed'!T8</f>
        <v>1.3713425173473328</v>
      </c>
      <c r="AC12" s="84"/>
      <c r="AD12" s="84"/>
      <c r="AE12">
        <f>AB12</f>
        <v>1.3713425173473328</v>
      </c>
      <c r="AF12" s="84"/>
      <c r="AG12" s="84"/>
      <c r="AH12">
        <f>AE12</f>
        <v>1.3713425173473328</v>
      </c>
      <c r="AI12" s="84"/>
      <c r="AJ12" s="84"/>
      <c r="AK12" s="84"/>
      <c r="AL12" s="84"/>
      <c r="AM12" s="84"/>
      <c r="AN12" s="84"/>
      <c r="AO12">
        <f>'Felten et al. 2013 DE rapeseed'!T10</f>
        <v>1.3713425173473328</v>
      </c>
      <c r="AP12">
        <f>'Felten et al. 2013 DE rapeseed'!T11</f>
        <v>1.3713425173473328</v>
      </c>
      <c r="AQ12" s="84"/>
      <c r="AR12" s="84"/>
      <c r="AS12" s="84"/>
      <c r="AT12">
        <f>'Felten et al. 2013 DE rapeseed'!T18</f>
        <v>1.3713425173473328</v>
      </c>
      <c r="AU12">
        <f>AT12</f>
        <v>1.3713425173473328</v>
      </c>
      <c r="AV12" s="84"/>
      <c r="AW12" s="84"/>
    </row>
    <row r="13" spans="1:49" x14ac:dyDescent="0.35">
      <c r="A13" s="76" t="s">
        <v>1100</v>
      </c>
      <c r="B13">
        <f>'O''Keefe et al. 2017 rapeseed DE'!T4</f>
        <v>1.5</v>
      </c>
      <c r="C13" s="84"/>
      <c r="D13">
        <f>'O''Keefe et al. 2017 rapeseed DE'!T5</f>
        <v>1.5</v>
      </c>
      <c r="E13" s="84"/>
      <c r="F13" s="84"/>
      <c r="G13">
        <f>'O''Keefe et al. 2017 rapeseed DE'!T7</f>
        <v>1.575657361015304</v>
      </c>
      <c r="H13" s="84"/>
      <c r="I13" s="84"/>
      <c r="J13" s="84"/>
      <c r="K13" s="84"/>
      <c r="L13" s="84"/>
      <c r="M13">
        <f>'O''Keefe et al. 2017 rapeseed DE'!T8</f>
        <v>1.207723199572867</v>
      </c>
      <c r="N13" s="84"/>
      <c r="O13" s="84"/>
      <c r="P13">
        <f>'O''Keefe et al. 2017 rapeseed DE'!T9</f>
        <v>1.575657361015304</v>
      </c>
      <c r="Q13" s="84"/>
      <c r="R13" s="84"/>
      <c r="S13">
        <f>'O''Keefe et al. 2017 rapeseed DE'!T10</f>
        <v>1.575657361015304</v>
      </c>
      <c r="T13" s="84"/>
      <c r="U13" s="84"/>
      <c r="V13" s="84"/>
      <c r="W13" s="84"/>
      <c r="X13" s="84"/>
      <c r="Y13" s="84"/>
      <c r="Z13" s="84"/>
      <c r="AA13" s="84"/>
      <c r="AB13">
        <f>'O''Keefe et al. 2017 rapeseed DE'!T11</f>
        <v>1.207723199572867</v>
      </c>
      <c r="AC13" s="84"/>
      <c r="AD13" s="84"/>
      <c r="AE13">
        <f>AB13</f>
        <v>1.207723199572867</v>
      </c>
      <c r="AF13" s="84"/>
      <c r="AG13" s="84"/>
      <c r="AH13">
        <f>AE13</f>
        <v>1.207723199572867</v>
      </c>
      <c r="AI13" s="84"/>
      <c r="AJ13" s="84"/>
      <c r="AK13" s="84"/>
      <c r="AL13" s="84"/>
      <c r="AM13" s="84"/>
      <c r="AN13">
        <f>'O''Keefe et al. 2017 rapeseed DE'!T13</f>
        <v>1.2152396494091648</v>
      </c>
      <c r="AO13" s="84"/>
      <c r="AP13" s="84"/>
      <c r="AQ13" s="84"/>
      <c r="AR13" s="84"/>
      <c r="AS13" s="84"/>
      <c r="AT13">
        <f>'O''Keefe et al. 2017 rapeseed DE'!T16</f>
        <v>1.2</v>
      </c>
      <c r="AU13">
        <f>'O''Keefe et al. 2017 rapeseed DE'!T20</f>
        <v>1.207723199572867</v>
      </c>
      <c r="AV13" s="84"/>
      <c r="AW13" s="84"/>
    </row>
    <row r="14" spans="1:49" x14ac:dyDescent="0.35">
      <c r="A14" s="76" t="s">
        <v>1101</v>
      </c>
      <c r="B14" s="84"/>
      <c r="C14" s="84"/>
      <c r="D14" s="84"/>
      <c r="E14" s="84"/>
      <c r="F14" s="84"/>
      <c r="G14" s="84"/>
      <c r="H14" s="84"/>
      <c r="I14" s="84"/>
      <c r="J14" s="84"/>
      <c r="K14" s="84"/>
      <c r="L14" s="84"/>
      <c r="M14" s="84"/>
      <c r="N14" s="84"/>
      <c r="O14" s="84"/>
      <c r="P14" s="84"/>
      <c r="Q14" s="84"/>
      <c r="R14" s="84"/>
      <c r="S14" s="84"/>
      <c r="T14" s="84"/>
      <c r="U14" s="84"/>
      <c r="V14" s="84"/>
      <c r="W14" s="84"/>
      <c r="X14" s="84"/>
      <c r="Y14" s="84"/>
      <c r="Z14" s="84"/>
      <c r="AA14">
        <f>'Nordborg et al. 2014 SI DE rape'!T4</f>
        <v>1.1130148943987077</v>
      </c>
      <c r="AB14" s="84"/>
      <c r="AC14" s="99">
        <f>AA14</f>
        <v>1.1130148943987077</v>
      </c>
      <c r="AD14">
        <f>AC14</f>
        <v>1.1130148943987077</v>
      </c>
      <c r="AE14" s="84"/>
      <c r="AF14">
        <f>AD14</f>
        <v>1.1130148943987077</v>
      </c>
      <c r="AG14" s="99">
        <f>AF14</f>
        <v>1.1130148943987077</v>
      </c>
      <c r="AH14" s="84"/>
      <c r="AI14" s="99">
        <f>AG14</f>
        <v>1.1130148943987077</v>
      </c>
      <c r="AJ14" s="84"/>
      <c r="AK14" s="84"/>
      <c r="AL14" s="84"/>
      <c r="AM14" s="84"/>
      <c r="AN14" s="84"/>
      <c r="AO14" s="84"/>
      <c r="AP14" s="84"/>
      <c r="AQ14" s="84"/>
      <c r="AR14" s="84"/>
      <c r="AS14" s="84"/>
      <c r="AT14" s="84"/>
      <c r="AU14" s="84"/>
      <c r="AV14" s="84"/>
      <c r="AW14" s="84"/>
    </row>
    <row r="15" spans="1:49" x14ac:dyDescent="0.35">
      <c r="A15" s="76" t="s">
        <v>1102</v>
      </c>
      <c r="B15">
        <f>'Garcia-Condado 2019 residue DE'!T4</f>
        <v>1.1005699442375414</v>
      </c>
      <c r="C15" s="84"/>
      <c r="D15">
        <f>'Garcia-Condado 2019 residue DE'!T6</f>
        <v>1.1005699442375414</v>
      </c>
      <c r="E15" s="84"/>
      <c r="F15" s="84"/>
      <c r="G15" s="84"/>
      <c r="H15" s="84"/>
      <c r="I15" s="84"/>
      <c r="J15" s="84"/>
      <c r="K15" s="84"/>
      <c r="L15" s="84"/>
      <c r="M15" s="84"/>
      <c r="N15" s="84"/>
      <c r="O15" s="84"/>
      <c r="P15" s="84"/>
      <c r="Q15" s="84"/>
      <c r="R15" s="84"/>
      <c r="S15" s="84"/>
      <c r="T15" s="84"/>
      <c r="U15" s="84"/>
      <c r="V15" s="84"/>
      <c r="W15" s="84"/>
      <c r="X15" s="84"/>
      <c r="Y15" s="84"/>
      <c r="Z15" s="84"/>
      <c r="AA15" s="84"/>
      <c r="AB15" s="84"/>
      <c r="AC15" s="84"/>
      <c r="AD15" s="84"/>
      <c r="AE15" s="84"/>
      <c r="AF15" s="84"/>
      <c r="AG15" s="84"/>
      <c r="AH15" s="84"/>
      <c r="AI15" s="84"/>
      <c r="AJ15" s="84"/>
      <c r="AK15" s="84"/>
      <c r="AL15" s="84"/>
      <c r="AM15" s="84"/>
      <c r="AN15" s="84"/>
      <c r="AO15" s="84"/>
      <c r="AP15" s="84"/>
      <c r="AQ15" s="84"/>
      <c r="AR15" s="84"/>
      <c r="AS15" s="84"/>
      <c r="AT15" s="84"/>
      <c r="AU15" s="84"/>
      <c r="AV15" s="84"/>
      <c r="AW15" s="84"/>
    </row>
    <row r="16" spans="1:49" x14ac:dyDescent="0.35">
      <c r="A16" s="76" t="s">
        <v>1103</v>
      </c>
      <c r="B16">
        <f>'Alcock et al. 2022 DE rapeseed'!T5</f>
        <v>1.0744244531716256</v>
      </c>
      <c r="C16" s="84"/>
      <c r="D16">
        <f>'Alcock et al. 2022 DE rapeseed'!T6</f>
        <v>1.0744244531716256</v>
      </c>
      <c r="E16" s="84"/>
      <c r="F16" s="99">
        <f>'Alcock et al. 2022 DE rapeseed'!T7</f>
        <v>1.0744244531716256</v>
      </c>
      <c r="G16" s="99">
        <f>'Alcock et al. 2022 DE rapeseed'!T8</f>
        <v>1.0744244531716256</v>
      </c>
      <c r="H16">
        <f>'Alcock et al. 2022 DE rapeseed'!T9</f>
        <v>1.0744244531716256</v>
      </c>
      <c r="I16" s="84"/>
      <c r="J16" s="84"/>
      <c r="K16" s="84"/>
      <c r="L16">
        <f>'Alcock et al. 2022 DE rapeseed'!T10</f>
        <v>1.0744244531716256</v>
      </c>
      <c r="M16" s="84"/>
      <c r="N16">
        <f>L16</f>
        <v>1.0744244531716256</v>
      </c>
      <c r="O16">
        <f>N16</f>
        <v>1.0744244531716256</v>
      </c>
      <c r="P16" s="84"/>
      <c r="Q16">
        <f>O16</f>
        <v>1.0744244531716256</v>
      </c>
      <c r="R16">
        <f>Q16</f>
        <v>1.0744244531716256</v>
      </c>
      <c r="S16" s="84"/>
      <c r="T16">
        <f>R16</f>
        <v>1.0744244531716256</v>
      </c>
      <c r="U16">
        <f>T16</f>
        <v>1.0744244531716256</v>
      </c>
      <c r="V16" s="84"/>
      <c r="W16">
        <f>U16</f>
        <v>1.0744244531716256</v>
      </c>
      <c r="X16" s="84"/>
      <c r="Y16" s="84"/>
      <c r="Z16" s="84"/>
      <c r="AA16" s="84"/>
      <c r="AB16">
        <f>'Alcock et al. 2022 DE rapeseed'!T13</f>
        <v>1.0744244531716256</v>
      </c>
      <c r="AC16" s="84"/>
      <c r="AD16" s="84"/>
      <c r="AE16">
        <f>'Alcock et al. 2022 DE rapeseed'!T12</f>
        <v>1.0744244531716256</v>
      </c>
      <c r="AF16" s="84"/>
      <c r="AG16" s="84"/>
      <c r="AH16">
        <f>'Alcock et al. 2022 DE rapeseed'!T11</f>
        <v>1.0744244531716256</v>
      </c>
      <c r="AI16" s="84"/>
      <c r="AJ16" s="84"/>
      <c r="AK16" s="84"/>
      <c r="AL16" s="84"/>
      <c r="AM16" s="84"/>
      <c r="AN16">
        <f>'Alcock et al. 2022 DE rapeseed'!T15</f>
        <v>1.0744244531716256</v>
      </c>
      <c r="AO16" s="84"/>
      <c r="AP16" s="84"/>
      <c r="AQ16" s="84"/>
      <c r="AR16" s="84"/>
      <c r="AS16" s="99">
        <f>'Alcock et al. 2022 DE rapeseed'!T17</f>
        <v>1.0744244531716256</v>
      </c>
      <c r="AT16" s="84"/>
      <c r="AU16" s="84"/>
      <c r="AV16" s="84"/>
      <c r="AW16" s="84"/>
    </row>
    <row r="17" spans="1:49" s="44" customFormat="1" ht="15" thickBot="1" x14ac:dyDescent="0.4">
      <c r="A17" s="44" t="s">
        <v>1059</v>
      </c>
      <c r="B17" s="94"/>
      <c r="C17" s="94"/>
      <c r="D17" s="94"/>
      <c r="E17" s="94"/>
      <c r="F17" s="94"/>
      <c r="G17" s="94"/>
      <c r="H17" s="94"/>
      <c r="I17" s="94"/>
      <c r="J17" s="94"/>
      <c r="K17" s="94"/>
      <c r="L17" s="94"/>
      <c r="M17" s="94"/>
      <c r="N17" s="94"/>
      <c r="O17" s="94"/>
      <c r="P17" s="94"/>
      <c r="Q17" s="94"/>
      <c r="R17" s="94"/>
      <c r="S17" s="94"/>
      <c r="T17" s="94"/>
      <c r="U17" s="94"/>
      <c r="V17" s="94"/>
      <c r="W17" s="94"/>
      <c r="X17" s="94"/>
      <c r="Y17" s="94"/>
      <c r="Z17" s="94"/>
      <c r="AA17" s="94"/>
      <c r="AB17" s="94"/>
      <c r="AC17" s="94"/>
      <c r="AD17" s="94"/>
      <c r="AE17" s="94"/>
      <c r="AF17" s="94"/>
      <c r="AG17" s="94"/>
      <c r="AH17" s="94"/>
      <c r="AI17" s="94"/>
      <c r="AJ17" s="94"/>
      <c r="AK17" s="94"/>
      <c r="AL17" s="94"/>
      <c r="AM17" s="94"/>
      <c r="AN17" s="94"/>
      <c r="AO17" s="94"/>
      <c r="AP17" s="94"/>
      <c r="AQ17" s="94"/>
      <c r="AR17" s="94"/>
      <c r="AS17" s="94"/>
      <c r="AT17" s="100">
        <f>T22</f>
        <v>1.0540666817458317</v>
      </c>
      <c r="AU17" s="100">
        <f>T23</f>
        <v>1.0540666817458317</v>
      </c>
      <c r="AV17" s="100">
        <f>T24</f>
        <v>1.1253394394172656</v>
      </c>
      <c r="AW17" s="100">
        <f>T25</f>
        <v>1.5</v>
      </c>
    </row>
    <row r="18" spans="1:49" x14ac:dyDescent="0.35">
      <c r="A18" t="s">
        <v>1034</v>
      </c>
      <c r="B18">
        <f>MIN(B7:B17)</f>
        <v>1</v>
      </c>
      <c r="C18">
        <f t="shared" ref="C18:AW18" si="0">MIN(C7:C17)</f>
        <v>0</v>
      </c>
      <c r="D18">
        <f t="shared" si="0"/>
        <v>1.0744244531716256</v>
      </c>
      <c r="E18">
        <f t="shared" si="0"/>
        <v>1.0744244531716256</v>
      </c>
      <c r="F18">
        <f t="shared" si="0"/>
        <v>1.0744244531716256</v>
      </c>
      <c r="G18">
        <f t="shared" si="0"/>
        <v>1.0744244531716256</v>
      </c>
      <c r="H18">
        <f t="shared" si="0"/>
        <v>1.0540666817458317</v>
      </c>
      <c r="I18">
        <f t="shared" si="0"/>
        <v>0</v>
      </c>
      <c r="J18">
        <f t="shared" si="0"/>
        <v>0</v>
      </c>
      <c r="K18">
        <f t="shared" si="0"/>
        <v>1.0540666817458317</v>
      </c>
      <c r="L18">
        <f t="shared" si="0"/>
        <v>1.0540666817458317</v>
      </c>
      <c r="M18">
        <f t="shared" si="0"/>
        <v>1.207723199572867</v>
      </c>
      <c r="N18">
        <f t="shared" si="0"/>
        <v>1.0540666817458317</v>
      </c>
      <c r="O18">
        <f t="shared" si="0"/>
        <v>1.0540666817458317</v>
      </c>
      <c r="P18">
        <f t="shared" si="0"/>
        <v>1.508769162317128</v>
      </c>
      <c r="Q18">
        <f t="shared" si="0"/>
        <v>1.0540666817458317</v>
      </c>
      <c r="R18">
        <f t="shared" si="0"/>
        <v>1.0540666817458317</v>
      </c>
      <c r="S18">
        <f t="shared" si="0"/>
        <v>1.508769162317128</v>
      </c>
      <c r="T18">
        <f t="shared" si="0"/>
        <v>1.0540666817458317</v>
      </c>
      <c r="U18">
        <f t="shared" si="0"/>
        <v>1.0540666817458317</v>
      </c>
      <c r="V18">
        <f t="shared" si="0"/>
        <v>1.508769162317128</v>
      </c>
      <c r="W18">
        <f t="shared" si="0"/>
        <v>1.0540666817458317</v>
      </c>
      <c r="X18">
        <f t="shared" si="0"/>
        <v>0</v>
      </c>
      <c r="Y18">
        <f t="shared" si="0"/>
        <v>0</v>
      </c>
      <c r="Z18">
        <f t="shared" si="0"/>
        <v>0</v>
      </c>
      <c r="AA18">
        <f t="shared" si="0"/>
        <v>1.1130148943987077</v>
      </c>
      <c r="AB18">
        <f>MIN(AB7:AB17)</f>
        <v>1.0540666817458317</v>
      </c>
      <c r="AC18">
        <f t="shared" si="0"/>
        <v>1.1130148943987077</v>
      </c>
      <c r="AD18">
        <f t="shared" si="0"/>
        <v>1.1130148943987077</v>
      </c>
      <c r="AE18">
        <f>MIN(AE7:AE17)</f>
        <v>1.0540666817458317</v>
      </c>
      <c r="AF18">
        <f t="shared" si="0"/>
        <v>1.1130148943987077</v>
      </c>
      <c r="AG18">
        <f t="shared" si="0"/>
        <v>1.1130148943987077</v>
      </c>
      <c r="AH18">
        <f>MIN(AH7:AH17)</f>
        <v>1.0540666817458317</v>
      </c>
      <c r="AI18">
        <f t="shared" si="0"/>
        <v>1.1130148943987077</v>
      </c>
      <c r="AJ18">
        <f t="shared" si="0"/>
        <v>0</v>
      </c>
      <c r="AK18">
        <f t="shared" si="0"/>
        <v>0</v>
      </c>
      <c r="AL18">
        <f t="shared" si="0"/>
        <v>0</v>
      </c>
      <c r="AM18">
        <f t="shared" si="0"/>
        <v>1.3000688016831126</v>
      </c>
      <c r="AN18">
        <f t="shared" si="0"/>
        <v>1.0744244531716256</v>
      </c>
      <c r="AO18">
        <f t="shared" si="0"/>
        <v>1.3713425173473328</v>
      </c>
      <c r="AP18">
        <f t="shared" si="0"/>
        <v>1.3713425173473328</v>
      </c>
      <c r="AQ18">
        <f t="shared" si="0"/>
        <v>0</v>
      </c>
      <c r="AR18">
        <f t="shared" si="0"/>
        <v>1.2152396494091648</v>
      </c>
      <c r="AS18">
        <f t="shared" si="0"/>
        <v>1.0744244531716256</v>
      </c>
      <c r="AT18">
        <f t="shared" si="0"/>
        <v>1.0540666817458317</v>
      </c>
      <c r="AU18">
        <f t="shared" si="0"/>
        <v>1.0540666817458317</v>
      </c>
      <c r="AV18">
        <f t="shared" si="0"/>
        <v>1.0751621268805629</v>
      </c>
      <c r="AW18">
        <f t="shared" si="0"/>
        <v>1.5</v>
      </c>
    </row>
    <row r="20" spans="1:49" ht="15" thickBot="1" x14ac:dyDescent="0.4"/>
    <row r="21" spans="1:49" ht="52.5" thickBot="1" x14ac:dyDescent="0.4">
      <c r="A21" s="9" t="s">
        <v>38</v>
      </c>
      <c r="B21" s="7" t="s">
        <v>39</v>
      </c>
      <c r="C21" s="7" t="s">
        <v>40</v>
      </c>
      <c r="D21" s="7" t="s">
        <v>41</v>
      </c>
      <c r="E21" s="7" t="s">
        <v>42</v>
      </c>
      <c r="F21" s="7" t="s">
        <v>43</v>
      </c>
      <c r="G21" s="7" t="s">
        <v>44</v>
      </c>
      <c r="H21" s="7" t="s">
        <v>45</v>
      </c>
      <c r="I21" s="7" t="s">
        <v>46</v>
      </c>
      <c r="J21" s="7" t="s">
        <v>34</v>
      </c>
      <c r="K21" s="7" t="s">
        <v>33</v>
      </c>
      <c r="L21" s="7" t="s">
        <v>796</v>
      </c>
      <c r="M21" s="7" t="s">
        <v>797</v>
      </c>
      <c r="N21" s="7" t="s">
        <v>798</v>
      </c>
      <c r="O21" s="7" t="s">
        <v>907</v>
      </c>
      <c r="P21" s="7" t="s">
        <v>908</v>
      </c>
      <c r="Q21" s="7" t="s">
        <v>909</v>
      </c>
      <c r="R21" s="7" t="s">
        <v>910</v>
      </c>
      <c r="S21" s="7" t="s">
        <v>911</v>
      </c>
      <c r="T21" s="47" t="s">
        <v>912</v>
      </c>
      <c r="V21" s="124" t="s">
        <v>905</v>
      </c>
      <c r="W21" s="124"/>
      <c r="X21" s="124"/>
      <c r="Y21" s="124"/>
      <c r="Z21" s="124"/>
      <c r="AA21" s="124"/>
    </row>
    <row r="22" spans="1:49" ht="15" thickBot="1" x14ac:dyDescent="0.4">
      <c r="A22" s="10" t="s">
        <v>939</v>
      </c>
      <c r="B22" t="s">
        <v>754</v>
      </c>
      <c r="E22" t="s">
        <v>940</v>
      </c>
      <c r="F22" t="s">
        <v>1062</v>
      </c>
      <c r="G22" t="s">
        <v>1063</v>
      </c>
      <c r="H22" t="s">
        <v>1064</v>
      </c>
      <c r="I22" t="s">
        <v>914</v>
      </c>
      <c r="J22">
        <v>1</v>
      </c>
      <c r="K22">
        <v>3</v>
      </c>
      <c r="L22">
        <v>2</v>
      </c>
      <c r="M22">
        <v>1</v>
      </c>
      <c r="N22">
        <v>1</v>
      </c>
      <c r="O22">
        <f>IF(J22=1,W$23,IF(J22=2,W$24,IF(J22=3,W$25,IF(J22=4,W$26,IF(J22=5,W$27,"no")))))</f>
        <v>1</v>
      </c>
      <c r="P22">
        <f t="shared" ref="P22:S25" si="1">IF(K22=1,X$23,IF(K22=2,X$24,IF(K22=3,X$25,IF(K22=4,X$26,IF(K22=5,X$27,"no")))))</f>
        <v>1.05</v>
      </c>
      <c r="Q22">
        <f t="shared" si="1"/>
        <v>1.02</v>
      </c>
      <c r="R22">
        <f t="shared" si="1"/>
        <v>1</v>
      </c>
      <c r="S22">
        <f t="shared" si="1"/>
        <v>1</v>
      </c>
      <c r="T22" cm="1">
        <f t="array" ref="T22">EXP(SQRT(SUM(LN(O22:S22)^2)))</f>
        <v>1.0540666817458317</v>
      </c>
      <c r="V22" s="47" t="s">
        <v>906</v>
      </c>
      <c r="W22" s="7" t="s">
        <v>907</v>
      </c>
      <c r="X22" s="7" t="s">
        <v>908</v>
      </c>
      <c r="Y22" s="7" t="s">
        <v>909</v>
      </c>
      <c r="Z22" s="7" t="s">
        <v>910</v>
      </c>
      <c r="AA22" s="7" t="s">
        <v>911</v>
      </c>
    </row>
    <row r="23" spans="1:49" x14ac:dyDescent="0.35">
      <c r="B23" t="s">
        <v>755</v>
      </c>
      <c r="E23" t="s">
        <v>940</v>
      </c>
      <c r="F23" t="s">
        <v>1062</v>
      </c>
      <c r="G23" t="s">
        <v>1063</v>
      </c>
      <c r="H23" t="s">
        <v>1064</v>
      </c>
      <c r="I23" t="s">
        <v>914</v>
      </c>
      <c r="J23">
        <v>1</v>
      </c>
      <c r="K23">
        <v>3</v>
      </c>
      <c r="L23">
        <f>MIN(E29:E36)</f>
        <v>2</v>
      </c>
      <c r="M23">
        <v>1</v>
      </c>
      <c r="N23">
        <v>1</v>
      </c>
      <c r="O23">
        <f t="shared" ref="O23:O25" si="2">IF(J23=1,W$23,IF(J23=2,W$24,IF(J23=3,W$25,IF(J23=4,W$26,IF(J23=5,W$27,"no")))))</f>
        <v>1</v>
      </c>
      <c r="P23">
        <f t="shared" si="1"/>
        <v>1.05</v>
      </c>
      <c r="Q23">
        <f t="shared" si="1"/>
        <v>1.02</v>
      </c>
      <c r="R23">
        <f t="shared" si="1"/>
        <v>1</v>
      </c>
      <c r="S23">
        <f t="shared" si="1"/>
        <v>1</v>
      </c>
      <c r="T23" cm="1">
        <f t="array" ref="T23">EXP(SQRT(SUM(LN(O23:S23)^2)))</f>
        <v>1.0540666817458317</v>
      </c>
      <c r="V23">
        <v>1</v>
      </c>
      <c r="W23">
        <v>1</v>
      </c>
      <c r="X23">
        <v>1</v>
      </c>
      <c r="Y23">
        <v>1</v>
      </c>
      <c r="Z23">
        <v>1</v>
      </c>
      <c r="AA23">
        <v>1</v>
      </c>
    </row>
    <row r="24" spans="1:49" x14ac:dyDescent="0.35">
      <c r="B24" t="s">
        <v>1049</v>
      </c>
      <c r="E24" t="s">
        <v>748</v>
      </c>
      <c r="F24" t="s">
        <v>1062</v>
      </c>
      <c r="G24" t="s">
        <v>1063</v>
      </c>
      <c r="H24" t="s">
        <v>927</v>
      </c>
      <c r="I24" t="s">
        <v>914</v>
      </c>
      <c r="J24">
        <v>2</v>
      </c>
      <c r="K24">
        <f>MIN(F29:F36)</f>
        <v>3</v>
      </c>
      <c r="L24">
        <f>MIN(G29:G36)</f>
        <v>3</v>
      </c>
      <c r="M24">
        <v>2</v>
      </c>
      <c r="N24">
        <v>1</v>
      </c>
      <c r="O24">
        <f t="shared" si="2"/>
        <v>1.05</v>
      </c>
      <c r="P24">
        <f t="shared" si="1"/>
        <v>1.05</v>
      </c>
      <c r="Q24">
        <f t="shared" si="1"/>
        <v>1.1000000000000001</v>
      </c>
      <c r="R24">
        <f t="shared" si="1"/>
        <v>1.01</v>
      </c>
      <c r="S24">
        <f t="shared" si="1"/>
        <v>1</v>
      </c>
      <c r="T24" cm="1">
        <f t="array" ref="T24">EXP(SQRT(SUM(LN(O24:S24)^2)))</f>
        <v>1.1253394394172656</v>
      </c>
      <c r="V24">
        <v>2</v>
      </c>
      <c r="W24">
        <v>1.05</v>
      </c>
      <c r="X24">
        <v>1.02</v>
      </c>
      <c r="Y24">
        <v>1.02</v>
      </c>
      <c r="Z24">
        <v>1.01</v>
      </c>
      <c r="AA24">
        <v>1.05</v>
      </c>
    </row>
    <row r="25" spans="1:49" x14ac:dyDescent="0.35">
      <c r="B25" t="s">
        <v>291</v>
      </c>
      <c r="E25" t="s">
        <v>1061</v>
      </c>
      <c r="F25">
        <v>100</v>
      </c>
      <c r="G25" t="s">
        <v>1067</v>
      </c>
      <c r="H25" t="s">
        <v>1064</v>
      </c>
      <c r="I25" t="s">
        <v>914</v>
      </c>
      <c r="J25">
        <v>1</v>
      </c>
      <c r="K25">
        <v>1</v>
      </c>
      <c r="L25">
        <v>1</v>
      </c>
      <c r="M25">
        <v>1</v>
      </c>
      <c r="N25">
        <v>4</v>
      </c>
      <c r="O25">
        <f t="shared" si="2"/>
        <v>1</v>
      </c>
      <c r="P25">
        <f t="shared" si="1"/>
        <v>1</v>
      </c>
      <c r="Q25">
        <f t="shared" si="1"/>
        <v>1</v>
      </c>
      <c r="R25">
        <f t="shared" si="1"/>
        <v>1</v>
      </c>
      <c r="S25">
        <f t="shared" si="1"/>
        <v>1.5</v>
      </c>
      <c r="T25" cm="1">
        <f t="array" ref="T25">EXP(SQRT(SUM(LN(O25:S25)^2)))</f>
        <v>1.5</v>
      </c>
      <c r="V25">
        <v>3</v>
      </c>
      <c r="W25">
        <v>1.1000000000000001</v>
      </c>
      <c r="X25">
        <v>1.05</v>
      </c>
      <c r="Y25">
        <v>1.1000000000000001</v>
      </c>
      <c r="Z25">
        <v>1.02</v>
      </c>
      <c r="AA25">
        <v>1.2</v>
      </c>
    </row>
    <row r="26" spans="1:49" x14ac:dyDescent="0.35">
      <c r="V26">
        <v>4</v>
      </c>
      <c r="W26">
        <v>1.2</v>
      </c>
      <c r="X26">
        <v>1.1000000000000001</v>
      </c>
      <c r="Y26">
        <v>1.2</v>
      </c>
      <c r="Z26">
        <v>1.05</v>
      </c>
      <c r="AA26">
        <v>1.5</v>
      </c>
    </row>
    <row r="27" spans="1:49" ht="72.5" x14ac:dyDescent="0.35">
      <c r="A27" s="19"/>
      <c r="B27" s="19" t="s">
        <v>754</v>
      </c>
      <c r="C27" s="19"/>
      <c r="D27" s="19" t="s">
        <v>755</v>
      </c>
      <c r="E27" s="19"/>
      <c r="F27" s="19" t="s">
        <v>1049</v>
      </c>
      <c r="G27" s="19"/>
      <c r="H27" s="19"/>
      <c r="I27" s="19"/>
      <c r="J27" s="19"/>
      <c r="K27" s="19"/>
      <c r="L27" s="19"/>
      <c r="M27" s="19"/>
      <c r="N27" s="19"/>
      <c r="O27" s="19"/>
      <c r="P27" s="19"/>
      <c r="Q27" s="19"/>
      <c r="R27" s="19"/>
      <c r="S27" s="19"/>
      <c r="T27" s="19"/>
      <c r="U27" s="19"/>
      <c r="V27" s="19">
        <v>5</v>
      </c>
      <c r="W27" s="19">
        <v>1.5</v>
      </c>
      <c r="X27" s="19">
        <v>1.2</v>
      </c>
      <c r="Y27" s="19">
        <v>1.5</v>
      </c>
      <c r="Z27" s="19">
        <v>1.1000000000000001</v>
      </c>
      <c r="AA27" s="19">
        <v>2</v>
      </c>
    </row>
    <row r="28" spans="1:49" ht="29" x14ac:dyDescent="0.35">
      <c r="A28" s="19" t="s">
        <v>957</v>
      </c>
      <c r="B28" s="19" t="s">
        <v>33</v>
      </c>
      <c r="C28" s="19" t="s">
        <v>1065</v>
      </c>
      <c r="D28" s="19" t="s">
        <v>33</v>
      </c>
      <c r="E28" s="19" t="s">
        <v>1065</v>
      </c>
      <c r="F28" s="19" t="s">
        <v>33</v>
      </c>
      <c r="G28" s="19" t="s">
        <v>1065</v>
      </c>
      <c r="H28" s="19"/>
      <c r="I28" s="19"/>
      <c r="J28" s="19"/>
      <c r="K28" s="19"/>
      <c r="L28" s="19"/>
      <c r="M28" s="19"/>
      <c r="N28" s="19"/>
      <c r="O28" s="19"/>
      <c r="P28" s="19"/>
      <c r="Q28" s="19"/>
      <c r="R28" s="19"/>
      <c r="S28" s="19"/>
      <c r="T28" s="19"/>
      <c r="U28" s="19"/>
    </row>
    <row r="29" spans="1:49" x14ac:dyDescent="0.35">
      <c r="A29" s="76" t="s">
        <v>1096</v>
      </c>
      <c r="B29">
        <f>'canola, DE - van Paassen 2019'!K10</f>
        <v>3</v>
      </c>
      <c r="C29">
        <f>'canola, DE - van Paassen 2019'!L10</f>
        <v>2</v>
      </c>
      <c r="D29">
        <f>B29</f>
        <v>3</v>
      </c>
      <c r="E29">
        <f>C29</f>
        <v>2</v>
      </c>
      <c r="F29">
        <f>'canola, DE - van Paassen 2019'!K8</f>
        <v>3</v>
      </c>
      <c r="G29">
        <f>'canola, DE - van Paassen 2019'!L8</f>
        <v>3</v>
      </c>
    </row>
    <row r="30" spans="1:49" x14ac:dyDescent="0.35">
      <c r="A30" s="76" t="s">
        <v>1033</v>
      </c>
      <c r="B30">
        <f>'canola, DE - Nemecek 2007'!K9</f>
        <v>5</v>
      </c>
      <c r="C30">
        <f>'canola, DE - Nemecek 2007'!L9</f>
        <v>4</v>
      </c>
      <c r="D30">
        <f>'canola, DE - Nemecek 2007'!K9</f>
        <v>5</v>
      </c>
      <c r="E30">
        <f>'canola, DE - Nemecek 2007'!L9</f>
        <v>4</v>
      </c>
      <c r="F30">
        <f>'canola, DE - Nemecek 2007'!K8</f>
        <v>5</v>
      </c>
      <c r="G30">
        <f>'canola, DE - Nemecek 2007'!L8</f>
        <v>4</v>
      </c>
    </row>
    <row r="31" spans="1:49" x14ac:dyDescent="0.35">
      <c r="A31" s="76" t="s">
        <v>1092</v>
      </c>
      <c r="B31">
        <f>'Malca et al. 2014 DE rapeseed'!K8</f>
        <v>3</v>
      </c>
      <c r="C31">
        <f>'Malca et al. 2014 DE rapeseed'!L8</f>
        <v>5</v>
      </c>
      <c r="D31">
        <f t="shared" ref="D31:E33" si="3">B31</f>
        <v>3</v>
      </c>
      <c r="E31">
        <f t="shared" si="3"/>
        <v>5</v>
      </c>
      <c r="F31" t="s">
        <v>1066</v>
      </c>
      <c r="G31" t="s">
        <v>1066</v>
      </c>
    </row>
    <row r="32" spans="1:49" x14ac:dyDescent="0.35">
      <c r="A32" s="76" t="s">
        <v>1099</v>
      </c>
      <c r="B32">
        <f>'Felten et al. 2013 DE rapeseed'!K7</f>
        <v>5</v>
      </c>
      <c r="C32">
        <f>'Felten et al. 2013 DE rapeseed'!L7</f>
        <v>4</v>
      </c>
      <c r="D32">
        <f t="shared" si="3"/>
        <v>5</v>
      </c>
      <c r="E32">
        <f t="shared" si="3"/>
        <v>4</v>
      </c>
      <c r="F32" t="s">
        <v>1066</v>
      </c>
      <c r="G32" t="s">
        <v>1066</v>
      </c>
    </row>
    <row r="33" spans="1:7" x14ac:dyDescent="0.35">
      <c r="A33" s="76" t="s">
        <v>1100</v>
      </c>
      <c r="B33">
        <f>'O''Keefe et al. 2017 rapeseed DE'!K8</f>
        <v>1</v>
      </c>
      <c r="C33">
        <f>'O''Keefe et al. 2017 rapeseed DE'!L8</f>
        <v>4</v>
      </c>
      <c r="D33">
        <f t="shared" si="3"/>
        <v>1</v>
      </c>
      <c r="E33">
        <f t="shared" si="3"/>
        <v>4</v>
      </c>
      <c r="F33" t="s">
        <v>1066</v>
      </c>
      <c r="G33" t="s">
        <v>1066</v>
      </c>
    </row>
  </sheetData>
  <mergeCells count="6">
    <mergeCell ref="AT5:AW5"/>
    <mergeCell ref="V21:AA21"/>
    <mergeCell ref="C5:E5"/>
    <mergeCell ref="G5:Z5"/>
    <mergeCell ref="AA5:AL5"/>
    <mergeCell ref="AN5:AQ5"/>
  </mergeCells>
  <hyperlinks>
    <hyperlink ref="A1" location="'Table of contents'!A1" display="Return to table of contents"/>
    <hyperlink ref="A7" location="'canola, DE - Agrifootprint'!A1" display="Van Paassen et al. 2019"/>
    <hyperlink ref="A9" location="'DE - EU Oilseeds, protein crops'!A1" display="EU Oilseeds and protein crops"/>
    <hyperlink ref="A10" location="'DE- German fertilizer ordinance'!A1" display="German fertilizer ordinance"/>
    <hyperlink ref="A11" location="'Malca et al. 2014 DE rapeseed'!A1" display="Malce et al. 2014"/>
    <hyperlink ref="A12" location="'Felten et al. 2013 DE rapeseed'!A1" display="Felten et al. 2013"/>
    <hyperlink ref="A13" location="'O''Keefe et al. 2017 rapeseed DE'!A1" display="O'Keefe et al. 2017"/>
    <hyperlink ref="A14" location="'Nordborg et al. 2014 SI DE rape'!A1" display="Nordborg et al. 2014"/>
    <hyperlink ref="A15" location="'Garcia-Condado 2019 residue DE'!A1" display="Garcia-Condado et al. 2019"/>
    <hyperlink ref="A16" location="'Alcock et al. 2022 DE rapeseed'!A1" display="Alcock et al. 2022"/>
    <hyperlink ref="A29" location="'canola, DE - Agrifootprint'!A1" display="Van Paassen et al. 2019"/>
    <hyperlink ref="A30" location="'canola, DE - ecoinvent'!A1" display="ecoinvent"/>
    <hyperlink ref="A31" location="'Malca et al. 2014 DE rapeseed'!A1" display="Malce et al. 2014"/>
    <hyperlink ref="A32" location="'Felten et al. 2013 DE rapeseed'!A1" display="Felten et al. 2013"/>
    <hyperlink ref="A33" location="'O''Keefe et al. 2017 rapeseed DE'!A1" display="O'Keefe et al. 2017"/>
    <hyperlink ref="A8" location="'canola, DE - Nemecek 2007'!A1" display="canola, DE - Nemecek et al. 2007"/>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3"/>
  <sheetViews>
    <sheetView zoomScale="80" zoomScaleNormal="80" workbookViewId="0">
      <pane ySplit="3" topLeftCell="A4" activePane="bottomLeft" state="frozen"/>
      <selection pane="bottomLeft"/>
    </sheetView>
  </sheetViews>
  <sheetFormatPr defaultRowHeight="14.5" x14ac:dyDescent="0.35"/>
  <cols>
    <col min="1" max="1" width="20.1796875" style="10" customWidth="1"/>
    <col min="2" max="2" width="12.81640625" customWidth="1"/>
    <col min="3" max="4" width="0" hidden="1" customWidth="1"/>
    <col min="5" max="5" width="22.26953125" customWidth="1"/>
    <col min="9" max="9" width="30.453125" customWidth="1"/>
  </cols>
  <sheetData>
    <row r="1" spans="1:27" x14ac:dyDescent="0.35">
      <c r="A1" s="76" t="s">
        <v>873</v>
      </c>
    </row>
    <row r="2" spans="1:27" ht="16" thickBot="1" x14ac:dyDescent="0.4">
      <c r="A2" s="78" t="s">
        <v>1071</v>
      </c>
    </row>
    <row r="3" spans="1:27" ht="52.5" thickBot="1" x14ac:dyDescent="0.4">
      <c r="A3" s="9" t="s">
        <v>38</v>
      </c>
      <c r="B3" s="7" t="s">
        <v>39</v>
      </c>
      <c r="C3" s="7" t="s">
        <v>40</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39.5" thickBot="1" x14ac:dyDescent="0.4">
      <c r="A4" s="9" t="s">
        <v>47</v>
      </c>
      <c r="B4" s="11"/>
      <c r="C4" s="11"/>
      <c r="D4" s="11" t="s">
        <v>48</v>
      </c>
      <c r="E4" s="11" t="s">
        <v>49</v>
      </c>
      <c r="F4" s="11" t="s">
        <v>50</v>
      </c>
      <c r="G4" s="11" t="s">
        <v>51</v>
      </c>
      <c r="H4" s="11" t="s">
        <v>52</v>
      </c>
      <c r="I4" s="11" t="s">
        <v>53</v>
      </c>
      <c r="J4" s="12">
        <v>1</v>
      </c>
      <c r="K4" s="15">
        <v>3</v>
      </c>
      <c r="L4" s="14">
        <v>2</v>
      </c>
      <c r="M4" s="12">
        <v>1</v>
      </c>
      <c r="N4" s="12">
        <v>1</v>
      </c>
      <c r="O4">
        <f>IF(J4=1,W$5,IF(J4=2,W$6,IF(J4=3,W$7,IF(J4=4,W$8,IF(J4=5,W$9,"no")))))</f>
        <v>1</v>
      </c>
      <c r="P4">
        <f>IF(K4=1,X$5,IF(K4=2,X$6,IF(K4=3,X$7,IF(K4=4,X$8,IF(K4=5,X$9,"no")))))</f>
        <v>1.05</v>
      </c>
      <c r="Q4">
        <f>IF(L4=1,Y$5,IF(L4=2,Y$6,IF(L4=3,Y$7,IF(L4=4,Y$8,IF(L4=5,Y$9,"no")))))</f>
        <v>1.02</v>
      </c>
      <c r="R4">
        <f>IF(M4=1,Z$5,IF(M4=2,Z$6,IF(M4=3,Z$7,IF(M4=4,Z$8,IF(M4=5,Z$9,"no")))))</f>
        <v>1</v>
      </c>
      <c r="S4">
        <f>IF(N4=1,AA$5,IF(N4=2,AA$6,IF(N4=3,AA$7,IF(N4=4,AA$8,IF(N4=5,AA$9,"no")))))</f>
        <v>1</v>
      </c>
      <c r="T4" cm="1">
        <f t="array" ref="T4">EXP(SQRT(SUM(LN(O4:S4)^2)))</f>
        <v>1.0540666817458317</v>
      </c>
      <c r="V4" s="47" t="s">
        <v>906</v>
      </c>
      <c r="W4" s="7" t="s">
        <v>907</v>
      </c>
      <c r="X4" s="7" t="s">
        <v>908</v>
      </c>
      <c r="Y4" s="7" t="s">
        <v>909</v>
      </c>
      <c r="Z4" s="7" t="s">
        <v>910</v>
      </c>
      <c r="AA4" s="7" t="s">
        <v>911</v>
      </c>
    </row>
    <row r="5" spans="1:27" ht="26.5" thickBot="1" x14ac:dyDescent="0.4">
      <c r="A5" s="9" t="s">
        <v>54</v>
      </c>
      <c r="B5" s="11" t="s">
        <v>55</v>
      </c>
      <c r="C5" s="11"/>
      <c r="D5" s="11" t="s">
        <v>56</v>
      </c>
      <c r="E5" s="11" t="s">
        <v>57</v>
      </c>
      <c r="F5" s="11" t="s">
        <v>50</v>
      </c>
      <c r="G5" s="11" t="s">
        <v>51</v>
      </c>
      <c r="H5" s="11" t="s">
        <v>52</v>
      </c>
      <c r="I5" s="11" t="s">
        <v>58</v>
      </c>
      <c r="J5" s="14">
        <v>2</v>
      </c>
      <c r="K5" s="15">
        <v>3</v>
      </c>
      <c r="L5" s="14">
        <v>2</v>
      </c>
      <c r="M5" s="12">
        <v>1</v>
      </c>
      <c r="N5" s="12">
        <v>1</v>
      </c>
      <c r="O5">
        <f t="shared" ref="O5:O33" si="0">IF(J5=1,W$5,IF(J5=2,W$6,IF(J5=3,W$7,IF(J5=4,W$8,IF(J5=5,W$9,"no")))))</f>
        <v>1.05</v>
      </c>
      <c r="P5">
        <f t="shared" ref="P5:P33" si="1">IF(K5=1,X$5,IF(K5=2,X$6,IF(K5=3,X$7,IF(K5=4,X$8,IF(K5=5,X$9,"no")))))</f>
        <v>1.05</v>
      </c>
      <c r="Q5">
        <f t="shared" ref="Q5:Q33" si="2">IF(L5=1,Y$5,IF(L5=2,Y$6,IF(L5=3,Y$7,IF(L5=4,Y$8,IF(L5=5,Y$9,"no")))))</f>
        <v>1.02</v>
      </c>
      <c r="R5">
        <f t="shared" ref="R5:R33" si="3">IF(M5=1,Z$5,IF(M5=2,Z$6,IF(M5=3,Z$7,IF(M5=4,Z$8,IF(M5=5,Z$9,"no")))))</f>
        <v>1</v>
      </c>
      <c r="S5">
        <f t="shared" ref="S5:S33" si="4">IF(N5=1,AA$5,IF(N5=2,AA$6,IF(N5=3,AA$7,IF(N5=4,AA$8,IF(N5=5,AA$9,"no")))))</f>
        <v>1</v>
      </c>
      <c r="T5" cm="1">
        <f t="array" ref="T5">EXP(SQRT(SUM(LN(O5:S5)^2)))</f>
        <v>1.0744244531716256</v>
      </c>
      <c r="V5">
        <v>1</v>
      </c>
      <c r="W5">
        <v>1</v>
      </c>
      <c r="X5">
        <v>1</v>
      </c>
      <c r="Y5">
        <v>1</v>
      </c>
      <c r="Z5">
        <v>1</v>
      </c>
      <c r="AA5">
        <v>1</v>
      </c>
    </row>
    <row r="6" spans="1:27" ht="26.5" thickBot="1" x14ac:dyDescent="0.4">
      <c r="A6" s="9"/>
      <c r="B6" s="11" t="s">
        <v>59</v>
      </c>
      <c r="C6" s="11"/>
      <c r="D6" s="11" t="s">
        <v>60</v>
      </c>
      <c r="E6" s="11" t="s">
        <v>61</v>
      </c>
      <c r="F6" s="11" t="s">
        <v>50</v>
      </c>
      <c r="G6" s="11" t="s">
        <v>51</v>
      </c>
      <c r="H6" s="11" t="s">
        <v>52</v>
      </c>
      <c r="I6" s="11" t="s">
        <v>58</v>
      </c>
      <c r="J6" s="14">
        <v>2</v>
      </c>
      <c r="K6" s="15">
        <v>3</v>
      </c>
      <c r="L6" s="14">
        <v>2</v>
      </c>
      <c r="M6" s="12">
        <v>1</v>
      </c>
      <c r="N6" s="12">
        <v>1</v>
      </c>
      <c r="O6">
        <f t="shared" si="0"/>
        <v>1.05</v>
      </c>
      <c r="P6">
        <f t="shared" si="1"/>
        <v>1.05</v>
      </c>
      <c r="Q6">
        <f t="shared" si="2"/>
        <v>1.02</v>
      </c>
      <c r="R6">
        <f t="shared" si="3"/>
        <v>1</v>
      </c>
      <c r="S6">
        <f t="shared" si="4"/>
        <v>1</v>
      </c>
      <c r="T6" cm="1">
        <f t="array" ref="T6">EXP(SQRT(SUM(LN(O6:S6)^2)))</f>
        <v>1.0744244531716256</v>
      </c>
      <c r="V6">
        <v>2</v>
      </c>
      <c r="W6">
        <v>1.05</v>
      </c>
      <c r="X6">
        <v>1.02</v>
      </c>
      <c r="Y6">
        <v>1.02</v>
      </c>
      <c r="Z6">
        <v>1.01</v>
      </c>
      <c r="AA6">
        <v>1.05</v>
      </c>
    </row>
    <row r="7" spans="1:27" ht="26.5" thickBot="1" x14ac:dyDescent="0.4">
      <c r="A7" s="9" t="s">
        <v>62</v>
      </c>
      <c r="B7" s="11"/>
      <c r="C7" s="11"/>
      <c r="D7" s="11" t="s">
        <v>63</v>
      </c>
      <c r="E7" s="11" t="s">
        <v>64</v>
      </c>
      <c r="F7" s="11" t="s">
        <v>50</v>
      </c>
      <c r="G7" s="11" t="s">
        <v>65</v>
      </c>
      <c r="H7" s="11" t="s">
        <v>52</v>
      </c>
      <c r="I7" s="11" t="s">
        <v>58</v>
      </c>
      <c r="J7" s="12">
        <v>1</v>
      </c>
      <c r="K7" s="15">
        <v>3</v>
      </c>
      <c r="L7" s="15">
        <v>3</v>
      </c>
      <c r="M7" s="12">
        <v>1</v>
      </c>
      <c r="N7" s="12">
        <v>1</v>
      </c>
      <c r="O7">
        <f t="shared" si="0"/>
        <v>1</v>
      </c>
      <c r="P7">
        <f t="shared" si="1"/>
        <v>1.05</v>
      </c>
      <c r="Q7">
        <f t="shared" si="2"/>
        <v>1.1000000000000001</v>
      </c>
      <c r="R7">
        <f t="shared" si="3"/>
        <v>1</v>
      </c>
      <c r="S7">
        <f t="shared" si="4"/>
        <v>1</v>
      </c>
      <c r="T7" cm="1">
        <f t="array" ref="T7">EXP(SQRT(SUM(LN(O7:S7)^2)))</f>
        <v>1.1130148943987077</v>
      </c>
      <c r="V7">
        <v>3</v>
      </c>
      <c r="W7">
        <v>1.1000000000000001</v>
      </c>
      <c r="X7">
        <v>1.05</v>
      </c>
      <c r="Y7">
        <v>1.1000000000000001</v>
      </c>
      <c r="Z7">
        <v>1.02</v>
      </c>
      <c r="AA7">
        <v>1.2</v>
      </c>
    </row>
    <row r="8" spans="1:27" ht="26.5" thickBot="1" x14ac:dyDescent="0.4">
      <c r="A8" s="9" t="s">
        <v>66</v>
      </c>
      <c r="B8" s="11" t="s">
        <v>67</v>
      </c>
      <c r="C8" s="11"/>
      <c r="D8" s="11" t="s">
        <v>63</v>
      </c>
      <c r="E8" s="11" t="s">
        <v>68</v>
      </c>
      <c r="F8" s="11" t="s">
        <v>50</v>
      </c>
      <c r="G8" s="11">
        <v>2012</v>
      </c>
      <c r="H8" s="11" t="s">
        <v>52</v>
      </c>
      <c r="I8" s="11" t="s">
        <v>58</v>
      </c>
      <c r="J8" s="12">
        <v>1</v>
      </c>
      <c r="K8" s="15">
        <v>3</v>
      </c>
      <c r="L8" s="15">
        <v>3</v>
      </c>
      <c r="M8" s="12">
        <v>1</v>
      </c>
      <c r="N8" s="12">
        <v>1</v>
      </c>
      <c r="O8">
        <f t="shared" si="0"/>
        <v>1</v>
      </c>
      <c r="P8">
        <f t="shared" si="1"/>
        <v>1.05</v>
      </c>
      <c r="Q8">
        <f t="shared" si="2"/>
        <v>1.1000000000000001</v>
      </c>
      <c r="R8">
        <f t="shared" si="3"/>
        <v>1</v>
      </c>
      <c r="S8">
        <f t="shared" si="4"/>
        <v>1</v>
      </c>
      <c r="T8" cm="1">
        <f t="array" ref="T8">EXP(SQRT(SUM(LN(O8:S8)^2)))</f>
        <v>1.1130148943987077</v>
      </c>
      <c r="V8">
        <v>4</v>
      </c>
      <c r="W8">
        <v>1.2</v>
      </c>
      <c r="X8">
        <v>1.1000000000000001</v>
      </c>
      <c r="Y8">
        <v>1.2</v>
      </c>
      <c r="Z8">
        <v>1.05</v>
      </c>
      <c r="AA8">
        <v>1.5</v>
      </c>
    </row>
    <row r="9" spans="1:27" ht="54.75" customHeight="1" thickBot="1" x14ac:dyDescent="0.4">
      <c r="A9" s="9"/>
      <c r="B9" s="11" t="s">
        <v>977</v>
      </c>
      <c r="C9" s="11"/>
      <c r="D9" s="11" t="s">
        <v>63</v>
      </c>
      <c r="E9" s="11" t="s">
        <v>70</v>
      </c>
      <c r="F9" s="11" t="s">
        <v>50</v>
      </c>
      <c r="G9" s="11" t="s">
        <v>51</v>
      </c>
      <c r="H9" s="11" t="s">
        <v>52</v>
      </c>
      <c r="I9" s="11" t="s">
        <v>58</v>
      </c>
      <c r="J9" s="12">
        <v>1</v>
      </c>
      <c r="K9" s="15">
        <v>3</v>
      </c>
      <c r="L9" s="14">
        <v>2</v>
      </c>
      <c r="M9" s="12">
        <v>1</v>
      </c>
      <c r="N9" s="12">
        <v>1</v>
      </c>
      <c r="O9">
        <f t="shared" si="0"/>
        <v>1</v>
      </c>
      <c r="P9">
        <f t="shared" si="1"/>
        <v>1.05</v>
      </c>
      <c r="Q9">
        <f t="shared" si="2"/>
        <v>1.02</v>
      </c>
      <c r="R9">
        <f t="shared" si="3"/>
        <v>1</v>
      </c>
      <c r="S9">
        <f t="shared" si="4"/>
        <v>1</v>
      </c>
      <c r="T9" cm="1">
        <f t="array" ref="T9">EXP(SQRT(SUM(LN(O9:S9)^2)))</f>
        <v>1.0540666817458317</v>
      </c>
      <c r="V9">
        <v>5</v>
      </c>
      <c r="W9">
        <v>1.5</v>
      </c>
      <c r="X9">
        <v>1.2</v>
      </c>
      <c r="Y9">
        <v>1.5</v>
      </c>
      <c r="Z9">
        <v>1.1000000000000001</v>
      </c>
      <c r="AA9">
        <v>2</v>
      </c>
    </row>
    <row r="10" spans="1:27" ht="83.25" customHeight="1" thickBot="1" x14ac:dyDescent="0.4">
      <c r="A10" s="9"/>
      <c r="B10" s="11" t="s">
        <v>978</v>
      </c>
      <c r="C10" s="11"/>
      <c r="D10" s="11" t="s">
        <v>63</v>
      </c>
      <c r="E10" s="11" t="s">
        <v>72</v>
      </c>
      <c r="F10" s="11" t="s">
        <v>50</v>
      </c>
      <c r="G10" s="11" t="s">
        <v>51</v>
      </c>
      <c r="H10" s="11" t="s">
        <v>52</v>
      </c>
      <c r="I10" s="11" t="s">
        <v>58</v>
      </c>
      <c r="J10" s="12">
        <v>1</v>
      </c>
      <c r="K10" s="15">
        <v>3</v>
      </c>
      <c r="L10" s="14">
        <v>2</v>
      </c>
      <c r="M10" s="12">
        <v>1</v>
      </c>
      <c r="N10" s="12">
        <v>1</v>
      </c>
      <c r="O10">
        <f t="shared" si="0"/>
        <v>1</v>
      </c>
      <c r="P10">
        <f t="shared" si="1"/>
        <v>1.05</v>
      </c>
      <c r="Q10">
        <f t="shared" si="2"/>
        <v>1.02</v>
      </c>
      <c r="R10">
        <f t="shared" si="3"/>
        <v>1</v>
      </c>
      <c r="S10">
        <f t="shared" si="4"/>
        <v>1</v>
      </c>
      <c r="T10" cm="1">
        <f t="array" ref="T10">EXP(SQRT(SUM(LN(O10:S10)^2)))</f>
        <v>1.0540666817458317</v>
      </c>
    </row>
    <row r="11" spans="1:27" ht="65.5" thickBot="1" x14ac:dyDescent="0.4">
      <c r="A11" s="9" t="s">
        <v>73</v>
      </c>
      <c r="B11" s="11" t="s">
        <v>979</v>
      </c>
      <c r="C11" s="11"/>
      <c r="D11" s="11" t="s">
        <v>63</v>
      </c>
      <c r="E11" s="11" t="s">
        <v>74</v>
      </c>
      <c r="F11" s="11" t="s">
        <v>50</v>
      </c>
      <c r="G11" s="11" t="s">
        <v>51</v>
      </c>
      <c r="H11" s="11" t="s">
        <v>52</v>
      </c>
      <c r="I11" s="11" t="s">
        <v>58</v>
      </c>
      <c r="J11" s="12">
        <v>1</v>
      </c>
      <c r="K11" s="15">
        <v>3</v>
      </c>
      <c r="L11" s="14">
        <v>2</v>
      </c>
      <c r="M11" s="12">
        <v>1</v>
      </c>
      <c r="N11" s="12">
        <v>1</v>
      </c>
      <c r="O11">
        <f t="shared" si="0"/>
        <v>1</v>
      </c>
      <c r="P11">
        <f t="shared" si="1"/>
        <v>1.05</v>
      </c>
      <c r="Q11">
        <f t="shared" si="2"/>
        <v>1.02</v>
      </c>
      <c r="R11">
        <f t="shared" si="3"/>
        <v>1</v>
      </c>
      <c r="S11">
        <f t="shared" si="4"/>
        <v>1</v>
      </c>
      <c r="T11" cm="1">
        <f t="array" ref="T11">EXP(SQRT(SUM(LN(O11:S11)^2)))</f>
        <v>1.0540666817458317</v>
      </c>
    </row>
    <row r="12" spans="1:27" ht="39.5" thickBot="1" x14ac:dyDescent="0.4">
      <c r="A12" s="9" t="s">
        <v>75</v>
      </c>
      <c r="B12" s="11" t="s">
        <v>76</v>
      </c>
      <c r="C12" s="11"/>
      <c r="D12" s="11" t="s">
        <v>77</v>
      </c>
      <c r="E12" s="11" t="s">
        <v>78</v>
      </c>
      <c r="F12" s="11" t="s">
        <v>50</v>
      </c>
      <c r="G12" s="11">
        <v>2005</v>
      </c>
      <c r="H12" s="11" t="s">
        <v>52</v>
      </c>
      <c r="I12" s="11" t="s">
        <v>79</v>
      </c>
      <c r="J12" s="14">
        <v>2</v>
      </c>
      <c r="K12" s="15">
        <v>3</v>
      </c>
      <c r="L12" s="13">
        <v>5</v>
      </c>
      <c r="M12" s="12">
        <v>1</v>
      </c>
      <c r="N12" s="12">
        <v>1</v>
      </c>
      <c r="O12">
        <f t="shared" si="0"/>
        <v>1.05</v>
      </c>
      <c r="P12">
        <f t="shared" si="1"/>
        <v>1.05</v>
      </c>
      <c r="Q12">
        <f t="shared" si="2"/>
        <v>1.5</v>
      </c>
      <c r="R12">
        <f t="shared" si="3"/>
        <v>1</v>
      </c>
      <c r="S12">
        <f t="shared" si="4"/>
        <v>1</v>
      </c>
      <c r="T12" cm="1">
        <f t="array" ref="T12">EXP(SQRT(SUM(LN(O12:S12)^2)))</f>
        <v>1.508769162317128</v>
      </c>
    </row>
    <row r="13" spans="1:27" ht="99" customHeight="1" thickBot="1" x14ac:dyDescent="0.4">
      <c r="A13" s="9" t="s">
        <v>80</v>
      </c>
      <c r="B13" s="11" t="s">
        <v>81</v>
      </c>
      <c r="C13" s="11"/>
      <c r="D13" s="11" t="s">
        <v>82</v>
      </c>
      <c r="E13" s="11" t="s">
        <v>83</v>
      </c>
      <c r="F13" s="11" t="s">
        <v>50</v>
      </c>
      <c r="G13" s="11" t="s">
        <v>84</v>
      </c>
      <c r="H13" s="11" t="s">
        <v>52</v>
      </c>
      <c r="I13" s="11" t="s">
        <v>85</v>
      </c>
      <c r="J13" s="14">
        <v>2</v>
      </c>
      <c r="K13" s="15">
        <v>3</v>
      </c>
      <c r="L13" s="14">
        <v>2</v>
      </c>
      <c r="M13" s="12">
        <v>1</v>
      </c>
      <c r="N13" s="12">
        <v>1</v>
      </c>
      <c r="O13">
        <f t="shared" si="0"/>
        <v>1.05</v>
      </c>
      <c r="P13">
        <f t="shared" si="1"/>
        <v>1.05</v>
      </c>
      <c r="Q13">
        <f t="shared" si="2"/>
        <v>1.02</v>
      </c>
      <c r="R13">
        <f t="shared" si="3"/>
        <v>1</v>
      </c>
      <c r="S13">
        <f t="shared" si="4"/>
        <v>1</v>
      </c>
      <c r="T13" cm="1">
        <f t="array" ref="T13">EXP(SQRT(SUM(LN(O13:S13)^2)))</f>
        <v>1.0744244531716256</v>
      </c>
    </row>
    <row r="14" spans="1:27" ht="39.5" thickBot="1" x14ac:dyDescent="0.4">
      <c r="A14" s="9" t="s">
        <v>86</v>
      </c>
      <c r="B14" s="11"/>
      <c r="C14" s="11"/>
      <c r="D14" s="11" t="s">
        <v>87</v>
      </c>
      <c r="E14" s="11" t="s">
        <v>88</v>
      </c>
      <c r="F14" s="11" t="s">
        <v>50</v>
      </c>
      <c r="G14" s="11" t="s">
        <v>50</v>
      </c>
      <c r="H14" s="11" t="s">
        <v>52</v>
      </c>
      <c r="I14" s="11" t="s">
        <v>58</v>
      </c>
      <c r="J14" s="14">
        <v>2</v>
      </c>
      <c r="K14" s="15">
        <v>3</v>
      </c>
      <c r="L14" s="45">
        <v>4</v>
      </c>
      <c r="M14" s="12">
        <v>1</v>
      </c>
      <c r="N14" s="12">
        <v>1</v>
      </c>
      <c r="O14">
        <f t="shared" si="0"/>
        <v>1.05</v>
      </c>
      <c r="P14">
        <f t="shared" si="1"/>
        <v>1.05</v>
      </c>
      <c r="Q14">
        <f t="shared" si="2"/>
        <v>1.2</v>
      </c>
      <c r="R14">
        <f t="shared" si="3"/>
        <v>1</v>
      </c>
      <c r="S14">
        <f t="shared" si="4"/>
        <v>1</v>
      </c>
      <c r="T14" cm="1">
        <f t="array" ref="T14">EXP(SQRT(SUM(LN(O14:S14)^2)))</f>
        <v>1.2152396494091648</v>
      </c>
    </row>
    <row r="15" spans="1:27" ht="26.5" thickBot="1" x14ac:dyDescent="0.4">
      <c r="A15" s="9" t="s">
        <v>89</v>
      </c>
      <c r="B15" s="11"/>
      <c r="C15" s="11"/>
      <c r="D15" s="11" t="s">
        <v>90</v>
      </c>
      <c r="E15" s="11" t="s">
        <v>91</v>
      </c>
      <c r="F15" s="11" t="s">
        <v>50</v>
      </c>
      <c r="G15" s="11" t="s">
        <v>50</v>
      </c>
      <c r="H15" s="11" t="s">
        <v>52</v>
      </c>
      <c r="I15" s="11" t="s">
        <v>58</v>
      </c>
      <c r="J15" s="14">
        <v>2</v>
      </c>
      <c r="K15" s="15">
        <v>3</v>
      </c>
      <c r="L15" s="15">
        <v>3</v>
      </c>
      <c r="M15" s="12">
        <v>1</v>
      </c>
      <c r="N15" s="12">
        <v>1</v>
      </c>
      <c r="O15">
        <f t="shared" si="0"/>
        <v>1.05</v>
      </c>
      <c r="P15">
        <f t="shared" si="1"/>
        <v>1.05</v>
      </c>
      <c r="Q15">
        <f t="shared" si="2"/>
        <v>1.1000000000000001</v>
      </c>
      <c r="R15">
        <f t="shared" si="3"/>
        <v>1</v>
      </c>
      <c r="S15">
        <f t="shared" si="4"/>
        <v>1</v>
      </c>
      <c r="T15" cm="1">
        <f t="array" ref="T15">EXP(SQRT(SUM(LN(O15:S15)^2)))</f>
        <v>1.1248669232235737</v>
      </c>
    </row>
    <row r="16" spans="1:27" ht="98.25" customHeight="1" thickBot="1" x14ac:dyDescent="0.4">
      <c r="A16" s="9" t="s">
        <v>92</v>
      </c>
      <c r="B16" s="11" t="s">
        <v>93</v>
      </c>
      <c r="C16" s="11"/>
      <c r="D16" s="11"/>
      <c r="E16" s="11" t="s">
        <v>94</v>
      </c>
      <c r="F16" s="11" t="s">
        <v>50</v>
      </c>
      <c r="G16" s="11" t="s">
        <v>50</v>
      </c>
      <c r="H16" s="11" t="s">
        <v>95</v>
      </c>
      <c r="I16" s="11" t="s">
        <v>96</v>
      </c>
      <c r="J16" s="14">
        <v>2</v>
      </c>
      <c r="K16" s="15">
        <v>3</v>
      </c>
      <c r="L16" s="13">
        <v>5</v>
      </c>
      <c r="M16" s="14">
        <v>2</v>
      </c>
      <c r="N16" s="12">
        <v>1</v>
      </c>
      <c r="O16">
        <f t="shared" si="0"/>
        <v>1.05</v>
      </c>
      <c r="P16">
        <f t="shared" si="1"/>
        <v>1.05</v>
      </c>
      <c r="Q16">
        <f t="shared" si="2"/>
        <v>1.5</v>
      </c>
      <c r="R16">
        <f t="shared" si="3"/>
        <v>1.01</v>
      </c>
      <c r="S16">
        <f t="shared" si="4"/>
        <v>1</v>
      </c>
      <c r="T16" cm="1">
        <f t="array" ref="T16">EXP(SQRT(SUM(LN(O16:S16)^2)))</f>
        <v>1.5089507464377672</v>
      </c>
    </row>
    <row r="17" spans="1:20" ht="26.5" thickBot="1" x14ac:dyDescent="0.4">
      <c r="A17" s="9" t="s">
        <v>97</v>
      </c>
      <c r="B17" s="11" t="s">
        <v>98</v>
      </c>
      <c r="C17" s="11"/>
      <c r="D17" s="11" t="s">
        <v>63</v>
      </c>
      <c r="E17" s="11" t="s">
        <v>99</v>
      </c>
      <c r="F17" s="11" t="s">
        <v>50</v>
      </c>
      <c r="G17" s="11" t="s">
        <v>100</v>
      </c>
      <c r="H17" s="11" t="s">
        <v>101</v>
      </c>
      <c r="I17" s="11" t="s">
        <v>58</v>
      </c>
      <c r="J17" s="14">
        <v>2</v>
      </c>
      <c r="K17" s="15">
        <v>3</v>
      </c>
      <c r="L17" s="14">
        <v>2</v>
      </c>
      <c r="M17" s="14">
        <v>2</v>
      </c>
      <c r="N17" s="12">
        <v>1</v>
      </c>
      <c r="O17">
        <f t="shared" si="0"/>
        <v>1.05</v>
      </c>
      <c r="P17">
        <f t="shared" si="1"/>
        <v>1.05</v>
      </c>
      <c r="Q17">
        <f t="shared" si="2"/>
        <v>1.02</v>
      </c>
      <c r="R17">
        <f t="shared" si="3"/>
        <v>1.01</v>
      </c>
      <c r="S17">
        <f t="shared" si="4"/>
        <v>1</v>
      </c>
      <c r="T17" cm="1">
        <f t="array" ref="T17">EXP(SQRT(SUM(LN(O17:S17)^2)))</f>
        <v>1.0751621268805629</v>
      </c>
    </row>
    <row r="18" spans="1:20" ht="39.5" thickBot="1" x14ac:dyDescent="0.4">
      <c r="A18" s="9"/>
      <c r="B18" s="11" t="s">
        <v>102</v>
      </c>
      <c r="C18" s="11"/>
      <c r="D18" s="11" t="s">
        <v>103</v>
      </c>
      <c r="E18" s="11" t="s">
        <v>104</v>
      </c>
      <c r="F18" s="11" t="s">
        <v>50</v>
      </c>
      <c r="G18" s="11" t="s">
        <v>100</v>
      </c>
      <c r="H18" s="11" t="s">
        <v>52</v>
      </c>
      <c r="I18" s="11" t="s">
        <v>58</v>
      </c>
      <c r="J18" s="12">
        <v>1</v>
      </c>
      <c r="K18" s="15">
        <v>3</v>
      </c>
      <c r="L18" s="14">
        <v>2</v>
      </c>
      <c r="M18" s="12">
        <v>1</v>
      </c>
      <c r="N18" s="12">
        <v>1</v>
      </c>
      <c r="O18">
        <f t="shared" si="0"/>
        <v>1</v>
      </c>
      <c r="P18">
        <f t="shared" si="1"/>
        <v>1.05</v>
      </c>
      <c r="Q18">
        <f t="shared" si="2"/>
        <v>1.02</v>
      </c>
      <c r="R18">
        <f t="shared" si="3"/>
        <v>1</v>
      </c>
      <c r="S18">
        <f t="shared" si="4"/>
        <v>1</v>
      </c>
      <c r="T18" cm="1">
        <f t="array" ref="T18">EXP(SQRT(SUM(LN(O18:S18)^2)))</f>
        <v>1.0540666817458317</v>
      </c>
    </row>
    <row r="19" spans="1:20" ht="39.5" thickBot="1" x14ac:dyDescent="0.4">
      <c r="A19" s="9"/>
      <c r="B19" s="11" t="s">
        <v>105</v>
      </c>
      <c r="C19" s="11"/>
      <c r="D19" s="11" t="s">
        <v>63</v>
      </c>
      <c r="E19" s="11" t="s">
        <v>99</v>
      </c>
      <c r="F19" s="11" t="s">
        <v>50</v>
      </c>
      <c r="G19" s="11" t="s">
        <v>100</v>
      </c>
      <c r="H19" s="11" t="s">
        <v>101</v>
      </c>
      <c r="I19" s="11" t="s">
        <v>58</v>
      </c>
      <c r="J19" s="14">
        <v>2</v>
      </c>
      <c r="K19" s="15">
        <v>3</v>
      </c>
      <c r="L19" s="14">
        <v>2</v>
      </c>
      <c r="M19" s="14">
        <v>2</v>
      </c>
      <c r="N19" s="12">
        <v>1</v>
      </c>
      <c r="O19">
        <f t="shared" si="0"/>
        <v>1.05</v>
      </c>
      <c r="P19">
        <f t="shared" si="1"/>
        <v>1.05</v>
      </c>
      <c r="Q19">
        <f t="shared" si="2"/>
        <v>1.02</v>
      </c>
      <c r="R19">
        <f t="shared" si="3"/>
        <v>1.01</v>
      </c>
      <c r="S19">
        <f t="shared" si="4"/>
        <v>1</v>
      </c>
      <c r="T19" cm="1">
        <f t="array" ref="T19">EXP(SQRT(SUM(LN(O19:S19)^2)))</f>
        <v>1.0751621268805629</v>
      </c>
    </row>
    <row r="20" spans="1:20" ht="52.5" thickBot="1" x14ac:dyDescent="0.4">
      <c r="A20" s="9"/>
      <c r="B20" s="11" t="s">
        <v>106</v>
      </c>
      <c r="C20" s="11"/>
      <c r="D20" s="11" t="s">
        <v>63</v>
      </c>
      <c r="E20" s="11" t="s">
        <v>99</v>
      </c>
      <c r="F20" s="11" t="s">
        <v>50</v>
      </c>
      <c r="G20" s="11" t="s">
        <v>100</v>
      </c>
      <c r="H20" s="11" t="s">
        <v>101</v>
      </c>
      <c r="I20" s="11" t="s">
        <v>58</v>
      </c>
      <c r="J20" s="14">
        <v>2</v>
      </c>
      <c r="K20" s="15">
        <v>3</v>
      </c>
      <c r="L20" s="14">
        <v>2</v>
      </c>
      <c r="M20" s="14">
        <v>2</v>
      </c>
      <c r="N20" s="12">
        <v>1</v>
      </c>
      <c r="O20">
        <f t="shared" si="0"/>
        <v>1.05</v>
      </c>
      <c r="P20">
        <f t="shared" si="1"/>
        <v>1.05</v>
      </c>
      <c r="Q20">
        <f t="shared" si="2"/>
        <v>1.02</v>
      </c>
      <c r="R20">
        <f t="shared" si="3"/>
        <v>1.01</v>
      </c>
      <c r="S20">
        <f t="shared" si="4"/>
        <v>1</v>
      </c>
      <c r="T20" cm="1">
        <f t="array" ref="T20">EXP(SQRT(SUM(LN(O20:S20)^2)))</f>
        <v>1.0751621268805629</v>
      </c>
    </row>
    <row r="21" spans="1:20" ht="39.5" thickBot="1" x14ac:dyDescent="0.4">
      <c r="A21" s="9"/>
      <c r="B21" s="11" t="s">
        <v>107</v>
      </c>
      <c r="C21" s="11"/>
      <c r="D21" s="11" t="s">
        <v>63</v>
      </c>
      <c r="E21" s="11" t="s">
        <v>99</v>
      </c>
      <c r="F21" s="11" t="s">
        <v>50</v>
      </c>
      <c r="G21" s="11" t="s">
        <v>100</v>
      </c>
      <c r="H21" s="11" t="s">
        <v>101</v>
      </c>
      <c r="I21" s="11" t="s">
        <v>58</v>
      </c>
      <c r="J21" s="14">
        <v>2</v>
      </c>
      <c r="K21" s="15">
        <v>3</v>
      </c>
      <c r="L21" s="14">
        <v>2</v>
      </c>
      <c r="M21" s="14">
        <v>2</v>
      </c>
      <c r="N21" s="12">
        <v>1</v>
      </c>
      <c r="O21">
        <f t="shared" si="0"/>
        <v>1.05</v>
      </c>
      <c r="P21">
        <f t="shared" si="1"/>
        <v>1.05</v>
      </c>
      <c r="Q21">
        <f t="shared" si="2"/>
        <v>1.02</v>
      </c>
      <c r="R21">
        <f t="shared" si="3"/>
        <v>1.01</v>
      </c>
      <c r="S21">
        <f t="shared" si="4"/>
        <v>1</v>
      </c>
      <c r="T21" cm="1">
        <f t="array" ref="T21">EXP(SQRT(SUM(LN(O21:S21)^2)))</f>
        <v>1.0751621268805629</v>
      </c>
    </row>
    <row r="22" spans="1:20" ht="52.5" thickBot="1" x14ac:dyDescent="0.4">
      <c r="A22" s="9"/>
      <c r="B22" s="11" t="s">
        <v>108</v>
      </c>
      <c r="C22" s="11"/>
      <c r="D22" s="11" t="s">
        <v>63</v>
      </c>
      <c r="E22" s="11" t="s">
        <v>99</v>
      </c>
      <c r="F22" s="11" t="s">
        <v>50</v>
      </c>
      <c r="G22" s="11" t="s">
        <v>100</v>
      </c>
      <c r="H22" s="11" t="s">
        <v>101</v>
      </c>
      <c r="I22" s="11" t="s">
        <v>58</v>
      </c>
      <c r="J22" s="14">
        <v>2</v>
      </c>
      <c r="K22" s="15">
        <v>3</v>
      </c>
      <c r="L22" s="14">
        <v>2</v>
      </c>
      <c r="M22" s="14">
        <v>2</v>
      </c>
      <c r="N22" s="12">
        <v>1</v>
      </c>
      <c r="O22">
        <f t="shared" si="0"/>
        <v>1.05</v>
      </c>
      <c r="P22">
        <f t="shared" si="1"/>
        <v>1.05</v>
      </c>
      <c r="Q22">
        <f t="shared" si="2"/>
        <v>1.02</v>
      </c>
      <c r="R22">
        <f t="shared" si="3"/>
        <v>1.01</v>
      </c>
      <c r="S22">
        <f t="shared" si="4"/>
        <v>1</v>
      </c>
      <c r="T22" cm="1">
        <f t="array" ref="T22">EXP(SQRT(SUM(LN(O22:S22)^2)))</f>
        <v>1.0751621268805629</v>
      </c>
    </row>
    <row r="23" spans="1:20" ht="52.5" thickBot="1" x14ac:dyDescent="0.4">
      <c r="A23" s="9"/>
      <c r="B23" s="11" t="s">
        <v>109</v>
      </c>
      <c r="C23" s="11"/>
      <c r="D23" s="11" t="s">
        <v>63</v>
      </c>
      <c r="E23" s="11" t="s">
        <v>99</v>
      </c>
      <c r="F23" s="11" t="s">
        <v>50</v>
      </c>
      <c r="G23" s="11" t="s">
        <v>100</v>
      </c>
      <c r="H23" s="11" t="s">
        <v>101</v>
      </c>
      <c r="I23" s="11" t="s">
        <v>58</v>
      </c>
      <c r="J23" s="14">
        <v>2</v>
      </c>
      <c r="K23" s="15">
        <v>3</v>
      </c>
      <c r="L23" s="14">
        <v>2</v>
      </c>
      <c r="M23" s="14">
        <v>2</v>
      </c>
      <c r="N23" s="12">
        <v>1</v>
      </c>
      <c r="O23">
        <f t="shared" si="0"/>
        <v>1.05</v>
      </c>
      <c r="P23">
        <f t="shared" si="1"/>
        <v>1.05</v>
      </c>
      <c r="Q23">
        <f t="shared" si="2"/>
        <v>1.02</v>
      </c>
      <c r="R23">
        <f t="shared" si="3"/>
        <v>1.01</v>
      </c>
      <c r="S23">
        <f t="shared" si="4"/>
        <v>1</v>
      </c>
      <c r="T23" cm="1">
        <f t="array" ref="T23">EXP(SQRT(SUM(LN(O23:S23)^2)))</f>
        <v>1.0751621268805629</v>
      </c>
    </row>
    <row r="24" spans="1:20" ht="52.5" thickBot="1" x14ac:dyDescent="0.4">
      <c r="A24" s="9"/>
      <c r="B24" s="11" t="s">
        <v>110</v>
      </c>
      <c r="C24" s="11"/>
      <c r="D24" s="11" t="s">
        <v>63</v>
      </c>
      <c r="E24" s="11" t="s">
        <v>99</v>
      </c>
      <c r="F24" s="11" t="s">
        <v>50</v>
      </c>
      <c r="G24" s="11" t="s">
        <v>100</v>
      </c>
      <c r="H24" s="11" t="s">
        <v>101</v>
      </c>
      <c r="I24" s="11" t="s">
        <v>58</v>
      </c>
      <c r="J24" s="14">
        <v>2</v>
      </c>
      <c r="K24" s="15">
        <v>3</v>
      </c>
      <c r="L24" s="14">
        <v>2</v>
      </c>
      <c r="M24" s="14">
        <v>2</v>
      </c>
      <c r="N24" s="12">
        <v>1</v>
      </c>
      <c r="O24">
        <f t="shared" si="0"/>
        <v>1.05</v>
      </c>
      <c r="P24">
        <f t="shared" si="1"/>
        <v>1.05</v>
      </c>
      <c r="Q24">
        <f t="shared" si="2"/>
        <v>1.02</v>
      </c>
      <c r="R24">
        <f t="shared" si="3"/>
        <v>1.01</v>
      </c>
      <c r="S24">
        <f t="shared" si="4"/>
        <v>1</v>
      </c>
      <c r="T24" cm="1">
        <f t="array" ref="T24">EXP(SQRT(SUM(LN(O24:S24)^2)))</f>
        <v>1.0751621268805629</v>
      </c>
    </row>
    <row r="25" spans="1:20" ht="39.5" thickBot="1" x14ac:dyDescent="0.4">
      <c r="A25" s="9"/>
      <c r="B25" s="11" t="s">
        <v>111</v>
      </c>
      <c r="C25" s="11"/>
      <c r="D25" s="11" t="s">
        <v>63</v>
      </c>
      <c r="E25" s="11" t="s">
        <v>99</v>
      </c>
      <c r="F25" s="11" t="s">
        <v>50</v>
      </c>
      <c r="G25" s="11" t="s">
        <v>100</v>
      </c>
      <c r="H25" s="11" t="s">
        <v>101</v>
      </c>
      <c r="I25" s="11" t="s">
        <v>58</v>
      </c>
      <c r="J25" s="14">
        <v>2</v>
      </c>
      <c r="K25" s="15">
        <v>3</v>
      </c>
      <c r="L25" s="14">
        <v>2</v>
      </c>
      <c r="M25" s="14">
        <v>2</v>
      </c>
      <c r="N25" s="12">
        <v>1</v>
      </c>
      <c r="O25">
        <f t="shared" si="0"/>
        <v>1.05</v>
      </c>
      <c r="P25">
        <f t="shared" si="1"/>
        <v>1.05</v>
      </c>
      <c r="Q25">
        <f t="shared" si="2"/>
        <v>1.02</v>
      </c>
      <c r="R25">
        <f t="shared" si="3"/>
        <v>1.01</v>
      </c>
      <c r="S25">
        <f t="shared" si="4"/>
        <v>1</v>
      </c>
      <c r="T25" cm="1">
        <f t="array" ref="T25">EXP(SQRT(SUM(LN(O25:S25)^2)))</f>
        <v>1.0751621268805629</v>
      </c>
    </row>
    <row r="26" spans="1:20" ht="26.5" thickBot="1" x14ac:dyDescent="0.4">
      <c r="A26" s="9"/>
      <c r="B26" s="11" t="s">
        <v>112</v>
      </c>
      <c r="C26" s="11"/>
      <c r="D26" s="11" t="s">
        <v>63</v>
      </c>
      <c r="E26" s="11" t="s">
        <v>99</v>
      </c>
      <c r="F26" s="11" t="s">
        <v>50</v>
      </c>
      <c r="G26" s="11" t="s">
        <v>100</v>
      </c>
      <c r="H26" s="11" t="s">
        <v>101</v>
      </c>
      <c r="I26" s="11" t="s">
        <v>58</v>
      </c>
      <c r="J26" s="14">
        <v>2</v>
      </c>
      <c r="K26" s="15">
        <v>3</v>
      </c>
      <c r="L26" s="14">
        <v>2</v>
      </c>
      <c r="M26" s="14">
        <v>2</v>
      </c>
      <c r="N26" s="12">
        <v>1</v>
      </c>
      <c r="O26">
        <f t="shared" si="0"/>
        <v>1.05</v>
      </c>
      <c r="P26">
        <f t="shared" si="1"/>
        <v>1.05</v>
      </c>
      <c r="Q26">
        <f t="shared" si="2"/>
        <v>1.02</v>
      </c>
      <c r="R26">
        <f t="shared" si="3"/>
        <v>1.01</v>
      </c>
      <c r="S26">
        <f t="shared" si="4"/>
        <v>1</v>
      </c>
      <c r="T26" cm="1">
        <f t="array" ref="T26">EXP(SQRT(SUM(LN(O26:S26)^2)))</f>
        <v>1.0751621268805629</v>
      </c>
    </row>
    <row r="27" spans="1:20" ht="26.5" thickBot="1" x14ac:dyDescent="0.4">
      <c r="A27" s="9"/>
      <c r="B27" s="11" t="s">
        <v>113</v>
      </c>
      <c r="C27" s="11"/>
      <c r="D27" s="11" t="s">
        <v>63</v>
      </c>
      <c r="E27" s="11" t="s">
        <v>99</v>
      </c>
      <c r="F27" s="11" t="s">
        <v>50</v>
      </c>
      <c r="G27" s="11" t="s">
        <v>100</v>
      </c>
      <c r="H27" s="11" t="s">
        <v>101</v>
      </c>
      <c r="I27" s="11" t="s">
        <v>58</v>
      </c>
      <c r="J27" s="14">
        <v>2</v>
      </c>
      <c r="K27" s="15">
        <v>3</v>
      </c>
      <c r="L27" s="14">
        <v>2</v>
      </c>
      <c r="M27" s="14">
        <v>2</v>
      </c>
      <c r="N27" s="12">
        <v>1</v>
      </c>
      <c r="O27">
        <f t="shared" si="0"/>
        <v>1.05</v>
      </c>
      <c r="P27">
        <f t="shared" si="1"/>
        <v>1.05</v>
      </c>
      <c r="Q27">
        <f t="shared" si="2"/>
        <v>1.02</v>
      </c>
      <c r="R27">
        <f t="shared" si="3"/>
        <v>1.01</v>
      </c>
      <c r="S27">
        <f t="shared" si="4"/>
        <v>1</v>
      </c>
      <c r="T27" cm="1">
        <f t="array" ref="T27">EXP(SQRT(SUM(LN(O27:S27)^2)))</f>
        <v>1.0751621268805629</v>
      </c>
    </row>
    <row r="28" spans="1:20" ht="26.5" thickBot="1" x14ac:dyDescent="0.4">
      <c r="A28" s="9"/>
      <c r="B28" s="11" t="s">
        <v>114</v>
      </c>
      <c r="C28" s="11"/>
      <c r="D28" s="11" t="s">
        <v>63</v>
      </c>
      <c r="E28" s="11" t="s">
        <v>99</v>
      </c>
      <c r="F28" s="11" t="s">
        <v>50</v>
      </c>
      <c r="G28" s="11" t="s">
        <v>100</v>
      </c>
      <c r="H28" s="11" t="s">
        <v>101</v>
      </c>
      <c r="I28" s="11" t="s">
        <v>58</v>
      </c>
      <c r="J28" s="14">
        <v>2</v>
      </c>
      <c r="K28" s="15">
        <v>3</v>
      </c>
      <c r="L28" s="14">
        <v>2</v>
      </c>
      <c r="M28" s="14">
        <v>2</v>
      </c>
      <c r="N28" s="12">
        <v>1</v>
      </c>
      <c r="O28">
        <f t="shared" si="0"/>
        <v>1.05</v>
      </c>
      <c r="P28">
        <f t="shared" si="1"/>
        <v>1.05</v>
      </c>
      <c r="Q28">
        <f t="shared" si="2"/>
        <v>1.02</v>
      </c>
      <c r="R28">
        <f t="shared" si="3"/>
        <v>1.01</v>
      </c>
      <c r="S28">
        <f t="shared" si="4"/>
        <v>1</v>
      </c>
      <c r="T28" cm="1">
        <f t="array" ref="T28">EXP(SQRT(SUM(LN(O28:S28)^2)))</f>
        <v>1.0751621268805629</v>
      </c>
    </row>
    <row r="29" spans="1:20" ht="39.5" thickBot="1" x14ac:dyDescent="0.4">
      <c r="A29" s="9"/>
      <c r="B29" s="11" t="s">
        <v>115</v>
      </c>
      <c r="C29" s="11"/>
      <c r="D29" s="11" t="s">
        <v>63</v>
      </c>
      <c r="E29" s="11" t="s">
        <v>116</v>
      </c>
      <c r="F29" s="11" t="s">
        <v>50</v>
      </c>
      <c r="G29" s="11" t="s">
        <v>100</v>
      </c>
      <c r="H29" s="11" t="s">
        <v>101</v>
      </c>
      <c r="I29" s="11" t="s">
        <v>58</v>
      </c>
      <c r="J29" s="14">
        <v>2</v>
      </c>
      <c r="K29" s="15">
        <v>3</v>
      </c>
      <c r="L29" s="14">
        <v>2</v>
      </c>
      <c r="M29" s="14">
        <v>2</v>
      </c>
      <c r="N29" s="12">
        <v>1</v>
      </c>
      <c r="O29">
        <f t="shared" si="0"/>
        <v>1.05</v>
      </c>
      <c r="P29">
        <f t="shared" si="1"/>
        <v>1.05</v>
      </c>
      <c r="Q29">
        <f t="shared" si="2"/>
        <v>1.02</v>
      </c>
      <c r="R29">
        <f t="shared" si="3"/>
        <v>1.01</v>
      </c>
      <c r="S29">
        <f t="shared" si="4"/>
        <v>1</v>
      </c>
      <c r="T29" cm="1">
        <f t="array" ref="T29">EXP(SQRT(SUM(LN(O29:S29)^2)))</f>
        <v>1.0751621268805629</v>
      </c>
    </row>
    <row r="30" spans="1:20" ht="26.5" thickBot="1" x14ac:dyDescent="0.4">
      <c r="A30" s="9"/>
      <c r="B30" s="11" t="s">
        <v>117</v>
      </c>
      <c r="C30" s="11"/>
      <c r="D30" s="11" t="s">
        <v>63</v>
      </c>
      <c r="E30" s="11" t="s">
        <v>118</v>
      </c>
      <c r="F30" s="11" t="s">
        <v>50</v>
      </c>
      <c r="G30" s="11" t="s">
        <v>100</v>
      </c>
      <c r="H30" s="11" t="s">
        <v>101</v>
      </c>
      <c r="I30" s="11" t="s">
        <v>58</v>
      </c>
      <c r="J30" s="14">
        <v>2</v>
      </c>
      <c r="K30" s="15">
        <v>3</v>
      </c>
      <c r="L30" s="14">
        <v>2</v>
      </c>
      <c r="M30" s="14">
        <v>2</v>
      </c>
      <c r="N30" s="12">
        <v>1</v>
      </c>
      <c r="O30">
        <f t="shared" si="0"/>
        <v>1.05</v>
      </c>
      <c r="P30">
        <f t="shared" si="1"/>
        <v>1.05</v>
      </c>
      <c r="Q30">
        <f t="shared" si="2"/>
        <v>1.02</v>
      </c>
      <c r="R30">
        <f t="shared" si="3"/>
        <v>1.01</v>
      </c>
      <c r="S30">
        <f t="shared" si="4"/>
        <v>1</v>
      </c>
      <c r="T30" cm="1">
        <f t="array" ref="T30">EXP(SQRT(SUM(LN(O30:S30)^2)))</f>
        <v>1.0751621268805629</v>
      </c>
    </row>
    <row r="31" spans="1:20" ht="26.5" thickBot="1" x14ac:dyDescent="0.4">
      <c r="A31" s="9"/>
      <c r="B31" s="11" t="s">
        <v>119</v>
      </c>
      <c r="C31" s="11"/>
      <c r="D31" s="11" t="s">
        <v>63</v>
      </c>
      <c r="E31" s="11" t="s">
        <v>118</v>
      </c>
      <c r="F31" s="11" t="s">
        <v>50</v>
      </c>
      <c r="G31" s="11" t="s">
        <v>100</v>
      </c>
      <c r="H31" s="11" t="s">
        <v>101</v>
      </c>
      <c r="I31" s="11" t="s">
        <v>58</v>
      </c>
      <c r="J31" s="14">
        <v>2</v>
      </c>
      <c r="K31" s="15">
        <v>3</v>
      </c>
      <c r="L31" s="14">
        <v>2</v>
      </c>
      <c r="M31" s="14">
        <v>2</v>
      </c>
      <c r="N31" s="12">
        <v>1</v>
      </c>
      <c r="O31">
        <f t="shared" si="0"/>
        <v>1.05</v>
      </c>
      <c r="P31">
        <f t="shared" si="1"/>
        <v>1.05</v>
      </c>
      <c r="Q31">
        <f t="shared" si="2"/>
        <v>1.02</v>
      </c>
      <c r="R31">
        <f t="shared" si="3"/>
        <v>1.01</v>
      </c>
      <c r="S31">
        <f t="shared" si="4"/>
        <v>1</v>
      </c>
      <c r="T31" cm="1">
        <f t="array" ref="T31">EXP(SQRT(SUM(LN(O31:S31)^2)))</f>
        <v>1.0751621268805629</v>
      </c>
    </row>
    <row r="32" spans="1:20" ht="65.5" thickBot="1" x14ac:dyDescent="0.4">
      <c r="A32" s="9" t="s">
        <v>120</v>
      </c>
      <c r="B32" s="11"/>
      <c r="C32" s="11"/>
      <c r="D32" s="11" t="s">
        <v>121</v>
      </c>
      <c r="E32" s="11" t="s">
        <v>122</v>
      </c>
      <c r="F32" s="11" t="s">
        <v>50</v>
      </c>
      <c r="G32" s="11" t="s">
        <v>100</v>
      </c>
      <c r="H32" s="11" t="s">
        <v>101</v>
      </c>
      <c r="I32" s="11" t="s">
        <v>58</v>
      </c>
      <c r="J32" s="14">
        <v>2</v>
      </c>
      <c r="K32" s="15">
        <v>3</v>
      </c>
      <c r="L32" s="14">
        <v>2</v>
      </c>
      <c r="M32" s="14">
        <v>2</v>
      </c>
      <c r="N32" s="12">
        <v>1</v>
      </c>
      <c r="O32">
        <f t="shared" si="0"/>
        <v>1.05</v>
      </c>
      <c r="P32">
        <f t="shared" si="1"/>
        <v>1.05</v>
      </c>
      <c r="Q32">
        <f t="shared" si="2"/>
        <v>1.02</v>
      </c>
      <c r="R32">
        <f t="shared" si="3"/>
        <v>1.01</v>
      </c>
      <c r="S32">
        <f t="shared" si="4"/>
        <v>1</v>
      </c>
      <c r="T32" cm="1">
        <f t="array" ref="T32">EXP(SQRT(SUM(LN(O32:S32)^2)))</f>
        <v>1.0751621268805629</v>
      </c>
    </row>
    <row r="33" spans="1:20" ht="39.5" thickBot="1" x14ac:dyDescent="0.4">
      <c r="A33" s="9" t="s">
        <v>123</v>
      </c>
      <c r="B33" s="11"/>
      <c r="C33" s="11"/>
      <c r="D33" s="11" t="s">
        <v>63</v>
      </c>
      <c r="E33" s="11" t="s">
        <v>124</v>
      </c>
      <c r="F33" s="11" t="s">
        <v>50</v>
      </c>
      <c r="G33" s="11">
        <v>2021</v>
      </c>
      <c r="H33" s="11" t="s">
        <v>101</v>
      </c>
      <c r="I33" s="11" t="s">
        <v>58</v>
      </c>
      <c r="J33" s="14">
        <v>2</v>
      </c>
      <c r="K33" s="15">
        <v>3</v>
      </c>
      <c r="L33" s="12">
        <v>1</v>
      </c>
      <c r="M33" s="14">
        <v>2</v>
      </c>
      <c r="N33" s="12">
        <v>1</v>
      </c>
      <c r="O33">
        <f t="shared" si="0"/>
        <v>1.05</v>
      </c>
      <c r="P33">
        <f t="shared" si="1"/>
        <v>1.05</v>
      </c>
      <c r="Q33">
        <f t="shared" si="2"/>
        <v>1</v>
      </c>
      <c r="R33">
        <f t="shared" si="3"/>
        <v>1.01</v>
      </c>
      <c r="S33">
        <f t="shared" si="4"/>
        <v>1</v>
      </c>
      <c r="T33" cm="1">
        <f t="array" ref="T33">EXP(SQRT(SUM(LN(O33:S33)^2)))</f>
        <v>1.0722009304576894</v>
      </c>
    </row>
  </sheetData>
  <mergeCells count="1">
    <mergeCell ref="V3:AA3"/>
  </mergeCells>
  <hyperlinks>
    <hyperlink ref="A1" location="'Table of contents'!A1" display="Return to table of contents"/>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5"/>
  <sheetViews>
    <sheetView zoomScale="70" zoomScaleNormal="70" workbookViewId="0"/>
  </sheetViews>
  <sheetFormatPr defaultRowHeight="14.5" x14ac:dyDescent="0.35"/>
  <cols>
    <col min="1" max="1" width="20.1796875" style="16" customWidth="1"/>
    <col min="2" max="2" width="12.54296875" style="17" customWidth="1"/>
    <col min="3" max="4" width="0" style="17" hidden="1" customWidth="1"/>
    <col min="5" max="5" width="54.26953125" style="17" customWidth="1"/>
    <col min="6" max="6" width="8.7265625" style="17"/>
    <col min="7" max="7" width="24.26953125" style="17" customWidth="1"/>
    <col min="8" max="8" width="36.81640625" style="17" customWidth="1"/>
    <col min="9" max="9" width="24.453125" style="17" customWidth="1"/>
    <col min="10" max="14" width="8.7265625" style="17"/>
  </cols>
  <sheetData>
    <row r="1" spans="1:27" x14ac:dyDescent="0.35">
      <c r="A1" s="76" t="s">
        <v>873</v>
      </c>
    </row>
    <row r="2" spans="1:27" ht="15" thickBot="1" x14ac:dyDescent="0.4">
      <c r="A2" t="s">
        <v>1128</v>
      </c>
    </row>
    <row r="3" spans="1:27" ht="52.5" thickBot="1" x14ac:dyDescent="0.4">
      <c r="A3" s="9" t="s">
        <v>38</v>
      </c>
      <c r="B3" s="7" t="s">
        <v>39</v>
      </c>
      <c r="C3" s="7" t="s">
        <v>40</v>
      </c>
      <c r="D3" s="7" t="s">
        <v>41</v>
      </c>
      <c r="E3" s="7" t="s">
        <v>42</v>
      </c>
      <c r="F3" s="7" t="s">
        <v>43</v>
      </c>
      <c r="G3" s="7" t="s">
        <v>44</v>
      </c>
      <c r="H3" s="7" t="s">
        <v>45</v>
      </c>
      <c r="I3" s="7" t="s">
        <v>46</v>
      </c>
      <c r="J3" s="7" t="s">
        <v>34</v>
      </c>
      <c r="K3" s="7" t="s">
        <v>33</v>
      </c>
      <c r="L3" s="7" t="s">
        <v>796</v>
      </c>
      <c r="M3" s="7" t="s">
        <v>797</v>
      </c>
      <c r="N3" s="7" t="s">
        <v>798</v>
      </c>
      <c r="O3" s="47" t="s">
        <v>907</v>
      </c>
      <c r="P3" s="47" t="s">
        <v>908</v>
      </c>
      <c r="Q3" s="47" t="s">
        <v>909</v>
      </c>
      <c r="R3" s="47" t="s">
        <v>910</v>
      </c>
      <c r="S3" s="47" t="s">
        <v>911</v>
      </c>
      <c r="T3" s="85" t="s">
        <v>981</v>
      </c>
      <c r="V3" s="128" t="s">
        <v>905</v>
      </c>
      <c r="W3" s="129"/>
      <c r="X3" s="129"/>
      <c r="Y3" s="129"/>
      <c r="Z3" s="129"/>
      <c r="AA3" s="130"/>
    </row>
    <row r="4" spans="1:27" ht="26.5" thickBot="1" x14ac:dyDescent="0.4">
      <c r="A4" s="9" t="s">
        <v>47</v>
      </c>
      <c r="B4" s="11"/>
      <c r="C4" s="11"/>
      <c r="D4" s="11"/>
      <c r="E4" s="11" t="s">
        <v>64</v>
      </c>
      <c r="F4" s="11">
        <v>30</v>
      </c>
      <c r="G4" s="11" t="s">
        <v>982</v>
      </c>
      <c r="H4" s="11" t="s">
        <v>983</v>
      </c>
      <c r="I4" s="11" t="s">
        <v>984</v>
      </c>
      <c r="J4" s="12">
        <v>1</v>
      </c>
      <c r="K4" s="15">
        <v>3</v>
      </c>
      <c r="L4" s="15">
        <v>3</v>
      </c>
      <c r="M4" s="12">
        <v>1</v>
      </c>
      <c r="N4" s="12">
        <v>1</v>
      </c>
      <c r="O4">
        <f t="shared" ref="O4:S19" si="0">IF(J4=1,W$5,IF(J4=2,W$6,IF(J4=3,W$7,IF(J4=4,W$8,IF(J4=5,W$9,"no")))))</f>
        <v>1</v>
      </c>
      <c r="P4">
        <f t="shared" si="0"/>
        <v>1.05</v>
      </c>
      <c r="Q4">
        <f t="shared" si="0"/>
        <v>1.1000000000000001</v>
      </c>
      <c r="R4">
        <f t="shared" si="0"/>
        <v>1</v>
      </c>
      <c r="S4">
        <f t="shared" si="0"/>
        <v>1</v>
      </c>
      <c r="T4" s="86">
        <f t="array" ref="T4">EXP(SQRT(SUM(LN(O4:S4)^2)))</f>
        <v>1.1130148943987077</v>
      </c>
      <c r="V4" s="87" t="s">
        <v>906</v>
      </c>
      <c r="W4" s="47" t="s">
        <v>907</v>
      </c>
      <c r="X4" s="47" t="s">
        <v>908</v>
      </c>
      <c r="Y4" s="47" t="s">
        <v>909</v>
      </c>
      <c r="Z4" s="47" t="s">
        <v>910</v>
      </c>
      <c r="AA4" s="88" t="s">
        <v>911</v>
      </c>
    </row>
    <row r="5" spans="1:27" ht="15" thickBot="1" x14ac:dyDescent="0.4">
      <c r="A5" s="9" t="s">
        <v>54</v>
      </c>
      <c r="B5" s="11" t="s">
        <v>55</v>
      </c>
      <c r="C5" s="11"/>
      <c r="D5" s="11"/>
      <c r="E5" s="11" t="s">
        <v>540</v>
      </c>
      <c r="F5" s="11">
        <v>30</v>
      </c>
      <c r="G5" s="11" t="s">
        <v>982</v>
      </c>
      <c r="H5" s="11" t="s">
        <v>983</v>
      </c>
      <c r="I5" s="11" t="s">
        <v>58</v>
      </c>
      <c r="J5" s="14">
        <v>2</v>
      </c>
      <c r="K5" s="15">
        <v>3</v>
      </c>
      <c r="L5" s="15">
        <v>3</v>
      </c>
      <c r="M5" s="12">
        <v>1</v>
      </c>
      <c r="N5" s="12">
        <v>1</v>
      </c>
      <c r="O5">
        <f t="shared" si="0"/>
        <v>1.05</v>
      </c>
      <c r="P5">
        <f t="shared" si="0"/>
        <v>1.05</v>
      </c>
      <c r="Q5">
        <f t="shared" si="0"/>
        <v>1.1000000000000001</v>
      </c>
      <c r="R5">
        <f t="shared" si="0"/>
        <v>1</v>
      </c>
      <c r="S5">
        <f t="shared" si="0"/>
        <v>1</v>
      </c>
      <c r="T5" s="86">
        <f t="array" ref="T5">EXP(SQRT(SUM(LN(O5:S5)^2)))</f>
        <v>1.1248669232235737</v>
      </c>
      <c r="V5" s="89">
        <v>1</v>
      </c>
      <c r="W5">
        <v>1</v>
      </c>
      <c r="X5">
        <v>1</v>
      </c>
      <c r="Y5">
        <v>1</v>
      </c>
      <c r="Z5">
        <v>1</v>
      </c>
      <c r="AA5" s="90">
        <v>1</v>
      </c>
    </row>
    <row r="6" spans="1:27" ht="26.5" thickBot="1" x14ac:dyDescent="0.4">
      <c r="A6" s="9"/>
      <c r="B6" s="11" t="s">
        <v>59</v>
      </c>
      <c r="C6" s="11"/>
      <c r="D6" s="11"/>
      <c r="E6" s="11" t="s">
        <v>540</v>
      </c>
      <c r="F6" s="11">
        <v>30</v>
      </c>
      <c r="G6" s="11" t="s">
        <v>982</v>
      </c>
      <c r="H6" s="11" t="s">
        <v>983</v>
      </c>
      <c r="I6" s="11" t="s">
        <v>58</v>
      </c>
      <c r="J6" s="14">
        <v>2</v>
      </c>
      <c r="K6" s="15">
        <v>3</v>
      </c>
      <c r="L6" s="15">
        <v>3</v>
      </c>
      <c r="M6" s="12">
        <v>1</v>
      </c>
      <c r="N6" s="12">
        <v>1</v>
      </c>
      <c r="O6">
        <f t="shared" si="0"/>
        <v>1.05</v>
      </c>
      <c r="P6">
        <f t="shared" si="0"/>
        <v>1.05</v>
      </c>
      <c r="Q6">
        <f t="shared" si="0"/>
        <v>1.1000000000000001</v>
      </c>
      <c r="R6">
        <f t="shared" si="0"/>
        <v>1</v>
      </c>
      <c r="S6">
        <f t="shared" si="0"/>
        <v>1</v>
      </c>
      <c r="T6" s="86">
        <f t="array" ref="T6">EXP(SQRT(SUM(LN(O6:S6)^2)))</f>
        <v>1.1248669232235737</v>
      </c>
      <c r="V6" s="89">
        <v>2</v>
      </c>
      <c r="W6">
        <v>1.05</v>
      </c>
      <c r="X6">
        <v>1.02</v>
      </c>
      <c r="Y6">
        <v>1.02</v>
      </c>
      <c r="Z6">
        <v>1.01</v>
      </c>
      <c r="AA6" s="90">
        <v>1.05</v>
      </c>
    </row>
    <row r="7" spans="1:27" ht="15" thickBot="1" x14ac:dyDescent="0.4">
      <c r="A7" s="9" t="s">
        <v>62</v>
      </c>
      <c r="B7" s="11"/>
      <c r="C7" s="11"/>
      <c r="D7" s="11"/>
      <c r="E7" s="11" t="s">
        <v>985</v>
      </c>
      <c r="F7" s="11">
        <v>30</v>
      </c>
      <c r="G7" s="11" t="s">
        <v>982</v>
      </c>
      <c r="H7" s="11" t="s">
        <v>983</v>
      </c>
      <c r="I7" s="11" t="s">
        <v>58</v>
      </c>
      <c r="J7" s="14">
        <v>2</v>
      </c>
      <c r="K7" s="15">
        <v>3</v>
      </c>
      <c r="L7" s="15">
        <v>3</v>
      </c>
      <c r="M7" s="12">
        <v>1</v>
      </c>
      <c r="N7" s="12">
        <v>1</v>
      </c>
      <c r="O7">
        <f t="shared" si="0"/>
        <v>1.05</v>
      </c>
      <c r="P7">
        <f t="shared" si="0"/>
        <v>1.05</v>
      </c>
      <c r="Q7">
        <f t="shared" si="0"/>
        <v>1.1000000000000001</v>
      </c>
      <c r="R7">
        <f t="shared" si="0"/>
        <v>1</v>
      </c>
      <c r="S7">
        <f t="shared" si="0"/>
        <v>1</v>
      </c>
      <c r="T7" s="86">
        <f t="array" ref="T7">EXP(SQRT(SUM(LN(O7:S7)^2)))</f>
        <v>1.1248669232235737</v>
      </c>
      <c r="V7" s="89">
        <v>3</v>
      </c>
      <c r="W7">
        <v>1.1000000000000001</v>
      </c>
      <c r="X7">
        <v>1.05</v>
      </c>
      <c r="Y7">
        <v>1.1000000000000001</v>
      </c>
      <c r="Z7">
        <v>1.02</v>
      </c>
      <c r="AA7" s="90">
        <v>1.2</v>
      </c>
    </row>
    <row r="8" spans="1:27" ht="39.5" thickBot="1" x14ac:dyDescent="0.4">
      <c r="A8" s="9" t="s">
        <v>66</v>
      </c>
      <c r="B8" s="11" t="s">
        <v>67</v>
      </c>
      <c r="C8" s="11"/>
      <c r="D8" s="11"/>
      <c r="E8" s="11" t="s">
        <v>986</v>
      </c>
      <c r="F8" s="11">
        <v>30</v>
      </c>
      <c r="G8" s="11" t="s">
        <v>982</v>
      </c>
      <c r="H8" s="11" t="s">
        <v>983</v>
      </c>
      <c r="I8" s="11" t="s">
        <v>58</v>
      </c>
      <c r="J8" s="14">
        <v>2</v>
      </c>
      <c r="K8" s="15">
        <v>3</v>
      </c>
      <c r="L8" s="15">
        <v>3</v>
      </c>
      <c r="M8" s="12">
        <v>1</v>
      </c>
      <c r="N8" s="12">
        <v>1</v>
      </c>
      <c r="O8">
        <f t="shared" si="0"/>
        <v>1.05</v>
      </c>
      <c r="P8">
        <f t="shared" si="0"/>
        <v>1.05</v>
      </c>
      <c r="Q8">
        <f t="shared" si="0"/>
        <v>1.1000000000000001</v>
      </c>
      <c r="R8">
        <f t="shared" si="0"/>
        <v>1</v>
      </c>
      <c r="S8">
        <f t="shared" si="0"/>
        <v>1</v>
      </c>
      <c r="T8" s="86">
        <f t="array" ref="T8">EXP(SQRT(SUM(LN(O8:S8)^2)))</f>
        <v>1.1248669232235737</v>
      </c>
      <c r="V8" s="89">
        <v>4</v>
      </c>
      <c r="W8">
        <v>1.2</v>
      </c>
      <c r="X8">
        <v>1.1000000000000001</v>
      </c>
      <c r="Y8">
        <v>1.2</v>
      </c>
      <c r="Z8">
        <v>1.05</v>
      </c>
      <c r="AA8" s="90">
        <v>1.5</v>
      </c>
    </row>
    <row r="9" spans="1:27" ht="39.5" thickBot="1" x14ac:dyDescent="0.4">
      <c r="A9" s="9"/>
      <c r="B9" s="2" t="s">
        <v>978</v>
      </c>
      <c r="C9" s="11"/>
      <c r="D9" s="11"/>
      <c r="E9" s="11" t="s">
        <v>986</v>
      </c>
      <c r="F9" s="11">
        <v>30</v>
      </c>
      <c r="G9" s="11" t="s">
        <v>982</v>
      </c>
      <c r="H9" s="11" t="s">
        <v>983</v>
      </c>
      <c r="I9" s="11" t="s">
        <v>58</v>
      </c>
      <c r="J9" s="14">
        <v>2</v>
      </c>
      <c r="K9" s="15">
        <v>3</v>
      </c>
      <c r="L9" s="15">
        <v>3</v>
      </c>
      <c r="M9" s="12">
        <v>1</v>
      </c>
      <c r="N9" s="12">
        <v>1</v>
      </c>
      <c r="O9">
        <f t="shared" si="0"/>
        <v>1.05</v>
      </c>
      <c r="P9">
        <f t="shared" si="0"/>
        <v>1.05</v>
      </c>
      <c r="Q9">
        <f t="shared" si="0"/>
        <v>1.1000000000000001</v>
      </c>
      <c r="R9">
        <f t="shared" si="0"/>
        <v>1</v>
      </c>
      <c r="S9">
        <f t="shared" si="0"/>
        <v>1</v>
      </c>
      <c r="T9" s="86">
        <f t="array" ref="T9">EXP(SQRT(SUM(LN(O9:S9)^2)))</f>
        <v>1.1248669232235737</v>
      </c>
      <c r="V9" s="91">
        <v>5</v>
      </c>
      <c r="W9" s="44">
        <v>1.5</v>
      </c>
      <c r="X9" s="44">
        <v>1.2</v>
      </c>
      <c r="Y9" s="44">
        <v>1.5</v>
      </c>
      <c r="Z9" s="44">
        <v>1.1000000000000001</v>
      </c>
      <c r="AA9" s="92">
        <v>2</v>
      </c>
    </row>
    <row r="10" spans="1:27" ht="78.5" thickBot="1" x14ac:dyDescent="0.4">
      <c r="A10" s="9" t="s">
        <v>73</v>
      </c>
      <c r="B10" s="2" t="s">
        <v>980</v>
      </c>
      <c r="C10" s="11"/>
      <c r="D10" s="11"/>
      <c r="E10" s="11" t="s">
        <v>987</v>
      </c>
      <c r="F10" s="11">
        <v>30</v>
      </c>
      <c r="G10" s="11" t="s">
        <v>982</v>
      </c>
      <c r="H10" s="11" t="s">
        <v>983</v>
      </c>
      <c r="I10" s="11" t="s">
        <v>58</v>
      </c>
      <c r="J10" s="14">
        <v>2</v>
      </c>
      <c r="K10" s="15">
        <v>3</v>
      </c>
      <c r="L10" s="15">
        <v>3</v>
      </c>
      <c r="M10" s="12">
        <v>1</v>
      </c>
      <c r="N10" s="12">
        <v>1</v>
      </c>
      <c r="O10">
        <f t="shared" si="0"/>
        <v>1.05</v>
      </c>
      <c r="P10">
        <f t="shared" si="0"/>
        <v>1.05</v>
      </c>
      <c r="Q10">
        <f t="shared" si="0"/>
        <v>1.1000000000000001</v>
      </c>
      <c r="R10">
        <f t="shared" si="0"/>
        <v>1</v>
      </c>
      <c r="S10">
        <f t="shared" si="0"/>
        <v>1</v>
      </c>
      <c r="T10" s="86">
        <f t="array" ref="T10">EXP(SQRT(SUM(LN(O10:S10)^2)))</f>
        <v>1.1248669232235737</v>
      </c>
    </row>
    <row r="11" spans="1:27" ht="39.5" thickBot="1" x14ac:dyDescent="0.4">
      <c r="A11" s="9" t="s">
        <v>533</v>
      </c>
      <c r="B11" s="11" t="s">
        <v>543</v>
      </c>
      <c r="C11" s="11">
        <v>15.14</v>
      </c>
      <c r="D11" s="11" t="s">
        <v>82</v>
      </c>
      <c r="E11" s="11" t="s">
        <v>988</v>
      </c>
      <c r="F11" s="11">
        <v>30</v>
      </c>
      <c r="G11" s="11" t="s">
        <v>982</v>
      </c>
      <c r="H11" s="11" t="s">
        <v>983</v>
      </c>
      <c r="I11" s="11" t="s">
        <v>58</v>
      </c>
      <c r="J11" s="5">
        <v>2</v>
      </c>
      <c r="K11" s="15">
        <v>3</v>
      </c>
      <c r="L11" s="15">
        <v>3</v>
      </c>
      <c r="M11" s="6">
        <v>1</v>
      </c>
      <c r="N11" s="6">
        <v>1</v>
      </c>
      <c r="O11">
        <f t="shared" si="0"/>
        <v>1.05</v>
      </c>
      <c r="P11">
        <f t="shared" si="0"/>
        <v>1.05</v>
      </c>
      <c r="Q11">
        <f t="shared" si="0"/>
        <v>1.1000000000000001</v>
      </c>
      <c r="R11">
        <f t="shared" si="0"/>
        <v>1</v>
      </c>
      <c r="S11">
        <f t="shared" si="0"/>
        <v>1</v>
      </c>
      <c r="T11" s="86">
        <f t="array" ref="T11">EXP(SQRT(SUM(LN(O11:S11)^2)))</f>
        <v>1.1248669232235737</v>
      </c>
    </row>
    <row r="12" spans="1:27" ht="26.5" thickBot="1" x14ac:dyDescent="0.4">
      <c r="A12" s="9" t="s">
        <v>75</v>
      </c>
      <c r="B12" s="11" t="s">
        <v>75</v>
      </c>
      <c r="C12" s="11"/>
      <c r="D12" s="11"/>
      <c r="E12" s="11" t="s">
        <v>985</v>
      </c>
      <c r="F12" s="11">
        <v>30</v>
      </c>
      <c r="G12" s="11" t="s">
        <v>982</v>
      </c>
      <c r="H12" s="11" t="s">
        <v>983</v>
      </c>
      <c r="I12" s="11" t="s">
        <v>545</v>
      </c>
      <c r="J12" s="5">
        <v>2</v>
      </c>
      <c r="K12" s="15">
        <v>3</v>
      </c>
      <c r="L12" s="15">
        <v>3</v>
      </c>
      <c r="M12" s="6">
        <v>1</v>
      </c>
      <c r="N12" s="6">
        <v>1</v>
      </c>
      <c r="O12">
        <f t="shared" si="0"/>
        <v>1.05</v>
      </c>
      <c r="P12">
        <f t="shared" si="0"/>
        <v>1.05</v>
      </c>
      <c r="Q12">
        <f t="shared" si="0"/>
        <v>1.1000000000000001</v>
      </c>
      <c r="R12">
        <f t="shared" si="0"/>
        <v>1</v>
      </c>
      <c r="S12">
        <f t="shared" si="0"/>
        <v>1</v>
      </c>
      <c r="T12" s="86">
        <f t="array" ref="T12">EXP(SQRT(SUM(LN(O12:S12)^2)))</f>
        <v>1.1248669232235737</v>
      </c>
    </row>
    <row r="13" spans="1:27" ht="15" thickBot="1" x14ac:dyDescent="0.4">
      <c r="A13" s="9" t="s">
        <v>80</v>
      </c>
      <c r="B13" s="11" t="s">
        <v>81</v>
      </c>
      <c r="C13" s="11"/>
      <c r="D13" s="11"/>
      <c r="E13" s="11" t="s">
        <v>987</v>
      </c>
      <c r="F13" s="11">
        <v>30</v>
      </c>
      <c r="G13" s="11" t="s">
        <v>982</v>
      </c>
      <c r="H13" s="11" t="s">
        <v>983</v>
      </c>
      <c r="I13" s="11" t="s">
        <v>58</v>
      </c>
      <c r="J13" s="5">
        <v>2</v>
      </c>
      <c r="K13" s="15">
        <v>3</v>
      </c>
      <c r="L13" s="15">
        <v>3</v>
      </c>
      <c r="M13" s="6">
        <v>1</v>
      </c>
      <c r="N13" s="6">
        <v>1</v>
      </c>
      <c r="O13">
        <f t="shared" si="0"/>
        <v>1.05</v>
      </c>
      <c r="P13">
        <f t="shared" si="0"/>
        <v>1.05</v>
      </c>
      <c r="Q13">
        <f t="shared" si="0"/>
        <v>1.1000000000000001</v>
      </c>
      <c r="R13">
        <f t="shared" si="0"/>
        <v>1</v>
      </c>
      <c r="S13">
        <f t="shared" si="0"/>
        <v>1</v>
      </c>
      <c r="T13" s="86">
        <f t="array" ref="T13">EXP(SQRT(SUM(LN(O13:S13)^2)))</f>
        <v>1.1248669232235737</v>
      </c>
    </row>
    <row r="14" spans="1:27" ht="91.5" thickBot="1" x14ac:dyDescent="0.4">
      <c r="A14" s="9" t="s">
        <v>86</v>
      </c>
      <c r="B14" s="11"/>
      <c r="C14" s="11"/>
      <c r="D14" s="11"/>
      <c r="E14" s="11" t="s">
        <v>989</v>
      </c>
      <c r="F14" s="11">
        <v>30</v>
      </c>
      <c r="G14" s="11" t="s">
        <v>982</v>
      </c>
      <c r="H14" s="11" t="s">
        <v>983</v>
      </c>
      <c r="I14" s="11" t="s">
        <v>58</v>
      </c>
      <c r="J14" s="5">
        <v>2</v>
      </c>
      <c r="K14" s="15">
        <v>3</v>
      </c>
      <c r="L14" s="15">
        <v>3</v>
      </c>
      <c r="M14" s="6">
        <v>1</v>
      </c>
      <c r="N14" s="6">
        <v>1</v>
      </c>
      <c r="O14">
        <f t="shared" si="0"/>
        <v>1.05</v>
      </c>
      <c r="P14">
        <f t="shared" si="0"/>
        <v>1.05</v>
      </c>
      <c r="Q14">
        <f t="shared" si="0"/>
        <v>1.1000000000000001</v>
      </c>
      <c r="R14">
        <f t="shared" si="0"/>
        <v>1</v>
      </c>
      <c r="S14">
        <f t="shared" si="0"/>
        <v>1</v>
      </c>
      <c r="T14" s="86">
        <f t="array" ref="T14">EXP(SQRT(SUM(LN(O14:S14)^2)))</f>
        <v>1.1248669232235737</v>
      </c>
    </row>
    <row r="15" spans="1:27" ht="65.5" thickBot="1" x14ac:dyDescent="0.4">
      <c r="A15" s="9" t="s">
        <v>92</v>
      </c>
      <c r="B15" s="11" t="s">
        <v>93</v>
      </c>
      <c r="C15" s="11"/>
      <c r="D15" s="11"/>
      <c r="E15" s="11" t="s">
        <v>546</v>
      </c>
      <c r="F15" s="11">
        <v>30</v>
      </c>
      <c r="G15" s="50" t="s">
        <v>547</v>
      </c>
      <c r="H15" s="11" t="s">
        <v>990</v>
      </c>
      <c r="I15" s="11" t="s">
        <v>549</v>
      </c>
      <c r="J15" s="5">
        <v>2</v>
      </c>
      <c r="K15" s="13">
        <v>5</v>
      </c>
      <c r="L15" s="15">
        <v>3</v>
      </c>
      <c r="M15" s="3">
        <v>4</v>
      </c>
      <c r="N15" s="6">
        <v>1</v>
      </c>
      <c r="O15">
        <f t="shared" si="0"/>
        <v>1.05</v>
      </c>
      <c r="P15">
        <f t="shared" si="0"/>
        <v>1.2</v>
      </c>
      <c r="Q15">
        <f t="shared" si="0"/>
        <v>1.1000000000000001</v>
      </c>
      <c r="R15">
        <f t="shared" si="0"/>
        <v>1.05</v>
      </c>
      <c r="S15">
        <f t="shared" si="0"/>
        <v>1</v>
      </c>
      <c r="T15" s="86">
        <f t="array" ref="T15">EXP(SQRT(SUM(LN(O15:S15)^2)))</f>
        <v>1.2423359171267643</v>
      </c>
    </row>
    <row r="16" spans="1:27" ht="26.5" thickBot="1" x14ac:dyDescent="0.4">
      <c r="A16" s="9" t="s">
        <v>97</v>
      </c>
      <c r="B16" s="11" t="s">
        <v>550</v>
      </c>
      <c r="C16" s="11"/>
      <c r="D16" s="11"/>
      <c r="E16" s="11" t="s">
        <v>991</v>
      </c>
      <c r="F16" s="11">
        <v>30</v>
      </c>
      <c r="G16" s="11" t="s">
        <v>982</v>
      </c>
      <c r="H16" s="11" t="s">
        <v>983</v>
      </c>
      <c r="I16" s="11" t="s">
        <v>58</v>
      </c>
      <c r="J16" s="6">
        <v>1</v>
      </c>
      <c r="K16" s="15">
        <v>3</v>
      </c>
      <c r="L16" s="15">
        <v>3</v>
      </c>
      <c r="M16" s="6">
        <v>1</v>
      </c>
      <c r="N16" s="6">
        <v>1</v>
      </c>
      <c r="O16">
        <f t="shared" si="0"/>
        <v>1</v>
      </c>
      <c r="P16">
        <f t="shared" si="0"/>
        <v>1.05</v>
      </c>
      <c r="Q16">
        <f t="shared" si="0"/>
        <v>1.1000000000000001</v>
      </c>
      <c r="R16">
        <f t="shared" si="0"/>
        <v>1</v>
      </c>
      <c r="S16">
        <f t="shared" si="0"/>
        <v>1</v>
      </c>
      <c r="T16" s="86">
        <f t="array" ref="T16">EXP(SQRT(SUM(LN(O16:S16)^2)))</f>
        <v>1.1130148943987077</v>
      </c>
    </row>
    <row r="17" spans="1:20" ht="15" thickBot="1" x14ac:dyDescent="0.4">
      <c r="A17" s="9"/>
      <c r="B17" s="11" t="s">
        <v>552</v>
      </c>
      <c r="C17" s="11"/>
      <c r="D17" s="11"/>
      <c r="E17" s="11" t="s">
        <v>553</v>
      </c>
      <c r="F17" s="11">
        <v>30</v>
      </c>
      <c r="G17" s="11" t="s">
        <v>982</v>
      </c>
      <c r="H17" s="11" t="s">
        <v>101</v>
      </c>
      <c r="I17" s="11" t="s">
        <v>58</v>
      </c>
      <c r="J17" s="5">
        <v>2</v>
      </c>
      <c r="K17" s="15">
        <v>3</v>
      </c>
      <c r="L17" s="15">
        <v>3</v>
      </c>
      <c r="M17" s="5">
        <v>2</v>
      </c>
      <c r="N17" s="6">
        <v>1</v>
      </c>
      <c r="O17">
        <f t="shared" si="0"/>
        <v>1.05</v>
      </c>
      <c r="P17">
        <f t="shared" si="0"/>
        <v>1.05</v>
      </c>
      <c r="Q17">
        <f t="shared" si="0"/>
        <v>1.1000000000000001</v>
      </c>
      <c r="R17">
        <f t="shared" si="0"/>
        <v>1.01</v>
      </c>
      <c r="S17">
        <f t="shared" si="0"/>
        <v>1</v>
      </c>
      <c r="T17" s="86">
        <f t="array" ref="T17">EXP(SQRT(SUM(LN(O17:S17)^2)))</f>
        <v>1.1253394394172656</v>
      </c>
    </row>
    <row r="18" spans="1:20" ht="26.5" thickBot="1" x14ac:dyDescent="0.4">
      <c r="A18" s="9"/>
      <c r="B18" s="11" t="s">
        <v>554</v>
      </c>
      <c r="C18" s="11"/>
      <c r="D18" s="11"/>
      <c r="E18" s="11" t="s">
        <v>555</v>
      </c>
      <c r="F18" s="11">
        <v>30</v>
      </c>
      <c r="G18" s="11" t="s">
        <v>982</v>
      </c>
      <c r="H18" s="11" t="s">
        <v>983</v>
      </c>
      <c r="I18" s="11" t="s">
        <v>58</v>
      </c>
      <c r="J18" s="6">
        <v>1</v>
      </c>
      <c r="K18" s="15">
        <v>3</v>
      </c>
      <c r="L18" s="15">
        <v>3</v>
      </c>
      <c r="M18" s="6">
        <v>1</v>
      </c>
      <c r="N18" s="6">
        <v>1</v>
      </c>
      <c r="O18">
        <f t="shared" si="0"/>
        <v>1</v>
      </c>
      <c r="P18">
        <f t="shared" si="0"/>
        <v>1.05</v>
      </c>
      <c r="Q18">
        <f t="shared" si="0"/>
        <v>1.1000000000000001</v>
      </c>
      <c r="R18">
        <f t="shared" si="0"/>
        <v>1</v>
      </c>
      <c r="S18">
        <f t="shared" si="0"/>
        <v>1</v>
      </c>
      <c r="T18" s="86">
        <f t="array" ref="T18">EXP(SQRT(SUM(LN(O18:S18)^2)))</f>
        <v>1.1130148943987077</v>
      </c>
    </row>
    <row r="19" spans="1:20" ht="26.5" thickBot="1" x14ac:dyDescent="0.4">
      <c r="A19" s="9"/>
      <c r="B19" s="11" t="s">
        <v>556</v>
      </c>
      <c r="C19" s="11"/>
      <c r="D19" s="11"/>
      <c r="E19" s="11" t="s">
        <v>991</v>
      </c>
      <c r="F19" s="11">
        <v>30</v>
      </c>
      <c r="G19" s="11" t="s">
        <v>982</v>
      </c>
      <c r="H19" s="11" t="s">
        <v>983</v>
      </c>
      <c r="I19" s="11" t="s">
        <v>58</v>
      </c>
      <c r="J19" s="6">
        <v>1</v>
      </c>
      <c r="K19" s="15">
        <v>3</v>
      </c>
      <c r="L19" s="15">
        <v>3</v>
      </c>
      <c r="M19" s="6">
        <v>1</v>
      </c>
      <c r="N19" s="6">
        <v>1</v>
      </c>
      <c r="O19">
        <f t="shared" si="0"/>
        <v>1</v>
      </c>
      <c r="P19">
        <f t="shared" si="0"/>
        <v>1.05</v>
      </c>
      <c r="Q19">
        <f t="shared" si="0"/>
        <v>1.1000000000000001</v>
      </c>
      <c r="R19">
        <f t="shared" si="0"/>
        <v>1</v>
      </c>
      <c r="S19">
        <f t="shared" si="0"/>
        <v>1</v>
      </c>
      <c r="T19" s="86">
        <f t="array" ref="T19">EXP(SQRT(SUM(LN(O19:S19)^2)))</f>
        <v>1.1130148943987077</v>
      </c>
    </row>
    <row r="20" spans="1:20" ht="15" thickBot="1" x14ac:dyDescent="0.4">
      <c r="A20" s="9"/>
      <c r="B20" s="11" t="s">
        <v>557</v>
      </c>
      <c r="C20" s="11"/>
      <c r="D20" s="11"/>
      <c r="E20" s="11" t="s">
        <v>992</v>
      </c>
      <c r="F20" s="11">
        <v>30</v>
      </c>
      <c r="G20" s="11" t="s">
        <v>982</v>
      </c>
      <c r="H20" s="11" t="s">
        <v>101</v>
      </c>
      <c r="I20" s="11" t="s">
        <v>58</v>
      </c>
      <c r="J20" s="5">
        <v>2</v>
      </c>
      <c r="K20" s="15">
        <v>3</v>
      </c>
      <c r="L20" s="15">
        <v>3</v>
      </c>
      <c r="M20" s="5">
        <v>2</v>
      </c>
      <c r="N20" s="6">
        <v>1</v>
      </c>
      <c r="O20">
        <f t="shared" ref="O20:S25" si="1">IF(J20=1,W$5,IF(J20=2,W$6,IF(J20=3,W$7,IF(J20=4,W$8,IF(J20=5,W$9,"no")))))</f>
        <v>1.05</v>
      </c>
      <c r="P20">
        <f t="shared" si="1"/>
        <v>1.05</v>
      </c>
      <c r="Q20">
        <f t="shared" si="1"/>
        <v>1.1000000000000001</v>
      </c>
      <c r="R20">
        <f t="shared" si="1"/>
        <v>1.01</v>
      </c>
      <c r="S20">
        <f t="shared" si="1"/>
        <v>1</v>
      </c>
      <c r="T20" s="86">
        <f t="array" ref="T20">EXP(SQRT(SUM(LN(O20:S20)^2)))</f>
        <v>1.1253394394172656</v>
      </c>
    </row>
    <row r="21" spans="1:20" ht="15" thickBot="1" x14ac:dyDescent="0.4">
      <c r="A21" s="9"/>
      <c r="B21" s="11" t="s">
        <v>559</v>
      </c>
      <c r="C21" s="11"/>
      <c r="D21" s="11"/>
      <c r="E21" s="11" t="s">
        <v>558</v>
      </c>
      <c r="F21" s="11">
        <v>30</v>
      </c>
      <c r="G21" s="11" t="s">
        <v>982</v>
      </c>
      <c r="H21" s="11" t="s">
        <v>101</v>
      </c>
      <c r="I21" s="11" t="s">
        <v>58</v>
      </c>
      <c r="J21" s="5">
        <v>2</v>
      </c>
      <c r="K21" s="15">
        <v>3</v>
      </c>
      <c r="L21" s="15">
        <v>3</v>
      </c>
      <c r="M21" s="5">
        <v>2</v>
      </c>
      <c r="N21" s="6">
        <v>1</v>
      </c>
      <c r="O21">
        <f t="shared" si="1"/>
        <v>1.05</v>
      </c>
      <c r="P21">
        <f t="shared" si="1"/>
        <v>1.05</v>
      </c>
      <c r="Q21">
        <f t="shared" si="1"/>
        <v>1.1000000000000001</v>
      </c>
      <c r="R21">
        <f t="shared" si="1"/>
        <v>1.01</v>
      </c>
      <c r="S21">
        <f t="shared" si="1"/>
        <v>1</v>
      </c>
      <c r="T21" s="86">
        <f t="array" ref="T21">EXP(SQRT(SUM(LN(O21:S21)^2)))</f>
        <v>1.1253394394172656</v>
      </c>
    </row>
    <row r="22" spans="1:20" ht="15" thickBot="1" x14ac:dyDescent="0.4">
      <c r="A22" s="9"/>
      <c r="B22" s="11" t="s">
        <v>559</v>
      </c>
      <c r="C22" s="11"/>
      <c r="D22" s="11"/>
      <c r="E22" s="11" t="s">
        <v>558</v>
      </c>
      <c r="F22" s="11">
        <v>30</v>
      </c>
      <c r="G22" s="11" t="s">
        <v>982</v>
      </c>
      <c r="H22" s="11" t="s">
        <v>101</v>
      </c>
      <c r="I22" s="11" t="s">
        <v>58</v>
      </c>
      <c r="J22" s="5">
        <v>2</v>
      </c>
      <c r="K22" s="15">
        <v>3</v>
      </c>
      <c r="L22" s="15">
        <v>3</v>
      </c>
      <c r="M22" s="5">
        <v>2</v>
      </c>
      <c r="N22" s="6">
        <v>1</v>
      </c>
      <c r="O22">
        <f t="shared" si="1"/>
        <v>1.05</v>
      </c>
      <c r="P22">
        <f t="shared" si="1"/>
        <v>1.05</v>
      </c>
      <c r="Q22">
        <f t="shared" si="1"/>
        <v>1.1000000000000001</v>
      </c>
      <c r="R22">
        <f t="shared" si="1"/>
        <v>1.01</v>
      </c>
      <c r="S22">
        <f t="shared" si="1"/>
        <v>1</v>
      </c>
      <c r="T22" s="86">
        <f t="array" ref="T22">EXP(SQRT(SUM(LN(O22:S22)^2)))</f>
        <v>1.1253394394172656</v>
      </c>
    </row>
    <row r="23" spans="1:20" ht="15" thickBot="1" x14ac:dyDescent="0.4">
      <c r="A23" s="9"/>
      <c r="B23" s="11" t="s">
        <v>560</v>
      </c>
      <c r="C23" s="11"/>
      <c r="D23" s="11"/>
      <c r="E23" s="11" t="s">
        <v>558</v>
      </c>
      <c r="F23" s="11">
        <v>30</v>
      </c>
      <c r="G23" s="11" t="s">
        <v>982</v>
      </c>
      <c r="H23" s="11" t="s">
        <v>101</v>
      </c>
      <c r="I23" s="11" t="s">
        <v>58</v>
      </c>
      <c r="J23" s="5">
        <v>2</v>
      </c>
      <c r="K23" s="15">
        <v>3</v>
      </c>
      <c r="L23" s="15">
        <v>3</v>
      </c>
      <c r="M23" s="5">
        <v>2</v>
      </c>
      <c r="N23" s="6">
        <v>1</v>
      </c>
      <c r="O23">
        <f t="shared" si="1"/>
        <v>1.05</v>
      </c>
      <c r="P23">
        <f t="shared" si="1"/>
        <v>1.05</v>
      </c>
      <c r="Q23">
        <f t="shared" si="1"/>
        <v>1.1000000000000001</v>
      </c>
      <c r="R23">
        <f t="shared" si="1"/>
        <v>1.01</v>
      </c>
      <c r="S23">
        <f t="shared" si="1"/>
        <v>1</v>
      </c>
      <c r="T23" s="86">
        <f t="array" ref="T23">EXP(SQRT(SUM(LN(O23:S23)^2)))</f>
        <v>1.1253394394172656</v>
      </c>
    </row>
    <row r="24" spans="1:20" ht="15" thickBot="1" x14ac:dyDescent="0.4">
      <c r="A24" s="9" t="s">
        <v>120</v>
      </c>
      <c r="B24" s="11"/>
      <c r="C24" s="11"/>
      <c r="D24" s="11"/>
      <c r="E24" s="11" t="s">
        <v>558</v>
      </c>
      <c r="F24" s="11">
        <v>30</v>
      </c>
      <c r="G24" s="11" t="s">
        <v>982</v>
      </c>
      <c r="H24" s="11" t="s">
        <v>101</v>
      </c>
      <c r="I24" s="11" t="s">
        <v>58</v>
      </c>
      <c r="J24" s="5">
        <v>2</v>
      </c>
      <c r="K24" s="15">
        <v>3</v>
      </c>
      <c r="L24" s="15">
        <v>3</v>
      </c>
      <c r="M24" s="5">
        <v>2</v>
      </c>
      <c r="N24" s="6">
        <v>1</v>
      </c>
      <c r="O24">
        <f t="shared" si="1"/>
        <v>1.05</v>
      </c>
      <c r="P24">
        <f t="shared" si="1"/>
        <v>1.05</v>
      </c>
      <c r="Q24">
        <f t="shared" si="1"/>
        <v>1.1000000000000001</v>
      </c>
      <c r="R24">
        <f t="shared" si="1"/>
        <v>1.01</v>
      </c>
      <c r="S24">
        <f t="shared" si="1"/>
        <v>1</v>
      </c>
      <c r="T24" s="86">
        <f t="array" ref="T24">EXP(SQRT(SUM(LN(O24:S24)^2)))</f>
        <v>1.1253394394172656</v>
      </c>
    </row>
    <row r="25" spans="1:20" ht="15" thickBot="1" x14ac:dyDescent="0.4">
      <c r="A25" s="9" t="s">
        <v>123</v>
      </c>
      <c r="B25" s="11"/>
      <c r="C25" s="11"/>
      <c r="D25" s="11"/>
      <c r="E25" s="11" t="s">
        <v>561</v>
      </c>
      <c r="F25" s="11">
        <v>30</v>
      </c>
      <c r="G25" s="11" t="s">
        <v>982</v>
      </c>
      <c r="H25" s="11" t="s">
        <v>101</v>
      </c>
      <c r="I25" s="11" t="s">
        <v>58</v>
      </c>
      <c r="J25" s="5">
        <v>2</v>
      </c>
      <c r="K25" s="15">
        <v>3</v>
      </c>
      <c r="L25" s="15">
        <v>3</v>
      </c>
      <c r="M25" s="5">
        <v>2</v>
      </c>
      <c r="N25" s="6">
        <v>1</v>
      </c>
      <c r="O25">
        <f t="shared" si="1"/>
        <v>1.05</v>
      </c>
      <c r="P25">
        <f t="shared" si="1"/>
        <v>1.05</v>
      </c>
      <c r="Q25">
        <f t="shared" si="1"/>
        <v>1.1000000000000001</v>
      </c>
      <c r="R25">
        <f t="shared" si="1"/>
        <v>1.01</v>
      </c>
      <c r="S25">
        <f t="shared" si="1"/>
        <v>1</v>
      </c>
      <c r="T25" s="86">
        <f t="array" ref="T25">EXP(SQRT(SUM(LN(O25:S25)^2)))</f>
        <v>1.1253394394172656</v>
      </c>
    </row>
  </sheetData>
  <mergeCells count="1">
    <mergeCell ref="V3:AA3"/>
  </mergeCells>
  <hyperlinks>
    <hyperlink ref="A1" location="'Table of contents'!A1" display="Return to table of contents"/>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V149"/>
  <sheetViews>
    <sheetView zoomScale="70" zoomScaleNormal="70" workbookViewId="0">
      <pane xSplit="14" ySplit="3" topLeftCell="O98" activePane="bottomRight" state="frozen"/>
      <selection pane="topRight" activeCell="O1" sqref="O1"/>
      <selection pane="bottomLeft" activeCell="A4" sqref="A4"/>
      <selection pane="bottomRight"/>
    </sheetView>
  </sheetViews>
  <sheetFormatPr defaultRowHeight="14.5" x14ac:dyDescent="0.35"/>
  <cols>
    <col min="1" max="1" width="34.54296875" customWidth="1"/>
    <col min="2" max="14" width="8.7265625" customWidth="1"/>
    <col min="15" max="15" width="39.453125" style="19" customWidth="1"/>
    <col min="16" max="16" width="20.7265625" style="19" customWidth="1"/>
    <col min="17" max="17" width="23.453125" style="19" customWidth="1"/>
    <col min="18" max="19" width="8.7265625" style="19"/>
  </cols>
  <sheetData>
    <row r="1" spans="1:48" x14ac:dyDescent="0.35">
      <c r="A1" s="76" t="s">
        <v>873</v>
      </c>
      <c r="O1"/>
      <c r="P1"/>
      <c r="Q1"/>
      <c r="R1"/>
      <c r="S1"/>
    </row>
    <row r="2" spans="1:48" ht="16" thickBot="1" x14ac:dyDescent="0.4">
      <c r="A2" s="78" t="s">
        <v>878</v>
      </c>
      <c r="O2"/>
      <c r="P2"/>
      <c r="Q2"/>
      <c r="R2"/>
      <c r="S2"/>
    </row>
    <row r="3" spans="1:48" ht="86.5" customHeight="1" thickBot="1" x14ac:dyDescent="0.4">
      <c r="A3" s="7" t="s">
        <v>125</v>
      </c>
      <c r="B3" s="7" t="s">
        <v>126</v>
      </c>
      <c r="C3" s="7"/>
      <c r="D3" s="7"/>
      <c r="E3" s="7"/>
      <c r="F3" s="7"/>
      <c r="G3" s="7"/>
      <c r="H3" s="7"/>
      <c r="I3" s="7"/>
      <c r="J3" s="7"/>
      <c r="K3" s="7"/>
      <c r="L3" s="7"/>
      <c r="M3" s="7"/>
      <c r="N3" s="7"/>
      <c r="O3" s="7" t="s">
        <v>42</v>
      </c>
      <c r="P3" s="7" t="s">
        <v>43</v>
      </c>
      <c r="Q3" s="7" t="s">
        <v>44</v>
      </c>
      <c r="R3" s="7" t="s">
        <v>45</v>
      </c>
      <c r="S3" s="7" t="s">
        <v>46</v>
      </c>
      <c r="T3" s="7" t="s">
        <v>799</v>
      </c>
      <c r="U3" s="7" t="s">
        <v>800</v>
      </c>
      <c r="V3" s="7" t="s">
        <v>801</v>
      </c>
      <c r="W3" s="7" t="s">
        <v>802</v>
      </c>
      <c r="X3" s="80" t="s">
        <v>803</v>
      </c>
      <c r="Y3" s="7" t="s">
        <v>907</v>
      </c>
      <c r="Z3" s="7" t="s">
        <v>908</v>
      </c>
      <c r="AA3" s="7" t="s">
        <v>909</v>
      </c>
      <c r="AB3" s="7" t="s">
        <v>910</v>
      </c>
      <c r="AC3" s="7" t="s">
        <v>911</v>
      </c>
      <c r="AD3" s="47" t="s">
        <v>912</v>
      </c>
      <c r="AE3" s="7" t="s">
        <v>804</v>
      </c>
      <c r="AF3" s="7" t="s">
        <v>805</v>
      </c>
      <c r="AG3" s="7" t="s">
        <v>806</v>
      </c>
      <c r="AH3" s="7" t="s">
        <v>807</v>
      </c>
      <c r="AI3" s="7" t="s">
        <v>808</v>
      </c>
      <c r="AJ3" s="7" t="s">
        <v>907</v>
      </c>
      <c r="AK3" s="7" t="s">
        <v>908</v>
      </c>
      <c r="AL3" s="7" t="s">
        <v>909</v>
      </c>
      <c r="AM3" s="7" t="s">
        <v>910</v>
      </c>
      <c r="AN3" s="7" t="s">
        <v>911</v>
      </c>
      <c r="AO3" s="47" t="s">
        <v>912</v>
      </c>
      <c r="AQ3" s="124" t="s">
        <v>905</v>
      </c>
      <c r="AR3" s="124"/>
      <c r="AS3" s="124"/>
      <c r="AT3" s="124"/>
      <c r="AU3" s="124"/>
      <c r="AV3" s="124"/>
    </row>
    <row r="4" spans="1:48" ht="41.15" customHeight="1" thickBot="1" x14ac:dyDescent="0.4">
      <c r="A4" s="7" t="s">
        <v>127</v>
      </c>
      <c r="B4" s="17" t="s">
        <v>128</v>
      </c>
      <c r="C4" s="18"/>
      <c r="AQ4" s="47" t="s">
        <v>906</v>
      </c>
      <c r="AR4" s="7" t="s">
        <v>907</v>
      </c>
      <c r="AS4" s="7" t="s">
        <v>908</v>
      </c>
      <c r="AT4" s="7" t="s">
        <v>909</v>
      </c>
      <c r="AU4" s="7" t="s">
        <v>910</v>
      </c>
      <c r="AV4" s="7" t="s">
        <v>911</v>
      </c>
    </row>
    <row r="5" spans="1:48" ht="41.15" customHeight="1" thickBot="1" x14ac:dyDescent="0.4">
      <c r="A5" s="7" t="s">
        <v>129</v>
      </c>
      <c r="B5" s="20" t="s">
        <v>130</v>
      </c>
      <c r="C5" s="20" t="s">
        <v>130</v>
      </c>
      <c r="D5" s="20" t="s">
        <v>130</v>
      </c>
      <c r="E5" s="20" t="s">
        <v>131</v>
      </c>
      <c r="F5" s="20" t="s">
        <v>131</v>
      </c>
      <c r="G5" s="20" t="s">
        <v>131</v>
      </c>
      <c r="H5" s="20" t="s">
        <v>132</v>
      </c>
      <c r="I5" s="20" t="s">
        <v>132</v>
      </c>
      <c r="J5" s="20" t="s">
        <v>132</v>
      </c>
      <c r="K5" s="20" t="s">
        <v>133</v>
      </c>
      <c r="L5" s="20" t="s">
        <v>133</v>
      </c>
      <c r="M5" s="20" t="s">
        <v>133</v>
      </c>
      <c r="AQ5">
        <v>1</v>
      </c>
      <c r="AR5">
        <v>1</v>
      </c>
      <c r="AS5">
        <v>1</v>
      </c>
      <c r="AT5">
        <v>1</v>
      </c>
      <c r="AU5">
        <v>1</v>
      </c>
      <c r="AV5">
        <v>1</v>
      </c>
    </row>
    <row r="6" spans="1:48" ht="58" customHeight="1" thickBot="1" x14ac:dyDescent="0.4">
      <c r="A6" s="7" t="s">
        <v>134</v>
      </c>
      <c r="B6" s="18">
        <v>22</v>
      </c>
      <c r="C6" s="18">
        <v>23</v>
      </c>
      <c r="D6" s="18">
        <v>24</v>
      </c>
      <c r="E6" s="18">
        <v>28</v>
      </c>
      <c r="F6" s="18">
        <v>29</v>
      </c>
      <c r="G6" s="18">
        <v>30</v>
      </c>
      <c r="H6" s="18">
        <v>34</v>
      </c>
      <c r="I6" s="18">
        <v>35</v>
      </c>
      <c r="J6" s="18">
        <v>37</v>
      </c>
      <c r="K6" s="18">
        <v>39</v>
      </c>
      <c r="L6" s="18">
        <v>41</v>
      </c>
      <c r="M6" s="18">
        <v>42</v>
      </c>
      <c r="AQ6">
        <v>2</v>
      </c>
      <c r="AR6">
        <v>1.05</v>
      </c>
      <c r="AS6">
        <v>1.02</v>
      </c>
      <c r="AT6">
        <v>1.02</v>
      </c>
      <c r="AU6">
        <v>1.01</v>
      </c>
      <c r="AV6">
        <v>1.05</v>
      </c>
    </row>
    <row r="7" spans="1:48" ht="70" customHeight="1" thickBot="1" x14ac:dyDescent="0.4">
      <c r="A7" s="7" t="s">
        <v>135</v>
      </c>
      <c r="B7" s="17">
        <v>5.6</v>
      </c>
      <c r="C7" s="17">
        <v>5.6</v>
      </c>
      <c r="D7" s="17">
        <v>5.6</v>
      </c>
      <c r="E7" s="17">
        <v>5.6</v>
      </c>
      <c r="F7" s="17">
        <v>5.6</v>
      </c>
      <c r="G7" s="17">
        <v>5.6</v>
      </c>
      <c r="H7" s="17">
        <v>5.6</v>
      </c>
      <c r="I7" s="17">
        <v>5.6</v>
      </c>
      <c r="J7" s="17">
        <v>5.6</v>
      </c>
      <c r="K7" s="17">
        <v>5.6</v>
      </c>
      <c r="L7" s="17">
        <v>5.6</v>
      </c>
      <c r="M7" s="17">
        <v>5.6</v>
      </c>
      <c r="O7" s="19" t="s">
        <v>136</v>
      </c>
      <c r="P7" s="19" t="s">
        <v>137</v>
      </c>
      <c r="Q7" s="19">
        <v>2021</v>
      </c>
      <c r="R7" s="19" t="s">
        <v>138</v>
      </c>
      <c r="S7" s="19" t="s">
        <v>58</v>
      </c>
      <c r="T7" s="21">
        <v>4</v>
      </c>
      <c r="U7" s="21">
        <v>4</v>
      </c>
      <c r="V7" s="23">
        <v>1</v>
      </c>
      <c r="W7" s="24">
        <v>2</v>
      </c>
      <c r="X7" s="23">
        <v>1</v>
      </c>
      <c r="Y7">
        <f>IF(T7=1,$AR$5,IF(T7=2,$AR$6,IF(T7=3,$AR$7,IF(T7=4,$AR$8,IF(T7=5,$AR$9,"no")))))</f>
        <v>1.2</v>
      </c>
      <c r="Z7">
        <f>IF(U7=1,$AS$5,IF(U7=2,$AS$6,IF(U7=3,$AS$7,IF(U7=4,$AS$8,IF(U7=5,$AS$9,"no")))))</f>
        <v>1.1000000000000001</v>
      </c>
      <c r="AA7">
        <f>IF(V7=1,$AT$5,IF(V7=2,$AT$6,IF(V7=3,$AT$7,IF(V7=4,$AT$8,IF(V7=5,$AT$9,"no")))))</f>
        <v>1</v>
      </c>
      <c r="AB7">
        <f>IF(W7=1,$AU$5,IF(W7=2,$AU$6,IF(W7=3,$AU$7,IF(W7=4,$AU$8,IF(W7=5,$AU$9,"no")))))</f>
        <v>1.01</v>
      </c>
      <c r="AC7">
        <f>IF(X7=1,$AV$5,IF(X7=2,$AV$6,IF(X7=3,$AV$7,IF(X7=4,$AV$8,IF(X7=5,$AV$9,"no")))))</f>
        <v>1</v>
      </c>
      <c r="AD7" cm="1">
        <f t="array" ref="AD7">EXP(SQRT(SUM(LN(Y7:AC7)^2)))</f>
        <v>1.2287179783777007</v>
      </c>
      <c r="AE7" s="21">
        <v>4</v>
      </c>
      <c r="AF7" s="21">
        <v>4</v>
      </c>
      <c r="AG7" s="23">
        <v>1</v>
      </c>
      <c r="AH7" s="25">
        <v>3</v>
      </c>
      <c r="AI7" s="23">
        <v>1</v>
      </c>
      <c r="AJ7">
        <f>IF(AE7=1,$AR$5,IF(AE7=2,$AR$6,IF(AE7=3,$AR$7,IF(AE7=4,$AR$8,IF(AE7=5,$AR$9,"no")))))</f>
        <v>1.2</v>
      </c>
      <c r="AK7">
        <f>IF(AF7=1,$AS$5,IF(AF7=2,$AS$6,IF(AF7=3,$AS$7,IF(AF7=4,$AS$8,IF(AF7=5,$AS$9,"no")))))</f>
        <v>1.1000000000000001</v>
      </c>
      <c r="AL7">
        <f>IF(AG7=1,$AT$5,IF(AG7=2,$AT$6,IF(AG7=3,$AT$7,IF(AG7=4,$AT$8,IF(AG7=5,$AT$9,"no")))))</f>
        <v>1</v>
      </c>
      <c r="AM7">
        <f>IF(AH7=1,$AU$5,IF(AH7=2,$AU$6,IF(AH7=3,$AU$7,IF(AH7=4,$AU$8,IF(AH7=5,$AU$9,"no")))))</f>
        <v>1.02</v>
      </c>
      <c r="AN7">
        <f>IF(AI7=1,$AV$5,IF(AI7=2,$AV$6,IF(AI7=3,$AV$7,IF(AI7=4,$AV$8,IF(AI7=5,$AV$9,"no")))))</f>
        <v>1</v>
      </c>
      <c r="AO7" cm="1">
        <f t="array" ref="AO7">EXP(SQRT(SUM(LN(AJ7:AN7)^2)))</f>
        <v>1.2295911287822268</v>
      </c>
      <c r="AQ7">
        <v>3</v>
      </c>
      <c r="AR7">
        <v>1.1000000000000001</v>
      </c>
      <c r="AS7">
        <v>1.05</v>
      </c>
      <c r="AT7">
        <v>1.1000000000000001</v>
      </c>
      <c r="AU7">
        <v>1.02</v>
      </c>
      <c r="AV7">
        <v>1.2</v>
      </c>
    </row>
    <row r="8" spans="1:48" ht="50.5" customHeight="1" thickBot="1" x14ac:dyDescent="0.4">
      <c r="A8" s="7" t="s">
        <v>139</v>
      </c>
      <c r="B8" s="18">
        <v>2.003409</v>
      </c>
      <c r="C8" s="18">
        <v>2.4467889999999999</v>
      </c>
      <c r="D8" s="18">
        <v>2.364798</v>
      </c>
      <c r="E8" s="18">
        <v>2.461217</v>
      </c>
      <c r="F8" s="18">
        <v>2.3685239999999999</v>
      </c>
      <c r="G8" s="18">
        <v>2.1339869999999999</v>
      </c>
      <c r="H8" s="18">
        <v>2.169314</v>
      </c>
      <c r="I8" s="18">
        <v>2.3641329999999998</v>
      </c>
      <c r="J8" s="18">
        <v>2.1100020000000002</v>
      </c>
      <c r="K8" s="18">
        <v>2.046926</v>
      </c>
      <c r="L8" s="18">
        <v>2.1597849999999998</v>
      </c>
      <c r="M8" s="18">
        <v>2.054459</v>
      </c>
      <c r="O8" s="19" t="s">
        <v>140</v>
      </c>
      <c r="P8" s="19">
        <v>70</v>
      </c>
      <c r="Q8" s="19" t="s">
        <v>142</v>
      </c>
      <c r="R8" s="19" t="s">
        <v>143</v>
      </c>
      <c r="S8" s="19" t="s">
        <v>58</v>
      </c>
      <c r="T8" s="23">
        <v>1</v>
      </c>
      <c r="U8" s="24">
        <v>2</v>
      </c>
      <c r="V8" s="24">
        <v>2</v>
      </c>
      <c r="W8" s="23">
        <v>1</v>
      </c>
      <c r="X8" s="23">
        <v>1</v>
      </c>
      <c r="Y8">
        <f>IF(T8=1,$AR$5,IF(T8=2,$AR$6,IF(T8=3,$AR$7,IF(T8=4,$AR$8,IF(T8=5,$AR$9,"no")))))</f>
        <v>1</v>
      </c>
      <c r="Z8">
        <f>IF(U8=1,$AS$5,IF(U8=2,$AS$6,IF(U8=3,$AS$7,IF(U8=4,$AS$8,IF(U8=5,$AS$9,"no")))))</f>
        <v>1.02</v>
      </c>
      <c r="AA8">
        <f>IF(V8=1,$AT$5,IF(V8=2,$AT$6,IF(V8=3,$AT$7,IF(V8=4,$AT$8,IF(V8=5,$AT$9,"no")))))</f>
        <v>1.02</v>
      </c>
      <c r="AB8">
        <f>IF(W8=1,$AU$5,IF(W8=2,$AU$6,IF(W8=3,$AU$7,IF(W8=4,$AU$8,IF(W8=5,$AU$9,"no")))))</f>
        <v>1</v>
      </c>
      <c r="AC8">
        <f>IF(X8=1,$AV$5,IF(X8=2,$AV$6,IF(X8=3,$AV$7,IF(X8=4,$AV$8,IF(X8=5,$AV$9,"no")))))</f>
        <v>1</v>
      </c>
      <c r="AD8" cm="1">
        <f t="array" ref="AD8">EXP(SQRT(SUM(LN(Y8:AC8)^2)))</f>
        <v>1.0284009745979465</v>
      </c>
      <c r="AE8" s="23">
        <v>1</v>
      </c>
      <c r="AF8" s="24">
        <v>2</v>
      </c>
      <c r="AG8" s="24">
        <v>2</v>
      </c>
      <c r="AH8" s="23">
        <v>1</v>
      </c>
      <c r="AI8" s="23">
        <v>1</v>
      </c>
      <c r="AJ8">
        <f>IF(AE8=1,$AR$5,IF(AE8=2,$AR$6,IF(AE8=3,$AR$7,IF(AE8=4,$AR$8,IF(AE8=5,$AR$9,"no")))))</f>
        <v>1</v>
      </c>
      <c r="AK8">
        <f>IF(AF8=1,$AS$5,IF(AF8=2,$AS$6,IF(AF8=3,$AS$7,IF(AF8=4,$AS$8,IF(AF8=5,$AS$9,"no")))))</f>
        <v>1.02</v>
      </c>
      <c r="AL8">
        <f>IF(AG8=1,$AT$5,IF(AG8=2,$AT$6,IF(AG8=3,$AT$7,IF(AG8=4,$AT$8,IF(AG8=5,$AT$9,"no")))))</f>
        <v>1.02</v>
      </c>
      <c r="AM8">
        <f>IF(AH8=1,$AU$5,IF(AH8=2,$AU$6,IF(AH8=3,$AU$7,IF(AH8=4,$AU$8,IF(AH8=5,$AU$9,"no")))))</f>
        <v>1</v>
      </c>
      <c r="AN8">
        <f>IF(AI8=1,$AV$5,IF(AI8=2,$AV$6,IF(AI8=3,$AV$7,IF(AI8=4,$AV$8,IF(AI8=5,$AV$9,"no")))))</f>
        <v>1</v>
      </c>
      <c r="AO8" cm="1">
        <f t="array" ref="AO8">EXP(SQRT(SUM(LN(AJ8:AN8)^2)))</f>
        <v>1.0284009745979465</v>
      </c>
      <c r="AQ8">
        <v>4</v>
      </c>
      <c r="AR8">
        <v>1.2</v>
      </c>
      <c r="AS8">
        <v>1.1000000000000001</v>
      </c>
      <c r="AT8">
        <v>1.2</v>
      </c>
      <c r="AU8">
        <v>1.05</v>
      </c>
      <c r="AV8">
        <v>1.5</v>
      </c>
    </row>
    <row r="9" spans="1:48" ht="45" customHeight="1" thickBot="1" x14ac:dyDescent="0.4">
      <c r="A9" s="7"/>
      <c r="AQ9">
        <v>5</v>
      </c>
      <c r="AR9">
        <v>1.5</v>
      </c>
      <c r="AS9">
        <v>1.2</v>
      </c>
      <c r="AT9">
        <v>1.5</v>
      </c>
      <c r="AU9">
        <v>1.1000000000000001</v>
      </c>
      <c r="AV9">
        <v>2</v>
      </c>
    </row>
    <row r="10" spans="1:48" ht="50.15" customHeight="1" thickBot="1" x14ac:dyDescent="0.4">
      <c r="A10" s="7" t="s">
        <v>127</v>
      </c>
      <c r="B10" s="26" t="s">
        <v>128</v>
      </c>
    </row>
    <row r="11" spans="1:48" ht="55" customHeight="1" thickBot="1" x14ac:dyDescent="0.4">
      <c r="A11" s="7" t="s">
        <v>129</v>
      </c>
      <c r="B11" s="17" t="s">
        <v>130</v>
      </c>
      <c r="C11" s="17" t="s">
        <v>130</v>
      </c>
      <c r="D11" s="17" t="s">
        <v>130</v>
      </c>
      <c r="E11" s="17" t="s">
        <v>131</v>
      </c>
      <c r="F11" s="17" t="s">
        <v>131</v>
      </c>
      <c r="G11" s="17" t="s">
        <v>131</v>
      </c>
      <c r="H11" s="17" t="s">
        <v>132</v>
      </c>
      <c r="I11" s="17" t="s">
        <v>132</v>
      </c>
      <c r="J11" s="17" t="s">
        <v>132</v>
      </c>
      <c r="K11" s="17" t="s">
        <v>133</v>
      </c>
      <c r="L11" s="17" t="s">
        <v>133</v>
      </c>
      <c r="M11" s="17" t="s">
        <v>133</v>
      </c>
      <c r="N11" s="17" t="s">
        <v>133</v>
      </c>
    </row>
    <row r="12" spans="1:48" ht="60" customHeight="1" thickBot="1" x14ac:dyDescent="0.4">
      <c r="A12" s="7" t="s">
        <v>134</v>
      </c>
      <c r="B12" s="17">
        <v>22</v>
      </c>
      <c r="C12" s="17">
        <v>23</v>
      </c>
      <c r="D12" s="17">
        <v>24</v>
      </c>
      <c r="E12" s="17">
        <v>28</v>
      </c>
      <c r="F12" s="17">
        <v>29</v>
      </c>
      <c r="G12" s="17">
        <v>30</v>
      </c>
      <c r="H12" s="17">
        <v>34</v>
      </c>
      <c r="I12" s="17">
        <v>35</v>
      </c>
      <c r="J12" s="17">
        <v>37</v>
      </c>
      <c r="K12" s="17">
        <v>39</v>
      </c>
      <c r="L12" s="17">
        <v>40</v>
      </c>
      <c r="M12" s="17">
        <v>41</v>
      </c>
      <c r="N12" s="17">
        <v>42</v>
      </c>
    </row>
    <row r="13" spans="1:48" ht="58.5" thickBot="1" x14ac:dyDescent="0.4">
      <c r="A13" s="7" t="s">
        <v>144</v>
      </c>
      <c r="B13" s="17">
        <v>56.4</v>
      </c>
      <c r="C13" s="17">
        <v>55</v>
      </c>
      <c r="D13" s="17">
        <v>54.9</v>
      </c>
      <c r="E13" s="17">
        <v>51</v>
      </c>
      <c r="F13" s="17">
        <v>50</v>
      </c>
      <c r="G13" s="17">
        <v>50.8</v>
      </c>
      <c r="H13" s="17">
        <v>56.7</v>
      </c>
      <c r="I13" s="17">
        <v>46</v>
      </c>
      <c r="J13" s="17">
        <v>53.2</v>
      </c>
      <c r="K13" s="17">
        <v>55</v>
      </c>
      <c r="L13" s="17">
        <v>55</v>
      </c>
      <c r="M13" s="17">
        <v>55</v>
      </c>
      <c r="N13" s="17">
        <v>55</v>
      </c>
      <c r="O13" s="19" t="s">
        <v>145</v>
      </c>
      <c r="P13" s="19" t="s">
        <v>50</v>
      </c>
      <c r="Q13" s="19" t="s">
        <v>146</v>
      </c>
      <c r="R13" s="19" t="s">
        <v>147</v>
      </c>
      <c r="S13" s="19" t="s">
        <v>58</v>
      </c>
      <c r="T13" s="21">
        <v>4</v>
      </c>
      <c r="U13" s="21">
        <v>4</v>
      </c>
      <c r="V13" s="23">
        <v>1</v>
      </c>
      <c r="W13" s="23">
        <v>1</v>
      </c>
      <c r="X13" s="23">
        <v>1</v>
      </c>
      <c r="Y13">
        <f t="shared" ref="Y13:Y77" si="0">IF(T13=1,$AR$5,IF(T13=2,$AR$6,IF(T13=3,$AR$7,IF(T13=4,$AR$8,IF(T13=5,$AR$9,"no")))))</f>
        <v>1.2</v>
      </c>
      <c r="Z13">
        <f t="shared" ref="Z13:Z77" si="1">IF(U13=1,$AS$5,IF(U13=2,$AS$6,IF(U13=3,$AS$7,IF(U13=4,$AS$8,IF(U13=5,$AS$9,"no")))))</f>
        <v>1.1000000000000001</v>
      </c>
      <c r="AA13">
        <f t="shared" ref="AA13:AA77" si="2">IF(V13=1,$AT$5,IF(V13=2,$AT$6,IF(V13=3,$AT$7,IF(V13=4,$AT$8,IF(V13=5,$AT$9,"no")))))</f>
        <v>1</v>
      </c>
      <c r="AB13">
        <f t="shared" ref="AB13:AB77" si="3">IF(W13=1,$AU$5,IF(W13=2,$AU$6,IF(W13=3,$AU$7,IF(W13=4,$AU$8,IF(W13=5,$AU$9,"no")))))</f>
        <v>1</v>
      </c>
      <c r="AC13">
        <f t="shared" ref="AC13:AC77" si="4">IF(X13=1,$AV$5,IF(X13=2,$AV$6,IF(X13=3,$AV$7,IF(X13=4,$AV$8,IF(X13=5,$AV$9,"no")))))</f>
        <v>1</v>
      </c>
      <c r="AD13" cm="1">
        <f t="array" ref="AD13">EXP(SQRT(SUM(LN(Y13:AC13)^2)))</f>
        <v>1.2284225230179247</v>
      </c>
      <c r="AE13" s="21">
        <v>4</v>
      </c>
      <c r="AF13" s="21">
        <v>4</v>
      </c>
      <c r="AG13" s="23">
        <v>1</v>
      </c>
      <c r="AH13" s="23">
        <v>1</v>
      </c>
      <c r="AI13" s="23">
        <v>1</v>
      </c>
      <c r="AJ13">
        <f t="shared" ref="AJ13:AJ77" si="5">IF(AE13=1,$AR$5,IF(AE13=2,$AR$6,IF(AE13=3,$AR$7,IF(AE13=4,$AR$8,IF(AE13=5,$AR$9,"no")))))</f>
        <v>1.2</v>
      </c>
      <c r="AK13">
        <f t="shared" ref="AK13:AK77" si="6">IF(AF13=1,$AS$5,IF(AF13=2,$AS$6,IF(AF13=3,$AS$7,IF(AF13=4,$AS$8,IF(AF13=5,$AS$9,"no")))))</f>
        <v>1.1000000000000001</v>
      </c>
      <c r="AL13">
        <f t="shared" ref="AL13:AL77" si="7">IF(AG13=1,$AT$5,IF(AG13=2,$AT$6,IF(AG13=3,$AT$7,IF(AG13=4,$AT$8,IF(AG13=5,$AT$9,"no")))))</f>
        <v>1</v>
      </c>
      <c r="AM13">
        <f t="shared" ref="AM13:AM77" si="8">IF(AH13=1,$AU$5,IF(AH13=2,$AU$6,IF(AH13=3,$AU$7,IF(AH13=4,$AU$8,IF(AH13=5,$AU$9,"no")))))</f>
        <v>1</v>
      </c>
      <c r="AN13">
        <f t="shared" ref="AN13:AN77" si="9">IF(AI13=1,$AV$5,IF(AI13=2,$AV$6,IF(AI13=3,$AV$7,IF(AI13=4,$AV$8,IF(AI13=5,$AV$9,"no")))))</f>
        <v>1</v>
      </c>
      <c r="AO13" cm="1">
        <f t="array" ref="AO13">EXP(SQRT(SUM(LN(AJ13:AN13)^2)))</f>
        <v>1.2284225230179247</v>
      </c>
    </row>
    <row r="14" spans="1:48" ht="58.5" thickBot="1" x14ac:dyDescent="0.4">
      <c r="A14" s="7" t="s">
        <v>148</v>
      </c>
      <c r="B14" s="17">
        <v>19.7</v>
      </c>
      <c r="C14" s="17">
        <v>16.5</v>
      </c>
      <c r="D14" s="17">
        <v>17</v>
      </c>
      <c r="E14" s="17">
        <v>14.5</v>
      </c>
      <c r="F14" s="17">
        <v>15.5</v>
      </c>
      <c r="G14" s="17">
        <v>17.100000000000001</v>
      </c>
      <c r="H14" s="17">
        <v>16.5</v>
      </c>
      <c r="I14" s="17">
        <v>14</v>
      </c>
      <c r="J14" s="17">
        <v>17.2</v>
      </c>
      <c r="K14" s="17">
        <v>16.5</v>
      </c>
      <c r="L14" s="17">
        <v>16.5</v>
      </c>
      <c r="M14" s="17">
        <v>16.5</v>
      </c>
      <c r="N14" s="17">
        <v>16.5</v>
      </c>
      <c r="O14" s="19" t="s">
        <v>145</v>
      </c>
      <c r="P14" s="19" t="s">
        <v>50</v>
      </c>
      <c r="Q14" s="19" t="s">
        <v>146</v>
      </c>
      <c r="R14" s="19" t="s">
        <v>147</v>
      </c>
      <c r="S14" s="19" t="s">
        <v>58</v>
      </c>
      <c r="T14" s="21">
        <v>4</v>
      </c>
      <c r="U14" s="21">
        <v>4</v>
      </c>
      <c r="V14" s="23">
        <v>1</v>
      </c>
      <c r="W14" s="23">
        <v>1</v>
      </c>
      <c r="X14" s="23">
        <v>1</v>
      </c>
      <c r="Y14">
        <f t="shared" si="0"/>
        <v>1.2</v>
      </c>
      <c r="Z14">
        <f t="shared" si="1"/>
        <v>1.1000000000000001</v>
      </c>
      <c r="AA14">
        <f t="shared" si="2"/>
        <v>1</v>
      </c>
      <c r="AB14">
        <f t="shared" si="3"/>
        <v>1</v>
      </c>
      <c r="AC14">
        <f t="shared" si="4"/>
        <v>1</v>
      </c>
      <c r="AD14" cm="1">
        <f t="array" ref="AD14">EXP(SQRT(SUM(LN(Y14:AC14)^2)))</f>
        <v>1.2284225230179247</v>
      </c>
      <c r="AE14" s="21">
        <v>4</v>
      </c>
      <c r="AF14" s="21">
        <v>4</v>
      </c>
      <c r="AG14" s="23">
        <v>1</v>
      </c>
      <c r="AH14" s="23">
        <v>1</v>
      </c>
      <c r="AI14" s="23">
        <v>1</v>
      </c>
      <c r="AJ14">
        <f t="shared" si="5"/>
        <v>1.2</v>
      </c>
      <c r="AK14">
        <f t="shared" si="6"/>
        <v>1.1000000000000001</v>
      </c>
      <c r="AL14">
        <f t="shared" si="7"/>
        <v>1</v>
      </c>
      <c r="AM14">
        <f t="shared" si="8"/>
        <v>1</v>
      </c>
      <c r="AN14">
        <f t="shared" si="9"/>
        <v>1</v>
      </c>
      <c r="AO14" cm="1">
        <f t="array" ref="AO14">EXP(SQRT(SUM(LN(AJ14:AN14)^2)))</f>
        <v>1.2284225230179247</v>
      </c>
    </row>
    <row r="15" spans="1:48" ht="58.5" thickBot="1" x14ac:dyDescent="0.4">
      <c r="A15" s="7" t="s">
        <v>149</v>
      </c>
      <c r="B15" s="17">
        <v>6</v>
      </c>
      <c r="C15" s="17">
        <v>7.6</v>
      </c>
      <c r="D15" s="17">
        <v>6.6</v>
      </c>
      <c r="E15" s="17">
        <v>5.3</v>
      </c>
      <c r="F15" s="17">
        <v>5.5</v>
      </c>
      <c r="G15" s="17">
        <v>5.2</v>
      </c>
      <c r="H15" s="17">
        <v>6</v>
      </c>
      <c r="I15" s="17">
        <v>6</v>
      </c>
      <c r="J15" s="17">
        <v>6</v>
      </c>
      <c r="K15" s="17">
        <v>6</v>
      </c>
      <c r="L15" s="17">
        <v>6</v>
      </c>
      <c r="M15" s="17">
        <v>6</v>
      </c>
      <c r="N15" s="17">
        <v>6</v>
      </c>
      <c r="O15" s="19" t="s">
        <v>145</v>
      </c>
      <c r="P15" s="19" t="s">
        <v>50</v>
      </c>
      <c r="Q15" s="19" t="s">
        <v>146</v>
      </c>
      <c r="R15" s="19" t="s">
        <v>147</v>
      </c>
      <c r="S15" s="19" t="s">
        <v>58</v>
      </c>
      <c r="T15" s="21">
        <v>4</v>
      </c>
      <c r="U15" s="21">
        <v>4</v>
      </c>
      <c r="V15" s="23">
        <v>1</v>
      </c>
      <c r="W15" s="23">
        <v>1</v>
      </c>
      <c r="X15" s="23">
        <v>1</v>
      </c>
      <c r="Y15">
        <f t="shared" si="0"/>
        <v>1.2</v>
      </c>
      <c r="Z15">
        <f t="shared" si="1"/>
        <v>1.1000000000000001</v>
      </c>
      <c r="AA15">
        <f t="shared" si="2"/>
        <v>1</v>
      </c>
      <c r="AB15">
        <f t="shared" si="3"/>
        <v>1</v>
      </c>
      <c r="AC15">
        <f t="shared" si="4"/>
        <v>1</v>
      </c>
      <c r="AD15" cm="1">
        <f t="array" ref="AD15">EXP(SQRT(SUM(LN(Y15:AC15)^2)))</f>
        <v>1.2284225230179247</v>
      </c>
      <c r="AE15" s="21">
        <v>4</v>
      </c>
      <c r="AF15" s="21">
        <v>4</v>
      </c>
      <c r="AG15" s="23">
        <v>1</v>
      </c>
      <c r="AH15" s="23">
        <v>1</v>
      </c>
      <c r="AI15" s="23">
        <v>1</v>
      </c>
      <c r="AJ15">
        <f t="shared" si="5"/>
        <v>1.2</v>
      </c>
      <c r="AK15">
        <f t="shared" si="6"/>
        <v>1.1000000000000001</v>
      </c>
      <c r="AL15">
        <f t="shared" si="7"/>
        <v>1</v>
      </c>
      <c r="AM15">
        <f t="shared" si="8"/>
        <v>1</v>
      </c>
      <c r="AN15">
        <f t="shared" si="9"/>
        <v>1</v>
      </c>
      <c r="AO15" cm="1">
        <f t="array" ref="AO15">EXP(SQRT(SUM(LN(AJ15:AN15)^2)))</f>
        <v>1.2284225230179247</v>
      </c>
    </row>
    <row r="16" spans="1:48" ht="58.5" thickBot="1" x14ac:dyDescent="0.4">
      <c r="A16" s="7" t="s">
        <v>150</v>
      </c>
      <c r="B16" s="17">
        <v>7.8</v>
      </c>
      <c r="C16" s="17">
        <v>10.1</v>
      </c>
      <c r="D16" s="17">
        <v>8.4</v>
      </c>
      <c r="E16" s="17">
        <v>10.9</v>
      </c>
      <c r="F16" s="17">
        <v>9.9</v>
      </c>
      <c r="G16" s="17">
        <v>9.6999999999999993</v>
      </c>
      <c r="H16" s="17">
        <v>11.4</v>
      </c>
      <c r="I16" s="17">
        <v>9.5</v>
      </c>
      <c r="J16" s="17">
        <v>10.8</v>
      </c>
      <c r="K16" s="17">
        <v>8.6999999999999993</v>
      </c>
      <c r="L16" s="17">
        <v>8.6999999999999993</v>
      </c>
      <c r="M16" s="17">
        <v>8.6999999999999993</v>
      </c>
      <c r="N16" s="17">
        <v>8.6999999999999993</v>
      </c>
      <c r="O16" s="19" t="s">
        <v>145</v>
      </c>
      <c r="P16" s="19" t="s">
        <v>50</v>
      </c>
      <c r="Q16" s="19" t="s">
        <v>146</v>
      </c>
      <c r="R16" s="19" t="s">
        <v>147</v>
      </c>
      <c r="S16" s="19" t="s">
        <v>58</v>
      </c>
      <c r="T16" s="21">
        <v>4</v>
      </c>
      <c r="U16" s="21">
        <v>4</v>
      </c>
      <c r="V16" s="23">
        <v>1</v>
      </c>
      <c r="W16" s="23">
        <v>1</v>
      </c>
      <c r="X16" s="23">
        <v>1</v>
      </c>
      <c r="Y16">
        <f t="shared" si="0"/>
        <v>1.2</v>
      </c>
      <c r="Z16">
        <f t="shared" si="1"/>
        <v>1.1000000000000001</v>
      </c>
      <c r="AA16">
        <f t="shared" si="2"/>
        <v>1</v>
      </c>
      <c r="AB16">
        <f t="shared" si="3"/>
        <v>1</v>
      </c>
      <c r="AC16">
        <f t="shared" si="4"/>
        <v>1</v>
      </c>
      <c r="AD16" cm="1">
        <f t="array" ref="AD16">EXP(SQRT(SUM(LN(Y16:AC16)^2)))</f>
        <v>1.2284225230179247</v>
      </c>
      <c r="AE16" s="21">
        <v>4</v>
      </c>
      <c r="AF16" s="21">
        <v>4</v>
      </c>
      <c r="AG16" s="23">
        <v>1</v>
      </c>
      <c r="AH16" s="23">
        <v>1</v>
      </c>
      <c r="AI16" s="23">
        <v>1</v>
      </c>
      <c r="AJ16">
        <f t="shared" si="5"/>
        <v>1.2</v>
      </c>
      <c r="AK16">
        <f t="shared" si="6"/>
        <v>1.1000000000000001</v>
      </c>
      <c r="AL16">
        <f t="shared" si="7"/>
        <v>1</v>
      </c>
      <c r="AM16">
        <f t="shared" si="8"/>
        <v>1</v>
      </c>
      <c r="AN16">
        <f t="shared" si="9"/>
        <v>1</v>
      </c>
      <c r="AO16" cm="1">
        <f t="array" ref="AO16">EXP(SQRT(SUM(LN(AJ16:AN16)^2)))</f>
        <v>1.2284225230179247</v>
      </c>
    </row>
    <row r="17" spans="1:41" ht="58.5" thickBot="1" x14ac:dyDescent="0.4">
      <c r="A17" s="7" t="s">
        <v>151</v>
      </c>
      <c r="B17" s="17">
        <v>0.27200000000000002</v>
      </c>
      <c r="C17" s="17">
        <v>0.61299999999999999</v>
      </c>
      <c r="D17" s="17">
        <v>0.498</v>
      </c>
      <c r="E17" s="17">
        <v>0.47499999999999998</v>
      </c>
      <c r="F17" s="17">
        <v>0.219</v>
      </c>
      <c r="G17" s="17">
        <v>0.115</v>
      </c>
      <c r="H17" s="17">
        <v>0.44</v>
      </c>
      <c r="I17" s="17">
        <v>0.217</v>
      </c>
      <c r="J17" s="17">
        <v>6.7000000000000004E-2</v>
      </c>
      <c r="K17" s="17">
        <v>3.1E-2</v>
      </c>
      <c r="L17" s="17">
        <v>3.1E-2</v>
      </c>
      <c r="M17" s="17">
        <v>3.1E-2</v>
      </c>
      <c r="N17" s="17">
        <v>3.1E-2</v>
      </c>
      <c r="O17" s="19" t="s">
        <v>152</v>
      </c>
      <c r="P17" s="19" t="s">
        <v>153</v>
      </c>
      <c r="Q17" s="19" t="s">
        <v>154</v>
      </c>
      <c r="R17" s="19" t="s">
        <v>155</v>
      </c>
      <c r="S17" s="19" t="s">
        <v>58</v>
      </c>
      <c r="T17" s="24">
        <v>2</v>
      </c>
      <c r="U17" s="25">
        <v>3</v>
      </c>
      <c r="V17" s="24">
        <v>2</v>
      </c>
      <c r="W17" s="23">
        <v>1</v>
      </c>
      <c r="X17" s="23">
        <v>1</v>
      </c>
      <c r="Y17">
        <f t="shared" si="0"/>
        <v>1.05</v>
      </c>
      <c r="Z17">
        <f t="shared" si="1"/>
        <v>1.05</v>
      </c>
      <c r="AA17">
        <f t="shared" si="2"/>
        <v>1.02</v>
      </c>
      <c r="AB17">
        <f t="shared" si="3"/>
        <v>1</v>
      </c>
      <c r="AC17">
        <f t="shared" si="4"/>
        <v>1</v>
      </c>
      <c r="AD17" cm="1">
        <f t="array" ref="AD17">EXP(SQRT(SUM(LN(Y17:AC17)^2)))</f>
        <v>1.0744244531716256</v>
      </c>
      <c r="AE17" s="23">
        <v>1</v>
      </c>
      <c r="AF17" s="25">
        <v>3</v>
      </c>
      <c r="AG17" s="24">
        <v>2</v>
      </c>
      <c r="AH17" s="23">
        <v>1</v>
      </c>
      <c r="AI17" s="23">
        <v>1</v>
      </c>
      <c r="AJ17">
        <f t="shared" si="5"/>
        <v>1</v>
      </c>
      <c r="AK17">
        <f t="shared" si="6"/>
        <v>1.05</v>
      </c>
      <c r="AL17">
        <f t="shared" si="7"/>
        <v>1.02</v>
      </c>
      <c r="AM17">
        <f t="shared" si="8"/>
        <v>1</v>
      </c>
      <c r="AN17">
        <f t="shared" si="9"/>
        <v>1</v>
      </c>
      <c r="AO17" cm="1">
        <f t="array" ref="AO17">EXP(SQRT(SUM(LN(AJ17:AN17)^2)))</f>
        <v>1.0540666817458317</v>
      </c>
    </row>
    <row r="18" spans="1:41" ht="58.5" thickBot="1" x14ac:dyDescent="0.4">
      <c r="A18" s="7" t="s">
        <v>156</v>
      </c>
      <c r="B18" s="17">
        <v>0.44400000000000001</v>
      </c>
      <c r="C18" s="17">
        <v>0.30599999999999999</v>
      </c>
      <c r="D18" s="17">
        <v>0.434</v>
      </c>
      <c r="E18" s="118">
        <v>0.54600000000000004</v>
      </c>
      <c r="F18" s="118">
        <v>0.71099999999999997</v>
      </c>
      <c r="G18" s="118">
        <v>0.73</v>
      </c>
      <c r="H18" s="17">
        <v>0.54100000000000004</v>
      </c>
      <c r="I18" s="17">
        <v>0.72899999999999998</v>
      </c>
      <c r="J18" s="17">
        <v>0.82399999999999995</v>
      </c>
      <c r="K18" s="17">
        <v>0.85899999999999999</v>
      </c>
      <c r="L18" s="17">
        <v>0.85899999999999999</v>
      </c>
      <c r="M18" s="17">
        <v>0.85899999999999999</v>
      </c>
      <c r="N18" s="17">
        <v>0.85899999999999999</v>
      </c>
      <c r="O18" s="19" t="s">
        <v>152</v>
      </c>
      <c r="P18" s="19" t="s">
        <v>153</v>
      </c>
      <c r="Q18" s="19" t="s">
        <v>157</v>
      </c>
      <c r="R18" s="19" t="s">
        <v>155</v>
      </c>
      <c r="S18" s="19" t="s">
        <v>58</v>
      </c>
      <c r="T18" s="24">
        <v>2</v>
      </c>
      <c r="U18" s="25">
        <v>3</v>
      </c>
      <c r="V18" s="24">
        <v>2</v>
      </c>
      <c r="W18" s="23">
        <v>1</v>
      </c>
      <c r="X18" s="23">
        <v>1</v>
      </c>
      <c r="Y18">
        <f t="shared" si="0"/>
        <v>1.05</v>
      </c>
      <c r="Z18">
        <f t="shared" si="1"/>
        <v>1.05</v>
      </c>
      <c r="AA18">
        <f t="shared" si="2"/>
        <v>1.02</v>
      </c>
      <c r="AB18">
        <f t="shared" si="3"/>
        <v>1</v>
      </c>
      <c r="AC18">
        <f t="shared" si="4"/>
        <v>1</v>
      </c>
      <c r="AD18" cm="1">
        <f t="array" ref="AD18">EXP(SQRT(SUM(LN(Y18:AC18)^2)))</f>
        <v>1.0744244531716256</v>
      </c>
      <c r="AE18" s="23">
        <v>1</v>
      </c>
      <c r="AF18" s="25">
        <v>3</v>
      </c>
      <c r="AG18" s="24">
        <v>2</v>
      </c>
      <c r="AH18" s="23">
        <v>1</v>
      </c>
      <c r="AI18" s="23">
        <v>1</v>
      </c>
      <c r="AJ18">
        <f t="shared" si="5"/>
        <v>1</v>
      </c>
      <c r="AK18">
        <f t="shared" si="6"/>
        <v>1.05</v>
      </c>
      <c r="AL18">
        <f t="shared" si="7"/>
        <v>1.02</v>
      </c>
      <c r="AM18">
        <f t="shared" si="8"/>
        <v>1</v>
      </c>
      <c r="AN18">
        <f t="shared" si="9"/>
        <v>1</v>
      </c>
      <c r="AO18" cm="1">
        <f t="array" ref="AO18">EXP(SQRT(SUM(LN(AJ18:AN18)^2)))</f>
        <v>1.0540666817458317</v>
      </c>
    </row>
    <row r="19" spans="1:41" ht="58.5" thickBot="1" x14ac:dyDescent="0.4">
      <c r="A19" s="7" t="s">
        <v>158</v>
      </c>
      <c r="B19" s="17">
        <v>0.20399999999999999</v>
      </c>
      <c r="C19" s="17">
        <v>0</v>
      </c>
      <c r="D19" s="17">
        <v>0.153</v>
      </c>
      <c r="E19" s="118">
        <v>0.11899999999999999</v>
      </c>
      <c r="F19" s="118">
        <v>0.14599999999999999</v>
      </c>
      <c r="G19" s="118">
        <v>0.14099999999999999</v>
      </c>
      <c r="H19" s="17">
        <v>3.4000000000000002E-2</v>
      </c>
      <c r="I19" s="17">
        <v>4.2999999999999997E-2</v>
      </c>
      <c r="J19" s="17">
        <v>2.1999999999999999E-2</v>
      </c>
      <c r="K19" s="17">
        <v>0</v>
      </c>
      <c r="L19" s="17">
        <v>0</v>
      </c>
      <c r="M19" s="17">
        <v>0</v>
      </c>
      <c r="N19" s="17">
        <v>0</v>
      </c>
      <c r="O19" s="19" t="s">
        <v>152</v>
      </c>
      <c r="P19" s="19" t="s">
        <v>153</v>
      </c>
      <c r="Q19" s="19" t="s">
        <v>159</v>
      </c>
      <c r="R19" s="19" t="s">
        <v>155</v>
      </c>
      <c r="S19" s="19" t="s">
        <v>58</v>
      </c>
      <c r="T19" s="24">
        <v>2</v>
      </c>
      <c r="U19" s="25">
        <v>3</v>
      </c>
      <c r="V19" s="24">
        <v>2</v>
      </c>
      <c r="W19" s="23">
        <v>1</v>
      </c>
      <c r="X19" s="23">
        <v>1</v>
      </c>
      <c r="Y19">
        <f t="shared" si="0"/>
        <v>1.05</v>
      </c>
      <c r="Z19">
        <f t="shared" si="1"/>
        <v>1.05</v>
      </c>
      <c r="AA19">
        <f t="shared" si="2"/>
        <v>1.02</v>
      </c>
      <c r="AB19">
        <f t="shared" si="3"/>
        <v>1</v>
      </c>
      <c r="AC19">
        <f t="shared" si="4"/>
        <v>1</v>
      </c>
      <c r="AD19" cm="1">
        <f t="array" ref="AD19">EXP(SQRT(SUM(LN(Y19:AC19)^2)))</f>
        <v>1.0744244531716256</v>
      </c>
      <c r="AE19" s="23">
        <v>1</v>
      </c>
      <c r="AF19" s="25">
        <v>3</v>
      </c>
      <c r="AG19" s="24">
        <v>2</v>
      </c>
      <c r="AH19" s="23">
        <v>1</v>
      </c>
      <c r="AI19" s="23">
        <v>1</v>
      </c>
      <c r="AJ19">
        <f t="shared" si="5"/>
        <v>1</v>
      </c>
      <c r="AK19">
        <f t="shared" si="6"/>
        <v>1.05</v>
      </c>
      <c r="AL19">
        <f t="shared" si="7"/>
        <v>1.02</v>
      </c>
      <c r="AM19">
        <f t="shared" si="8"/>
        <v>1</v>
      </c>
      <c r="AN19">
        <f t="shared" si="9"/>
        <v>1</v>
      </c>
      <c r="AO19" cm="1">
        <f t="array" ref="AO19">EXP(SQRT(SUM(LN(AJ19:AN19)^2)))</f>
        <v>1.0540666817458317</v>
      </c>
    </row>
    <row r="20" spans="1:41" ht="58.5" thickBot="1" x14ac:dyDescent="0.4">
      <c r="A20" s="7" t="s">
        <v>160</v>
      </c>
      <c r="B20" s="17">
        <v>0</v>
      </c>
      <c r="C20" s="17">
        <v>0</v>
      </c>
      <c r="D20" s="17">
        <v>1.2999999999999999E-2</v>
      </c>
      <c r="E20" s="118">
        <v>0</v>
      </c>
      <c r="F20" s="118">
        <v>1.7999999999999999E-2</v>
      </c>
      <c r="G20" s="118">
        <v>2.5999999999999999E-2</v>
      </c>
      <c r="H20" s="17">
        <v>0</v>
      </c>
      <c r="I20" s="17">
        <v>1.0999999999999999E-2</v>
      </c>
      <c r="J20" s="17">
        <v>0</v>
      </c>
      <c r="K20" s="17">
        <v>0</v>
      </c>
      <c r="L20" s="17">
        <v>0</v>
      </c>
      <c r="M20" s="17">
        <v>0</v>
      </c>
      <c r="N20" s="17">
        <v>0</v>
      </c>
      <c r="O20" s="19" t="s">
        <v>152</v>
      </c>
      <c r="P20" s="19" t="s">
        <v>153</v>
      </c>
      <c r="Q20" s="19" t="s">
        <v>161</v>
      </c>
      <c r="R20" s="19" t="s">
        <v>155</v>
      </c>
      <c r="S20" s="19" t="s">
        <v>58</v>
      </c>
      <c r="T20" s="24">
        <v>2</v>
      </c>
      <c r="U20" s="25">
        <v>3</v>
      </c>
      <c r="V20" s="24">
        <v>2</v>
      </c>
      <c r="W20" s="23">
        <v>1</v>
      </c>
      <c r="X20" s="23">
        <v>1</v>
      </c>
      <c r="Y20">
        <f t="shared" si="0"/>
        <v>1.05</v>
      </c>
      <c r="Z20">
        <f t="shared" si="1"/>
        <v>1.05</v>
      </c>
      <c r="AA20">
        <f t="shared" si="2"/>
        <v>1.02</v>
      </c>
      <c r="AB20">
        <f t="shared" si="3"/>
        <v>1</v>
      </c>
      <c r="AC20">
        <f t="shared" si="4"/>
        <v>1</v>
      </c>
      <c r="AD20" cm="1">
        <f t="array" ref="AD20">EXP(SQRT(SUM(LN(Y20:AC20)^2)))</f>
        <v>1.0744244531716256</v>
      </c>
      <c r="AE20" s="23">
        <v>1</v>
      </c>
      <c r="AF20" s="25">
        <v>3</v>
      </c>
      <c r="AG20" s="24">
        <v>2</v>
      </c>
      <c r="AH20" s="23">
        <v>1</v>
      </c>
      <c r="AI20" s="23">
        <v>1</v>
      </c>
      <c r="AJ20">
        <f t="shared" si="5"/>
        <v>1</v>
      </c>
      <c r="AK20">
        <f t="shared" si="6"/>
        <v>1.05</v>
      </c>
      <c r="AL20">
        <f t="shared" si="7"/>
        <v>1.02</v>
      </c>
      <c r="AM20">
        <f t="shared" si="8"/>
        <v>1</v>
      </c>
      <c r="AN20">
        <f t="shared" si="9"/>
        <v>1</v>
      </c>
      <c r="AO20" cm="1">
        <f t="array" ref="AO20">EXP(SQRT(SUM(LN(AJ20:AN20)^2)))</f>
        <v>1.0540666817458317</v>
      </c>
    </row>
    <row r="21" spans="1:41" ht="58.5" thickBot="1" x14ac:dyDescent="0.4">
      <c r="A21" s="7" t="s">
        <v>162</v>
      </c>
      <c r="B21" s="17">
        <v>6.3E-2</v>
      </c>
      <c r="C21" s="17">
        <v>6.3E-2</v>
      </c>
      <c r="D21" s="17">
        <v>6.3E-2</v>
      </c>
      <c r="E21" s="118">
        <v>8.4000000000000005E-2</v>
      </c>
      <c r="F21" s="118">
        <v>8.4000000000000005E-2</v>
      </c>
      <c r="G21" s="118">
        <v>8.4000000000000005E-2</v>
      </c>
      <c r="H21" s="17">
        <v>7.0999999999999994E-2</v>
      </c>
      <c r="I21" s="17">
        <v>7.0999999999999994E-2</v>
      </c>
      <c r="J21" s="17">
        <v>7.0999999999999994E-2</v>
      </c>
      <c r="K21" s="17">
        <v>9.1999999999999998E-2</v>
      </c>
      <c r="L21" s="17">
        <v>9.1999999999999998E-2</v>
      </c>
      <c r="M21" s="17">
        <v>9.1999999999999998E-2</v>
      </c>
      <c r="N21" s="17">
        <v>9.1999999999999998E-2</v>
      </c>
      <c r="O21" s="19" t="s">
        <v>152</v>
      </c>
      <c r="P21" s="19" t="s">
        <v>153</v>
      </c>
      <c r="Q21" s="19" t="s">
        <v>163</v>
      </c>
      <c r="R21" s="19" t="s">
        <v>155</v>
      </c>
      <c r="S21" s="19" t="s">
        <v>58</v>
      </c>
      <c r="T21" s="24">
        <v>2</v>
      </c>
      <c r="U21" s="25">
        <v>3</v>
      </c>
      <c r="V21" s="24">
        <v>2</v>
      </c>
      <c r="W21" s="23">
        <v>1</v>
      </c>
      <c r="X21" s="23">
        <v>1</v>
      </c>
      <c r="Y21">
        <f t="shared" si="0"/>
        <v>1.05</v>
      </c>
      <c r="Z21">
        <f t="shared" si="1"/>
        <v>1.05</v>
      </c>
      <c r="AA21">
        <f t="shared" si="2"/>
        <v>1.02</v>
      </c>
      <c r="AB21">
        <f t="shared" si="3"/>
        <v>1</v>
      </c>
      <c r="AC21">
        <f t="shared" si="4"/>
        <v>1</v>
      </c>
      <c r="AD21" cm="1">
        <f t="array" ref="AD21">EXP(SQRT(SUM(LN(Y21:AC21)^2)))</f>
        <v>1.0744244531716256</v>
      </c>
      <c r="AE21" s="23">
        <v>1</v>
      </c>
      <c r="AF21" s="25">
        <v>3</v>
      </c>
      <c r="AG21" s="24">
        <v>2</v>
      </c>
      <c r="AH21" s="23">
        <v>1</v>
      </c>
      <c r="AI21" s="23">
        <v>1</v>
      </c>
      <c r="AJ21">
        <f t="shared" si="5"/>
        <v>1</v>
      </c>
      <c r="AK21">
        <f t="shared" si="6"/>
        <v>1.05</v>
      </c>
      <c r="AL21">
        <f t="shared" si="7"/>
        <v>1.02</v>
      </c>
      <c r="AM21">
        <f t="shared" si="8"/>
        <v>1</v>
      </c>
      <c r="AN21">
        <f t="shared" si="9"/>
        <v>1</v>
      </c>
      <c r="AO21" cm="1">
        <f t="array" ref="AO21">EXP(SQRT(SUM(LN(AJ21:AN21)^2)))</f>
        <v>1.0540666817458317</v>
      </c>
    </row>
    <row r="22" spans="1:41" ht="58.5" thickBot="1" x14ac:dyDescent="0.4">
      <c r="A22" s="7" t="s">
        <v>164</v>
      </c>
      <c r="B22" s="17">
        <v>1.7999999999999999E-2</v>
      </c>
      <c r="C22" s="17">
        <v>1.7999999999999999E-2</v>
      </c>
      <c r="D22" s="17">
        <v>1.7999999999999999E-2</v>
      </c>
      <c r="E22" s="118">
        <v>1.4E-2</v>
      </c>
      <c r="F22" s="118">
        <v>1.4E-2</v>
      </c>
      <c r="G22" s="118">
        <v>1.4E-2</v>
      </c>
      <c r="H22" s="17">
        <v>1.6E-2</v>
      </c>
      <c r="I22" s="17">
        <v>1.6E-2</v>
      </c>
      <c r="J22" s="17">
        <v>1.6E-2</v>
      </c>
      <c r="K22" s="17">
        <v>1.7999999999999999E-2</v>
      </c>
      <c r="L22" s="17">
        <v>1.7999999999999999E-2</v>
      </c>
      <c r="M22" s="17">
        <v>1.7999999999999999E-2</v>
      </c>
      <c r="N22" s="17">
        <v>1.7999999999999999E-2</v>
      </c>
      <c r="O22" s="19" t="s">
        <v>152</v>
      </c>
      <c r="P22" s="19" t="s">
        <v>153</v>
      </c>
      <c r="Q22" s="19" t="s">
        <v>165</v>
      </c>
      <c r="R22" s="19" t="s">
        <v>155</v>
      </c>
      <c r="S22" s="19" t="s">
        <v>58</v>
      </c>
      <c r="T22" s="24">
        <v>2</v>
      </c>
      <c r="U22" s="25">
        <v>3</v>
      </c>
      <c r="V22" s="24">
        <v>2</v>
      </c>
      <c r="W22" s="23">
        <v>1</v>
      </c>
      <c r="X22" s="23">
        <v>1</v>
      </c>
      <c r="Y22">
        <f t="shared" si="0"/>
        <v>1.05</v>
      </c>
      <c r="Z22">
        <f t="shared" si="1"/>
        <v>1.05</v>
      </c>
      <c r="AA22">
        <f t="shared" si="2"/>
        <v>1.02</v>
      </c>
      <c r="AB22">
        <f t="shared" si="3"/>
        <v>1</v>
      </c>
      <c r="AC22">
        <f t="shared" si="4"/>
        <v>1</v>
      </c>
      <c r="AD22" cm="1">
        <f t="array" ref="AD22">EXP(SQRT(SUM(LN(Y22:AC22)^2)))</f>
        <v>1.0744244531716256</v>
      </c>
      <c r="AE22" s="23">
        <v>1</v>
      </c>
      <c r="AF22" s="25">
        <v>3</v>
      </c>
      <c r="AG22" s="24">
        <v>2</v>
      </c>
      <c r="AH22" s="23">
        <v>1</v>
      </c>
      <c r="AI22" s="23">
        <v>1</v>
      </c>
      <c r="AJ22">
        <f t="shared" si="5"/>
        <v>1</v>
      </c>
      <c r="AK22">
        <f t="shared" si="6"/>
        <v>1.05</v>
      </c>
      <c r="AL22">
        <f t="shared" si="7"/>
        <v>1.02</v>
      </c>
      <c r="AM22">
        <f t="shared" si="8"/>
        <v>1</v>
      </c>
      <c r="AN22">
        <f t="shared" si="9"/>
        <v>1</v>
      </c>
      <c r="AO22" cm="1">
        <f t="array" ref="AO22">EXP(SQRT(SUM(LN(AJ22:AN22)^2)))</f>
        <v>1.0540666817458317</v>
      </c>
    </row>
    <row r="23" spans="1:41" ht="58.5" thickBot="1" x14ac:dyDescent="0.4">
      <c r="A23" s="7" t="s">
        <v>166</v>
      </c>
      <c r="B23" s="17">
        <v>0</v>
      </c>
      <c r="C23" s="17">
        <v>0</v>
      </c>
      <c r="D23" s="17">
        <v>0</v>
      </c>
      <c r="E23" s="118">
        <v>0</v>
      </c>
      <c r="F23" s="118">
        <v>0</v>
      </c>
      <c r="G23" s="118">
        <v>0</v>
      </c>
      <c r="H23" s="17">
        <v>0</v>
      </c>
      <c r="I23" s="17">
        <v>0</v>
      </c>
      <c r="J23" s="17">
        <v>0</v>
      </c>
      <c r="K23" s="17">
        <v>0</v>
      </c>
      <c r="L23" s="17">
        <v>0</v>
      </c>
      <c r="M23" s="17">
        <v>0</v>
      </c>
      <c r="N23" s="17">
        <v>0</v>
      </c>
      <c r="O23" s="19" t="s">
        <v>152</v>
      </c>
      <c r="P23" s="19" t="s">
        <v>153</v>
      </c>
      <c r="Q23" s="19" t="s">
        <v>167</v>
      </c>
      <c r="R23" s="19" t="s">
        <v>155</v>
      </c>
      <c r="S23" s="19" t="s">
        <v>58</v>
      </c>
      <c r="T23" s="24">
        <v>2</v>
      </c>
      <c r="U23" s="25">
        <v>3</v>
      </c>
      <c r="V23" s="24">
        <v>2</v>
      </c>
      <c r="W23" s="23">
        <v>1</v>
      </c>
      <c r="X23" s="23">
        <v>1</v>
      </c>
      <c r="Y23">
        <f>IF(T23=1,$AR$5,IF(T23=2,$AR$6,IF(T23=3,$AR$7,IF(T23=4,$AR$8,IF(T23=5,$AR$9,"no")))))</f>
        <v>1.05</v>
      </c>
      <c r="Z23">
        <f>IF(U23=1,$AS$5,IF(U23=2,$AS$6,IF(U23=3,$AS$7,IF(U23=4,$AS$8,IF(U23=5,$AS$9,"no")))))</f>
        <v>1.05</v>
      </c>
      <c r="AA23">
        <f>IF(V23=1,$AT$5,IF(V23=2,$AT$6,IF(V23=3,$AT$7,IF(V23=4,$AT$8,IF(V23=5,$AT$9,"no")))))</f>
        <v>1.02</v>
      </c>
      <c r="AB23">
        <f>IF(W23=1,$AU$5,IF(W23=2,$AU$6,IF(W23=3,$AU$7,IF(W23=4,$AU$8,IF(W23=5,$AU$9,"no")))))</f>
        <v>1</v>
      </c>
      <c r="AC23">
        <f>IF(X23=1,$AV$5,IF(X23=2,$AV$6,IF(X23=3,$AV$7,IF(X23=4,$AV$8,IF(X23=5,$AV$9,"no")))))</f>
        <v>1</v>
      </c>
      <c r="AD23" cm="1">
        <f t="array" ref="AD23">EXP(SQRT(SUM(LN(Y23:AC23)^2)))</f>
        <v>1.0744244531716256</v>
      </c>
      <c r="AE23" s="23">
        <v>1</v>
      </c>
      <c r="AF23" s="25">
        <v>3</v>
      </c>
      <c r="AG23" s="24">
        <v>2</v>
      </c>
      <c r="AH23" s="23">
        <v>1</v>
      </c>
      <c r="AI23" s="23">
        <v>1</v>
      </c>
      <c r="AJ23">
        <f>IF(AE23=1,$AR$5,IF(AE23=2,$AR$6,IF(AE23=3,$AR$7,IF(AE23=4,$AR$8,IF(AE23=5,$AR$9,"no")))))</f>
        <v>1</v>
      </c>
      <c r="AK23">
        <f>IF(AF23=1,$AS$5,IF(AF23=2,$AS$6,IF(AF23=3,$AS$7,IF(AF23=4,$AS$8,IF(AF23=5,$AS$9,"no")))))</f>
        <v>1.05</v>
      </c>
      <c r="AL23">
        <f>IF(AG23=1,$AT$5,IF(AG23=2,$AT$6,IF(AG23=3,$AT$7,IF(AG23=4,$AT$8,IF(AG23=5,$AT$9,"no")))))</f>
        <v>1.02</v>
      </c>
      <c r="AM23">
        <f>IF(AH23=1,$AU$5,IF(AH23=2,$AU$6,IF(AH23=3,$AU$7,IF(AH23=4,$AU$8,IF(AH23=5,$AU$9,"no")))))</f>
        <v>1</v>
      </c>
      <c r="AN23">
        <f>IF(AI23=1,$AV$5,IF(AI23=2,$AV$6,IF(AI23=3,$AV$7,IF(AI23=4,$AV$8,IF(AI23=5,$AV$9,"no")))))</f>
        <v>1</v>
      </c>
      <c r="AO23" cm="1">
        <f t="array" ref="AO23">EXP(SQRT(SUM(LN(AJ23:AN23)^2)))</f>
        <v>1.0540666817458317</v>
      </c>
    </row>
    <row r="24" spans="1:41" ht="15" thickBot="1" x14ac:dyDescent="0.4">
      <c r="A24" s="88" t="s">
        <v>1148</v>
      </c>
      <c r="O24" s="19" t="s">
        <v>1149</v>
      </c>
      <c r="T24" s="21">
        <v>4</v>
      </c>
      <c r="U24" s="21">
        <v>4</v>
      </c>
      <c r="V24" s="24">
        <v>2</v>
      </c>
      <c r="W24" s="24">
        <v>2</v>
      </c>
      <c r="X24" s="24">
        <v>2</v>
      </c>
      <c r="Y24">
        <f>IF(T24=1,$AR$5,IF(T24=2,$AR$6,IF(T24=3,$AR$7,IF(T24=4,$AR$8,IF(T24=5,$AR$9,"no")))))</f>
        <v>1.2</v>
      </c>
      <c r="Z24">
        <f>IF(U24=1,$AS$5,IF(U24=2,$AS$6,IF(U24=3,$AS$7,IF(U24=4,$AS$8,IF(U24=5,$AS$9,"no")))))</f>
        <v>1.1000000000000001</v>
      </c>
      <c r="AA24">
        <f>IF(V24=1,$AT$5,IF(V24=2,$AT$6,IF(V24=3,$AT$7,IF(V24=4,$AT$8,IF(V24=5,$AT$9,"no")))))</f>
        <v>1.02</v>
      </c>
      <c r="AB24">
        <f>IF(W24=1,$AU$5,IF(W24=2,$AU$6,IF(W24=3,$AU$7,IF(W24=4,$AU$8,IF(W24=5,$AU$9,"no")))))</f>
        <v>1.01</v>
      </c>
      <c r="AC24">
        <f>IF(X24=1,$AV$5,IF(X24=2,$AV$6,IF(X24=3,$AV$7,IF(X24=4,$AV$8,IF(X24=5,$AV$9,"no")))))</f>
        <v>1.05</v>
      </c>
      <c r="AD24" cm="1">
        <f t="array" ref="AD24">EXP(SQRT(SUM(LN(Y24:AC24)^2)))</f>
        <v>1.2368841345971353</v>
      </c>
      <c r="AE24" s="21">
        <v>4</v>
      </c>
      <c r="AF24" s="21">
        <v>4</v>
      </c>
      <c r="AG24" s="24">
        <v>2</v>
      </c>
      <c r="AH24" s="24">
        <v>2</v>
      </c>
      <c r="AI24" s="24">
        <v>2</v>
      </c>
      <c r="AJ24">
        <f t="shared" ref="AJ24:AJ59" si="10">IF(AE24=1,$AR$5,IF(AE24=2,$AR$6,IF(AE24=3,$AR$7,IF(AE24=4,$AR$8,IF(AE24=5,$AR$9,"no")))))</f>
        <v>1.2</v>
      </c>
      <c r="AK24">
        <f t="shared" ref="AK24:AK59" si="11">IF(AF24=1,$AS$5,IF(AF24=2,$AS$6,IF(AF24=3,$AS$7,IF(AF24=4,$AS$8,IF(AF24=5,$AS$9,"no")))))</f>
        <v>1.1000000000000001</v>
      </c>
      <c r="AL24">
        <f t="shared" ref="AL24:AL59" si="12">IF(AG24=1,$AT$5,IF(AG24=2,$AT$6,IF(AG24=3,$AT$7,IF(AG24=4,$AT$8,IF(AG24=5,$AT$9,"no")))))</f>
        <v>1.02</v>
      </c>
      <c r="AM24">
        <f t="shared" ref="AM24:AM59" si="13">IF(AH24=1,$AU$5,IF(AH24=2,$AU$6,IF(AH24=3,$AU$7,IF(AH24=4,$AU$8,IF(AH24=5,$AU$9,"no")))))</f>
        <v>1.01</v>
      </c>
      <c r="AN24">
        <f t="shared" ref="AN24:AN59" si="14">IF(AI24=1,$AV$5,IF(AI24=2,$AV$6,IF(AI24=3,$AV$7,IF(AI24=4,$AV$8,IF(AI24=5,$AV$9,"no")))))</f>
        <v>1.05</v>
      </c>
      <c r="AO24" cm="1">
        <f t="array" ref="AO24">EXP(SQRT(SUM(LN(AJ24:AN24)^2)))</f>
        <v>1.2368841345971353</v>
      </c>
    </row>
    <row r="25" spans="1:41" ht="15" thickBot="1" x14ac:dyDescent="0.4">
      <c r="A25" s="7" t="s">
        <v>168</v>
      </c>
      <c r="B25" s="27">
        <f t="shared" ref="B25:N25" si="15">B17*B$13</f>
        <v>15.340800000000002</v>
      </c>
      <c r="C25" s="27">
        <f t="shared" si="15"/>
        <v>33.714999999999996</v>
      </c>
      <c r="D25" s="27">
        <f t="shared" si="15"/>
        <v>27.340199999999999</v>
      </c>
      <c r="E25" s="27">
        <f t="shared" si="15"/>
        <v>24.224999999999998</v>
      </c>
      <c r="F25" s="27">
        <f t="shared" si="15"/>
        <v>10.95</v>
      </c>
      <c r="G25" s="27">
        <f t="shared" si="15"/>
        <v>5.8419999999999996</v>
      </c>
      <c r="H25" s="27">
        <f t="shared" si="15"/>
        <v>24.948</v>
      </c>
      <c r="I25" s="27">
        <f t="shared" si="15"/>
        <v>9.9819999999999993</v>
      </c>
      <c r="J25" s="27">
        <f t="shared" si="15"/>
        <v>3.5644000000000005</v>
      </c>
      <c r="K25" s="27">
        <f t="shared" si="15"/>
        <v>1.7050000000000001</v>
      </c>
      <c r="L25" s="27">
        <f t="shared" si="15"/>
        <v>1.7050000000000001</v>
      </c>
      <c r="M25" s="27">
        <f t="shared" si="15"/>
        <v>1.7050000000000001</v>
      </c>
      <c r="N25" s="27">
        <f t="shared" si="15"/>
        <v>1.7050000000000001</v>
      </c>
      <c r="T25" s="24">
        <v>2</v>
      </c>
      <c r="U25" s="25">
        <v>3</v>
      </c>
      <c r="V25" s="24">
        <v>2</v>
      </c>
      <c r="W25" s="23">
        <v>1</v>
      </c>
      <c r="X25" s="23">
        <v>1</v>
      </c>
      <c r="Y25">
        <f t="shared" si="0"/>
        <v>1.05</v>
      </c>
      <c r="Z25">
        <f t="shared" si="1"/>
        <v>1.05</v>
      </c>
      <c r="AA25">
        <f t="shared" si="2"/>
        <v>1.02</v>
      </c>
      <c r="AB25">
        <f t="shared" si="3"/>
        <v>1</v>
      </c>
      <c r="AC25">
        <f t="shared" si="4"/>
        <v>1</v>
      </c>
      <c r="AD25" cm="1">
        <f t="array" ref="AD25">EXP(SQRT(SUM(LN(Y25:AC25)^2)))</f>
        <v>1.0744244531716256</v>
      </c>
      <c r="AE25" s="23">
        <v>1</v>
      </c>
      <c r="AF25" s="25">
        <v>3</v>
      </c>
      <c r="AG25" s="24">
        <v>2</v>
      </c>
      <c r="AH25" s="23">
        <v>1</v>
      </c>
      <c r="AI25" s="23">
        <v>1</v>
      </c>
      <c r="AJ25">
        <f t="shared" si="10"/>
        <v>1</v>
      </c>
      <c r="AK25">
        <f t="shared" si="11"/>
        <v>1.05</v>
      </c>
      <c r="AL25">
        <f t="shared" si="12"/>
        <v>1.02</v>
      </c>
      <c r="AM25">
        <f t="shared" si="13"/>
        <v>1</v>
      </c>
      <c r="AN25">
        <f t="shared" si="14"/>
        <v>1</v>
      </c>
      <c r="AO25" cm="1">
        <f t="array" ref="AO25">EXP(SQRT(SUM(LN(AJ25:AN25)^2)))</f>
        <v>1.0540666817458317</v>
      </c>
    </row>
    <row r="26" spans="1:41" ht="15" thickBot="1" x14ac:dyDescent="0.4">
      <c r="A26" s="7" t="s">
        <v>169</v>
      </c>
      <c r="B26" s="27">
        <f t="shared" ref="B26:N26" si="16">B18*B$13</f>
        <v>25.041599999999999</v>
      </c>
      <c r="C26" s="27">
        <f t="shared" si="16"/>
        <v>16.829999999999998</v>
      </c>
      <c r="D26" s="27">
        <f t="shared" si="16"/>
        <v>23.826599999999999</v>
      </c>
      <c r="E26" s="27">
        <f t="shared" si="16"/>
        <v>27.846000000000004</v>
      </c>
      <c r="F26" s="27">
        <f t="shared" si="16"/>
        <v>35.549999999999997</v>
      </c>
      <c r="G26" s="27">
        <f t="shared" si="16"/>
        <v>37.083999999999996</v>
      </c>
      <c r="H26" s="27">
        <f t="shared" si="16"/>
        <v>30.674700000000005</v>
      </c>
      <c r="I26" s="27">
        <f t="shared" si="16"/>
        <v>33.533999999999999</v>
      </c>
      <c r="J26" s="27">
        <f t="shared" si="16"/>
        <v>43.836799999999997</v>
      </c>
      <c r="K26" s="27">
        <f t="shared" si="16"/>
        <v>47.244999999999997</v>
      </c>
      <c r="L26" s="27">
        <f t="shared" si="16"/>
        <v>47.244999999999997</v>
      </c>
      <c r="M26" s="27">
        <f t="shared" si="16"/>
        <v>47.244999999999997</v>
      </c>
      <c r="N26" s="27">
        <f t="shared" si="16"/>
        <v>47.244999999999997</v>
      </c>
      <c r="T26" s="24">
        <v>2</v>
      </c>
      <c r="U26" s="25">
        <v>3</v>
      </c>
      <c r="V26" s="24">
        <v>2</v>
      </c>
      <c r="W26" s="23">
        <v>1</v>
      </c>
      <c r="X26" s="23">
        <v>1</v>
      </c>
      <c r="Y26">
        <f t="shared" si="0"/>
        <v>1.05</v>
      </c>
      <c r="Z26">
        <f t="shared" si="1"/>
        <v>1.05</v>
      </c>
      <c r="AA26">
        <f t="shared" si="2"/>
        <v>1.02</v>
      </c>
      <c r="AB26">
        <f t="shared" si="3"/>
        <v>1</v>
      </c>
      <c r="AC26">
        <f t="shared" si="4"/>
        <v>1</v>
      </c>
      <c r="AD26" cm="1">
        <f t="array" ref="AD26">EXP(SQRT(SUM(LN(Y26:AC26)^2)))</f>
        <v>1.0744244531716256</v>
      </c>
      <c r="AE26" s="23">
        <v>1</v>
      </c>
      <c r="AF26" s="25">
        <v>3</v>
      </c>
      <c r="AG26" s="24">
        <v>2</v>
      </c>
      <c r="AH26" s="23">
        <v>1</v>
      </c>
      <c r="AI26" s="23">
        <v>1</v>
      </c>
      <c r="AJ26">
        <f t="shared" si="10"/>
        <v>1</v>
      </c>
      <c r="AK26">
        <f t="shared" si="11"/>
        <v>1.05</v>
      </c>
      <c r="AL26">
        <f t="shared" si="12"/>
        <v>1.02</v>
      </c>
      <c r="AM26">
        <f t="shared" si="13"/>
        <v>1</v>
      </c>
      <c r="AN26">
        <f t="shared" si="14"/>
        <v>1</v>
      </c>
      <c r="AO26" cm="1">
        <f t="array" ref="AO26">EXP(SQRT(SUM(LN(AJ26:AN26)^2)))</f>
        <v>1.0540666817458317</v>
      </c>
    </row>
    <row r="27" spans="1:41" ht="15" thickBot="1" x14ac:dyDescent="0.4">
      <c r="A27" s="7" t="s">
        <v>170</v>
      </c>
      <c r="B27" s="27">
        <f t="shared" ref="B27:N27" si="17">B19*B$13</f>
        <v>11.505599999999999</v>
      </c>
      <c r="C27" s="27">
        <f t="shared" si="17"/>
        <v>0</v>
      </c>
      <c r="D27" s="27">
        <f t="shared" si="17"/>
        <v>8.3996999999999993</v>
      </c>
      <c r="E27" s="27">
        <f t="shared" si="17"/>
        <v>6.069</v>
      </c>
      <c r="F27" s="27">
        <f t="shared" si="17"/>
        <v>7.3</v>
      </c>
      <c r="G27" s="27">
        <f t="shared" si="17"/>
        <v>7.1627999999999989</v>
      </c>
      <c r="H27" s="27">
        <f t="shared" si="17"/>
        <v>1.9278000000000002</v>
      </c>
      <c r="I27" s="27">
        <f t="shared" si="17"/>
        <v>1.9779999999999998</v>
      </c>
      <c r="J27" s="27">
        <f t="shared" si="17"/>
        <v>1.1703999999999999</v>
      </c>
      <c r="K27" s="27">
        <f t="shared" si="17"/>
        <v>0</v>
      </c>
      <c r="L27" s="27">
        <f t="shared" si="17"/>
        <v>0</v>
      </c>
      <c r="M27" s="27">
        <f t="shared" si="17"/>
        <v>0</v>
      </c>
      <c r="N27" s="27">
        <f t="shared" si="17"/>
        <v>0</v>
      </c>
      <c r="T27" s="24">
        <v>2</v>
      </c>
      <c r="U27" s="25">
        <v>3</v>
      </c>
      <c r="V27" s="24">
        <v>2</v>
      </c>
      <c r="W27" s="23">
        <v>1</v>
      </c>
      <c r="X27" s="23">
        <v>1</v>
      </c>
      <c r="Y27">
        <f t="shared" si="0"/>
        <v>1.05</v>
      </c>
      <c r="Z27">
        <f t="shared" si="1"/>
        <v>1.05</v>
      </c>
      <c r="AA27">
        <f t="shared" si="2"/>
        <v>1.02</v>
      </c>
      <c r="AB27">
        <f t="shared" si="3"/>
        <v>1</v>
      </c>
      <c r="AC27">
        <f t="shared" si="4"/>
        <v>1</v>
      </c>
      <c r="AD27" cm="1">
        <f t="array" ref="AD27">EXP(SQRT(SUM(LN(Y27:AC27)^2)))</f>
        <v>1.0744244531716256</v>
      </c>
      <c r="AE27" s="23">
        <v>1</v>
      </c>
      <c r="AF27" s="25">
        <v>3</v>
      </c>
      <c r="AG27" s="24">
        <v>2</v>
      </c>
      <c r="AH27" s="23">
        <v>1</v>
      </c>
      <c r="AI27" s="23">
        <v>1</v>
      </c>
      <c r="AJ27">
        <f t="shared" si="10"/>
        <v>1</v>
      </c>
      <c r="AK27">
        <f t="shared" si="11"/>
        <v>1.05</v>
      </c>
      <c r="AL27">
        <f t="shared" si="12"/>
        <v>1.02</v>
      </c>
      <c r="AM27">
        <f t="shared" si="13"/>
        <v>1</v>
      </c>
      <c r="AN27">
        <f t="shared" si="14"/>
        <v>1</v>
      </c>
      <c r="AO27" cm="1">
        <f t="array" ref="AO27">EXP(SQRT(SUM(LN(AJ27:AN27)^2)))</f>
        <v>1.0540666817458317</v>
      </c>
    </row>
    <row r="28" spans="1:41" ht="15" thickBot="1" x14ac:dyDescent="0.4">
      <c r="A28" s="7" t="s">
        <v>171</v>
      </c>
      <c r="B28" s="27">
        <f t="shared" ref="B28:N28" si="18">B20*B$13</f>
        <v>0</v>
      </c>
      <c r="C28" s="27">
        <f t="shared" si="18"/>
        <v>0</v>
      </c>
      <c r="D28" s="27">
        <f t="shared" si="18"/>
        <v>0.7137</v>
      </c>
      <c r="E28" s="27">
        <f t="shared" si="18"/>
        <v>0</v>
      </c>
      <c r="F28" s="27">
        <f t="shared" si="18"/>
        <v>0.89999999999999991</v>
      </c>
      <c r="G28" s="27">
        <f t="shared" si="18"/>
        <v>1.3208</v>
      </c>
      <c r="H28" s="27">
        <f t="shared" si="18"/>
        <v>0</v>
      </c>
      <c r="I28" s="27">
        <f t="shared" si="18"/>
        <v>0.50600000000000001</v>
      </c>
      <c r="J28" s="27">
        <f t="shared" si="18"/>
        <v>0</v>
      </c>
      <c r="K28" s="27">
        <f t="shared" si="18"/>
        <v>0</v>
      </c>
      <c r="L28" s="27">
        <f t="shared" si="18"/>
        <v>0</v>
      </c>
      <c r="M28" s="27">
        <f t="shared" si="18"/>
        <v>0</v>
      </c>
      <c r="N28" s="27">
        <f t="shared" si="18"/>
        <v>0</v>
      </c>
      <c r="T28" s="24">
        <v>2</v>
      </c>
      <c r="U28" s="25">
        <v>3</v>
      </c>
      <c r="V28" s="24">
        <v>2</v>
      </c>
      <c r="W28" s="23">
        <v>1</v>
      </c>
      <c r="X28" s="23">
        <v>1</v>
      </c>
      <c r="Y28">
        <f t="shared" si="0"/>
        <v>1.05</v>
      </c>
      <c r="Z28">
        <f t="shared" si="1"/>
        <v>1.05</v>
      </c>
      <c r="AA28">
        <f t="shared" si="2"/>
        <v>1.02</v>
      </c>
      <c r="AB28">
        <f t="shared" si="3"/>
        <v>1</v>
      </c>
      <c r="AC28">
        <f t="shared" si="4"/>
        <v>1</v>
      </c>
      <c r="AD28" cm="1">
        <f t="array" ref="AD28">EXP(SQRT(SUM(LN(Y28:AC28)^2)))</f>
        <v>1.0744244531716256</v>
      </c>
      <c r="AE28" s="23">
        <v>1</v>
      </c>
      <c r="AF28" s="25">
        <v>3</v>
      </c>
      <c r="AG28" s="24">
        <v>2</v>
      </c>
      <c r="AH28" s="23">
        <v>1</v>
      </c>
      <c r="AI28" s="23">
        <v>1</v>
      </c>
      <c r="AJ28">
        <f t="shared" si="10"/>
        <v>1</v>
      </c>
      <c r="AK28">
        <f t="shared" si="11"/>
        <v>1.05</v>
      </c>
      <c r="AL28">
        <f t="shared" si="12"/>
        <v>1.02</v>
      </c>
      <c r="AM28">
        <f t="shared" si="13"/>
        <v>1</v>
      </c>
      <c r="AN28">
        <f t="shared" si="14"/>
        <v>1</v>
      </c>
      <c r="AO28" cm="1">
        <f t="array" ref="AO28">EXP(SQRT(SUM(LN(AJ28:AN28)^2)))</f>
        <v>1.0540666817458317</v>
      </c>
    </row>
    <row r="29" spans="1:41" ht="15" thickBot="1" x14ac:dyDescent="0.4">
      <c r="A29" s="7" t="s">
        <v>172</v>
      </c>
      <c r="B29" s="27">
        <f t="shared" ref="B29:N29" si="19">B21*B$13</f>
        <v>3.5531999999999999</v>
      </c>
      <c r="C29" s="27">
        <f t="shared" si="19"/>
        <v>3.4649999999999999</v>
      </c>
      <c r="D29" s="27">
        <f t="shared" si="19"/>
        <v>3.4586999999999999</v>
      </c>
      <c r="E29" s="27">
        <f t="shared" si="19"/>
        <v>4.2840000000000007</v>
      </c>
      <c r="F29" s="27">
        <f t="shared" si="19"/>
        <v>4.2</v>
      </c>
      <c r="G29" s="27">
        <f t="shared" si="19"/>
        <v>4.2671999999999999</v>
      </c>
      <c r="H29" s="27">
        <f t="shared" si="19"/>
        <v>4.0256999999999996</v>
      </c>
      <c r="I29" s="27">
        <f t="shared" si="19"/>
        <v>3.2659999999999996</v>
      </c>
      <c r="J29" s="27">
        <f t="shared" si="19"/>
        <v>3.7771999999999997</v>
      </c>
      <c r="K29" s="27">
        <f t="shared" si="19"/>
        <v>5.0599999999999996</v>
      </c>
      <c r="L29" s="27">
        <f t="shared" si="19"/>
        <v>5.0599999999999996</v>
      </c>
      <c r="M29" s="27">
        <f t="shared" si="19"/>
        <v>5.0599999999999996</v>
      </c>
      <c r="N29" s="27">
        <f t="shared" si="19"/>
        <v>5.0599999999999996</v>
      </c>
      <c r="T29" s="24">
        <v>2</v>
      </c>
      <c r="U29" s="25">
        <v>3</v>
      </c>
      <c r="V29" s="24">
        <v>2</v>
      </c>
      <c r="W29" s="23">
        <v>1</v>
      </c>
      <c r="X29" s="23">
        <v>1</v>
      </c>
      <c r="Y29">
        <f t="shared" si="0"/>
        <v>1.05</v>
      </c>
      <c r="Z29">
        <f t="shared" si="1"/>
        <v>1.05</v>
      </c>
      <c r="AA29">
        <f t="shared" si="2"/>
        <v>1.02</v>
      </c>
      <c r="AB29">
        <f t="shared" si="3"/>
        <v>1</v>
      </c>
      <c r="AC29">
        <f t="shared" si="4"/>
        <v>1</v>
      </c>
      <c r="AD29" cm="1">
        <f t="array" ref="AD29">EXP(SQRT(SUM(LN(Y29:AC29)^2)))</f>
        <v>1.0744244531716256</v>
      </c>
      <c r="AE29" s="23">
        <v>1</v>
      </c>
      <c r="AF29" s="25">
        <v>3</v>
      </c>
      <c r="AG29" s="24">
        <v>2</v>
      </c>
      <c r="AH29" s="23">
        <v>1</v>
      </c>
      <c r="AI29" s="23">
        <v>1</v>
      </c>
      <c r="AJ29">
        <f t="shared" si="10"/>
        <v>1</v>
      </c>
      <c r="AK29">
        <f t="shared" si="11"/>
        <v>1.05</v>
      </c>
      <c r="AL29">
        <f t="shared" si="12"/>
        <v>1.02</v>
      </c>
      <c r="AM29">
        <f t="shared" si="13"/>
        <v>1</v>
      </c>
      <c r="AN29">
        <f t="shared" si="14"/>
        <v>1</v>
      </c>
      <c r="AO29" cm="1">
        <f t="array" ref="AO29">EXP(SQRT(SUM(LN(AJ29:AN29)^2)))</f>
        <v>1.0540666817458317</v>
      </c>
    </row>
    <row r="30" spans="1:41" ht="15" thickBot="1" x14ac:dyDescent="0.4">
      <c r="A30" s="7" t="s">
        <v>173</v>
      </c>
      <c r="B30" s="27">
        <f t="shared" ref="B30:N30" si="20">B22*B$13</f>
        <v>1.0151999999999999</v>
      </c>
      <c r="C30" s="27">
        <f t="shared" si="20"/>
        <v>0.98999999999999988</v>
      </c>
      <c r="D30" s="27">
        <f t="shared" si="20"/>
        <v>0.98819999999999986</v>
      </c>
      <c r="E30" s="27">
        <f t="shared" si="20"/>
        <v>0.71399999999999997</v>
      </c>
      <c r="F30" s="27">
        <f t="shared" si="20"/>
        <v>0.70000000000000007</v>
      </c>
      <c r="G30" s="27">
        <f t="shared" si="20"/>
        <v>0.71119999999999994</v>
      </c>
      <c r="H30" s="27">
        <f t="shared" si="20"/>
        <v>0.90720000000000012</v>
      </c>
      <c r="I30" s="27">
        <f t="shared" si="20"/>
        <v>0.73599999999999999</v>
      </c>
      <c r="J30" s="27">
        <f t="shared" si="20"/>
        <v>0.85120000000000007</v>
      </c>
      <c r="K30" s="27">
        <f t="shared" si="20"/>
        <v>0.98999999999999988</v>
      </c>
      <c r="L30" s="27">
        <f t="shared" si="20"/>
        <v>0.98999999999999988</v>
      </c>
      <c r="M30" s="27">
        <f t="shared" si="20"/>
        <v>0.98999999999999988</v>
      </c>
      <c r="N30" s="27">
        <f t="shared" si="20"/>
        <v>0.98999999999999988</v>
      </c>
      <c r="T30" s="24">
        <v>2</v>
      </c>
      <c r="U30" s="25">
        <v>3</v>
      </c>
      <c r="V30" s="24">
        <v>2</v>
      </c>
      <c r="W30" s="23">
        <v>1</v>
      </c>
      <c r="X30" s="23">
        <v>1</v>
      </c>
      <c r="Y30">
        <f t="shared" si="0"/>
        <v>1.05</v>
      </c>
      <c r="Z30">
        <f t="shared" si="1"/>
        <v>1.05</v>
      </c>
      <c r="AA30">
        <f t="shared" si="2"/>
        <v>1.02</v>
      </c>
      <c r="AB30">
        <f t="shared" si="3"/>
        <v>1</v>
      </c>
      <c r="AC30">
        <f t="shared" si="4"/>
        <v>1</v>
      </c>
      <c r="AD30" cm="1">
        <f t="array" ref="AD30">EXP(SQRT(SUM(LN(Y30:AC30)^2)))</f>
        <v>1.0744244531716256</v>
      </c>
      <c r="AE30" s="23">
        <v>1</v>
      </c>
      <c r="AF30" s="25">
        <v>3</v>
      </c>
      <c r="AG30" s="24">
        <v>2</v>
      </c>
      <c r="AH30" s="23">
        <v>1</v>
      </c>
      <c r="AI30" s="23">
        <v>1</v>
      </c>
      <c r="AJ30">
        <f t="shared" si="10"/>
        <v>1</v>
      </c>
      <c r="AK30">
        <f t="shared" si="11"/>
        <v>1.05</v>
      </c>
      <c r="AL30">
        <f t="shared" si="12"/>
        <v>1.02</v>
      </c>
      <c r="AM30">
        <f t="shared" si="13"/>
        <v>1</v>
      </c>
      <c r="AN30">
        <f t="shared" si="14"/>
        <v>1</v>
      </c>
      <c r="AO30" cm="1">
        <f t="array" ref="AO30">EXP(SQRT(SUM(LN(AJ30:AN30)^2)))</f>
        <v>1.0540666817458317</v>
      </c>
    </row>
    <row r="31" spans="1:41" ht="15" thickBot="1" x14ac:dyDescent="0.4">
      <c r="A31" s="7" t="s">
        <v>174</v>
      </c>
      <c r="B31" s="27">
        <f t="shared" ref="B31:N31" si="21">B23*B$13</f>
        <v>0</v>
      </c>
      <c r="C31" s="27">
        <f t="shared" si="21"/>
        <v>0</v>
      </c>
      <c r="D31" s="27">
        <f t="shared" si="21"/>
        <v>0</v>
      </c>
      <c r="E31" s="27">
        <f t="shared" si="21"/>
        <v>0</v>
      </c>
      <c r="F31" s="27">
        <f t="shared" si="21"/>
        <v>0</v>
      </c>
      <c r="G31" s="27">
        <f t="shared" si="21"/>
        <v>0</v>
      </c>
      <c r="H31" s="27">
        <f t="shared" si="21"/>
        <v>0</v>
      </c>
      <c r="I31" s="27">
        <f t="shared" si="21"/>
        <v>0</v>
      </c>
      <c r="J31" s="27">
        <f t="shared" si="21"/>
        <v>0</v>
      </c>
      <c r="K31" s="27">
        <f t="shared" si="21"/>
        <v>0</v>
      </c>
      <c r="L31" s="27">
        <f t="shared" si="21"/>
        <v>0</v>
      </c>
      <c r="M31" s="27">
        <f t="shared" si="21"/>
        <v>0</v>
      </c>
      <c r="N31" s="27">
        <f t="shared" si="21"/>
        <v>0</v>
      </c>
      <c r="T31" s="24">
        <v>2</v>
      </c>
      <c r="U31" s="25">
        <v>3</v>
      </c>
      <c r="V31" s="24">
        <v>2</v>
      </c>
      <c r="W31" s="23">
        <v>1</v>
      </c>
      <c r="X31" s="23">
        <v>1</v>
      </c>
      <c r="Y31">
        <f t="shared" si="0"/>
        <v>1.05</v>
      </c>
      <c r="Z31">
        <f t="shared" si="1"/>
        <v>1.05</v>
      </c>
      <c r="AA31">
        <f t="shared" si="2"/>
        <v>1.02</v>
      </c>
      <c r="AB31">
        <f t="shared" si="3"/>
        <v>1</v>
      </c>
      <c r="AC31">
        <f t="shared" si="4"/>
        <v>1</v>
      </c>
      <c r="AD31" cm="1">
        <f t="array" ref="AD31">EXP(SQRT(SUM(LN(Y31:AC31)^2)))</f>
        <v>1.0744244531716256</v>
      </c>
      <c r="AE31" s="23">
        <v>1</v>
      </c>
      <c r="AF31" s="25">
        <v>3</v>
      </c>
      <c r="AG31" s="24">
        <v>2</v>
      </c>
      <c r="AH31" s="23">
        <v>1</v>
      </c>
      <c r="AI31" s="23">
        <v>1</v>
      </c>
      <c r="AJ31">
        <f t="shared" si="10"/>
        <v>1</v>
      </c>
      <c r="AK31">
        <f t="shared" si="11"/>
        <v>1.05</v>
      </c>
      <c r="AL31">
        <f t="shared" si="12"/>
        <v>1.02</v>
      </c>
      <c r="AM31">
        <f t="shared" si="13"/>
        <v>1</v>
      </c>
      <c r="AN31">
        <f t="shared" si="14"/>
        <v>1</v>
      </c>
      <c r="AO31" cm="1">
        <f t="array" ref="AO31">EXP(SQRT(SUM(LN(AJ31:AN31)^2)))</f>
        <v>1.0540666817458317</v>
      </c>
    </row>
    <row r="32" spans="1:41" ht="15" thickBot="1" x14ac:dyDescent="0.4">
      <c r="A32" s="7" t="s">
        <v>175</v>
      </c>
      <c r="B32" s="27">
        <v>82</v>
      </c>
      <c r="C32" s="27">
        <v>82</v>
      </c>
      <c r="D32" s="27">
        <v>82</v>
      </c>
      <c r="E32" s="27">
        <v>82</v>
      </c>
      <c r="F32" s="27">
        <v>82</v>
      </c>
      <c r="G32" s="27">
        <v>82</v>
      </c>
      <c r="H32" s="27">
        <v>82</v>
      </c>
      <c r="I32" s="27">
        <v>82</v>
      </c>
      <c r="J32" s="27">
        <v>82</v>
      </c>
      <c r="K32" s="27">
        <v>82</v>
      </c>
      <c r="L32" s="27">
        <v>82</v>
      </c>
      <c r="M32" s="27">
        <v>82</v>
      </c>
      <c r="N32" s="27">
        <v>82</v>
      </c>
      <c r="T32" s="24">
        <v>2</v>
      </c>
      <c r="U32" s="25">
        <v>3</v>
      </c>
      <c r="V32" s="24">
        <v>2</v>
      </c>
      <c r="W32" s="23">
        <v>1</v>
      </c>
      <c r="X32" s="23">
        <v>1</v>
      </c>
      <c r="Y32">
        <f t="shared" si="0"/>
        <v>1.05</v>
      </c>
      <c r="Z32">
        <f t="shared" si="1"/>
        <v>1.05</v>
      </c>
      <c r="AA32">
        <f t="shared" si="2"/>
        <v>1.02</v>
      </c>
      <c r="AB32">
        <f t="shared" si="3"/>
        <v>1</v>
      </c>
      <c r="AC32">
        <f t="shared" si="4"/>
        <v>1</v>
      </c>
      <c r="AD32" cm="1">
        <f t="array" ref="AD32">EXP(SQRT(SUM(LN(Y32:AC32)^2)))</f>
        <v>1.0744244531716256</v>
      </c>
      <c r="AE32" s="23">
        <v>1</v>
      </c>
      <c r="AF32" s="25">
        <v>3</v>
      </c>
      <c r="AG32" s="24">
        <v>2</v>
      </c>
      <c r="AH32" s="23">
        <v>1</v>
      </c>
      <c r="AI32" s="23">
        <v>1</v>
      </c>
      <c r="AJ32">
        <f t="shared" si="10"/>
        <v>1</v>
      </c>
      <c r="AK32">
        <f t="shared" si="11"/>
        <v>1.05</v>
      </c>
      <c r="AL32">
        <f t="shared" si="12"/>
        <v>1.02</v>
      </c>
      <c r="AM32">
        <f t="shared" si="13"/>
        <v>1</v>
      </c>
      <c r="AN32">
        <f t="shared" si="14"/>
        <v>1</v>
      </c>
      <c r="AO32" cm="1">
        <f t="array" ref="AO32">EXP(SQRT(SUM(LN(AJ32:AN32)^2)))</f>
        <v>1.0540666817458317</v>
      </c>
    </row>
    <row r="33" spans="1:41" ht="15" thickBot="1" x14ac:dyDescent="0.4">
      <c r="A33" s="7" t="s">
        <v>176</v>
      </c>
      <c r="B33" s="27">
        <v>46</v>
      </c>
      <c r="C33" s="27">
        <v>46</v>
      </c>
      <c r="D33" s="27">
        <v>46</v>
      </c>
      <c r="E33" s="27">
        <v>46</v>
      </c>
      <c r="F33" s="27">
        <v>46</v>
      </c>
      <c r="G33" s="27">
        <v>46</v>
      </c>
      <c r="H33" s="27">
        <v>46</v>
      </c>
      <c r="I33" s="27">
        <v>46</v>
      </c>
      <c r="J33" s="27">
        <v>46</v>
      </c>
      <c r="K33" s="27">
        <v>46</v>
      </c>
      <c r="L33" s="27">
        <v>46</v>
      </c>
      <c r="M33" s="27">
        <v>46</v>
      </c>
      <c r="N33" s="27">
        <v>46</v>
      </c>
      <c r="T33" s="24">
        <v>2</v>
      </c>
      <c r="U33" s="25">
        <v>3</v>
      </c>
      <c r="V33" s="24">
        <v>2</v>
      </c>
      <c r="W33" s="23">
        <v>1</v>
      </c>
      <c r="X33" s="23">
        <v>1</v>
      </c>
      <c r="Y33">
        <f t="shared" si="0"/>
        <v>1.05</v>
      </c>
      <c r="Z33">
        <f t="shared" si="1"/>
        <v>1.05</v>
      </c>
      <c r="AA33">
        <f t="shared" si="2"/>
        <v>1.02</v>
      </c>
      <c r="AB33">
        <f t="shared" si="3"/>
        <v>1</v>
      </c>
      <c r="AC33">
        <f t="shared" si="4"/>
        <v>1</v>
      </c>
      <c r="AD33" cm="1">
        <f t="array" ref="AD33">EXP(SQRT(SUM(LN(Y33:AC33)^2)))</f>
        <v>1.0744244531716256</v>
      </c>
      <c r="AE33" s="23">
        <v>1</v>
      </c>
      <c r="AF33" s="25">
        <v>3</v>
      </c>
      <c r="AG33" s="24">
        <v>2</v>
      </c>
      <c r="AH33" s="23">
        <v>1</v>
      </c>
      <c r="AI33" s="23">
        <v>1</v>
      </c>
      <c r="AJ33">
        <f t="shared" si="10"/>
        <v>1</v>
      </c>
      <c r="AK33">
        <f t="shared" si="11"/>
        <v>1.05</v>
      </c>
      <c r="AL33">
        <f t="shared" si="12"/>
        <v>1.02</v>
      </c>
      <c r="AM33">
        <f t="shared" si="13"/>
        <v>1</v>
      </c>
      <c r="AN33">
        <f t="shared" si="14"/>
        <v>1</v>
      </c>
      <c r="AO33" cm="1">
        <f t="array" ref="AO33">EXP(SQRT(SUM(LN(AJ33:AN33)^2)))</f>
        <v>1.0540666817458317</v>
      </c>
    </row>
    <row r="34" spans="1:41" ht="15" thickBot="1" x14ac:dyDescent="0.4">
      <c r="A34" s="7" t="s">
        <v>177</v>
      </c>
      <c r="B34" s="27">
        <v>32</v>
      </c>
      <c r="C34" s="27">
        <v>32</v>
      </c>
      <c r="D34" s="27">
        <v>32</v>
      </c>
      <c r="E34" s="27">
        <v>32</v>
      </c>
      <c r="F34" s="27">
        <v>32</v>
      </c>
      <c r="G34" s="27">
        <v>32</v>
      </c>
      <c r="H34" s="27">
        <v>32</v>
      </c>
      <c r="I34" s="27">
        <v>32</v>
      </c>
      <c r="J34" s="27">
        <v>32</v>
      </c>
      <c r="K34" s="27">
        <v>32</v>
      </c>
      <c r="L34" s="27">
        <v>32</v>
      </c>
      <c r="M34" s="27">
        <v>32</v>
      </c>
      <c r="N34" s="27">
        <v>32</v>
      </c>
      <c r="T34" s="24">
        <v>2</v>
      </c>
      <c r="U34" s="25">
        <v>3</v>
      </c>
      <c r="V34" s="24">
        <v>2</v>
      </c>
      <c r="W34" s="23">
        <v>1</v>
      </c>
      <c r="X34" s="23">
        <v>1</v>
      </c>
      <c r="Y34">
        <f t="shared" si="0"/>
        <v>1.05</v>
      </c>
      <c r="Z34">
        <f t="shared" si="1"/>
        <v>1.05</v>
      </c>
      <c r="AA34">
        <f t="shared" si="2"/>
        <v>1.02</v>
      </c>
      <c r="AB34">
        <f t="shared" si="3"/>
        <v>1</v>
      </c>
      <c r="AC34">
        <f t="shared" si="4"/>
        <v>1</v>
      </c>
      <c r="AD34" cm="1">
        <f t="array" ref="AD34">EXP(SQRT(SUM(LN(Y34:AC34)^2)))</f>
        <v>1.0744244531716256</v>
      </c>
      <c r="AE34" s="23">
        <v>1</v>
      </c>
      <c r="AF34" s="25">
        <v>3</v>
      </c>
      <c r="AG34" s="24">
        <v>2</v>
      </c>
      <c r="AH34" s="23">
        <v>1</v>
      </c>
      <c r="AI34" s="23">
        <v>1</v>
      </c>
      <c r="AJ34">
        <f t="shared" si="10"/>
        <v>1</v>
      </c>
      <c r="AK34">
        <f t="shared" si="11"/>
        <v>1.05</v>
      </c>
      <c r="AL34">
        <f t="shared" si="12"/>
        <v>1.02</v>
      </c>
      <c r="AM34">
        <f t="shared" si="13"/>
        <v>1</v>
      </c>
      <c r="AN34">
        <f t="shared" si="14"/>
        <v>1</v>
      </c>
      <c r="AO34" cm="1">
        <f t="array" ref="AO34">EXP(SQRT(SUM(LN(AJ34:AN34)^2)))</f>
        <v>1.0540666817458317</v>
      </c>
    </row>
    <row r="35" spans="1:41" ht="15" thickBot="1" x14ac:dyDescent="0.4">
      <c r="A35" s="7" t="s">
        <v>178</v>
      </c>
      <c r="B35" s="27">
        <v>34</v>
      </c>
      <c r="C35" s="27">
        <v>34</v>
      </c>
      <c r="D35" s="27">
        <v>34</v>
      </c>
      <c r="E35" s="27">
        <v>34</v>
      </c>
      <c r="F35" s="27">
        <v>34</v>
      </c>
      <c r="G35" s="27">
        <v>34</v>
      </c>
      <c r="H35" s="27">
        <v>34</v>
      </c>
      <c r="I35" s="27">
        <v>34</v>
      </c>
      <c r="J35" s="27">
        <v>34</v>
      </c>
      <c r="K35" s="27">
        <v>34</v>
      </c>
      <c r="L35" s="27">
        <v>34</v>
      </c>
      <c r="M35" s="27">
        <v>34</v>
      </c>
      <c r="N35" s="27">
        <v>34</v>
      </c>
      <c r="T35" s="24">
        <v>2</v>
      </c>
      <c r="U35" s="25">
        <v>3</v>
      </c>
      <c r="V35" s="24">
        <v>2</v>
      </c>
      <c r="W35" s="23">
        <v>1</v>
      </c>
      <c r="X35" s="23">
        <v>1</v>
      </c>
      <c r="Y35">
        <f t="shared" si="0"/>
        <v>1.05</v>
      </c>
      <c r="Z35">
        <f t="shared" si="1"/>
        <v>1.05</v>
      </c>
      <c r="AA35">
        <f t="shared" si="2"/>
        <v>1.02</v>
      </c>
      <c r="AB35">
        <f t="shared" si="3"/>
        <v>1</v>
      </c>
      <c r="AC35">
        <f t="shared" si="4"/>
        <v>1</v>
      </c>
      <c r="AD35" cm="1">
        <f t="array" ref="AD35">EXP(SQRT(SUM(LN(Y35:AC35)^2)))</f>
        <v>1.0744244531716256</v>
      </c>
      <c r="AE35" s="23">
        <v>1</v>
      </c>
      <c r="AF35" s="25">
        <v>3</v>
      </c>
      <c r="AG35" s="24">
        <v>2</v>
      </c>
      <c r="AH35" s="23">
        <v>1</v>
      </c>
      <c r="AI35" s="23">
        <v>1</v>
      </c>
      <c r="AJ35">
        <f t="shared" si="10"/>
        <v>1</v>
      </c>
      <c r="AK35">
        <f t="shared" si="11"/>
        <v>1.05</v>
      </c>
      <c r="AL35">
        <f t="shared" si="12"/>
        <v>1.02</v>
      </c>
      <c r="AM35">
        <f t="shared" si="13"/>
        <v>1</v>
      </c>
      <c r="AN35">
        <f t="shared" si="14"/>
        <v>1</v>
      </c>
      <c r="AO35" cm="1">
        <f t="array" ref="AO35">EXP(SQRT(SUM(LN(AJ35:AN35)^2)))</f>
        <v>1.0540666817458317</v>
      </c>
    </row>
    <row r="36" spans="1:41" ht="15" thickBot="1" x14ac:dyDescent="0.4">
      <c r="A36" s="7" t="s">
        <v>179</v>
      </c>
      <c r="B36" s="27">
        <v>21</v>
      </c>
      <c r="C36" s="27">
        <v>21</v>
      </c>
      <c r="D36" s="27">
        <v>21</v>
      </c>
      <c r="E36" s="27">
        <v>21</v>
      </c>
      <c r="F36" s="27">
        <v>21</v>
      </c>
      <c r="G36" s="27">
        <v>21</v>
      </c>
      <c r="H36" s="27">
        <v>21</v>
      </c>
      <c r="I36" s="27">
        <v>21</v>
      </c>
      <c r="J36" s="27">
        <v>21</v>
      </c>
      <c r="K36" s="27">
        <v>21</v>
      </c>
      <c r="L36" s="27">
        <v>21</v>
      </c>
      <c r="M36" s="27">
        <v>21</v>
      </c>
      <c r="N36" s="27">
        <v>21</v>
      </c>
      <c r="T36" s="24">
        <v>2</v>
      </c>
      <c r="U36" s="25">
        <v>3</v>
      </c>
      <c r="V36" s="24">
        <v>2</v>
      </c>
      <c r="W36" s="23">
        <v>1</v>
      </c>
      <c r="X36" s="23">
        <v>1</v>
      </c>
      <c r="Y36">
        <f t="shared" si="0"/>
        <v>1.05</v>
      </c>
      <c r="Z36">
        <f t="shared" si="1"/>
        <v>1.05</v>
      </c>
      <c r="AA36">
        <f t="shared" si="2"/>
        <v>1.02</v>
      </c>
      <c r="AB36">
        <f t="shared" si="3"/>
        <v>1</v>
      </c>
      <c r="AC36">
        <f t="shared" si="4"/>
        <v>1</v>
      </c>
      <c r="AD36" cm="1">
        <f t="array" ref="AD36">EXP(SQRT(SUM(LN(Y36:AC36)^2)))</f>
        <v>1.0744244531716256</v>
      </c>
      <c r="AE36" s="23">
        <v>1</v>
      </c>
      <c r="AF36" s="25">
        <v>3</v>
      </c>
      <c r="AG36" s="24">
        <v>2</v>
      </c>
      <c r="AH36" s="23">
        <v>1</v>
      </c>
      <c r="AI36" s="23">
        <v>1</v>
      </c>
      <c r="AJ36">
        <f t="shared" si="10"/>
        <v>1</v>
      </c>
      <c r="AK36">
        <f t="shared" si="11"/>
        <v>1.05</v>
      </c>
      <c r="AL36">
        <f t="shared" si="12"/>
        <v>1.02</v>
      </c>
      <c r="AM36">
        <f t="shared" si="13"/>
        <v>1</v>
      </c>
      <c r="AN36">
        <f t="shared" si="14"/>
        <v>1</v>
      </c>
      <c r="AO36" cm="1">
        <f t="array" ref="AO36">EXP(SQRT(SUM(LN(AJ36:AN36)^2)))</f>
        <v>1.0540666817458317</v>
      </c>
    </row>
    <row r="37" spans="1:41" ht="15" thickBot="1" x14ac:dyDescent="0.4">
      <c r="A37" s="7" t="s">
        <v>180</v>
      </c>
      <c r="B37" s="27">
        <v>11</v>
      </c>
      <c r="C37" s="27">
        <v>11</v>
      </c>
      <c r="D37" s="27">
        <v>11</v>
      </c>
      <c r="E37" s="27">
        <v>11</v>
      </c>
      <c r="F37" s="27">
        <v>11</v>
      </c>
      <c r="G37" s="27">
        <v>11</v>
      </c>
      <c r="H37" s="27">
        <v>11</v>
      </c>
      <c r="I37" s="27">
        <v>11</v>
      </c>
      <c r="J37" s="27">
        <v>11</v>
      </c>
      <c r="K37" s="27">
        <v>11</v>
      </c>
      <c r="L37" s="27">
        <v>11</v>
      </c>
      <c r="M37" s="27">
        <v>11</v>
      </c>
      <c r="N37" s="27">
        <v>11</v>
      </c>
      <c r="T37" s="24">
        <v>2</v>
      </c>
      <c r="U37" s="25">
        <v>3</v>
      </c>
      <c r="V37" s="24">
        <v>2</v>
      </c>
      <c r="W37" s="23">
        <v>1</v>
      </c>
      <c r="X37" s="23">
        <v>1</v>
      </c>
      <c r="Y37">
        <f t="shared" si="0"/>
        <v>1.05</v>
      </c>
      <c r="Z37">
        <f t="shared" si="1"/>
        <v>1.05</v>
      </c>
      <c r="AA37">
        <f t="shared" si="2"/>
        <v>1.02</v>
      </c>
      <c r="AB37">
        <f t="shared" si="3"/>
        <v>1</v>
      </c>
      <c r="AC37">
        <f t="shared" si="4"/>
        <v>1</v>
      </c>
      <c r="AD37" cm="1">
        <f t="array" ref="AD37">EXP(SQRT(SUM(LN(Y37:AC37)^2)))</f>
        <v>1.0744244531716256</v>
      </c>
      <c r="AE37" s="23">
        <v>1</v>
      </c>
      <c r="AF37" s="25">
        <v>3</v>
      </c>
      <c r="AG37" s="24">
        <v>2</v>
      </c>
      <c r="AH37" s="23">
        <v>1</v>
      </c>
      <c r="AI37" s="23">
        <v>1</v>
      </c>
      <c r="AJ37">
        <f t="shared" si="10"/>
        <v>1</v>
      </c>
      <c r="AK37">
        <f t="shared" si="11"/>
        <v>1.05</v>
      </c>
      <c r="AL37">
        <f t="shared" si="12"/>
        <v>1.02</v>
      </c>
      <c r="AM37">
        <f t="shared" si="13"/>
        <v>1</v>
      </c>
      <c r="AN37">
        <f t="shared" si="14"/>
        <v>1</v>
      </c>
      <c r="AO37" cm="1">
        <f t="array" ref="AO37">EXP(SQRT(SUM(LN(AJ37:AN37)^2)))</f>
        <v>1.0540666817458317</v>
      </c>
    </row>
    <row r="38" spans="1:41" ht="15" thickBot="1" x14ac:dyDescent="0.4">
      <c r="A38" s="7" t="s">
        <v>181</v>
      </c>
      <c r="B38" s="27">
        <v>18</v>
      </c>
      <c r="C38" s="27">
        <v>18</v>
      </c>
      <c r="D38" s="27">
        <v>18</v>
      </c>
      <c r="E38" s="27">
        <v>18</v>
      </c>
      <c r="F38" s="27">
        <v>18</v>
      </c>
      <c r="G38" s="27">
        <v>18</v>
      </c>
      <c r="H38" s="27">
        <v>18</v>
      </c>
      <c r="I38" s="27">
        <v>18</v>
      </c>
      <c r="J38" s="27">
        <v>18</v>
      </c>
      <c r="K38" s="27">
        <v>18</v>
      </c>
      <c r="L38" s="27">
        <v>18</v>
      </c>
      <c r="M38" s="27">
        <v>18</v>
      </c>
      <c r="N38" s="27">
        <v>18</v>
      </c>
      <c r="T38" s="24">
        <v>2</v>
      </c>
      <c r="U38" s="25">
        <v>3</v>
      </c>
      <c r="V38" s="24">
        <v>2</v>
      </c>
      <c r="W38" s="23">
        <v>1</v>
      </c>
      <c r="X38" s="23">
        <v>1</v>
      </c>
      <c r="Y38">
        <f t="shared" si="0"/>
        <v>1.05</v>
      </c>
      <c r="Z38">
        <f t="shared" si="1"/>
        <v>1.05</v>
      </c>
      <c r="AA38">
        <f t="shared" si="2"/>
        <v>1.02</v>
      </c>
      <c r="AB38">
        <f t="shared" si="3"/>
        <v>1</v>
      </c>
      <c r="AC38">
        <f t="shared" si="4"/>
        <v>1</v>
      </c>
      <c r="AD38" cm="1">
        <f t="array" ref="AD38">EXP(SQRT(SUM(LN(Y38:AC38)^2)))</f>
        <v>1.0744244531716256</v>
      </c>
      <c r="AE38" s="23">
        <v>1</v>
      </c>
      <c r="AF38" s="25">
        <v>3</v>
      </c>
      <c r="AG38" s="24">
        <v>2</v>
      </c>
      <c r="AH38" s="23">
        <v>1</v>
      </c>
      <c r="AI38" s="23">
        <v>1</v>
      </c>
      <c r="AJ38">
        <f t="shared" si="10"/>
        <v>1</v>
      </c>
      <c r="AK38">
        <f t="shared" si="11"/>
        <v>1.05</v>
      </c>
      <c r="AL38">
        <f t="shared" si="12"/>
        <v>1.02</v>
      </c>
      <c r="AM38">
        <f t="shared" si="13"/>
        <v>1</v>
      </c>
      <c r="AN38">
        <f t="shared" si="14"/>
        <v>1</v>
      </c>
      <c r="AO38" cm="1">
        <f t="array" ref="AO38">EXP(SQRT(SUM(LN(AJ38:AN38)^2)))</f>
        <v>1.0540666817458317</v>
      </c>
    </row>
    <row r="39" spans="1:41" ht="15" thickBot="1" x14ac:dyDescent="0.4">
      <c r="A39" s="7" t="s">
        <v>182</v>
      </c>
      <c r="B39" s="27">
        <f t="shared" ref="B39:N45" si="22">B25/(B32/100)</f>
        <v>18.708292682926832</v>
      </c>
      <c r="C39" s="27">
        <f t="shared" si="22"/>
        <v>41.115853658536587</v>
      </c>
      <c r="D39" s="27">
        <f t="shared" si="22"/>
        <v>33.341707317073173</v>
      </c>
      <c r="E39" s="27">
        <f t="shared" si="22"/>
        <v>29.542682926829269</v>
      </c>
      <c r="F39" s="27">
        <f t="shared" si="22"/>
        <v>13.353658536585366</v>
      </c>
      <c r="G39" s="27">
        <f t="shared" si="22"/>
        <v>7.1243902439024387</v>
      </c>
      <c r="H39" s="27">
        <f t="shared" si="22"/>
        <v>30.42439024390244</v>
      </c>
      <c r="I39" s="27">
        <f t="shared" si="22"/>
        <v>12.173170731707318</v>
      </c>
      <c r="J39" s="27">
        <f t="shared" si="22"/>
        <v>4.3468292682926837</v>
      </c>
      <c r="K39" s="27">
        <f t="shared" si="22"/>
        <v>2.0792682926829271</v>
      </c>
      <c r="L39" s="27">
        <f t="shared" si="22"/>
        <v>2.0792682926829271</v>
      </c>
      <c r="M39" s="27">
        <f t="shared" si="22"/>
        <v>2.0792682926829271</v>
      </c>
      <c r="N39" s="27">
        <f t="shared" si="22"/>
        <v>2.0792682926829271</v>
      </c>
      <c r="T39" s="24">
        <v>2</v>
      </c>
      <c r="U39" s="25">
        <v>3</v>
      </c>
      <c r="V39" s="24">
        <v>2</v>
      </c>
      <c r="W39" s="23">
        <v>1</v>
      </c>
      <c r="X39" s="23">
        <v>1</v>
      </c>
      <c r="Y39">
        <f t="shared" si="0"/>
        <v>1.05</v>
      </c>
      <c r="Z39">
        <f t="shared" si="1"/>
        <v>1.05</v>
      </c>
      <c r="AA39">
        <f t="shared" si="2"/>
        <v>1.02</v>
      </c>
      <c r="AB39">
        <f t="shared" si="3"/>
        <v>1</v>
      </c>
      <c r="AC39">
        <f t="shared" si="4"/>
        <v>1</v>
      </c>
      <c r="AD39" cm="1">
        <f t="array" ref="AD39">EXP(SQRT(SUM(LN(Y39:AC39)^2)))</f>
        <v>1.0744244531716256</v>
      </c>
      <c r="AE39" s="23">
        <v>1</v>
      </c>
      <c r="AF39" s="25">
        <v>3</v>
      </c>
      <c r="AG39" s="24">
        <v>2</v>
      </c>
      <c r="AH39" s="23">
        <v>1</v>
      </c>
      <c r="AI39" s="23">
        <v>1</v>
      </c>
      <c r="AJ39">
        <f t="shared" si="10"/>
        <v>1</v>
      </c>
      <c r="AK39">
        <f t="shared" si="11"/>
        <v>1.05</v>
      </c>
      <c r="AL39">
        <f t="shared" si="12"/>
        <v>1.02</v>
      </c>
      <c r="AM39">
        <f t="shared" si="13"/>
        <v>1</v>
      </c>
      <c r="AN39">
        <f t="shared" si="14"/>
        <v>1</v>
      </c>
      <c r="AO39" cm="1">
        <f t="array" ref="AO39">EXP(SQRT(SUM(LN(AJ39:AN39)^2)))</f>
        <v>1.0540666817458317</v>
      </c>
    </row>
    <row r="40" spans="1:41" ht="15" thickBot="1" x14ac:dyDescent="0.4">
      <c r="A40" s="7" t="s">
        <v>183</v>
      </c>
      <c r="B40" s="27">
        <f t="shared" si="22"/>
        <v>54.438260869565212</v>
      </c>
      <c r="C40" s="27">
        <f t="shared" si="22"/>
        <v>36.586956521739125</v>
      </c>
      <c r="D40" s="27">
        <f t="shared" si="22"/>
        <v>51.796956521739126</v>
      </c>
      <c r="E40" s="27">
        <f t="shared" si="22"/>
        <v>60.534782608695657</v>
      </c>
      <c r="F40" s="27">
        <f t="shared" si="22"/>
        <v>77.282608695652158</v>
      </c>
      <c r="G40" s="27">
        <f t="shared" si="22"/>
        <v>80.617391304347819</v>
      </c>
      <c r="H40" s="27">
        <f t="shared" si="22"/>
        <v>66.684130434782617</v>
      </c>
      <c r="I40" s="27">
        <f t="shared" si="22"/>
        <v>72.899999999999991</v>
      </c>
      <c r="J40" s="27">
        <f t="shared" si="22"/>
        <v>95.297391304347812</v>
      </c>
      <c r="K40" s="27">
        <f t="shared" si="22"/>
        <v>102.70652173913042</v>
      </c>
      <c r="L40" s="27">
        <f t="shared" si="22"/>
        <v>102.70652173913042</v>
      </c>
      <c r="M40" s="27">
        <f t="shared" si="22"/>
        <v>102.70652173913042</v>
      </c>
      <c r="N40" s="27">
        <f t="shared" si="22"/>
        <v>102.70652173913042</v>
      </c>
      <c r="T40" s="24">
        <v>2</v>
      </c>
      <c r="U40" s="25">
        <v>3</v>
      </c>
      <c r="V40" s="24">
        <v>2</v>
      </c>
      <c r="W40" s="23">
        <v>1</v>
      </c>
      <c r="X40" s="23">
        <v>1</v>
      </c>
      <c r="Y40">
        <f t="shared" si="0"/>
        <v>1.05</v>
      </c>
      <c r="Z40">
        <f t="shared" si="1"/>
        <v>1.05</v>
      </c>
      <c r="AA40">
        <f t="shared" si="2"/>
        <v>1.02</v>
      </c>
      <c r="AB40">
        <f t="shared" si="3"/>
        <v>1</v>
      </c>
      <c r="AC40">
        <f t="shared" si="4"/>
        <v>1</v>
      </c>
      <c r="AD40" cm="1">
        <f t="array" ref="AD40">EXP(SQRT(SUM(LN(Y40:AC40)^2)))</f>
        <v>1.0744244531716256</v>
      </c>
      <c r="AE40" s="23">
        <v>1</v>
      </c>
      <c r="AF40" s="25">
        <v>3</v>
      </c>
      <c r="AG40" s="24">
        <v>2</v>
      </c>
      <c r="AH40" s="23">
        <v>1</v>
      </c>
      <c r="AI40" s="23">
        <v>1</v>
      </c>
      <c r="AJ40">
        <f t="shared" si="10"/>
        <v>1</v>
      </c>
      <c r="AK40">
        <f t="shared" si="11"/>
        <v>1.05</v>
      </c>
      <c r="AL40">
        <f t="shared" si="12"/>
        <v>1.02</v>
      </c>
      <c r="AM40">
        <f t="shared" si="13"/>
        <v>1</v>
      </c>
      <c r="AN40">
        <f t="shared" si="14"/>
        <v>1</v>
      </c>
      <c r="AO40" cm="1">
        <f t="array" ref="AO40">EXP(SQRT(SUM(LN(AJ40:AN40)^2)))</f>
        <v>1.0540666817458317</v>
      </c>
    </row>
    <row r="41" spans="1:41" ht="15" thickBot="1" x14ac:dyDescent="0.4">
      <c r="A41" s="7" t="s">
        <v>184</v>
      </c>
      <c r="B41" s="27">
        <f t="shared" si="22"/>
        <v>35.954999999999998</v>
      </c>
      <c r="C41" s="27">
        <f t="shared" si="22"/>
        <v>0</v>
      </c>
      <c r="D41" s="27">
        <f t="shared" si="22"/>
        <v>26.249062499999997</v>
      </c>
      <c r="E41" s="27">
        <f t="shared" si="22"/>
        <v>18.965624999999999</v>
      </c>
      <c r="F41" s="27">
        <f t="shared" si="22"/>
        <v>22.8125</v>
      </c>
      <c r="G41" s="27">
        <f t="shared" si="22"/>
        <v>22.383749999999996</v>
      </c>
      <c r="H41" s="27">
        <f t="shared" si="22"/>
        <v>6.024375</v>
      </c>
      <c r="I41" s="27">
        <f t="shared" si="22"/>
        <v>6.1812499999999995</v>
      </c>
      <c r="J41" s="27">
        <f t="shared" si="22"/>
        <v>3.6574999999999998</v>
      </c>
      <c r="K41" s="27">
        <f t="shared" si="22"/>
        <v>0</v>
      </c>
      <c r="L41" s="27">
        <f t="shared" si="22"/>
        <v>0</v>
      </c>
      <c r="M41" s="27">
        <f t="shared" si="22"/>
        <v>0</v>
      </c>
      <c r="N41" s="27">
        <f t="shared" si="22"/>
        <v>0</v>
      </c>
      <c r="T41" s="24">
        <v>2</v>
      </c>
      <c r="U41" s="25">
        <v>3</v>
      </c>
      <c r="V41" s="24">
        <v>2</v>
      </c>
      <c r="W41" s="23">
        <v>1</v>
      </c>
      <c r="X41" s="23">
        <v>1</v>
      </c>
      <c r="Y41">
        <f t="shared" si="0"/>
        <v>1.05</v>
      </c>
      <c r="Z41">
        <f t="shared" si="1"/>
        <v>1.05</v>
      </c>
      <c r="AA41">
        <f t="shared" si="2"/>
        <v>1.02</v>
      </c>
      <c r="AB41">
        <f t="shared" si="3"/>
        <v>1</v>
      </c>
      <c r="AC41">
        <f t="shared" si="4"/>
        <v>1</v>
      </c>
      <c r="AD41" cm="1">
        <f t="array" ref="AD41">EXP(SQRT(SUM(LN(Y41:AC41)^2)))</f>
        <v>1.0744244531716256</v>
      </c>
      <c r="AE41" s="23">
        <v>1</v>
      </c>
      <c r="AF41" s="25">
        <v>3</v>
      </c>
      <c r="AG41" s="24">
        <v>2</v>
      </c>
      <c r="AH41" s="23">
        <v>1</v>
      </c>
      <c r="AI41" s="23">
        <v>1</v>
      </c>
      <c r="AJ41">
        <f t="shared" si="10"/>
        <v>1</v>
      </c>
      <c r="AK41">
        <f t="shared" si="11"/>
        <v>1.05</v>
      </c>
      <c r="AL41">
        <f t="shared" si="12"/>
        <v>1.02</v>
      </c>
      <c r="AM41">
        <f t="shared" si="13"/>
        <v>1</v>
      </c>
      <c r="AN41">
        <f t="shared" si="14"/>
        <v>1</v>
      </c>
      <c r="AO41" cm="1">
        <f t="array" ref="AO41">EXP(SQRT(SUM(LN(AJ41:AN41)^2)))</f>
        <v>1.0540666817458317</v>
      </c>
    </row>
    <row r="42" spans="1:41" ht="15" thickBot="1" x14ac:dyDescent="0.4">
      <c r="A42" s="7" t="s">
        <v>185</v>
      </c>
      <c r="B42" s="27">
        <f t="shared" si="22"/>
        <v>0</v>
      </c>
      <c r="C42" s="27">
        <f t="shared" si="22"/>
        <v>0</v>
      </c>
      <c r="D42" s="27">
        <f t="shared" si="22"/>
        <v>2.0991176470588235</v>
      </c>
      <c r="E42" s="27">
        <f t="shared" si="22"/>
        <v>0</v>
      </c>
      <c r="F42" s="27">
        <f t="shared" si="22"/>
        <v>2.6470588235294112</v>
      </c>
      <c r="G42" s="27">
        <f t="shared" si="22"/>
        <v>3.8847058823529408</v>
      </c>
      <c r="H42" s="27">
        <f t="shared" si="22"/>
        <v>0</v>
      </c>
      <c r="I42" s="27">
        <f t="shared" si="22"/>
        <v>1.4882352941176469</v>
      </c>
      <c r="J42" s="27">
        <f t="shared" si="22"/>
        <v>0</v>
      </c>
      <c r="K42" s="27">
        <f t="shared" si="22"/>
        <v>0</v>
      </c>
      <c r="L42" s="27">
        <f t="shared" si="22"/>
        <v>0</v>
      </c>
      <c r="M42" s="27">
        <f t="shared" si="22"/>
        <v>0</v>
      </c>
      <c r="N42" s="27">
        <f t="shared" si="22"/>
        <v>0</v>
      </c>
      <c r="T42" s="24">
        <v>2</v>
      </c>
      <c r="U42" s="25">
        <v>3</v>
      </c>
      <c r="V42" s="24">
        <v>2</v>
      </c>
      <c r="W42" s="23">
        <v>1</v>
      </c>
      <c r="X42" s="23">
        <v>1</v>
      </c>
      <c r="Y42">
        <f t="shared" si="0"/>
        <v>1.05</v>
      </c>
      <c r="Z42">
        <f t="shared" si="1"/>
        <v>1.05</v>
      </c>
      <c r="AA42">
        <f t="shared" si="2"/>
        <v>1.02</v>
      </c>
      <c r="AB42">
        <f t="shared" si="3"/>
        <v>1</v>
      </c>
      <c r="AC42">
        <f t="shared" si="4"/>
        <v>1</v>
      </c>
      <c r="AD42" cm="1">
        <f t="array" ref="AD42">EXP(SQRT(SUM(LN(Y42:AC42)^2)))</f>
        <v>1.0744244531716256</v>
      </c>
      <c r="AE42" s="23">
        <v>1</v>
      </c>
      <c r="AF42" s="25">
        <v>3</v>
      </c>
      <c r="AG42" s="24">
        <v>2</v>
      </c>
      <c r="AH42" s="23">
        <v>1</v>
      </c>
      <c r="AI42" s="23">
        <v>1</v>
      </c>
      <c r="AJ42">
        <f t="shared" si="10"/>
        <v>1</v>
      </c>
      <c r="AK42">
        <f t="shared" si="11"/>
        <v>1.05</v>
      </c>
      <c r="AL42">
        <f t="shared" si="12"/>
        <v>1.02</v>
      </c>
      <c r="AM42">
        <f t="shared" si="13"/>
        <v>1</v>
      </c>
      <c r="AN42">
        <f t="shared" si="14"/>
        <v>1</v>
      </c>
      <c r="AO42" cm="1">
        <f t="array" ref="AO42">EXP(SQRT(SUM(LN(AJ42:AN42)^2)))</f>
        <v>1.0540666817458317</v>
      </c>
    </row>
    <row r="43" spans="1:41" ht="15" thickBot="1" x14ac:dyDescent="0.4">
      <c r="A43" s="7" t="s">
        <v>186</v>
      </c>
      <c r="B43" s="27">
        <f t="shared" si="22"/>
        <v>16.920000000000002</v>
      </c>
      <c r="C43" s="27">
        <f t="shared" si="22"/>
        <v>16.5</v>
      </c>
      <c r="D43" s="27">
        <f t="shared" si="22"/>
        <v>16.47</v>
      </c>
      <c r="E43" s="27">
        <f t="shared" si="22"/>
        <v>20.400000000000006</v>
      </c>
      <c r="F43" s="27">
        <f t="shared" si="22"/>
        <v>20</v>
      </c>
      <c r="G43" s="27">
        <f t="shared" si="22"/>
        <v>20.32</v>
      </c>
      <c r="H43" s="27">
        <f t="shared" si="22"/>
        <v>19.169999999999998</v>
      </c>
      <c r="I43" s="27">
        <f t="shared" si="22"/>
        <v>15.55238095238095</v>
      </c>
      <c r="J43" s="27">
        <f t="shared" si="22"/>
        <v>17.986666666666665</v>
      </c>
      <c r="K43" s="27">
        <f t="shared" si="22"/>
        <v>24.095238095238095</v>
      </c>
      <c r="L43" s="27">
        <f t="shared" si="22"/>
        <v>24.095238095238095</v>
      </c>
      <c r="M43" s="27">
        <f t="shared" si="22"/>
        <v>24.095238095238095</v>
      </c>
      <c r="N43" s="27">
        <f t="shared" si="22"/>
        <v>24.095238095238095</v>
      </c>
      <c r="T43" s="24">
        <v>2</v>
      </c>
      <c r="U43" s="25">
        <v>3</v>
      </c>
      <c r="V43" s="24">
        <v>2</v>
      </c>
      <c r="W43" s="23">
        <v>1</v>
      </c>
      <c r="X43" s="23">
        <v>1</v>
      </c>
      <c r="Y43">
        <f t="shared" si="0"/>
        <v>1.05</v>
      </c>
      <c r="Z43">
        <f t="shared" si="1"/>
        <v>1.05</v>
      </c>
      <c r="AA43">
        <f t="shared" si="2"/>
        <v>1.02</v>
      </c>
      <c r="AB43">
        <f t="shared" si="3"/>
        <v>1</v>
      </c>
      <c r="AC43">
        <f t="shared" si="4"/>
        <v>1</v>
      </c>
      <c r="AD43" cm="1">
        <f t="array" ref="AD43">EXP(SQRT(SUM(LN(Y43:AC43)^2)))</f>
        <v>1.0744244531716256</v>
      </c>
      <c r="AE43" s="23">
        <v>1</v>
      </c>
      <c r="AF43" s="25">
        <v>3</v>
      </c>
      <c r="AG43" s="24">
        <v>2</v>
      </c>
      <c r="AH43" s="23">
        <v>1</v>
      </c>
      <c r="AI43" s="23">
        <v>1</v>
      </c>
      <c r="AJ43">
        <f t="shared" si="10"/>
        <v>1</v>
      </c>
      <c r="AK43">
        <f t="shared" si="11"/>
        <v>1.05</v>
      </c>
      <c r="AL43">
        <f t="shared" si="12"/>
        <v>1.02</v>
      </c>
      <c r="AM43">
        <f t="shared" si="13"/>
        <v>1</v>
      </c>
      <c r="AN43">
        <f t="shared" si="14"/>
        <v>1</v>
      </c>
      <c r="AO43" cm="1">
        <f t="array" ref="AO43">EXP(SQRT(SUM(LN(AJ43:AN43)^2)))</f>
        <v>1.0540666817458317</v>
      </c>
    </row>
    <row r="44" spans="1:41" ht="15" thickBot="1" x14ac:dyDescent="0.4">
      <c r="A44" s="7" t="s">
        <v>187</v>
      </c>
      <c r="B44" s="27">
        <f t="shared" si="22"/>
        <v>9.2290909090909086</v>
      </c>
      <c r="C44" s="27">
        <f t="shared" si="22"/>
        <v>8.9999999999999982</v>
      </c>
      <c r="D44" s="27">
        <f t="shared" si="22"/>
        <v>8.9836363636363625</v>
      </c>
      <c r="E44" s="27">
        <f t="shared" si="22"/>
        <v>6.4909090909090903</v>
      </c>
      <c r="F44" s="27">
        <f t="shared" si="22"/>
        <v>6.3636363636363642</v>
      </c>
      <c r="G44" s="27">
        <f t="shared" si="22"/>
        <v>6.4654545454545449</v>
      </c>
      <c r="H44" s="27">
        <f t="shared" si="22"/>
        <v>8.247272727272728</v>
      </c>
      <c r="I44" s="27">
        <f t="shared" si="22"/>
        <v>6.6909090909090905</v>
      </c>
      <c r="J44" s="27">
        <f t="shared" si="22"/>
        <v>7.7381818181818192</v>
      </c>
      <c r="K44" s="27">
        <f t="shared" si="22"/>
        <v>8.9999999999999982</v>
      </c>
      <c r="L44" s="27">
        <f t="shared" si="22"/>
        <v>8.9999999999999982</v>
      </c>
      <c r="M44" s="27">
        <f t="shared" si="22"/>
        <v>8.9999999999999982</v>
      </c>
      <c r="N44" s="27">
        <f t="shared" si="22"/>
        <v>8.9999999999999982</v>
      </c>
      <c r="T44" s="24">
        <v>2</v>
      </c>
      <c r="U44" s="25">
        <v>3</v>
      </c>
      <c r="V44" s="24">
        <v>2</v>
      </c>
      <c r="W44" s="23">
        <v>1</v>
      </c>
      <c r="X44" s="23">
        <v>1</v>
      </c>
      <c r="Y44">
        <f t="shared" si="0"/>
        <v>1.05</v>
      </c>
      <c r="Z44">
        <f t="shared" si="1"/>
        <v>1.05</v>
      </c>
      <c r="AA44">
        <f t="shared" si="2"/>
        <v>1.02</v>
      </c>
      <c r="AB44">
        <f t="shared" si="3"/>
        <v>1</v>
      </c>
      <c r="AC44">
        <f t="shared" si="4"/>
        <v>1</v>
      </c>
      <c r="AD44" cm="1">
        <f t="array" ref="AD44">EXP(SQRT(SUM(LN(Y44:AC44)^2)))</f>
        <v>1.0744244531716256</v>
      </c>
      <c r="AE44" s="23">
        <v>1</v>
      </c>
      <c r="AF44" s="25">
        <v>3</v>
      </c>
      <c r="AG44" s="24">
        <v>2</v>
      </c>
      <c r="AH44" s="23">
        <v>1</v>
      </c>
      <c r="AI44" s="23">
        <v>1</v>
      </c>
      <c r="AJ44">
        <f t="shared" si="10"/>
        <v>1</v>
      </c>
      <c r="AK44">
        <f t="shared" si="11"/>
        <v>1.05</v>
      </c>
      <c r="AL44">
        <f t="shared" si="12"/>
        <v>1.02</v>
      </c>
      <c r="AM44">
        <f t="shared" si="13"/>
        <v>1</v>
      </c>
      <c r="AN44">
        <f t="shared" si="14"/>
        <v>1</v>
      </c>
      <c r="AO44" cm="1">
        <f t="array" ref="AO44">EXP(SQRT(SUM(LN(AJ44:AN44)^2)))</f>
        <v>1.0540666817458317</v>
      </c>
    </row>
    <row r="45" spans="1:41" ht="15" thickBot="1" x14ac:dyDescent="0.4">
      <c r="A45" s="7" t="s">
        <v>188</v>
      </c>
      <c r="B45" s="27">
        <f t="shared" si="22"/>
        <v>0</v>
      </c>
      <c r="C45" s="27">
        <f t="shared" si="22"/>
        <v>0</v>
      </c>
      <c r="D45" s="27">
        <f t="shared" si="22"/>
        <v>0</v>
      </c>
      <c r="E45" s="27">
        <f t="shared" si="22"/>
        <v>0</v>
      </c>
      <c r="F45" s="27">
        <f t="shared" si="22"/>
        <v>0</v>
      </c>
      <c r="G45" s="27">
        <f t="shared" si="22"/>
        <v>0</v>
      </c>
      <c r="H45" s="27">
        <f t="shared" si="22"/>
        <v>0</v>
      </c>
      <c r="I45" s="27">
        <f t="shared" si="22"/>
        <v>0</v>
      </c>
      <c r="J45" s="27">
        <f t="shared" si="22"/>
        <v>0</v>
      </c>
      <c r="K45" s="27">
        <f t="shared" si="22"/>
        <v>0</v>
      </c>
      <c r="L45" s="27">
        <f t="shared" si="22"/>
        <v>0</v>
      </c>
      <c r="M45" s="27">
        <f t="shared" si="22"/>
        <v>0</v>
      </c>
      <c r="N45" s="27">
        <f t="shared" si="22"/>
        <v>0</v>
      </c>
      <c r="T45" s="24">
        <v>2</v>
      </c>
      <c r="U45" s="25">
        <v>3</v>
      </c>
      <c r="V45" s="24">
        <v>2</v>
      </c>
      <c r="W45" s="23">
        <v>1</v>
      </c>
      <c r="X45" s="23">
        <v>1</v>
      </c>
      <c r="Y45">
        <f t="shared" si="0"/>
        <v>1.05</v>
      </c>
      <c r="Z45">
        <f t="shared" si="1"/>
        <v>1.05</v>
      </c>
      <c r="AA45">
        <f t="shared" si="2"/>
        <v>1.02</v>
      </c>
      <c r="AB45">
        <f t="shared" si="3"/>
        <v>1</v>
      </c>
      <c r="AC45">
        <f t="shared" si="4"/>
        <v>1</v>
      </c>
      <c r="AD45" cm="1">
        <f t="array" ref="AD45">EXP(SQRT(SUM(LN(Y45:AC45)^2)))</f>
        <v>1.0744244531716256</v>
      </c>
      <c r="AE45" s="23">
        <v>1</v>
      </c>
      <c r="AF45" s="25">
        <v>3</v>
      </c>
      <c r="AG45" s="24">
        <v>2</v>
      </c>
      <c r="AH45" s="23">
        <v>1</v>
      </c>
      <c r="AI45" s="23">
        <v>1</v>
      </c>
      <c r="AJ45">
        <f t="shared" si="10"/>
        <v>1</v>
      </c>
      <c r="AK45">
        <f t="shared" si="11"/>
        <v>1.05</v>
      </c>
      <c r="AL45">
        <f t="shared" si="12"/>
        <v>1.02</v>
      </c>
      <c r="AM45">
        <f t="shared" si="13"/>
        <v>1</v>
      </c>
      <c r="AN45">
        <f t="shared" si="14"/>
        <v>1</v>
      </c>
      <c r="AO45" cm="1">
        <f t="array" ref="AO45">EXP(SQRT(SUM(LN(AJ45:AN45)^2)))</f>
        <v>1.0540666817458317</v>
      </c>
    </row>
    <row r="46" spans="1:41" ht="15" thickBot="1" x14ac:dyDescent="0.4">
      <c r="A46" s="7" t="s">
        <v>189</v>
      </c>
      <c r="B46" s="27">
        <f t="shared" ref="B46:N47" si="23">B44*B48/100</f>
        <v>4.7991272727272722</v>
      </c>
      <c r="C46" s="27">
        <f t="shared" si="23"/>
        <v>4.6799999999999988</v>
      </c>
      <c r="D46" s="27">
        <f t="shared" si="23"/>
        <v>4.6714909090909087</v>
      </c>
      <c r="E46" s="27">
        <f t="shared" si="23"/>
        <v>3.3752727272727272</v>
      </c>
      <c r="F46" s="27">
        <f t="shared" si="23"/>
        <v>3.3090909090909095</v>
      </c>
      <c r="G46" s="27">
        <f t="shared" si="23"/>
        <v>3.3620363636363635</v>
      </c>
      <c r="H46" s="27">
        <f t="shared" si="23"/>
        <v>4.2885818181818181</v>
      </c>
      <c r="I46" s="27">
        <f t="shared" si="23"/>
        <v>3.4792727272727269</v>
      </c>
      <c r="J46" s="27">
        <f t="shared" si="23"/>
        <v>4.0238545454545456</v>
      </c>
      <c r="K46" s="27">
        <f t="shared" si="23"/>
        <v>4.6799999999999988</v>
      </c>
      <c r="L46" s="27">
        <f t="shared" si="23"/>
        <v>4.6799999999999988</v>
      </c>
      <c r="M46" s="27">
        <f t="shared" si="23"/>
        <v>4.6799999999999988</v>
      </c>
      <c r="N46" s="27">
        <f t="shared" si="23"/>
        <v>4.6799999999999988</v>
      </c>
      <c r="T46" s="24">
        <v>2</v>
      </c>
      <c r="U46" s="25">
        <v>3</v>
      </c>
      <c r="V46" s="24">
        <v>2</v>
      </c>
      <c r="W46" s="23">
        <v>1</v>
      </c>
      <c r="X46" s="23">
        <v>1</v>
      </c>
      <c r="Y46">
        <f t="shared" si="0"/>
        <v>1.05</v>
      </c>
      <c r="Z46">
        <f t="shared" si="1"/>
        <v>1.05</v>
      </c>
      <c r="AA46">
        <f t="shared" si="2"/>
        <v>1.02</v>
      </c>
      <c r="AB46">
        <f t="shared" si="3"/>
        <v>1</v>
      </c>
      <c r="AC46">
        <f t="shared" si="4"/>
        <v>1</v>
      </c>
      <c r="AD46" cm="1">
        <f t="array" ref="AD46">EXP(SQRT(SUM(LN(Y46:AC46)^2)))</f>
        <v>1.0744244531716256</v>
      </c>
      <c r="AE46" s="23">
        <v>1</v>
      </c>
      <c r="AF46" s="25">
        <v>3</v>
      </c>
      <c r="AG46" s="24">
        <v>2</v>
      </c>
      <c r="AH46" s="23">
        <v>1</v>
      </c>
      <c r="AI46" s="23">
        <v>1</v>
      </c>
      <c r="AJ46">
        <f t="shared" si="10"/>
        <v>1</v>
      </c>
      <c r="AK46">
        <f t="shared" si="11"/>
        <v>1.05</v>
      </c>
      <c r="AL46">
        <f t="shared" si="12"/>
        <v>1.02</v>
      </c>
      <c r="AM46">
        <f t="shared" si="13"/>
        <v>1</v>
      </c>
      <c r="AN46">
        <f t="shared" si="14"/>
        <v>1</v>
      </c>
      <c r="AO46" cm="1">
        <f t="array" ref="AO46">EXP(SQRT(SUM(LN(AJ46:AN46)^2)))</f>
        <v>1.0540666817458317</v>
      </c>
    </row>
    <row r="47" spans="1:41" ht="15" thickBot="1" x14ac:dyDescent="0.4">
      <c r="A47" s="7" t="s">
        <v>190</v>
      </c>
      <c r="B47" s="27">
        <f t="shared" si="23"/>
        <v>0</v>
      </c>
      <c r="C47" s="27">
        <f t="shared" si="23"/>
        <v>0</v>
      </c>
      <c r="D47" s="27">
        <f t="shared" si="23"/>
        <v>0</v>
      </c>
      <c r="E47" s="27">
        <f t="shared" si="23"/>
        <v>0</v>
      </c>
      <c r="F47" s="27">
        <f t="shared" si="23"/>
        <v>0</v>
      </c>
      <c r="G47" s="27">
        <f t="shared" si="23"/>
        <v>0</v>
      </c>
      <c r="H47" s="27">
        <f t="shared" si="23"/>
        <v>0</v>
      </c>
      <c r="I47" s="27">
        <f t="shared" si="23"/>
        <v>0</v>
      </c>
      <c r="J47" s="27">
        <f t="shared" si="23"/>
        <v>0</v>
      </c>
      <c r="K47" s="27">
        <f t="shared" si="23"/>
        <v>0</v>
      </c>
      <c r="L47" s="27">
        <f t="shared" si="23"/>
        <v>0</v>
      </c>
      <c r="M47" s="27">
        <f t="shared" si="23"/>
        <v>0</v>
      </c>
      <c r="N47" s="27">
        <f t="shared" si="23"/>
        <v>0</v>
      </c>
      <c r="T47" s="24">
        <v>2</v>
      </c>
      <c r="U47" s="25">
        <v>3</v>
      </c>
      <c r="V47" s="24">
        <v>2</v>
      </c>
      <c r="W47" s="23">
        <v>1</v>
      </c>
      <c r="X47" s="23">
        <v>1</v>
      </c>
      <c r="Y47">
        <f t="shared" si="0"/>
        <v>1.05</v>
      </c>
      <c r="Z47">
        <f t="shared" si="1"/>
        <v>1.05</v>
      </c>
      <c r="AA47">
        <f t="shared" si="2"/>
        <v>1.02</v>
      </c>
      <c r="AB47">
        <f t="shared" si="3"/>
        <v>1</v>
      </c>
      <c r="AC47">
        <f t="shared" si="4"/>
        <v>1</v>
      </c>
      <c r="AD47" cm="1">
        <f t="array" ref="AD47">EXP(SQRT(SUM(LN(Y47:AC47)^2)))</f>
        <v>1.0744244531716256</v>
      </c>
      <c r="AE47" s="23">
        <v>1</v>
      </c>
      <c r="AF47" s="25">
        <v>3</v>
      </c>
      <c r="AG47" s="24">
        <v>2</v>
      </c>
      <c r="AH47" s="23">
        <v>1</v>
      </c>
      <c r="AI47" s="23">
        <v>1</v>
      </c>
      <c r="AJ47">
        <f t="shared" si="10"/>
        <v>1</v>
      </c>
      <c r="AK47">
        <f t="shared" si="11"/>
        <v>1.05</v>
      </c>
      <c r="AL47">
        <f t="shared" si="12"/>
        <v>1.02</v>
      </c>
      <c r="AM47">
        <f t="shared" si="13"/>
        <v>1</v>
      </c>
      <c r="AN47">
        <f t="shared" si="14"/>
        <v>1</v>
      </c>
      <c r="AO47" cm="1">
        <f t="array" ref="AO47">EXP(SQRT(SUM(LN(AJ47:AN47)^2)))</f>
        <v>1.0540666817458317</v>
      </c>
    </row>
    <row r="48" spans="1:41" ht="15" thickBot="1" x14ac:dyDescent="0.4">
      <c r="A48" s="7" t="s">
        <v>191</v>
      </c>
      <c r="B48" s="27">
        <v>52</v>
      </c>
      <c r="C48" s="27">
        <v>52</v>
      </c>
      <c r="D48" s="27">
        <v>52</v>
      </c>
      <c r="E48" s="27">
        <v>52</v>
      </c>
      <c r="F48" s="27">
        <v>52</v>
      </c>
      <c r="G48" s="27">
        <v>52</v>
      </c>
      <c r="H48" s="27">
        <v>52</v>
      </c>
      <c r="I48" s="27">
        <v>52</v>
      </c>
      <c r="J48" s="27">
        <v>52</v>
      </c>
      <c r="K48" s="27">
        <v>52</v>
      </c>
      <c r="L48" s="27">
        <v>52</v>
      </c>
      <c r="M48" s="27">
        <v>52</v>
      </c>
      <c r="N48" s="27">
        <v>52</v>
      </c>
      <c r="T48" s="24">
        <v>2</v>
      </c>
      <c r="U48" s="25">
        <v>3</v>
      </c>
      <c r="V48" s="24">
        <v>2</v>
      </c>
      <c r="W48" s="23">
        <v>1</v>
      </c>
      <c r="X48" s="23">
        <v>1</v>
      </c>
      <c r="Y48">
        <f t="shared" si="0"/>
        <v>1.05</v>
      </c>
      <c r="Z48">
        <f t="shared" si="1"/>
        <v>1.05</v>
      </c>
      <c r="AA48">
        <f t="shared" si="2"/>
        <v>1.02</v>
      </c>
      <c r="AB48">
        <f t="shared" si="3"/>
        <v>1</v>
      </c>
      <c r="AC48">
        <f t="shared" si="4"/>
        <v>1</v>
      </c>
      <c r="AD48" cm="1">
        <f t="array" ref="AD48">EXP(SQRT(SUM(LN(Y48:AC48)^2)))</f>
        <v>1.0744244531716256</v>
      </c>
      <c r="AE48" s="23">
        <v>1</v>
      </c>
      <c r="AF48" s="25">
        <v>3</v>
      </c>
      <c r="AG48" s="24">
        <v>2</v>
      </c>
      <c r="AH48" s="23">
        <v>1</v>
      </c>
      <c r="AI48" s="23">
        <v>1</v>
      </c>
      <c r="AJ48">
        <f t="shared" si="10"/>
        <v>1</v>
      </c>
      <c r="AK48">
        <f t="shared" si="11"/>
        <v>1.05</v>
      </c>
      <c r="AL48">
        <f t="shared" si="12"/>
        <v>1.02</v>
      </c>
      <c r="AM48">
        <f t="shared" si="13"/>
        <v>1</v>
      </c>
      <c r="AN48">
        <f t="shared" si="14"/>
        <v>1</v>
      </c>
      <c r="AO48" cm="1">
        <f t="array" ref="AO48">EXP(SQRT(SUM(LN(AJ48:AN48)^2)))</f>
        <v>1.0540666817458317</v>
      </c>
    </row>
    <row r="49" spans="1:41" ht="15" thickBot="1" x14ac:dyDescent="0.4">
      <c r="A49" s="7" t="s">
        <v>192</v>
      </c>
      <c r="B49" s="27">
        <v>46</v>
      </c>
      <c r="C49" s="27">
        <v>46</v>
      </c>
      <c r="D49" s="27">
        <v>46</v>
      </c>
      <c r="E49" s="27">
        <v>46</v>
      </c>
      <c r="F49" s="27">
        <v>46</v>
      </c>
      <c r="G49" s="27">
        <v>46</v>
      </c>
      <c r="H49" s="27">
        <v>46</v>
      </c>
      <c r="I49" s="27">
        <v>46</v>
      </c>
      <c r="J49" s="27">
        <v>46</v>
      </c>
      <c r="K49" s="27">
        <v>46</v>
      </c>
      <c r="L49" s="27">
        <v>46</v>
      </c>
      <c r="M49" s="27">
        <v>46</v>
      </c>
      <c r="N49" s="27">
        <v>46</v>
      </c>
      <c r="T49" s="24">
        <v>2</v>
      </c>
      <c r="U49" s="25">
        <v>3</v>
      </c>
      <c r="V49" s="24">
        <v>2</v>
      </c>
      <c r="W49" s="23">
        <v>1</v>
      </c>
      <c r="X49" s="23">
        <v>1</v>
      </c>
      <c r="Y49">
        <f t="shared" si="0"/>
        <v>1.05</v>
      </c>
      <c r="Z49">
        <f t="shared" si="1"/>
        <v>1.05</v>
      </c>
      <c r="AA49">
        <f t="shared" si="2"/>
        <v>1.02</v>
      </c>
      <c r="AB49">
        <f t="shared" si="3"/>
        <v>1</v>
      </c>
      <c r="AC49">
        <f t="shared" si="4"/>
        <v>1</v>
      </c>
      <c r="AD49" cm="1">
        <f t="array" ref="AD49">EXP(SQRT(SUM(LN(Y49:AC49)^2)))</f>
        <v>1.0744244531716256</v>
      </c>
      <c r="AE49" s="23">
        <v>1</v>
      </c>
      <c r="AF49" s="25">
        <v>3</v>
      </c>
      <c r="AG49" s="24">
        <v>2</v>
      </c>
      <c r="AH49" s="23">
        <v>1</v>
      </c>
      <c r="AI49" s="23">
        <v>1</v>
      </c>
      <c r="AJ49">
        <f t="shared" si="10"/>
        <v>1</v>
      </c>
      <c r="AK49">
        <f t="shared" si="11"/>
        <v>1.05</v>
      </c>
      <c r="AL49">
        <f t="shared" si="12"/>
        <v>1.02</v>
      </c>
      <c r="AM49">
        <f t="shared" si="13"/>
        <v>1</v>
      </c>
      <c r="AN49">
        <f t="shared" si="14"/>
        <v>1</v>
      </c>
      <c r="AO49" cm="1">
        <f t="array" ref="AO49">EXP(SQRT(SUM(LN(AJ49:AN49)^2)))</f>
        <v>1.0540666817458317</v>
      </c>
    </row>
    <row r="50" spans="1:41" ht="26.5" thickBot="1" x14ac:dyDescent="0.4">
      <c r="A50" s="7" t="s">
        <v>193</v>
      </c>
      <c r="B50" s="27">
        <v>60</v>
      </c>
      <c r="C50" s="27">
        <v>60</v>
      </c>
      <c r="D50" s="27">
        <v>60</v>
      </c>
      <c r="E50" s="27">
        <v>60</v>
      </c>
      <c r="F50" s="27">
        <v>60</v>
      </c>
      <c r="G50" s="27">
        <v>60</v>
      </c>
      <c r="H50" s="27">
        <v>60</v>
      </c>
      <c r="I50" s="27">
        <v>60</v>
      </c>
      <c r="J50" s="27">
        <v>60</v>
      </c>
      <c r="K50" s="27">
        <v>60</v>
      </c>
      <c r="L50" s="27">
        <v>60</v>
      </c>
      <c r="M50" s="27">
        <v>60</v>
      </c>
      <c r="N50" s="27">
        <v>60</v>
      </c>
      <c r="T50" s="24">
        <v>2</v>
      </c>
      <c r="U50" s="25">
        <v>3</v>
      </c>
      <c r="V50" s="24">
        <v>2</v>
      </c>
      <c r="W50" s="23">
        <v>1</v>
      </c>
      <c r="X50" s="23">
        <v>1</v>
      </c>
      <c r="Y50">
        <f t="shared" si="0"/>
        <v>1.05</v>
      </c>
      <c r="Z50">
        <f t="shared" si="1"/>
        <v>1.05</v>
      </c>
      <c r="AA50">
        <f t="shared" si="2"/>
        <v>1.02</v>
      </c>
      <c r="AB50">
        <f t="shared" si="3"/>
        <v>1</v>
      </c>
      <c r="AC50">
        <f t="shared" si="4"/>
        <v>1</v>
      </c>
      <c r="AD50" cm="1">
        <f t="array" ref="AD50">EXP(SQRT(SUM(LN(Y50:AC50)^2)))</f>
        <v>1.0744244531716256</v>
      </c>
      <c r="AE50" s="23">
        <v>1</v>
      </c>
      <c r="AF50" s="25">
        <v>3</v>
      </c>
      <c r="AG50" s="24">
        <v>2</v>
      </c>
      <c r="AH50" s="23">
        <v>1</v>
      </c>
      <c r="AI50" s="23">
        <v>1</v>
      </c>
      <c r="AJ50">
        <f t="shared" si="10"/>
        <v>1</v>
      </c>
      <c r="AK50">
        <f t="shared" si="11"/>
        <v>1.05</v>
      </c>
      <c r="AL50">
        <f t="shared" si="12"/>
        <v>1.02</v>
      </c>
      <c r="AM50">
        <f t="shared" si="13"/>
        <v>1</v>
      </c>
      <c r="AN50">
        <f t="shared" si="14"/>
        <v>1</v>
      </c>
      <c r="AO50" cm="1">
        <f t="array" ref="AO50">EXP(SQRT(SUM(LN(AJ50:AN50)^2)))</f>
        <v>1.0540666817458317</v>
      </c>
    </row>
    <row r="51" spans="1:41" ht="15" thickBot="1" x14ac:dyDescent="0.4">
      <c r="A51" s="7" t="s">
        <v>194</v>
      </c>
      <c r="B51" s="27">
        <f t="shared" ref="B51:N51" si="24">B15/(B50/100)</f>
        <v>10</v>
      </c>
      <c r="C51" s="27">
        <f t="shared" si="24"/>
        <v>12.666666666666666</v>
      </c>
      <c r="D51" s="27">
        <f t="shared" si="24"/>
        <v>11</v>
      </c>
      <c r="E51" s="27">
        <f t="shared" si="24"/>
        <v>8.8333333333333339</v>
      </c>
      <c r="F51" s="27">
        <f t="shared" si="24"/>
        <v>9.1666666666666679</v>
      </c>
      <c r="G51" s="27">
        <f t="shared" si="24"/>
        <v>8.6666666666666679</v>
      </c>
      <c r="H51" s="27">
        <f t="shared" si="24"/>
        <v>10</v>
      </c>
      <c r="I51" s="27">
        <f t="shared" si="24"/>
        <v>10</v>
      </c>
      <c r="J51" s="27">
        <f t="shared" si="24"/>
        <v>10</v>
      </c>
      <c r="K51" s="27">
        <f t="shared" si="24"/>
        <v>10</v>
      </c>
      <c r="L51" s="27">
        <f t="shared" si="24"/>
        <v>10</v>
      </c>
      <c r="M51" s="27">
        <f t="shared" si="24"/>
        <v>10</v>
      </c>
      <c r="N51" s="27">
        <f t="shared" si="24"/>
        <v>10</v>
      </c>
      <c r="T51" s="24">
        <v>2</v>
      </c>
      <c r="U51" s="25">
        <v>3</v>
      </c>
      <c r="V51" s="24">
        <v>2</v>
      </c>
      <c r="W51" s="23">
        <v>1</v>
      </c>
      <c r="X51" s="23">
        <v>1</v>
      </c>
      <c r="Y51">
        <f t="shared" si="0"/>
        <v>1.05</v>
      </c>
      <c r="Z51">
        <f t="shared" si="1"/>
        <v>1.05</v>
      </c>
      <c r="AA51">
        <f t="shared" si="2"/>
        <v>1.02</v>
      </c>
      <c r="AB51">
        <f t="shared" si="3"/>
        <v>1</v>
      </c>
      <c r="AC51">
        <f t="shared" si="4"/>
        <v>1</v>
      </c>
      <c r="AD51" cm="1">
        <f t="array" ref="AD51">EXP(SQRT(SUM(LN(Y51:AC51)^2)))</f>
        <v>1.0744244531716256</v>
      </c>
      <c r="AE51" s="23">
        <v>1</v>
      </c>
      <c r="AF51" s="25">
        <v>3</v>
      </c>
      <c r="AG51" s="24">
        <v>2</v>
      </c>
      <c r="AH51" s="23">
        <v>1</v>
      </c>
      <c r="AI51" s="23">
        <v>1</v>
      </c>
      <c r="AJ51">
        <f t="shared" si="10"/>
        <v>1</v>
      </c>
      <c r="AK51">
        <f t="shared" si="11"/>
        <v>1.05</v>
      </c>
      <c r="AL51">
        <f t="shared" si="12"/>
        <v>1.02</v>
      </c>
      <c r="AM51">
        <f t="shared" si="13"/>
        <v>1</v>
      </c>
      <c r="AN51">
        <f t="shared" si="14"/>
        <v>1</v>
      </c>
      <c r="AO51" cm="1">
        <f t="array" ref="AO51">EXP(SQRT(SUM(LN(AJ51:AN51)^2)))</f>
        <v>1.0540666817458317</v>
      </c>
    </row>
    <row r="52" spans="1:41" ht="15" thickBot="1" x14ac:dyDescent="0.4">
      <c r="A52" s="7" t="s">
        <v>195</v>
      </c>
      <c r="B52" s="27">
        <v>24</v>
      </c>
      <c r="C52" s="27">
        <v>24</v>
      </c>
      <c r="D52" s="27">
        <v>24</v>
      </c>
      <c r="E52" s="27">
        <v>24</v>
      </c>
      <c r="F52" s="27">
        <v>24</v>
      </c>
      <c r="G52" s="27">
        <v>24</v>
      </c>
      <c r="H52" s="27">
        <v>24</v>
      </c>
      <c r="I52" s="27">
        <v>24</v>
      </c>
      <c r="J52" s="27">
        <v>24</v>
      </c>
      <c r="K52" s="27">
        <v>24</v>
      </c>
      <c r="L52" s="27">
        <v>24</v>
      </c>
      <c r="M52" s="27">
        <v>24</v>
      </c>
      <c r="N52" s="27">
        <v>24</v>
      </c>
      <c r="T52" s="24">
        <v>2</v>
      </c>
      <c r="U52" s="25">
        <v>3</v>
      </c>
      <c r="V52" s="24">
        <v>2</v>
      </c>
      <c r="W52" s="23">
        <v>1</v>
      </c>
      <c r="X52" s="23">
        <v>1</v>
      </c>
      <c r="Y52">
        <f t="shared" si="0"/>
        <v>1.05</v>
      </c>
      <c r="Z52">
        <f t="shared" si="1"/>
        <v>1.05</v>
      </c>
      <c r="AA52">
        <f t="shared" si="2"/>
        <v>1.02</v>
      </c>
      <c r="AB52">
        <f t="shared" si="3"/>
        <v>1</v>
      </c>
      <c r="AC52">
        <f t="shared" si="4"/>
        <v>1</v>
      </c>
      <c r="AD52" cm="1">
        <f t="array" ref="AD52">EXP(SQRT(SUM(LN(Y52:AC52)^2)))</f>
        <v>1.0744244531716256</v>
      </c>
      <c r="AE52" s="23">
        <v>1</v>
      </c>
      <c r="AF52" s="25">
        <v>3</v>
      </c>
      <c r="AG52" s="24">
        <v>2</v>
      </c>
      <c r="AH52" s="23">
        <v>1</v>
      </c>
      <c r="AI52" s="23">
        <v>1</v>
      </c>
      <c r="AJ52">
        <f t="shared" si="10"/>
        <v>1</v>
      </c>
      <c r="AK52">
        <f t="shared" si="11"/>
        <v>1.05</v>
      </c>
      <c r="AL52">
        <f t="shared" si="12"/>
        <v>1.02</v>
      </c>
      <c r="AM52">
        <f t="shared" si="13"/>
        <v>1</v>
      </c>
      <c r="AN52">
        <f t="shared" si="14"/>
        <v>1</v>
      </c>
      <c r="AO52" cm="1">
        <f t="array" ref="AO52">EXP(SQRT(SUM(LN(AJ52:AN52)^2)))</f>
        <v>1.0540666817458317</v>
      </c>
    </row>
    <row r="53" spans="1:41" ht="15" thickBot="1" x14ac:dyDescent="0.4">
      <c r="A53" s="7" t="s">
        <v>196</v>
      </c>
      <c r="B53" s="27">
        <v>100</v>
      </c>
      <c r="C53" s="27">
        <v>100</v>
      </c>
      <c r="D53" s="27">
        <v>100</v>
      </c>
      <c r="E53" s="27">
        <v>100</v>
      </c>
      <c r="F53" s="27">
        <v>100</v>
      </c>
      <c r="G53" s="27">
        <v>100</v>
      </c>
      <c r="H53" s="27">
        <v>100</v>
      </c>
      <c r="I53" s="27">
        <v>100</v>
      </c>
      <c r="J53" s="27">
        <v>100</v>
      </c>
      <c r="K53" s="27">
        <v>100</v>
      </c>
      <c r="L53" s="27">
        <v>100</v>
      </c>
      <c r="M53" s="27">
        <v>100</v>
      </c>
      <c r="N53" s="27">
        <v>100</v>
      </c>
      <c r="T53" s="24">
        <v>2</v>
      </c>
      <c r="U53" s="25">
        <v>3</v>
      </c>
      <c r="V53" s="24">
        <v>2</v>
      </c>
      <c r="W53" s="23">
        <v>1</v>
      </c>
      <c r="X53" s="23">
        <v>1</v>
      </c>
      <c r="Y53">
        <f t="shared" si="0"/>
        <v>1.05</v>
      </c>
      <c r="Z53">
        <f t="shared" si="1"/>
        <v>1.05</v>
      </c>
      <c r="AA53">
        <f t="shared" si="2"/>
        <v>1.02</v>
      </c>
      <c r="AB53">
        <f t="shared" si="3"/>
        <v>1</v>
      </c>
      <c r="AC53">
        <f t="shared" si="4"/>
        <v>1</v>
      </c>
      <c r="AD53" cm="1">
        <f t="array" ref="AD53">EXP(SQRT(SUM(LN(Y53:AC53)^2)))</f>
        <v>1.0744244531716256</v>
      </c>
      <c r="AE53" s="23">
        <v>1</v>
      </c>
      <c r="AF53" s="25">
        <v>3</v>
      </c>
      <c r="AG53" s="24">
        <v>2</v>
      </c>
      <c r="AH53" s="23">
        <v>1</v>
      </c>
      <c r="AI53" s="23">
        <v>1</v>
      </c>
      <c r="AJ53">
        <f t="shared" si="10"/>
        <v>1</v>
      </c>
      <c r="AK53">
        <f t="shared" si="11"/>
        <v>1.05</v>
      </c>
      <c r="AL53">
        <f t="shared" si="12"/>
        <v>1.02</v>
      </c>
      <c r="AM53">
        <f t="shared" si="13"/>
        <v>1</v>
      </c>
      <c r="AN53">
        <f t="shared" si="14"/>
        <v>1</v>
      </c>
      <c r="AO53" cm="1">
        <f t="array" ref="AO53">EXP(SQRT(SUM(LN(AJ53:AN53)^2)))</f>
        <v>1.0540666817458317</v>
      </c>
    </row>
    <row r="54" spans="1:41" ht="26.5" thickBot="1" x14ac:dyDescent="0.4">
      <c r="A54" s="7" t="s">
        <v>197</v>
      </c>
      <c r="B54" s="27">
        <v>22</v>
      </c>
      <c r="C54" s="27">
        <v>22</v>
      </c>
      <c r="D54" s="27">
        <v>22</v>
      </c>
      <c r="E54" s="27">
        <v>22</v>
      </c>
      <c r="F54" s="27">
        <v>22</v>
      </c>
      <c r="G54" s="27">
        <v>22</v>
      </c>
      <c r="H54" s="27">
        <v>22</v>
      </c>
      <c r="I54" s="27">
        <v>22</v>
      </c>
      <c r="J54" s="27">
        <v>22</v>
      </c>
      <c r="K54" s="27">
        <v>22</v>
      </c>
      <c r="L54" s="27">
        <v>22</v>
      </c>
      <c r="M54" s="27">
        <v>22</v>
      </c>
      <c r="N54" s="27">
        <v>22</v>
      </c>
      <c r="T54" s="24">
        <v>2</v>
      </c>
      <c r="U54" s="25">
        <v>3</v>
      </c>
      <c r="V54" s="24">
        <v>2</v>
      </c>
      <c r="W54" s="23">
        <v>1</v>
      </c>
      <c r="X54" s="23">
        <v>1</v>
      </c>
      <c r="Y54">
        <f t="shared" si="0"/>
        <v>1.05</v>
      </c>
      <c r="Z54">
        <f t="shared" si="1"/>
        <v>1.05</v>
      </c>
      <c r="AA54">
        <f t="shared" si="2"/>
        <v>1.02</v>
      </c>
      <c r="AB54">
        <f t="shared" si="3"/>
        <v>1</v>
      </c>
      <c r="AC54">
        <f t="shared" si="4"/>
        <v>1</v>
      </c>
      <c r="AD54" cm="1">
        <f t="array" ref="AD54">EXP(SQRT(SUM(LN(Y54:AC54)^2)))</f>
        <v>1.0744244531716256</v>
      </c>
      <c r="AE54" s="23">
        <v>1</v>
      </c>
      <c r="AF54" s="25">
        <v>3</v>
      </c>
      <c r="AG54" s="24">
        <v>2</v>
      </c>
      <c r="AH54" s="23">
        <v>1</v>
      </c>
      <c r="AI54" s="23">
        <v>1</v>
      </c>
      <c r="AJ54">
        <f t="shared" si="10"/>
        <v>1</v>
      </c>
      <c r="AK54">
        <f t="shared" si="11"/>
        <v>1.05</v>
      </c>
      <c r="AL54">
        <f t="shared" si="12"/>
        <v>1.02</v>
      </c>
      <c r="AM54">
        <f t="shared" si="13"/>
        <v>1</v>
      </c>
      <c r="AN54">
        <f t="shared" si="14"/>
        <v>1</v>
      </c>
      <c r="AO54" cm="1">
        <f t="array" ref="AO54">EXP(SQRT(SUM(LN(AJ54:AN54)^2)))</f>
        <v>1.0540666817458317</v>
      </c>
    </row>
    <row r="55" spans="1:41" ht="15" thickBot="1" x14ac:dyDescent="0.4">
      <c r="A55" s="7" t="s">
        <v>198</v>
      </c>
      <c r="B55" s="27">
        <f t="shared" ref="B55:N55" si="25">AVERAGE(B52,B53)</f>
        <v>62</v>
      </c>
      <c r="C55" s="27">
        <f t="shared" si="25"/>
        <v>62</v>
      </c>
      <c r="D55" s="27">
        <f t="shared" si="25"/>
        <v>62</v>
      </c>
      <c r="E55" s="27">
        <f t="shared" si="25"/>
        <v>62</v>
      </c>
      <c r="F55" s="27">
        <f t="shared" si="25"/>
        <v>62</v>
      </c>
      <c r="G55" s="27">
        <f t="shared" si="25"/>
        <v>62</v>
      </c>
      <c r="H55" s="27">
        <f t="shared" si="25"/>
        <v>62</v>
      </c>
      <c r="I55" s="27">
        <f t="shared" si="25"/>
        <v>62</v>
      </c>
      <c r="J55" s="27">
        <f t="shared" si="25"/>
        <v>62</v>
      </c>
      <c r="K55" s="27">
        <f t="shared" si="25"/>
        <v>62</v>
      </c>
      <c r="L55" s="27">
        <f t="shared" si="25"/>
        <v>62</v>
      </c>
      <c r="M55" s="27">
        <f t="shared" si="25"/>
        <v>62</v>
      </c>
      <c r="N55" s="27">
        <f t="shared" si="25"/>
        <v>62</v>
      </c>
      <c r="T55" s="24">
        <v>2</v>
      </c>
      <c r="U55" s="25">
        <v>3</v>
      </c>
      <c r="V55" s="24">
        <v>2</v>
      </c>
      <c r="W55" s="23">
        <v>1</v>
      </c>
      <c r="X55" s="23">
        <v>1</v>
      </c>
      <c r="Y55">
        <f t="shared" si="0"/>
        <v>1.05</v>
      </c>
      <c r="Z55">
        <f t="shared" si="1"/>
        <v>1.05</v>
      </c>
      <c r="AA55">
        <f t="shared" si="2"/>
        <v>1.02</v>
      </c>
      <c r="AB55">
        <f t="shared" si="3"/>
        <v>1</v>
      </c>
      <c r="AC55">
        <f t="shared" si="4"/>
        <v>1</v>
      </c>
      <c r="AD55" cm="1">
        <f t="array" ref="AD55">EXP(SQRT(SUM(LN(Y55:AC55)^2)))</f>
        <v>1.0744244531716256</v>
      </c>
      <c r="AE55" s="23">
        <v>1</v>
      </c>
      <c r="AF55" s="25">
        <v>3</v>
      </c>
      <c r="AG55" s="24">
        <v>2</v>
      </c>
      <c r="AH55" s="23">
        <v>1</v>
      </c>
      <c r="AI55" s="23">
        <v>1</v>
      </c>
      <c r="AJ55">
        <f t="shared" si="10"/>
        <v>1</v>
      </c>
      <c r="AK55">
        <f t="shared" si="11"/>
        <v>1.05</v>
      </c>
      <c r="AL55">
        <f t="shared" si="12"/>
        <v>1.02</v>
      </c>
      <c r="AM55">
        <f t="shared" si="13"/>
        <v>1</v>
      </c>
      <c r="AN55">
        <f t="shared" si="14"/>
        <v>1</v>
      </c>
      <c r="AO55" cm="1">
        <f t="array" ref="AO55">EXP(SQRT(SUM(LN(AJ55:AN55)^2)))</f>
        <v>1.0540666817458317</v>
      </c>
    </row>
    <row r="56" spans="1:41" ht="15" thickBot="1" x14ac:dyDescent="0.4">
      <c r="A56" s="7" t="s">
        <v>199</v>
      </c>
      <c r="B56" s="27">
        <f t="shared" ref="B56:N56" si="26">B43*B52/100</f>
        <v>4.0608000000000004</v>
      </c>
      <c r="C56" s="27">
        <f t="shared" si="26"/>
        <v>3.96</v>
      </c>
      <c r="D56" s="27">
        <f t="shared" si="26"/>
        <v>3.9527999999999999</v>
      </c>
      <c r="E56" s="27">
        <f t="shared" si="26"/>
        <v>4.8960000000000017</v>
      </c>
      <c r="F56" s="27">
        <f t="shared" si="26"/>
        <v>4.8</v>
      </c>
      <c r="G56" s="27">
        <f t="shared" si="26"/>
        <v>4.8768000000000002</v>
      </c>
      <c r="H56" s="27">
        <f t="shared" si="26"/>
        <v>4.6007999999999996</v>
      </c>
      <c r="I56" s="27">
        <f t="shared" si="26"/>
        <v>3.7325714285714282</v>
      </c>
      <c r="J56" s="27">
        <f t="shared" si="26"/>
        <v>4.3167999999999997</v>
      </c>
      <c r="K56" s="27">
        <f t="shared" si="26"/>
        <v>5.782857142857142</v>
      </c>
      <c r="L56" s="27">
        <f t="shared" si="26"/>
        <v>5.782857142857142</v>
      </c>
      <c r="M56" s="27">
        <f t="shared" si="26"/>
        <v>5.782857142857142</v>
      </c>
      <c r="N56" s="27">
        <f t="shared" si="26"/>
        <v>5.782857142857142</v>
      </c>
      <c r="T56" s="24">
        <v>2</v>
      </c>
      <c r="U56" s="25">
        <v>3</v>
      </c>
      <c r="V56" s="24">
        <v>2</v>
      </c>
      <c r="W56" s="23">
        <v>1</v>
      </c>
      <c r="X56" s="23">
        <v>1</v>
      </c>
      <c r="Y56">
        <f t="shared" si="0"/>
        <v>1.05</v>
      </c>
      <c r="Z56">
        <f t="shared" si="1"/>
        <v>1.05</v>
      </c>
      <c r="AA56">
        <f t="shared" si="2"/>
        <v>1.02</v>
      </c>
      <c r="AB56">
        <f t="shared" si="3"/>
        <v>1</v>
      </c>
      <c r="AC56">
        <f t="shared" si="4"/>
        <v>1</v>
      </c>
      <c r="AD56" cm="1">
        <f t="array" ref="AD56">EXP(SQRT(SUM(LN(Y56:AC56)^2)))</f>
        <v>1.0744244531716256</v>
      </c>
      <c r="AE56" s="23">
        <v>1</v>
      </c>
      <c r="AF56" s="25">
        <v>3</v>
      </c>
      <c r="AG56" s="24">
        <v>2</v>
      </c>
      <c r="AH56" s="23">
        <v>1</v>
      </c>
      <c r="AI56" s="23">
        <v>1</v>
      </c>
      <c r="AJ56">
        <f t="shared" si="10"/>
        <v>1</v>
      </c>
      <c r="AK56">
        <f t="shared" si="11"/>
        <v>1.05</v>
      </c>
      <c r="AL56">
        <f t="shared" si="12"/>
        <v>1.02</v>
      </c>
      <c r="AM56">
        <f t="shared" si="13"/>
        <v>1</v>
      </c>
      <c r="AN56">
        <f t="shared" si="14"/>
        <v>1</v>
      </c>
      <c r="AO56" cm="1">
        <f t="array" ref="AO56">EXP(SQRT(SUM(LN(AJ56:AN56)^2)))</f>
        <v>1.0540666817458317</v>
      </c>
    </row>
    <row r="57" spans="1:41" ht="15" thickBot="1" x14ac:dyDescent="0.4">
      <c r="A57" s="7" t="s">
        <v>200</v>
      </c>
      <c r="B57" s="27" t="e">
        <f t="shared" ref="B57:N59" si="27">((J$11-J$51)/3)/(B53/100)</f>
        <v>#VALUE!</v>
      </c>
      <c r="C57" s="27" t="e">
        <f t="shared" si="27"/>
        <v>#VALUE!</v>
      </c>
      <c r="D57" s="27" t="e">
        <f t="shared" si="27"/>
        <v>#VALUE!</v>
      </c>
      <c r="E57" s="27" t="e">
        <f t="shared" si="27"/>
        <v>#VALUE!</v>
      </c>
      <c r="F57" s="27" t="e">
        <f t="shared" si="27"/>
        <v>#VALUE!</v>
      </c>
      <c r="G57" s="27">
        <f t="shared" si="27"/>
        <v>0</v>
      </c>
      <c r="H57" s="27">
        <f t="shared" si="27"/>
        <v>0</v>
      </c>
      <c r="I57" s="27">
        <f t="shared" si="27"/>
        <v>0</v>
      </c>
      <c r="J57" s="27">
        <f t="shared" si="27"/>
        <v>0</v>
      </c>
      <c r="K57" s="27">
        <f t="shared" si="27"/>
        <v>0</v>
      </c>
      <c r="L57" s="27">
        <f t="shared" si="27"/>
        <v>-0.66666666666666663</v>
      </c>
      <c r="M57" s="27">
        <f t="shared" si="27"/>
        <v>-1</v>
      </c>
      <c r="N57" s="27">
        <f t="shared" si="27"/>
        <v>-0.66666666666666663</v>
      </c>
      <c r="T57" s="24">
        <v>2</v>
      </c>
      <c r="U57" s="25">
        <v>3</v>
      </c>
      <c r="V57" s="24">
        <v>2</v>
      </c>
      <c r="W57" s="23">
        <v>1</v>
      </c>
      <c r="X57" s="23">
        <v>1</v>
      </c>
      <c r="Y57">
        <f t="shared" si="0"/>
        <v>1.05</v>
      </c>
      <c r="Z57">
        <f t="shared" si="1"/>
        <v>1.05</v>
      </c>
      <c r="AA57">
        <f t="shared" si="2"/>
        <v>1.02</v>
      </c>
      <c r="AB57">
        <f t="shared" si="3"/>
        <v>1</v>
      </c>
      <c r="AC57">
        <f t="shared" si="4"/>
        <v>1</v>
      </c>
      <c r="AD57" cm="1">
        <f t="array" ref="AD57">EXP(SQRT(SUM(LN(Y57:AC57)^2)))</f>
        <v>1.0744244531716256</v>
      </c>
      <c r="AE57" s="23">
        <v>1</v>
      </c>
      <c r="AF57" s="25">
        <v>3</v>
      </c>
      <c r="AG57" s="24">
        <v>2</v>
      </c>
      <c r="AH57" s="23">
        <v>1</v>
      </c>
      <c r="AI57" s="23">
        <v>1</v>
      </c>
      <c r="AJ57">
        <f t="shared" si="10"/>
        <v>1</v>
      </c>
      <c r="AK57">
        <f t="shared" si="11"/>
        <v>1.05</v>
      </c>
      <c r="AL57">
        <f t="shared" si="12"/>
        <v>1.02</v>
      </c>
      <c r="AM57">
        <f t="shared" si="13"/>
        <v>1</v>
      </c>
      <c r="AN57">
        <f t="shared" si="14"/>
        <v>1</v>
      </c>
      <c r="AO57" cm="1">
        <f t="array" ref="AO57">EXP(SQRT(SUM(LN(AJ57:AN57)^2)))</f>
        <v>1.0540666817458317</v>
      </c>
    </row>
    <row r="58" spans="1:41" ht="26.5" thickBot="1" x14ac:dyDescent="0.4">
      <c r="A58" s="7" t="s">
        <v>201</v>
      </c>
      <c r="B58" s="27" t="e">
        <f t="shared" si="27"/>
        <v>#VALUE!</v>
      </c>
      <c r="C58" s="27" t="e">
        <f t="shared" si="27"/>
        <v>#VALUE!</v>
      </c>
      <c r="D58" s="27" t="e">
        <f t="shared" si="27"/>
        <v>#VALUE!</v>
      </c>
      <c r="E58" s="27" t="e">
        <f t="shared" si="27"/>
        <v>#VALUE!</v>
      </c>
      <c r="F58" s="27" t="e">
        <f t="shared" si="27"/>
        <v>#VALUE!</v>
      </c>
      <c r="G58" s="27">
        <f t="shared" si="27"/>
        <v>0</v>
      </c>
      <c r="H58" s="27">
        <f t="shared" si="27"/>
        <v>0</v>
      </c>
      <c r="I58" s="27">
        <f t="shared" si="27"/>
        <v>0</v>
      </c>
      <c r="J58" s="27">
        <f t="shared" si="27"/>
        <v>0</v>
      </c>
      <c r="K58" s="27">
        <f t="shared" si="27"/>
        <v>0</v>
      </c>
      <c r="L58" s="27">
        <f t="shared" si="27"/>
        <v>-3.0303030303030303</v>
      </c>
      <c r="M58" s="27">
        <f t="shared" si="27"/>
        <v>-4.5454545454545459</v>
      </c>
      <c r="N58" s="27">
        <f t="shared" si="27"/>
        <v>-3.0303030303030303</v>
      </c>
      <c r="T58" s="24">
        <v>2</v>
      </c>
      <c r="U58" s="25">
        <v>3</v>
      </c>
      <c r="V58" s="24">
        <v>2</v>
      </c>
      <c r="W58" s="23">
        <v>1</v>
      </c>
      <c r="X58" s="23">
        <v>1</v>
      </c>
      <c r="Y58">
        <f t="shared" si="0"/>
        <v>1.05</v>
      </c>
      <c r="Z58">
        <f t="shared" si="1"/>
        <v>1.05</v>
      </c>
      <c r="AA58">
        <f t="shared" si="2"/>
        <v>1.02</v>
      </c>
      <c r="AB58">
        <f t="shared" si="3"/>
        <v>1</v>
      </c>
      <c r="AC58">
        <f t="shared" si="4"/>
        <v>1</v>
      </c>
      <c r="AD58" cm="1">
        <f t="array" ref="AD58">EXP(SQRT(SUM(LN(Y58:AC58)^2)))</f>
        <v>1.0744244531716256</v>
      </c>
      <c r="AE58" s="23">
        <v>1</v>
      </c>
      <c r="AF58" s="25">
        <v>3</v>
      </c>
      <c r="AG58" s="24">
        <v>2</v>
      </c>
      <c r="AH58" s="23">
        <v>1</v>
      </c>
      <c r="AI58" s="23">
        <v>1</v>
      </c>
      <c r="AJ58">
        <f t="shared" si="10"/>
        <v>1</v>
      </c>
      <c r="AK58">
        <f t="shared" si="11"/>
        <v>1.05</v>
      </c>
      <c r="AL58">
        <f t="shared" si="12"/>
        <v>1.02</v>
      </c>
      <c r="AM58">
        <f t="shared" si="13"/>
        <v>1</v>
      </c>
      <c r="AN58">
        <f t="shared" si="14"/>
        <v>1</v>
      </c>
      <c r="AO58" cm="1">
        <f t="array" ref="AO58">EXP(SQRT(SUM(LN(AJ58:AN58)^2)))</f>
        <v>1.0540666817458317</v>
      </c>
    </row>
    <row r="59" spans="1:41" ht="15" thickBot="1" x14ac:dyDescent="0.4">
      <c r="A59" s="7" t="s">
        <v>202</v>
      </c>
      <c r="B59" s="27" t="e">
        <f t="shared" si="27"/>
        <v>#VALUE!</v>
      </c>
      <c r="C59" s="27" t="e">
        <f t="shared" si="27"/>
        <v>#VALUE!</v>
      </c>
      <c r="D59" s="27" t="e">
        <f t="shared" si="27"/>
        <v>#VALUE!</v>
      </c>
      <c r="E59" s="27" t="e">
        <f t="shared" si="27"/>
        <v>#VALUE!</v>
      </c>
      <c r="F59" s="27" t="e">
        <f t="shared" si="27"/>
        <v>#VALUE!</v>
      </c>
      <c r="G59" s="27">
        <f t="shared" si="27"/>
        <v>0</v>
      </c>
      <c r="H59" s="27">
        <f t="shared" si="27"/>
        <v>0</v>
      </c>
      <c r="I59" s="27">
        <f t="shared" si="27"/>
        <v>0</v>
      </c>
      <c r="J59" s="27">
        <f t="shared" si="27"/>
        <v>0</v>
      </c>
      <c r="K59" s="27">
        <f t="shared" si="27"/>
        <v>0</v>
      </c>
      <c r="L59" s="27">
        <f t="shared" si="27"/>
        <v>-1.075268817204301</v>
      </c>
      <c r="M59" s="27">
        <f t="shared" si="27"/>
        <v>-1.6129032258064517</v>
      </c>
      <c r="N59" s="27">
        <f t="shared" si="27"/>
        <v>-1.075268817204301</v>
      </c>
      <c r="T59" s="24">
        <v>2</v>
      </c>
      <c r="U59" s="25">
        <v>3</v>
      </c>
      <c r="V59" s="24">
        <v>2</v>
      </c>
      <c r="W59" s="23">
        <v>1</v>
      </c>
      <c r="X59" s="23">
        <v>1</v>
      </c>
      <c r="Y59">
        <f t="shared" si="0"/>
        <v>1.05</v>
      </c>
      <c r="Z59">
        <f t="shared" si="1"/>
        <v>1.05</v>
      </c>
      <c r="AA59">
        <f t="shared" si="2"/>
        <v>1.02</v>
      </c>
      <c r="AB59">
        <f t="shared" si="3"/>
        <v>1</v>
      </c>
      <c r="AC59">
        <f t="shared" si="4"/>
        <v>1</v>
      </c>
      <c r="AD59" cm="1">
        <f t="array" ref="AD59">EXP(SQRT(SUM(LN(Y59:AC59)^2)))</f>
        <v>1.0744244531716256</v>
      </c>
      <c r="AE59" s="23">
        <v>1</v>
      </c>
      <c r="AF59" s="25">
        <v>3</v>
      </c>
      <c r="AG59" s="24">
        <v>2</v>
      </c>
      <c r="AH59" s="23">
        <v>1</v>
      </c>
      <c r="AI59" s="23">
        <v>1</v>
      </c>
      <c r="AJ59">
        <f t="shared" si="10"/>
        <v>1</v>
      </c>
      <c r="AK59">
        <f t="shared" si="11"/>
        <v>1.05</v>
      </c>
      <c r="AL59">
        <f t="shared" si="12"/>
        <v>1.02</v>
      </c>
      <c r="AM59">
        <f t="shared" si="13"/>
        <v>1</v>
      </c>
      <c r="AN59">
        <f t="shared" si="14"/>
        <v>1</v>
      </c>
      <c r="AO59" cm="1">
        <f t="array" ref="AO59">EXP(SQRT(SUM(LN(AJ59:AN59)^2)))</f>
        <v>1.0540666817458317</v>
      </c>
    </row>
    <row r="60" spans="1:41" ht="44" thickBot="1" x14ac:dyDescent="0.4">
      <c r="A60" s="7" t="s">
        <v>203</v>
      </c>
      <c r="B60" s="17">
        <v>5.0999999999999996</v>
      </c>
      <c r="C60" s="17">
        <v>5.0999999999999996</v>
      </c>
      <c r="D60" s="17">
        <v>5.0999999999999996</v>
      </c>
      <c r="E60" s="17">
        <v>1.7</v>
      </c>
      <c r="F60" s="17">
        <v>1.7</v>
      </c>
      <c r="G60" s="17">
        <v>1.7</v>
      </c>
      <c r="H60" s="17">
        <v>1.7</v>
      </c>
      <c r="I60" s="17">
        <v>1.7</v>
      </c>
      <c r="J60" s="17">
        <v>1.7</v>
      </c>
      <c r="K60" s="17" t="s">
        <v>50</v>
      </c>
      <c r="L60" s="17" t="s">
        <v>50</v>
      </c>
      <c r="M60" s="17" t="s">
        <v>50</v>
      </c>
      <c r="N60" s="17" t="s">
        <v>50</v>
      </c>
      <c r="O60" s="19" t="s">
        <v>204</v>
      </c>
      <c r="P60" s="19" t="s">
        <v>205</v>
      </c>
      <c r="Q60" s="19">
        <v>2015</v>
      </c>
      <c r="R60" s="19" t="s">
        <v>206</v>
      </c>
      <c r="S60" s="19" t="s">
        <v>58</v>
      </c>
      <c r="T60" s="23">
        <v>1</v>
      </c>
      <c r="U60" s="25">
        <v>3</v>
      </c>
      <c r="V60" s="25">
        <v>3</v>
      </c>
      <c r="W60" s="24">
        <v>2</v>
      </c>
      <c r="X60" s="23">
        <v>1</v>
      </c>
      <c r="Y60">
        <f t="shared" si="0"/>
        <v>1</v>
      </c>
      <c r="Z60">
        <f t="shared" si="1"/>
        <v>1.05</v>
      </c>
      <c r="AA60">
        <f t="shared" si="2"/>
        <v>1.1000000000000001</v>
      </c>
      <c r="AB60">
        <f t="shared" si="3"/>
        <v>1.01</v>
      </c>
      <c r="AC60">
        <f t="shared" si="4"/>
        <v>1</v>
      </c>
      <c r="AD60" cm="1">
        <f t="array" ref="AD60">EXP(SQRT(SUM(LN(Y60:AC60)^2)))</f>
        <v>1.113528504806923</v>
      </c>
      <c r="AE60" s="23">
        <v>1</v>
      </c>
      <c r="AF60" s="25">
        <v>3</v>
      </c>
      <c r="AG60" s="25">
        <v>3</v>
      </c>
      <c r="AH60" s="23">
        <v>1</v>
      </c>
      <c r="AI60" s="23">
        <v>1</v>
      </c>
      <c r="AJ60">
        <f t="shared" si="5"/>
        <v>1</v>
      </c>
      <c r="AK60">
        <f t="shared" si="6"/>
        <v>1.05</v>
      </c>
      <c r="AL60">
        <f t="shared" si="7"/>
        <v>1.1000000000000001</v>
      </c>
      <c r="AM60">
        <f t="shared" si="8"/>
        <v>1</v>
      </c>
      <c r="AN60">
        <f t="shared" si="9"/>
        <v>1</v>
      </c>
      <c r="AO60" cm="1">
        <f t="array" ref="AO60">EXP(SQRT(SUM(LN(AJ60:AN60)^2)))</f>
        <v>1.1130148943987077</v>
      </c>
    </row>
    <row r="61" spans="1:41" ht="15" thickBot="1" x14ac:dyDescent="0.4">
      <c r="A61" s="7"/>
      <c r="U61" s="25">
        <v>3</v>
      </c>
      <c r="Y61" t="str">
        <f t="shared" si="0"/>
        <v>no</v>
      </c>
      <c r="Z61">
        <f t="shared" si="1"/>
        <v>1.05</v>
      </c>
      <c r="AA61" t="str">
        <f t="shared" si="2"/>
        <v>no</v>
      </c>
      <c r="AB61" t="str">
        <f t="shared" si="3"/>
        <v>no</v>
      </c>
      <c r="AC61" t="str">
        <f t="shared" si="4"/>
        <v>no</v>
      </c>
      <c r="AD61" t="e" cm="1">
        <f t="array" ref="AD61">EXP(SQRT(SUM(LN(Y61:AC61)^2)))</f>
        <v>#VALUE!</v>
      </c>
      <c r="AF61" s="25">
        <v>3</v>
      </c>
      <c r="AJ61" t="str">
        <f t="shared" si="5"/>
        <v>no</v>
      </c>
      <c r="AK61">
        <f t="shared" si="6"/>
        <v>1.05</v>
      </c>
      <c r="AL61" t="str">
        <f t="shared" si="7"/>
        <v>no</v>
      </c>
      <c r="AM61" t="str">
        <f t="shared" si="8"/>
        <v>no</v>
      </c>
      <c r="AN61" t="str">
        <f t="shared" si="9"/>
        <v>no</v>
      </c>
      <c r="AO61" t="e" cm="1">
        <f t="array" ref="AO61">EXP(SQRT(SUM(LN(AJ61:AN61)^2)))</f>
        <v>#VALUE!</v>
      </c>
    </row>
    <row r="62" spans="1:41" ht="15" thickBot="1" x14ac:dyDescent="0.4">
      <c r="A62" s="7" t="s">
        <v>127</v>
      </c>
      <c r="B62" s="17" t="s">
        <v>128</v>
      </c>
      <c r="U62" s="25">
        <v>3</v>
      </c>
      <c r="Y62" t="str">
        <f t="shared" si="0"/>
        <v>no</v>
      </c>
      <c r="Z62">
        <f t="shared" si="1"/>
        <v>1.05</v>
      </c>
      <c r="AA62" t="str">
        <f t="shared" si="2"/>
        <v>no</v>
      </c>
      <c r="AB62" t="str">
        <f t="shared" si="3"/>
        <v>no</v>
      </c>
      <c r="AC62" t="str">
        <f t="shared" si="4"/>
        <v>no</v>
      </c>
      <c r="AD62" t="e" cm="1">
        <f t="array" ref="AD62">EXP(SQRT(SUM(LN(Y62:AC62)^2)))</f>
        <v>#VALUE!</v>
      </c>
      <c r="AF62" s="25">
        <v>3</v>
      </c>
      <c r="AJ62" t="str">
        <f t="shared" si="5"/>
        <v>no</v>
      </c>
      <c r="AK62">
        <f t="shared" si="6"/>
        <v>1.05</v>
      </c>
      <c r="AL62" t="str">
        <f t="shared" si="7"/>
        <v>no</v>
      </c>
      <c r="AM62" t="str">
        <f t="shared" si="8"/>
        <v>no</v>
      </c>
      <c r="AN62" t="str">
        <f t="shared" si="9"/>
        <v>no</v>
      </c>
      <c r="AO62" t="e" cm="1">
        <f t="array" ref="AO62">EXP(SQRT(SUM(LN(AJ62:AN62)^2)))</f>
        <v>#VALUE!</v>
      </c>
    </row>
    <row r="63" spans="1:41" ht="15" thickBot="1" x14ac:dyDescent="0.4">
      <c r="A63" s="7" t="s">
        <v>129</v>
      </c>
      <c r="B63" s="17" t="s">
        <v>207</v>
      </c>
      <c r="U63" s="25">
        <v>3</v>
      </c>
      <c r="Y63" t="str">
        <f t="shared" si="0"/>
        <v>no</v>
      </c>
      <c r="Z63">
        <f t="shared" si="1"/>
        <v>1.05</v>
      </c>
      <c r="AA63" t="str">
        <f t="shared" si="2"/>
        <v>no</v>
      </c>
      <c r="AB63" t="str">
        <f t="shared" si="3"/>
        <v>no</v>
      </c>
      <c r="AC63" t="str">
        <f t="shared" si="4"/>
        <v>no</v>
      </c>
      <c r="AD63" t="e" cm="1">
        <f t="array" ref="AD63">EXP(SQRT(SUM(LN(Y63:AC63)^2)))</f>
        <v>#VALUE!</v>
      </c>
      <c r="AF63" s="25">
        <v>3</v>
      </c>
      <c r="AJ63" t="str">
        <f t="shared" si="5"/>
        <v>no</v>
      </c>
      <c r="AK63">
        <f t="shared" si="6"/>
        <v>1.05</v>
      </c>
      <c r="AL63" t="str">
        <f t="shared" si="7"/>
        <v>no</v>
      </c>
      <c r="AM63" t="str">
        <f t="shared" si="8"/>
        <v>no</v>
      </c>
      <c r="AN63" t="str">
        <f t="shared" si="9"/>
        <v>no</v>
      </c>
      <c r="AO63" t="e" cm="1">
        <f t="array" ref="AO63">EXP(SQRT(SUM(LN(AJ63:AN63)^2)))</f>
        <v>#VALUE!</v>
      </c>
    </row>
    <row r="64" spans="1:41" ht="15" thickBot="1" x14ac:dyDescent="0.4">
      <c r="A64" s="7" t="s">
        <v>134</v>
      </c>
      <c r="B64" s="17" t="s">
        <v>207</v>
      </c>
      <c r="U64" s="25">
        <v>3</v>
      </c>
      <c r="Y64" t="str">
        <f t="shared" si="0"/>
        <v>no</v>
      </c>
      <c r="Z64">
        <f t="shared" si="1"/>
        <v>1.05</v>
      </c>
      <c r="AA64" t="str">
        <f t="shared" si="2"/>
        <v>no</v>
      </c>
      <c r="AB64" t="str">
        <f t="shared" si="3"/>
        <v>no</v>
      </c>
      <c r="AC64" t="str">
        <f t="shared" si="4"/>
        <v>no</v>
      </c>
      <c r="AD64" t="e" cm="1">
        <f t="array" ref="AD64">EXP(SQRT(SUM(LN(Y64:AC64)^2)))</f>
        <v>#VALUE!</v>
      </c>
      <c r="AF64" s="25">
        <v>3</v>
      </c>
      <c r="AJ64" t="str">
        <f t="shared" si="5"/>
        <v>no</v>
      </c>
      <c r="AK64">
        <f t="shared" si="6"/>
        <v>1.05</v>
      </c>
      <c r="AL64" t="str">
        <f t="shared" si="7"/>
        <v>no</v>
      </c>
      <c r="AM64" t="str">
        <f t="shared" si="8"/>
        <v>no</v>
      </c>
      <c r="AN64" t="str">
        <f t="shared" si="9"/>
        <v>no</v>
      </c>
      <c r="AO64" t="e" cm="1">
        <f t="array" ref="AO64">EXP(SQRT(SUM(LN(AJ64:AN64)^2)))</f>
        <v>#VALUE!</v>
      </c>
    </row>
    <row r="65" spans="1:41" ht="15.75" customHeight="1" thickBot="1" x14ac:dyDescent="0.4">
      <c r="A65" s="7" t="s">
        <v>208</v>
      </c>
      <c r="B65" s="17">
        <v>2.65</v>
      </c>
      <c r="O65" t="s">
        <v>209</v>
      </c>
      <c r="P65" s="19" t="s">
        <v>50</v>
      </c>
      <c r="Q65" s="19" t="s">
        <v>210</v>
      </c>
      <c r="R65" s="19" t="s">
        <v>52</v>
      </c>
      <c r="S65" s="19" t="s">
        <v>58</v>
      </c>
      <c r="T65" s="28">
        <v>2</v>
      </c>
      <c r="U65" s="25">
        <v>3</v>
      </c>
      <c r="V65" s="30">
        <v>3</v>
      </c>
      <c r="W65" s="31">
        <v>1</v>
      </c>
      <c r="X65" s="31">
        <v>1</v>
      </c>
      <c r="Y65">
        <f t="shared" si="0"/>
        <v>1.05</v>
      </c>
      <c r="Z65">
        <f t="shared" si="1"/>
        <v>1.05</v>
      </c>
      <c r="AA65">
        <f t="shared" si="2"/>
        <v>1.1000000000000001</v>
      </c>
      <c r="AB65">
        <f t="shared" si="3"/>
        <v>1</v>
      </c>
      <c r="AC65">
        <f t="shared" si="4"/>
        <v>1</v>
      </c>
      <c r="AD65" cm="1">
        <f t="array" ref="AD65">EXP(SQRT(SUM(LN(Y65:AC65)^2)))</f>
        <v>1.1248669232235737</v>
      </c>
      <c r="AE65" s="28">
        <v>2</v>
      </c>
      <c r="AF65" s="25">
        <v>3</v>
      </c>
      <c r="AG65" s="30">
        <v>3</v>
      </c>
      <c r="AH65" s="31">
        <v>1</v>
      </c>
      <c r="AI65" s="31">
        <v>1</v>
      </c>
      <c r="AJ65">
        <f t="shared" si="5"/>
        <v>1.05</v>
      </c>
      <c r="AK65">
        <f t="shared" si="6"/>
        <v>1.05</v>
      </c>
      <c r="AL65">
        <f t="shared" si="7"/>
        <v>1.1000000000000001</v>
      </c>
      <c r="AM65">
        <f t="shared" si="8"/>
        <v>1</v>
      </c>
      <c r="AN65">
        <f t="shared" si="9"/>
        <v>1</v>
      </c>
      <c r="AO65" cm="1">
        <f t="array" ref="AO65">EXP(SQRT(SUM(LN(AJ65:AN65)^2)))</f>
        <v>1.1248669232235737</v>
      </c>
    </row>
    <row r="66" spans="1:41" ht="15.75" customHeight="1" thickBot="1" x14ac:dyDescent="0.4">
      <c r="A66" s="7" t="s">
        <v>211</v>
      </c>
      <c r="B66" s="17">
        <v>1.35</v>
      </c>
      <c r="O66" t="s">
        <v>209</v>
      </c>
      <c r="P66" s="19" t="s">
        <v>50</v>
      </c>
      <c r="Q66" s="19" t="s">
        <v>210</v>
      </c>
      <c r="R66" s="19" t="s">
        <v>52</v>
      </c>
      <c r="S66" s="19" t="s">
        <v>58</v>
      </c>
      <c r="T66" s="28">
        <v>2</v>
      </c>
      <c r="U66" s="25">
        <v>3</v>
      </c>
      <c r="V66" s="30">
        <v>3</v>
      </c>
      <c r="W66" s="31">
        <v>1</v>
      </c>
      <c r="X66" s="31">
        <v>1</v>
      </c>
      <c r="Y66">
        <f t="shared" si="0"/>
        <v>1.05</v>
      </c>
      <c r="Z66">
        <f t="shared" si="1"/>
        <v>1.05</v>
      </c>
      <c r="AA66">
        <f t="shared" si="2"/>
        <v>1.1000000000000001</v>
      </c>
      <c r="AB66">
        <f t="shared" si="3"/>
        <v>1</v>
      </c>
      <c r="AC66">
        <f t="shared" si="4"/>
        <v>1</v>
      </c>
      <c r="AD66" cm="1">
        <f t="array" ref="AD66">EXP(SQRT(SUM(LN(Y66:AC66)^2)))</f>
        <v>1.1248669232235737</v>
      </c>
      <c r="AE66" s="28">
        <v>2</v>
      </c>
      <c r="AF66" s="25">
        <v>3</v>
      </c>
      <c r="AG66" s="30">
        <v>3</v>
      </c>
      <c r="AH66" s="31">
        <v>1</v>
      </c>
      <c r="AI66" s="31">
        <v>1</v>
      </c>
      <c r="AJ66">
        <f t="shared" si="5"/>
        <v>1.05</v>
      </c>
      <c r="AK66">
        <f t="shared" si="6"/>
        <v>1.05</v>
      </c>
      <c r="AL66">
        <f t="shared" si="7"/>
        <v>1.1000000000000001</v>
      </c>
      <c r="AM66">
        <f t="shared" si="8"/>
        <v>1</v>
      </c>
      <c r="AN66">
        <f t="shared" si="9"/>
        <v>1</v>
      </c>
      <c r="AO66" cm="1">
        <f t="array" ref="AO66">EXP(SQRT(SUM(LN(AJ66:AN66)^2)))</f>
        <v>1.1248669232235737</v>
      </c>
    </row>
    <row r="67" spans="1:41" ht="15.75" hidden="1" customHeight="1" x14ac:dyDescent="0.35">
      <c r="A67" s="7" t="s">
        <v>212</v>
      </c>
      <c r="B67" s="17">
        <v>1000</v>
      </c>
      <c r="O67"/>
      <c r="P67"/>
      <c r="Q67" s="19" t="s">
        <v>210</v>
      </c>
      <c r="R67"/>
      <c r="S67"/>
      <c r="U67" s="25">
        <v>3</v>
      </c>
      <c r="Y67" t="str">
        <f t="shared" si="0"/>
        <v>no</v>
      </c>
      <c r="Z67">
        <f t="shared" si="1"/>
        <v>1.05</v>
      </c>
      <c r="AA67" t="str">
        <f t="shared" si="2"/>
        <v>no</v>
      </c>
      <c r="AB67" t="str">
        <f t="shared" si="3"/>
        <v>no</v>
      </c>
      <c r="AC67" t="str">
        <f t="shared" si="4"/>
        <v>no</v>
      </c>
      <c r="AD67" t="e" cm="1">
        <f t="array" ref="AD67">EXP(SQRT(SUM(LN(Y67:AC67)^2)))</f>
        <v>#VALUE!</v>
      </c>
      <c r="AF67" s="25">
        <v>3</v>
      </c>
      <c r="AJ67" t="str">
        <f t="shared" si="5"/>
        <v>no</v>
      </c>
      <c r="AK67">
        <f t="shared" si="6"/>
        <v>1.05</v>
      </c>
      <c r="AL67" t="str">
        <f t="shared" si="7"/>
        <v>no</v>
      </c>
      <c r="AM67" t="str">
        <f t="shared" si="8"/>
        <v>no</v>
      </c>
      <c r="AN67" t="str">
        <f t="shared" si="9"/>
        <v>no</v>
      </c>
      <c r="AO67" t="e" cm="1">
        <f t="array" ref="AO67">EXP(SQRT(SUM(LN(AJ67:AN67)^2)))</f>
        <v>#VALUE!</v>
      </c>
    </row>
    <row r="68" spans="1:41" ht="15.75" hidden="1" customHeight="1" x14ac:dyDescent="0.35">
      <c r="A68" s="7" t="s">
        <v>213</v>
      </c>
      <c r="B68" s="17">
        <f>B67*B65</f>
        <v>2650</v>
      </c>
      <c r="O68"/>
      <c r="P68"/>
      <c r="Q68" s="19" t="s">
        <v>210</v>
      </c>
      <c r="R68"/>
      <c r="S68"/>
      <c r="U68" s="25">
        <v>3</v>
      </c>
      <c r="Y68" t="str">
        <f t="shared" si="0"/>
        <v>no</v>
      </c>
      <c r="Z68">
        <f t="shared" si="1"/>
        <v>1.05</v>
      </c>
      <c r="AA68" t="str">
        <f t="shared" si="2"/>
        <v>no</v>
      </c>
      <c r="AB68" t="str">
        <f t="shared" si="3"/>
        <v>no</v>
      </c>
      <c r="AC68" t="str">
        <f t="shared" si="4"/>
        <v>no</v>
      </c>
      <c r="AD68" t="e" cm="1">
        <f t="array" ref="AD68">EXP(SQRT(SUM(LN(Y68:AC68)^2)))</f>
        <v>#VALUE!</v>
      </c>
      <c r="AF68" s="25">
        <v>3</v>
      </c>
      <c r="AJ68" t="str">
        <f t="shared" si="5"/>
        <v>no</v>
      </c>
      <c r="AK68">
        <f t="shared" si="6"/>
        <v>1.05</v>
      </c>
      <c r="AL68" t="str">
        <f t="shared" si="7"/>
        <v>no</v>
      </c>
      <c r="AM68" t="str">
        <f t="shared" si="8"/>
        <v>no</v>
      </c>
      <c r="AN68" t="str">
        <f t="shared" si="9"/>
        <v>no</v>
      </c>
      <c r="AO68" t="e" cm="1">
        <f t="array" ref="AO68">EXP(SQRT(SUM(LN(AJ68:AN68)^2)))</f>
        <v>#VALUE!</v>
      </c>
    </row>
    <row r="69" spans="1:41" ht="15.75" hidden="1" customHeight="1" x14ac:dyDescent="0.35">
      <c r="A69" s="7" t="s">
        <v>214</v>
      </c>
      <c r="B69" s="17">
        <f>B67*B66</f>
        <v>1350</v>
      </c>
      <c r="O69"/>
      <c r="P69"/>
      <c r="Q69" s="19" t="s">
        <v>210</v>
      </c>
      <c r="R69"/>
      <c r="S69"/>
      <c r="U69" s="25">
        <v>3</v>
      </c>
      <c r="Y69" t="str">
        <f t="shared" si="0"/>
        <v>no</v>
      </c>
      <c r="Z69">
        <f t="shared" si="1"/>
        <v>1.05</v>
      </c>
      <c r="AA69" t="str">
        <f t="shared" si="2"/>
        <v>no</v>
      </c>
      <c r="AB69" t="str">
        <f t="shared" si="3"/>
        <v>no</v>
      </c>
      <c r="AC69" t="str">
        <f t="shared" si="4"/>
        <v>no</v>
      </c>
      <c r="AD69" t="e" cm="1">
        <f t="array" ref="AD69">EXP(SQRT(SUM(LN(Y69:AC69)^2)))</f>
        <v>#VALUE!</v>
      </c>
      <c r="AF69" s="25">
        <v>3</v>
      </c>
      <c r="AJ69" t="str">
        <f t="shared" si="5"/>
        <v>no</v>
      </c>
      <c r="AK69">
        <f t="shared" si="6"/>
        <v>1.05</v>
      </c>
      <c r="AL69" t="str">
        <f t="shared" si="7"/>
        <v>no</v>
      </c>
      <c r="AM69" t="str">
        <f t="shared" si="8"/>
        <v>no</v>
      </c>
      <c r="AN69" t="str">
        <f t="shared" si="9"/>
        <v>no</v>
      </c>
      <c r="AO69" t="e" cm="1">
        <f t="array" ref="AO69">EXP(SQRT(SUM(LN(AJ69:AN69)^2)))</f>
        <v>#VALUE!</v>
      </c>
    </row>
    <row r="70" spans="1:41" ht="15.75" customHeight="1" thickBot="1" x14ac:dyDescent="0.4">
      <c r="A70" s="7" t="s">
        <v>215</v>
      </c>
      <c r="B70" s="17">
        <v>1.2999999999999999E-2</v>
      </c>
      <c r="O70" t="s">
        <v>209</v>
      </c>
      <c r="P70" s="19" t="s">
        <v>50</v>
      </c>
      <c r="Q70" s="19" t="s">
        <v>210</v>
      </c>
      <c r="R70" s="19" t="s">
        <v>52</v>
      </c>
      <c r="S70" s="19" t="s">
        <v>58</v>
      </c>
      <c r="T70" s="28">
        <v>2</v>
      </c>
      <c r="U70" s="25">
        <v>3</v>
      </c>
      <c r="V70" s="30">
        <v>3</v>
      </c>
      <c r="W70" s="31">
        <v>1</v>
      </c>
      <c r="X70" s="31">
        <v>1</v>
      </c>
      <c r="Y70">
        <f t="shared" si="0"/>
        <v>1.05</v>
      </c>
      <c r="Z70">
        <f t="shared" si="1"/>
        <v>1.05</v>
      </c>
      <c r="AA70">
        <f t="shared" si="2"/>
        <v>1.1000000000000001</v>
      </c>
      <c r="AB70">
        <f t="shared" si="3"/>
        <v>1</v>
      </c>
      <c r="AC70">
        <f t="shared" si="4"/>
        <v>1</v>
      </c>
      <c r="AD70" cm="1">
        <f t="array" ref="AD70">EXP(SQRT(SUM(LN(Y70:AC70)^2)))</f>
        <v>1.1248669232235737</v>
      </c>
      <c r="AE70" s="28">
        <v>2</v>
      </c>
      <c r="AF70" s="25">
        <v>3</v>
      </c>
      <c r="AG70" s="30">
        <v>3</v>
      </c>
      <c r="AH70" s="31">
        <v>1</v>
      </c>
      <c r="AI70" s="31">
        <v>1</v>
      </c>
      <c r="AJ70">
        <f t="shared" si="5"/>
        <v>1.05</v>
      </c>
      <c r="AK70">
        <f t="shared" si="6"/>
        <v>1.05</v>
      </c>
      <c r="AL70">
        <f t="shared" si="7"/>
        <v>1.1000000000000001</v>
      </c>
      <c r="AM70">
        <f t="shared" si="8"/>
        <v>1</v>
      </c>
      <c r="AN70">
        <f t="shared" si="9"/>
        <v>1</v>
      </c>
      <c r="AO70" cm="1">
        <f t="array" ref="AO70">EXP(SQRT(SUM(LN(AJ70:AN70)^2)))</f>
        <v>1.1248669232235737</v>
      </c>
    </row>
    <row r="71" spans="1:41" ht="15.75" customHeight="1" thickBot="1" x14ac:dyDescent="0.4">
      <c r="A71" s="7" t="s">
        <v>216</v>
      </c>
      <c r="B71" s="17">
        <v>8.9999999999999993E-3</v>
      </c>
      <c r="O71" t="s">
        <v>209</v>
      </c>
      <c r="P71" s="19" t="s">
        <v>50</v>
      </c>
      <c r="Q71" s="19" t="s">
        <v>210</v>
      </c>
      <c r="R71" s="19" t="s">
        <v>52</v>
      </c>
      <c r="S71" s="19" t="s">
        <v>58</v>
      </c>
      <c r="T71" s="28">
        <v>2</v>
      </c>
      <c r="U71" s="25">
        <v>3</v>
      </c>
      <c r="V71" s="30">
        <v>3</v>
      </c>
      <c r="W71" s="31">
        <v>1</v>
      </c>
      <c r="X71" s="31">
        <v>1</v>
      </c>
      <c r="Y71">
        <f t="shared" si="0"/>
        <v>1.05</v>
      </c>
      <c r="Z71">
        <f t="shared" si="1"/>
        <v>1.05</v>
      </c>
      <c r="AA71">
        <f t="shared" si="2"/>
        <v>1.1000000000000001</v>
      </c>
      <c r="AB71">
        <f t="shared" si="3"/>
        <v>1</v>
      </c>
      <c r="AC71">
        <f t="shared" si="4"/>
        <v>1</v>
      </c>
      <c r="AD71" cm="1">
        <f t="array" ref="AD71">EXP(SQRT(SUM(LN(Y71:AC71)^2)))</f>
        <v>1.1248669232235737</v>
      </c>
      <c r="AE71" s="28">
        <v>2</v>
      </c>
      <c r="AF71" s="25">
        <v>3</v>
      </c>
      <c r="AG71" s="30">
        <v>3</v>
      </c>
      <c r="AH71" s="31">
        <v>1</v>
      </c>
      <c r="AI71" s="31">
        <v>1</v>
      </c>
      <c r="AJ71">
        <f t="shared" si="5"/>
        <v>1.05</v>
      </c>
      <c r="AK71">
        <f t="shared" si="6"/>
        <v>1.05</v>
      </c>
      <c r="AL71">
        <f t="shared" si="7"/>
        <v>1.1000000000000001</v>
      </c>
      <c r="AM71">
        <f t="shared" si="8"/>
        <v>1</v>
      </c>
      <c r="AN71">
        <f t="shared" si="9"/>
        <v>1</v>
      </c>
      <c r="AO71" cm="1">
        <f t="array" ref="AO71">EXP(SQRT(SUM(LN(AJ71:AN71)^2)))</f>
        <v>1.1248669232235737</v>
      </c>
    </row>
    <row r="72" spans="1:41" ht="15.75" hidden="1" customHeight="1" x14ac:dyDescent="0.35">
      <c r="A72" s="7" t="s">
        <v>217</v>
      </c>
      <c r="B72" s="17">
        <f t="shared" ref="B72:B73" si="28">B70*B68</f>
        <v>34.449999999999996</v>
      </c>
      <c r="Y72" t="str">
        <f t="shared" si="0"/>
        <v>no</v>
      </c>
      <c r="Z72" t="str">
        <f t="shared" si="1"/>
        <v>no</v>
      </c>
      <c r="AA72" t="str">
        <f t="shared" si="2"/>
        <v>no</v>
      </c>
      <c r="AB72" t="str">
        <f t="shared" si="3"/>
        <v>no</v>
      </c>
      <c r="AC72" t="str">
        <f t="shared" si="4"/>
        <v>no</v>
      </c>
      <c r="AD72" t="e" cm="1">
        <f t="array" ref="AD72">EXP(SQRT(SUM(LN(Y72:AC72)^2)))</f>
        <v>#VALUE!</v>
      </c>
      <c r="AJ72" t="str">
        <f t="shared" si="5"/>
        <v>no</v>
      </c>
      <c r="AK72" t="str">
        <f t="shared" si="6"/>
        <v>no</v>
      </c>
      <c r="AL72" t="str">
        <f t="shared" si="7"/>
        <v>no</v>
      </c>
      <c r="AM72" t="str">
        <f t="shared" si="8"/>
        <v>no</v>
      </c>
      <c r="AN72" t="str">
        <f t="shared" si="9"/>
        <v>no</v>
      </c>
      <c r="AO72" t="e" cm="1">
        <f t="array" ref="AO72">EXP(SQRT(SUM(LN(AJ72:AN72)^2)))</f>
        <v>#VALUE!</v>
      </c>
    </row>
    <row r="73" spans="1:41" ht="15.75" hidden="1" customHeight="1" x14ac:dyDescent="0.35">
      <c r="A73" s="7" t="s">
        <v>218</v>
      </c>
      <c r="B73" s="17">
        <f t="shared" si="28"/>
        <v>12.149999999999999</v>
      </c>
      <c r="Y73" t="str">
        <f t="shared" si="0"/>
        <v>no</v>
      </c>
      <c r="Z73" t="str">
        <f t="shared" si="1"/>
        <v>no</v>
      </c>
      <c r="AA73" t="str">
        <f t="shared" si="2"/>
        <v>no</v>
      </c>
      <c r="AB73" t="str">
        <f t="shared" si="3"/>
        <v>no</v>
      </c>
      <c r="AC73" t="str">
        <f t="shared" si="4"/>
        <v>no</v>
      </c>
      <c r="AD73" t="e" cm="1">
        <f t="array" ref="AD73">EXP(SQRT(SUM(LN(Y73:AC73)^2)))</f>
        <v>#VALUE!</v>
      </c>
      <c r="AJ73" t="str">
        <f t="shared" si="5"/>
        <v>no</v>
      </c>
      <c r="AK73" t="str">
        <f t="shared" si="6"/>
        <v>no</v>
      </c>
      <c r="AL73" t="str">
        <f t="shared" si="7"/>
        <v>no</v>
      </c>
      <c r="AM73" t="str">
        <f t="shared" si="8"/>
        <v>no</v>
      </c>
      <c r="AN73" t="str">
        <f t="shared" si="9"/>
        <v>no</v>
      </c>
      <c r="AO73" t="e" cm="1">
        <f t="array" ref="AO73">EXP(SQRT(SUM(LN(AJ73:AN73)^2)))</f>
        <v>#VALUE!</v>
      </c>
    </row>
    <row r="74" spans="1:41" ht="15" hidden="1" thickBot="1" x14ac:dyDescent="0.4">
      <c r="A74" s="7"/>
      <c r="Y74" t="str">
        <f t="shared" si="0"/>
        <v>no</v>
      </c>
      <c r="Z74" t="str">
        <f t="shared" si="1"/>
        <v>no</v>
      </c>
      <c r="AA74" t="str">
        <f t="shared" si="2"/>
        <v>no</v>
      </c>
      <c r="AB74" t="str">
        <f t="shared" si="3"/>
        <v>no</v>
      </c>
      <c r="AC74" t="str">
        <f t="shared" si="4"/>
        <v>no</v>
      </c>
      <c r="AD74" t="e" cm="1">
        <f t="array" ref="AD74">EXP(SQRT(SUM(LN(Y74:AC74)^2)))</f>
        <v>#VALUE!</v>
      </c>
      <c r="AJ74" t="str">
        <f t="shared" si="5"/>
        <v>no</v>
      </c>
      <c r="AK74" t="str">
        <f t="shared" si="6"/>
        <v>no</v>
      </c>
      <c r="AL74" t="str">
        <f t="shared" si="7"/>
        <v>no</v>
      </c>
      <c r="AM74" t="str">
        <f t="shared" si="8"/>
        <v>no</v>
      </c>
      <c r="AN74" t="str">
        <f t="shared" si="9"/>
        <v>no</v>
      </c>
      <c r="AO74" t="e" cm="1">
        <f t="array" ref="AO74">EXP(SQRT(SUM(LN(AJ74:AN74)^2)))</f>
        <v>#VALUE!</v>
      </c>
    </row>
    <row r="75" spans="1:41" ht="15" hidden="1" thickBot="1" x14ac:dyDescent="0.4">
      <c r="A75" s="7" t="s">
        <v>127</v>
      </c>
      <c r="B75" s="17" t="s">
        <v>128</v>
      </c>
      <c r="Y75" t="str">
        <f t="shared" si="0"/>
        <v>no</v>
      </c>
      <c r="Z75" t="str">
        <f t="shared" si="1"/>
        <v>no</v>
      </c>
      <c r="AA75" t="str">
        <f t="shared" si="2"/>
        <v>no</v>
      </c>
      <c r="AB75" t="str">
        <f t="shared" si="3"/>
        <v>no</v>
      </c>
      <c r="AC75" t="str">
        <f t="shared" si="4"/>
        <v>no</v>
      </c>
      <c r="AD75" t="e" cm="1">
        <f t="array" ref="AD75">EXP(SQRT(SUM(LN(Y75:AC75)^2)))</f>
        <v>#VALUE!</v>
      </c>
      <c r="AJ75" t="str">
        <f t="shared" si="5"/>
        <v>no</v>
      </c>
      <c r="AK75" t="str">
        <f t="shared" si="6"/>
        <v>no</v>
      </c>
      <c r="AL75" t="str">
        <f t="shared" si="7"/>
        <v>no</v>
      </c>
      <c r="AM75" t="str">
        <f t="shared" si="8"/>
        <v>no</v>
      </c>
      <c r="AN75" t="str">
        <f t="shared" si="9"/>
        <v>no</v>
      </c>
      <c r="AO75" t="e" cm="1">
        <f t="array" ref="AO75">EXP(SQRT(SUM(LN(AJ75:AN75)^2)))</f>
        <v>#VALUE!</v>
      </c>
    </row>
    <row r="76" spans="1:41" ht="15" hidden="1" thickBot="1" x14ac:dyDescent="0.4">
      <c r="A76" s="7" t="s">
        <v>129</v>
      </c>
      <c r="B76" s="17" t="s">
        <v>219</v>
      </c>
      <c r="C76" s="17" t="s">
        <v>220</v>
      </c>
      <c r="D76" s="17" t="s">
        <v>221</v>
      </c>
      <c r="Y76" t="str">
        <f t="shared" si="0"/>
        <v>no</v>
      </c>
      <c r="Z76" t="str">
        <f t="shared" si="1"/>
        <v>no</v>
      </c>
      <c r="AA76" t="str">
        <f t="shared" si="2"/>
        <v>no</v>
      </c>
      <c r="AB76" t="str">
        <f t="shared" si="3"/>
        <v>no</v>
      </c>
      <c r="AC76" t="str">
        <f t="shared" si="4"/>
        <v>no</v>
      </c>
      <c r="AD76" t="e" cm="1">
        <f t="array" ref="AD76">EXP(SQRT(SUM(LN(Y76:AC76)^2)))</f>
        <v>#VALUE!</v>
      </c>
      <c r="AJ76" t="str">
        <f t="shared" si="5"/>
        <v>no</v>
      </c>
      <c r="AK76" t="str">
        <f t="shared" si="6"/>
        <v>no</v>
      </c>
      <c r="AL76" t="str">
        <f t="shared" si="7"/>
        <v>no</v>
      </c>
      <c r="AM76" t="str">
        <f t="shared" si="8"/>
        <v>no</v>
      </c>
      <c r="AN76" t="str">
        <f t="shared" si="9"/>
        <v>no</v>
      </c>
      <c r="AO76" t="e" cm="1">
        <f t="array" ref="AO76">EXP(SQRT(SUM(LN(AJ76:AN76)^2)))</f>
        <v>#VALUE!</v>
      </c>
    </row>
    <row r="77" spans="1:41" ht="15" hidden="1" thickBot="1" x14ac:dyDescent="0.4">
      <c r="A77" s="7" t="s">
        <v>134</v>
      </c>
      <c r="B77" s="17" t="s">
        <v>207</v>
      </c>
      <c r="C77" s="17" t="s">
        <v>207</v>
      </c>
      <c r="D77" s="17" t="s">
        <v>207</v>
      </c>
      <c r="Y77" t="str">
        <f t="shared" si="0"/>
        <v>no</v>
      </c>
      <c r="Z77" t="str">
        <f t="shared" si="1"/>
        <v>no</v>
      </c>
      <c r="AA77" t="str">
        <f t="shared" si="2"/>
        <v>no</v>
      </c>
      <c r="AB77" t="str">
        <f t="shared" si="3"/>
        <v>no</v>
      </c>
      <c r="AC77" t="str">
        <f t="shared" si="4"/>
        <v>no</v>
      </c>
      <c r="AD77" t="e" cm="1">
        <f t="array" ref="AD77">EXP(SQRT(SUM(LN(Y77:AC77)^2)))</f>
        <v>#VALUE!</v>
      </c>
      <c r="AJ77" t="str">
        <f t="shared" si="5"/>
        <v>no</v>
      </c>
      <c r="AK77" t="str">
        <f t="shared" si="6"/>
        <v>no</v>
      </c>
      <c r="AL77" t="str">
        <f t="shared" si="7"/>
        <v>no</v>
      </c>
      <c r="AM77" t="str">
        <f t="shared" si="8"/>
        <v>no</v>
      </c>
      <c r="AN77" t="str">
        <f t="shared" si="9"/>
        <v>no</v>
      </c>
      <c r="AO77" t="e" cm="1">
        <f t="array" ref="AO77">EXP(SQRT(SUM(LN(AJ77:AN77)^2)))</f>
        <v>#VALUE!</v>
      </c>
    </row>
    <row r="78" spans="1:41" ht="29.5" customHeight="1" thickBot="1" x14ac:dyDescent="0.4">
      <c r="A78" s="7" t="s">
        <v>222</v>
      </c>
      <c r="B78" s="17">
        <v>1.21</v>
      </c>
      <c r="C78" s="17" t="s">
        <v>223</v>
      </c>
      <c r="D78" s="17">
        <v>1.62</v>
      </c>
      <c r="O78" s="19" t="s">
        <v>224</v>
      </c>
      <c r="P78" s="19" t="s">
        <v>225</v>
      </c>
      <c r="Q78" s="19">
        <v>2018</v>
      </c>
      <c r="R78" s="19" t="s">
        <v>132</v>
      </c>
      <c r="S78" s="19" t="s">
        <v>809</v>
      </c>
      <c r="T78" s="31">
        <v>1</v>
      </c>
      <c r="U78" s="31">
        <v>1</v>
      </c>
      <c r="V78" s="28">
        <v>2</v>
      </c>
      <c r="W78" s="28">
        <v>2</v>
      </c>
      <c r="X78" s="41">
        <v>4</v>
      </c>
      <c r="Y78">
        <f t="shared" ref="Y78:Y82" si="29">IF(T78=1,$AR$5,IF(T78=2,$AR$6,IF(T78=3,$AR$7,IF(T78=4,$AR$8,IF(T78=5,$AR$9,"no")))))</f>
        <v>1</v>
      </c>
      <c r="Z78">
        <f t="shared" ref="Z78:Z82" si="30">IF(U78=1,$AS$5,IF(U78=2,$AS$6,IF(U78=3,$AS$7,IF(U78=4,$AS$8,IF(U78=5,$AS$9,"no")))))</f>
        <v>1</v>
      </c>
      <c r="AA78">
        <f t="shared" ref="AA78:AA82" si="31">IF(V78=1,$AT$5,IF(V78=2,$AT$6,IF(V78=3,$AT$7,IF(V78=4,$AT$8,IF(V78=5,$AT$9,"no")))))</f>
        <v>1.02</v>
      </c>
      <c r="AB78">
        <f t="shared" ref="AB78:AB82" si="32">IF(W78=1,$AU$5,IF(W78=2,$AU$6,IF(W78=3,$AU$7,IF(W78=4,$AU$8,IF(W78=5,$AU$9,"no")))))</f>
        <v>1.01</v>
      </c>
      <c r="AC78">
        <f t="shared" ref="AC78:AC82" si="33">IF(X78=1,$AV$5,IF(X78=2,$AV$6,IF(X78=3,$AV$7,IF(X78=4,$AV$8,IF(X78=5,$AV$9,"no")))))</f>
        <v>1.5</v>
      </c>
      <c r="AD78" cm="1">
        <f t="array" ref="AD78">EXP(SQRT(SUM(LN(Y78:AC78)^2)))</f>
        <v>1.500908096744312</v>
      </c>
      <c r="AE78" s="31">
        <v>1</v>
      </c>
      <c r="AF78" s="31">
        <v>1</v>
      </c>
      <c r="AG78" s="28">
        <v>2</v>
      </c>
      <c r="AH78" s="30">
        <v>3</v>
      </c>
      <c r="AI78" s="41">
        <v>4</v>
      </c>
      <c r="AJ78">
        <f t="shared" ref="AJ78:AJ82" si="34">IF(AE78=1,$AR$5,IF(AE78=2,$AR$6,IF(AE78=3,$AR$7,IF(AE78=4,$AR$8,IF(AE78=5,$AR$9,"no")))))</f>
        <v>1</v>
      </c>
      <c r="AK78">
        <f t="shared" ref="AK78:AK82" si="35">IF(AF78=1,$AS$5,IF(AF78=2,$AS$6,IF(AF78=3,$AS$7,IF(AF78=4,$AS$8,IF(AF78=5,$AS$9,"no")))))</f>
        <v>1</v>
      </c>
      <c r="AL78">
        <f t="shared" ref="AL78:AL82" si="36">IF(AG78=1,$AT$5,IF(AG78=2,$AT$6,IF(AG78=3,$AT$7,IF(AG78=4,$AT$8,IF(AG78=5,$AT$9,"no")))))</f>
        <v>1.02</v>
      </c>
      <c r="AM78">
        <f t="shared" ref="AM78:AM82" si="37">IF(AH78=1,$AU$5,IF(AH78=2,$AU$6,IF(AH78=3,$AU$7,IF(AH78=4,$AU$8,IF(AH78=5,$AU$9,"no")))))</f>
        <v>1.02</v>
      </c>
      <c r="AN78">
        <f t="shared" ref="AN78:AN82" si="38">IF(AI78=1,$AV$5,IF(AI78=2,$AV$6,IF(AI78=3,$AV$7,IF(AI78=4,$AV$8,IF(AI78=5,$AV$9,"no")))))</f>
        <v>1.5</v>
      </c>
      <c r="AO78" cm="1">
        <f t="array" ref="AO78">EXP(SQRT(SUM(LN(AJ78:AN78)^2)))</f>
        <v>1.5014496933519168</v>
      </c>
    </row>
    <row r="79" spans="1:41" ht="29.5" customHeight="1" thickBot="1" x14ac:dyDescent="0.4">
      <c r="A79" s="7" t="s">
        <v>226</v>
      </c>
      <c r="B79" s="17">
        <v>0.09</v>
      </c>
      <c r="C79" s="17" t="s">
        <v>223</v>
      </c>
      <c r="D79" s="17">
        <v>0.4</v>
      </c>
      <c r="O79" s="19" t="s">
        <v>224</v>
      </c>
      <c r="P79" s="19" t="s">
        <v>225</v>
      </c>
      <c r="Q79" s="19">
        <v>2018</v>
      </c>
      <c r="R79" s="19" t="s">
        <v>132</v>
      </c>
      <c r="S79" s="19" t="s">
        <v>809</v>
      </c>
      <c r="T79" s="31">
        <v>1</v>
      </c>
      <c r="U79" s="31">
        <v>1</v>
      </c>
      <c r="V79" s="28">
        <v>2</v>
      </c>
      <c r="W79" s="28">
        <v>2</v>
      </c>
      <c r="X79" s="41">
        <v>4</v>
      </c>
      <c r="Y79">
        <f t="shared" si="29"/>
        <v>1</v>
      </c>
      <c r="Z79">
        <f t="shared" si="30"/>
        <v>1</v>
      </c>
      <c r="AA79">
        <f t="shared" si="31"/>
        <v>1.02</v>
      </c>
      <c r="AB79">
        <f t="shared" si="32"/>
        <v>1.01</v>
      </c>
      <c r="AC79">
        <f t="shared" si="33"/>
        <v>1.5</v>
      </c>
      <c r="AD79" cm="1">
        <f t="array" ref="AD79">EXP(SQRT(SUM(LN(Y79:AC79)^2)))</f>
        <v>1.500908096744312</v>
      </c>
      <c r="AE79" s="31">
        <v>1</v>
      </c>
      <c r="AF79" s="31">
        <v>1</v>
      </c>
      <c r="AG79" s="28">
        <v>2</v>
      </c>
      <c r="AH79" s="30">
        <v>3</v>
      </c>
      <c r="AI79" s="41">
        <v>4</v>
      </c>
      <c r="AJ79">
        <f t="shared" si="34"/>
        <v>1</v>
      </c>
      <c r="AK79">
        <f t="shared" si="35"/>
        <v>1</v>
      </c>
      <c r="AL79">
        <f t="shared" si="36"/>
        <v>1.02</v>
      </c>
      <c r="AM79">
        <f t="shared" si="37"/>
        <v>1.02</v>
      </c>
      <c r="AN79">
        <f t="shared" si="38"/>
        <v>1.5</v>
      </c>
      <c r="AO79" cm="1">
        <f t="array" ref="AO79">EXP(SQRT(SUM(LN(AJ79:AN79)^2)))</f>
        <v>1.5014496933519168</v>
      </c>
    </row>
    <row r="80" spans="1:41" ht="29.5" customHeight="1" thickBot="1" x14ac:dyDescent="0.4">
      <c r="A80" s="7" t="s">
        <v>227</v>
      </c>
      <c r="B80" s="17">
        <v>0.03</v>
      </c>
      <c r="C80" s="17" t="s">
        <v>223</v>
      </c>
      <c r="D80" s="17">
        <v>0.24</v>
      </c>
      <c r="O80" s="19" t="s">
        <v>224</v>
      </c>
      <c r="P80" s="19" t="s">
        <v>225</v>
      </c>
      <c r="Q80" s="19">
        <v>2018</v>
      </c>
      <c r="R80" s="19" t="s">
        <v>132</v>
      </c>
      <c r="S80" s="19" t="s">
        <v>809</v>
      </c>
      <c r="T80" s="31">
        <v>1</v>
      </c>
      <c r="U80" s="31">
        <v>1</v>
      </c>
      <c r="V80" s="28">
        <v>2</v>
      </c>
      <c r="W80" s="28">
        <v>2</v>
      </c>
      <c r="X80" s="41">
        <v>4</v>
      </c>
      <c r="Y80">
        <f t="shared" si="29"/>
        <v>1</v>
      </c>
      <c r="Z80">
        <f t="shared" si="30"/>
        <v>1</v>
      </c>
      <c r="AA80">
        <f t="shared" si="31"/>
        <v>1.02</v>
      </c>
      <c r="AB80">
        <f t="shared" si="32"/>
        <v>1.01</v>
      </c>
      <c r="AC80">
        <f t="shared" si="33"/>
        <v>1.5</v>
      </c>
      <c r="AD80" cm="1">
        <f t="array" ref="AD80">EXP(SQRT(SUM(LN(Y80:AC80)^2)))</f>
        <v>1.500908096744312</v>
      </c>
      <c r="AE80" s="31">
        <v>1</v>
      </c>
      <c r="AF80" s="31">
        <v>1</v>
      </c>
      <c r="AG80" s="28">
        <v>2</v>
      </c>
      <c r="AH80" s="30">
        <v>3</v>
      </c>
      <c r="AI80" s="41">
        <v>4</v>
      </c>
      <c r="AJ80">
        <f t="shared" si="34"/>
        <v>1</v>
      </c>
      <c r="AK80">
        <f t="shared" si="35"/>
        <v>1</v>
      </c>
      <c r="AL80">
        <f t="shared" si="36"/>
        <v>1.02</v>
      </c>
      <c r="AM80">
        <f t="shared" si="37"/>
        <v>1.02</v>
      </c>
      <c r="AN80">
        <f t="shared" si="38"/>
        <v>1.5</v>
      </c>
      <c r="AO80" cm="1">
        <f t="array" ref="AO80">EXP(SQRT(SUM(LN(AJ80:AN80)^2)))</f>
        <v>1.5014496933519168</v>
      </c>
    </row>
    <row r="81" spans="1:41" ht="29.5" customHeight="1" thickBot="1" x14ac:dyDescent="0.4">
      <c r="A81" s="7" t="s">
        <v>228</v>
      </c>
      <c r="B81" s="17">
        <v>0.04</v>
      </c>
      <c r="C81" s="17" t="s">
        <v>223</v>
      </c>
      <c r="D81" s="17">
        <v>0.11</v>
      </c>
      <c r="O81" s="19" t="s">
        <v>224</v>
      </c>
      <c r="P81" s="19" t="s">
        <v>225</v>
      </c>
      <c r="Q81" s="19">
        <v>2018</v>
      </c>
      <c r="R81" s="19" t="s">
        <v>132</v>
      </c>
      <c r="S81" s="19" t="s">
        <v>809</v>
      </c>
      <c r="T81" s="31">
        <v>1</v>
      </c>
      <c r="U81" s="31">
        <v>1</v>
      </c>
      <c r="V81" s="28">
        <v>2</v>
      </c>
      <c r="W81" s="28">
        <v>2</v>
      </c>
      <c r="X81" s="41">
        <v>4</v>
      </c>
      <c r="Y81">
        <f t="shared" si="29"/>
        <v>1</v>
      </c>
      <c r="Z81">
        <f t="shared" si="30"/>
        <v>1</v>
      </c>
      <c r="AA81">
        <f t="shared" si="31"/>
        <v>1.02</v>
      </c>
      <c r="AB81">
        <f t="shared" si="32"/>
        <v>1.01</v>
      </c>
      <c r="AC81">
        <f t="shared" si="33"/>
        <v>1.5</v>
      </c>
      <c r="AD81" cm="1">
        <f t="array" ref="AD81">EXP(SQRT(SUM(LN(Y81:AC81)^2)))</f>
        <v>1.500908096744312</v>
      </c>
      <c r="AE81" s="31">
        <v>1</v>
      </c>
      <c r="AF81" s="31">
        <v>1</v>
      </c>
      <c r="AG81" s="28">
        <v>2</v>
      </c>
      <c r="AH81" s="30">
        <v>3</v>
      </c>
      <c r="AI81" s="41">
        <v>4</v>
      </c>
      <c r="AJ81">
        <f t="shared" si="34"/>
        <v>1</v>
      </c>
      <c r="AK81">
        <f t="shared" si="35"/>
        <v>1</v>
      </c>
      <c r="AL81">
        <f t="shared" si="36"/>
        <v>1.02</v>
      </c>
      <c r="AM81">
        <f t="shared" si="37"/>
        <v>1.02</v>
      </c>
      <c r="AN81">
        <f t="shared" si="38"/>
        <v>1.5</v>
      </c>
      <c r="AO81" cm="1">
        <f t="array" ref="AO81">EXP(SQRT(SUM(LN(AJ81:AN81)^2)))</f>
        <v>1.5014496933519168</v>
      </c>
    </row>
    <row r="82" spans="1:41" ht="29.5" customHeight="1" thickBot="1" x14ac:dyDescent="0.4">
      <c r="A82" s="7" t="s">
        <v>229</v>
      </c>
      <c r="B82" s="17">
        <f>SUM(B78:B81)</f>
        <v>1.37</v>
      </c>
      <c r="C82" s="17">
        <v>1.31</v>
      </c>
      <c r="D82" s="17">
        <f>SUM(D78:D81)</f>
        <v>2.3699999999999997</v>
      </c>
      <c r="O82" s="19" t="s">
        <v>224</v>
      </c>
      <c r="P82" s="19" t="s">
        <v>225</v>
      </c>
      <c r="Q82" s="19">
        <v>2018</v>
      </c>
      <c r="R82" s="19" t="s">
        <v>132</v>
      </c>
      <c r="S82" s="19" t="s">
        <v>809</v>
      </c>
      <c r="T82" s="31">
        <v>1</v>
      </c>
      <c r="U82" s="31">
        <v>1</v>
      </c>
      <c r="V82" s="28">
        <v>2</v>
      </c>
      <c r="W82" s="28">
        <v>2</v>
      </c>
      <c r="X82" s="41">
        <v>4</v>
      </c>
      <c r="Y82">
        <f t="shared" si="29"/>
        <v>1</v>
      </c>
      <c r="Z82">
        <f t="shared" si="30"/>
        <v>1</v>
      </c>
      <c r="AA82">
        <f t="shared" si="31"/>
        <v>1.02</v>
      </c>
      <c r="AB82">
        <f t="shared" si="32"/>
        <v>1.01</v>
      </c>
      <c r="AC82">
        <f t="shared" si="33"/>
        <v>1.5</v>
      </c>
      <c r="AD82" cm="1">
        <f t="array" ref="AD82">EXP(SQRT(SUM(LN(Y82:AC82)^2)))</f>
        <v>1.500908096744312</v>
      </c>
      <c r="AE82" s="31">
        <v>1</v>
      </c>
      <c r="AF82" s="31">
        <v>1</v>
      </c>
      <c r="AG82" s="28">
        <v>2</v>
      </c>
      <c r="AH82" s="30">
        <v>3</v>
      </c>
      <c r="AI82" s="41">
        <v>4</v>
      </c>
      <c r="AJ82">
        <f t="shared" si="34"/>
        <v>1</v>
      </c>
      <c r="AK82">
        <f t="shared" si="35"/>
        <v>1</v>
      </c>
      <c r="AL82">
        <f t="shared" si="36"/>
        <v>1.02</v>
      </c>
      <c r="AM82">
        <f t="shared" si="37"/>
        <v>1.02</v>
      </c>
      <c r="AN82">
        <f t="shared" si="38"/>
        <v>1.5</v>
      </c>
      <c r="AO82" cm="1">
        <f t="array" ref="AO82">EXP(SQRT(SUM(LN(AJ82:AN82)^2)))</f>
        <v>1.5014496933519168</v>
      </c>
    </row>
    <row r="83" spans="1:41" ht="17.5" customHeight="1" thickBot="1" x14ac:dyDescent="0.4">
      <c r="A83" s="7" t="s">
        <v>230</v>
      </c>
      <c r="T83" s="32"/>
      <c r="U83" s="32"/>
      <c r="V83" s="32"/>
      <c r="W83" s="32"/>
      <c r="X83" s="32"/>
      <c r="Y83" s="32"/>
      <c r="Z83" s="32"/>
      <c r="AA83" s="32"/>
      <c r="AB83" s="32"/>
      <c r="AC83" s="32"/>
      <c r="AD83" s="32"/>
      <c r="AE83" s="32"/>
      <c r="AF83" s="32"/>
      <c r="AG83" s="32"/>
      <c r="AH83" s="32"/>
      <c r="AI83" s="32"/>
    </row>
    <row r="84" spans="1:41" ht="29.5" customHeight="1" thickBot="1" x14ac:dyDescent="0.4">
      <c r="A84" s="7" t="s">
        <v>231</v>
      </c>
      <c r="B84" s="33">
        <v>8289611</v>
      </c>
      <c r="O84" s="19" t="s">
        <v>224</v>
      </c>
      <c r="P84" s="19" t="s">
        <v>225</v>
      </c>
      <c r="Q84" s="19">
        <v>2018</v>
      </c>
      <c r="R84" s="19" t="s">
        <v>132</v>
      </c>
      <c r="S84" s="19" t="s">
        <v>809</v>
      </c>
      <c r="T84" s="31">
        <v>1</v>
      </c>
      <c r="U84" s="31">
        <v>1</v>
      </c>
      <c r="V84" s="28">
        <v>2</v>
      </c>
      <c r="W84" s="28">
        <v>2</v>
      </c>
      <c r="X84" s="41">
        <v>4</v>
      </c>
      <c r="Y84">
        <f t="shared" ref="Y84:Y93" si="39">IF(T84=1,$AR$5,IF(T84=2,$AR$6,IF(T84=3,$AR$7,IF(T84=4,$AR$8,IF(T84=5,$AR$9,"no")))))</f>
        <v>1</v>
      </c>
      <c r="Z84">
        <f t="shared" ref="Z84:Z93" si="40">IF(U84=1,$AS$5,IF(U84=2,$AS$6,IF(U84=3,$AS$7,IF(U84=4,$AS$8,IF(U84=5,$AS$9,"no")))))</f>
        <v>1</v>
      </c>
      <c r="AA84">
        <f t="shared" ref="AA84:AA93" si="41">IF(V84=1,$AT$5,IF(V84=2,$AT$6,IF(V84=3,$AT$7,IF(V84=4,$AT$8,IF(V84=5,$AT$9,"no")))))</f>
        <v>1.02</v>
      </c>
      <c r="AB84">
        <f t="shared" ref="AB84:AB93" si="42">IF(W84=1,$AU$5,IF(W84=2,$AU$6,IF(W84=3,$AU$7,IF(W84=4,$AU$8,IF(W84=5,$AU$9,"no")))))</f>
        <v>1.01</v>
      </c>
      <c r="AC84">
        <f t="shared" ref="AC84:AC93" si="43">IF(X84=1,$AV$5,IF(X84=2,$AV$6,IF(X84=3,$AV$7,IF(X84=4,$AV$8,IF(X84=5,$AV$9,"no")))))</f>
        <v>1.5</v>
      </c>
      <c r="AD84" cm="1">
        <f t="array" ref="AD84">EXP(SQRT(SUM(LN(Y84:AC84)^2)))</f>
        <v>1.500908096744312</v>
      </c>
      <c r="AE84" s="31">
        <v>1</v>
      </c>
      <c r="AF84" s="31">
        <v>1</v>
      </c>
      <c r="AG84" s="28">
        <v>2</v>
      </c>
      <c r="AH84" s="30">
        <v>3</v>
      </c>
      <c r="AI84" s="41">
        <v>4</v>
      </c>
      <c r="AJ84">
        <f t="shared" ref="AJ84:AJ93" si="44">IF(AE84=1,$AR$5,IF(AE84=2,$AR$6,IF(AE84=3,$AR$7,IF(AE84=4,$AR$8,IF(AE84=5,$AR$9,"no")))))</f>
        <v>1</v>
      </c>
      <c r="AK84">
        <f t="shared" ref="AK84:AK93" si="45">IF(AF84=1,$AS$5,IF(AF84=2,$AS$6,IF(AF84=3,$AS$7,IF(AF84=4,$AS$8,IF(AF84=5,$AS$9,"no")))))</f>
        <v>1</v>
      </c>
      <c r="AL84">
        <f t="shared" ref="AL84:AL93" si="46">IF(AG84=1,$AT$5,IF(AG84=2,$AT$6,IF(AG84=3,$AT$7,IF(AG84=4,$AT$8,IF(AG84=5,$AT$9,"no")))))</f>
        <v>1.02</v>
      </c>
      <c r="AM84">
        <f t="shared" ref="AM84:AM93" si="47">IF(AH84=1,$AU$5,IF(AH84=2,$AU$6,IF(AH84=3,$AU$7,IF(AH84=4,$AU$8,IF(AH84=5,$AU$9,"no")))))</f>
        <v>1.02</v>
      </c>
      <c r="AN84">
        <f t="shared" ref="AN84:AN93" si="48">IF(AI84=1,$AV$5,IF(AI84=2,$AV$6,IF(AI84=3,$AV$7,IF(AI84=4,$AV$8,IF(AI84=5,$AV$9,"no")))))</f>
        <v>1.5</v>
      </c>
      <c r="AO84" cm="1">
        <f t="array" ref="AO84">EXP(SQRT(SUM(LN(AJ84:AN84)^2)))</f>
        <v>1.5014496933519168</v>
      </c>
    </row>
    <row r="85" spans="1:41" ht="49.5" customHeight="1" thickBot="1" x14ac:dyDescent="0.4">
      <c r="A85" s="7" t="s">
        <v>232</v>
      </c>
      <c r="B85" s="33">
        <v>950679</v>
      </c>
      <c r="O85" s="19" t="s">
        <v>224</v>
      </c>
      <c r="P85" s="19" t="s">
        <v>225</v>
      </c>
      <c r="Q85" s="19">
        <v>2018</v>
      </c>
      <c r="R85" s="19" t="s">
        <v>132</v>
      </c>
      <c r="S85" s="19" t="s">
        <v>809</v>
      </c>
      <c r="T85" s="31">
        <v>1</v>
      </c>
      <c r="U85" s="31">
        <v>1</v>
      </c>
      <c r="V85" s="28">
        <v>2</v>
      </c>
      <c r="W85" s="28">
        <v>2</v>
      </c>
      <c r="X85" s="41">
        <v>4</v>
      </c>
      <c r="Y85">
        <f t="shared" si="39"/>
        <v>1</v>
      </c>
      <c r="Z85">
        <f t="shared" si="40"/>
        <v>1</v>
      </c>
      <c r="AA85">
        <f t="shared" si="41"/>
        <v>1.02</v>
      </c>
      <c r="AB85">
        <f t="shared" si="42"/>
        <v>1.01</v>
      </c>
      <c r="AC85">
        <f t="shared" si="43"/>
        <v>1.5</v>
      </c>
      <c r="AD85" cm="1">
        <f t="array" ref="AD85">EXP(SQRT(SUM(LN(Y85:AC85)^2)))</f>
        <v>1.500908096744312</v>
      </c>
      <c r="AE85" s="31">
        <v>1</v>
      </c>
      <c r="AF85" s="31">
        <v>1</v>
      </c>
      <c r="AG85" s="28">
        <v>2</v>
      </c>
      <c r="AH85" s="30">
        <v>3</v>
      </c>
      <c r="AI85" s="41">
        <v>4</v>
      </c>
      <c r="AJ85">
        <f t="shared" si="44"/>
        <v>1</v>
      </c>
      <c r="AK85">
        <f t="shared" si="45"/>
        <v>1</v>
      </c>
      <c r="AL85">
        <f t="shared" si="46"/>
        <v>1.02</v>
      </c>
      <c r="AM85">
        <f t="shared" si="47"/>
        <v>1.02</v>
      </c>
      <c r="AN85">
        <f t="shared" si="48"/>
        <v>1.5</v>
      </c>
      <c r="AO85" cm="1">
        <f t="array" ref="AO85">EXP(SQRT(SUM(LN(AJ85:AN85)^2)))</f>
        <v>1.5014496933519168</v>
      </c>
    </row>
    <row r="86" spans="1:41" ht="49.5" customHeight="1" thickBot="1" x14ac:dyDescent="0.4">
      <c r="A86" s="7" t="s">
        <v>233</v>
      </c>
      <c r="B86" s="33">
        <v>925350</v>
      </c>
      <c r="O86" s="19" t="s">
        <v>224</v>
      </c>
      <c r="P86" s="19" t="s">
        <v>225</v>
      </c>
      <c r="Q86" s="19">
        <v>2018</v>
      </c>
      <c r="R86" s="19" t="s">
        <v>132</v>
      </c>
      <c r="S86" s="19" t="s">
        <v>809</v>
      </c>
      <c r="T86" s="31">
        <v>1</v>
      </c>
      <c r="U86" s="31">
        <v>1</v>
      </c>
      <c r="V86" s="28">
        <v>2</v>
      </c>
      <c r="W86" s="28">
        <v>2</v>
      </c>
      <c r="X86" s="41">
        <v>4</v>
      </c>
      <c r="Y86">
        <f t="shared" si="39"/>
        <v>1</v>
      </c>
      <c r="Z86">
        <f t="shared" si="40"/>
        <v>1</v>
      </c>
      <c r="AA86">
        <f t="shared" si="41"/>
        <v>1.02</v>
      </c>
      <c r="AB86">
        <f t="shared" si="42"/>
        <v>1.01</v>
      </c>
      <c r="AC86">
        <f t="shared" si="43"/>
        <v>1.5</v>
      </c>
      <c r="AD86" cm="1">
        <f t="array" ref="AD86">EXP(SQRT(SUM(LN(Y86:AC86)^2)))</f>
        <v>1.500908096744312</v>
      </c>
      <c r="AE86" s="31">
        <v>1</v>
      </c>
      <c r="AF86" s="31">
        <v>1</v>
      </c>
      <c r="AG86" s="28">
        <v>2</v>
      </c>
      <c r="AH86" s="30">
        <v>3</v>
      </c>
      <c r="AI86" s="41">
        <v>4</v>
      </c>
      <c r="AJ86">
        <f t="shared" si="44"/>
        <v>1</v>
      </c>
      <c r="AK86">
        <f t="shared" si="45"/>
        <v>1</v>
      </c>
      <c r="AL86">
        <f t="shared" si="46"/>
        <v>1.02</v>
      </c>
      <c r="AM86">
        <f t="shared" si="47"/>
        <v>1.02</v>
      </c>
      <c r="AN86">
        <f t="shared" si="48"/>
        <v>1.5</v>
      </c>
      <c r="AO86" cm="1">
        <f t="array" ref="AO86">EXP(SQRT(SUM(LN(AJ86:AN86)^2)))</f>
        <v>1.5014496933519168</v>
      </c>
    </row>
    <row r="87" spans="1:41" ht="49.5" customHeight="1" thickBot="1" x14ac:dyDescent="0.4">
      <c r="A87" s="7" t="s">
        <v>234</v>
      </c>
      <c r="B87" s="33">
        <v>641052</v>
      </c>
      <c r="O87" s="19" t="s">
        <v>224</v>
      </c>
      <c r="P87" s="19" t="s">
        <v>225</v>
      </c>
      <c r="Q87" s="19">
        <v>2018</v>
      </c>
      <c r="R87" s="19" t="s">
        <v>132</v>
      </c>
      <c r="S87" s="19" t="s">
        <v>809</v>
      </c>
      <c r="T87" s="31">
        <v>1</v>
      </c>
      <c r="U87" s="31">
        <v>1</v>
      </c>
      <c r="V87" s="28">
        <v>2</v>
      </c>
      <c r="W87" s="28">
        <v>2</v>
      </c>
      <c r="X87" s="41">
        <v>4</v>
      </c>
      <c r="Y87">
        <f t="shared" si="39"/>
        <v>1</v>
      </c>
      <c r="Z87">
        <f t="shared" si="40"/>
        <v>1</v>
      </c>
      <c r="AA87">
        <f t="shared" si="41"/>
        <v>1.02</v>
      </c>
      <c r="AB87">
        <f t="shared" si="42"/>
        <v>1.01</v>
      </c>
      <c r="AC87">
        <f t="shared" si="43"/>
        <v>1.5</v>
      </c>
      <c r="AD87" cm="1">
        <f t="array" ref="AD87">EXP(SQRT(SUM(LN(Y87:AC87)^2)))</f>
        <v>1.500908096744312</v>
      </c>
      <c r="AE87" s="31">
        <v>1</v>
      </c>
      <c r="AF87" s="31">
        <v>1</v>
      </c>
      <c r="AG87" s="28">
        <v>2</v>
      </c>
      <c r="AH87" s="30">
        <v>3</v>
      </c>
      <c r="AI87" s="41">
        <v>4</v>
      </c>
      <c r="AJ87">
        <f t="shared" si="44"/>
        <v>1</v>
      </c>
      <c r="AK87">
        <f t="shared" si="45"/>
        <v>1</v>
      </c>
      <c r="AL87">
        <f t="shared" si="46"/>
        <v>1.02</v>
      </c>
      <c r="AM87">
        <f t="shared" si="47"/>
        <v>1.02</v>
      </c>
      <c r="AN87">
        <f t="shared" si="48"/>
        <v>1.5</v>
      </c>
      <c r="AO87" cm="1">
        <f t="array" ref="AO87">EXP(SQRT(SUM(LN(AJ87:AN87)^2)))</f>
        <v>1.5014496933519168</v>
      </c>
    </row>
    <row r="88" spans="1:41" ht="49.5" customHeight="1" thickBot="1" x14ac:dyDescent="0.4">
      <c r="A88" s="7" t="s">
        <v>235</v>
      </c>
      <c r="B88" s="33">
        <v>367728</v>
      </c>
      <c r="O88" s="19" t="s">
        <v>224</v>
      </c>
      <c r="P88" s="19" t="s">
        <v>225</v>
      </c>
      <c r="Q88" s="19">
        <v>2018</v>
      </c>
      <c r="R88" s="19" t="s">
        <v>132</v>
      </c>
      <c r="S88" s="19" t="s">
        <v>809</v>
      </c>
      <c r="T88" s="31">
        <v>1</v>
      </c>
      <c r="U88" s="31">
        <v>1</v>
      </c>
      <c r="V88" s="28">
        <v>2</v>
      </c>
      <c r="W88" s="28">
        <v>2</v>
      </c>
      <c r="X88" s="41">
        <v>4</v>
      </c>
      <c r="Y88">
        <f t="shared" si="39"/>
        <v>1</v>
      </c>
      <c r="Z88">
        <f t="shared" si="40"/>
        <v>1</v>
      </c>
      <c r="AA88">
        <f t="shared" si="41"/>
        <v>1.02</v>
      </c>
      <c r="AB88">
        <f t="shared" si="42"/>
        <v>1.01</v>
      </c>
      <c r="AC88">
        <f t="shared" si="43"/>
        <v>1.5</v>
      </c>
      <c r="AD88" cm="1">
        <f t="array" ref="AD88">EXP(SQRT(SUM(LN(Y88:AC88)^2)))</f>
        <v>1.500908096744312</v>
      </c>
      <c r="AE88" s="31">
        <v>1</v>
      </c>
      <c r="AF88" s="31">
        <v>1</v>
      </c>
      <c r="AG88" s="28">
        <v>2</v>
      </c>
      <c r="AH88" s="30">
        <v>3</v>
      </c>
      <c r="AI88" s="41">
        <v>4</v>
      </c>
      <c r="AJ88">
        <f t="shared" si="44"/>
        <v>1</v>
      </c>
      <c r="AK88">
        <f t="shared" si="45"/>
        <v>1</v>
      </c>
      <c r="AL88">
        <f t="shared" si="46"/>
        <v>1.02</v>
      </c>
      <c r="AM88">
        <f t="shared" si="47"/>
        <v>1.02</v>
      </c>
      <c r="AN88">
        <f t="shared" si="48"/>
        <v>1.5</v>
      </c>
      <c r="AO88" cm="1">
        <f t="array" ref="AO88">EXP(SQRT(SUM(LN(AJ88:AN88)^2)))</f>
        <v>1.5014496933519168</v>
      </c>
    </row>
    <row r="89" spans="1:41" ht="49.5" customHeight="1" thickBot="1" x14ac:dyDescent="0.4">
      <c r="A89" s="7" t="s">
        <v>236</v>
      </c>
      <c r="B89" s="33">
        <v>264765</v>
      </c>
      <c r="O89" s="19" t="s">
        <v>224</v>
      </c>
      <c r="P89" s="19" t="s">
        <v>225</v>
      </c>
      <c r="Q89" s="19">
        <v>2018</v>
      </c>
      <c r="R89" s="19" t="s">
        <v>132</v>
      </c>
      <c r="S89" s="19" t="s">
        <v>809</v>
      </c>
      <c r="T89" s="31">
        <v>1</v>
      </c>
      <c r="U89" s="31">
        <v>1</v>
      </c>
      <c r="V89" s="28">
        <v>2</v>
      </c>
      <c r="W89" s="28">
        <v>2</v>
      </c>
      <c r="X89" s="41">
        <v>4</v>
      </c>
      <c r="Y89">
        <f t="shared" si="39"/>
        <v>1</v>
      </c>
      <c r="Z89">
        <f t="shared" si="40"/>
        <v>1</v>
      </c>
      <c r="AA89">
        <f t="shared" si="41"/>
        <v>1.02</v>
      </c>
      <c r="AB89">
        <f t="shared" si="42"/>
        <v>1.01</v>
      </c>
      <c r="AC89">
        <f t="shared" si="43"/>
        <v>1.5</v>
      </c>
      <c r="AD89" cm="1">
        <f t="array" ref="AD89">EXP(SQRT(SUM(LN(Y89:AC89)^2)))</f>
        <v>1.500908096744312</v>
      </c>
      <c r="AE89" s="31">
        <v>1</v>
      </c>
      <c r="AF89" s="31">
        <v>1</v>
      </c>
      <c r="AG89" s="28">
        <v>2</v>
      </c>
      <c r="AH89" s="30">
        <v>3</v>
      </c>
      <c r="AI89" s="41">
        <v>4</v>
      </c>
      <c r="AJ89">
        <f t="shared" si="44"/>
        <v>1</v>
      </c>
      <c r="AK89">
        <f t="shared" si="45"/>
        <v>1</v>
      </c>
      <c r="AL89">
        <f t="shared" si="46"/>
        <v>1.02</v>
      </c>
      <c r="AM89">
        <f t="shared" si="47"/>
        <v>1.02</v>
      </c>
      <c r="AN89">
        <f t="shared" si="48"/>
        <v>1.5</v>
      </c>
      <c r="AO89" cm="1">
        <f t="array" ref="AO89">EXP(SQRT(SUM(LN(AJ89:AN89)^2)))</f>
        <v>1.5014496933519168</v>
      </c>
    </row>
    <row r="90" spans="1:41" ht="49.5" customHeight="1" thickBot="1" x14ac:dyDescent="0.4">
      <c r="A90" s="7" t="s">
        <v>237</v>
      </c>
      <c r="B90" s="33">
        <v>261166</v>
      </c>
      <c r="O90" s="19" t="s">
        <v>224</v>
      </c>
      <c r="P90" s="19" t="s">
        <v>225</v>
      </c>
      <c r="Q90" s="19">
        <v>2018</v>
      </c>
      <c r="R90" s="19" t="s">
        <v>132</v>
      </c>
      <c r="S90" s="19" t="s">
        <v>809</v>
      </c>
      <c r="T90" s="31">
        <v>1</v>
      </c>
      <c r="U90" s="31">
        <v>1</v>
      </c>
      <c r="V90" s="28">
        <v>2</v>
      </c>
      <c r="W90" s="28">
        <v>2</v>
      </c>
      <c r="X90" s="41">
        <v>4</v>
      </c>
      <c r="Y90">
        <f t="shared" si="39"/>
        <v>1</v>
      </c>
      <c r="Z90">
        <f t="shared" si="40"/>
        <v>1</v>
      </c>
      <c r="AA90">
        <f t="shared" si="41"/>
        <v>1.02</v>
      </c>
      <c r="AB90">
        <f t="shared" si="42"/>
        <v>1.01</v>
      </c>
      <c r="AC90">
        <f t="shared" si="43"/>
        <v>1.5</v>
      </c>
      <c r="AD90" cm="1">
        <f t="array" ref="AD90">EXP(SQRT(SUM(LN(Y90:AC90)^2)))</f>
        <v>1.500908096744312</v>
      </c>
      <c r="AE90" s="31">
        <v>1</v>
      </c>
      <c r="AF90" s="31">
        <v>1</v>
      </c>
      <c r="AG90" s="28">
        <v>2</v>
      </c>
      <c r="AH90" s="30">
        <v>3</v>
      </c>
      <c r="AI90" s="41">
        <v>4</v>
      </c>
      <c r="AJ90">
        <f t="shared" si="44"/>
        <v>1</v>
      </c>
      <c r="AK90">
        <f t="shared" si="45"/>
        <v>1</v>
      </c>
      <c r="AL90">
        <f t="shared" si="46"/>
        <v>1.02</v>
      </c>
      <c r="AM90">
        <f t="shared" si="47"/>
        <v>1.02</v>
      </c>
      <c r="AN90">
        <f t="shared" si="48"/>
        <v>1.5</v>
      </c>
      <c r="AO90" cm="1">
        <f t="array" ref="AO90">EXP(SQRT(SUM(LN(AJ90:AN90)^2)))</f>
        <v>1.5014496933519168</v>
      </c>
    </row>
    <row r="91" spans="1:41" ht="49.5" customHeight="1" thickBot="1" x14ac:dyDescent="0.4">
      <c r="A91" s="7" t="s">
        <v>238</v>
      </c>
      <c r="B91" s="33">
        <v>222547</v>
      </c>
      <c r="O91" s="19" t="s">
        <v>224</v>
      </c>
      <c r="P91" s="19" t="s">
        <v>225</v>
      </c>
      <c r="Q91" s="19">
        <v>2018</v>
      </c>
      <c r="R91" s="19" t="s">
        <v>132</v>
      </c>
      <c r="S91" s="19" t="s">
        <v>809</v>
      </c>
      <c r="T91" s="31">
        <v>1</v>
      </c>
      <c r="U91" s="31">
        <v>1</v>
      </c>
      <c r="V91" s="28">
        <v>2</v>
      </c>
      <c r="W91" s="28">
        <v>2</v>
      </c>
      <c r="X91" s="41">
        <v>4</v>
      </c>
      <c r="Y91">
        <f t="shared" si="39"/>
        <v>1</v>
      </c>
      <c r="Z91">
        <f t="shared" si="40"/>
        <v>1</v>
      </c>
      <c r="AA91">
        <f t="shared" si="41"/>
        <v>1.02</v>
      </c>
      <c r="AB91">
        <f t="shared" si="42"/>
        <v>1.01</v>
      </c>
      <c r="AC91">
        <f t="shared" si="43"/>
        <v>1.5</v>
      </c>
      <c r="AD91" cm="1">
        <f t="array" ref="AD91">EXP(SQRT(SUM(LN(Y91:AC91)^2)))</f>
        <v>1.500908096744312</v>
      </c>
      <c r="AE91" s="31">
        <v>1</v>
      </c>
      <c r="AF91" s="31">
        <v>1</v>
      </c>
      <c r="AG91" s="28">
        <v>2</v>
      </c>
      <c r="AH91" s="30">
        <v>3</v>
      </c>
      <c r="AI91" s="41">
        <v>4</v>
      </c>
      <c r="AJ91">
        <f t="shared" si="44"/>
        <v>1</v>
      </c>
      <c r="AK91">
        <f t="shared" si="45"/>
        <v>1</v>
      </c>
      <c r="AL91">
        <f t="shared" si="46"/>
        <v>1.02</v>
      </c>
      <c r="AM91">
        <f t="shared" si="47"/>
        <v>1.02</v>
      </c>
      <c r="AN91">
        <f t="shared" si="48"/>
        <v>1.5</v>
      </c>
      <c r="AO91" cm="1">
        <f t="array" ref="AO91">EXP(SQRT(SUM(LN(AJ91:AN91)^2)))</f>
        <v>1.5014496933519168</v>
      </c>
    </row>
    <row r="92" spans="1:41" ht="49.5" customHeight="1" thickBot="1" x14ac:dyDescent="0.4">
      <c r="A92" s="7" t="s">
        <v>239</v>
      </c>
      <c r="B92" s="33">
        <v>173706</v>
      </c>
      <c r="O92" s="19" t="s">
        <v>224</v>
      </c>
      <c r="P92" s="19" t="s">
        <v>225</v>
      </c>
      <c r="Q92" s="19">
        <v>2018</v>
      </c>
      <c r="R92" s="19" t="s">
        <v>132</v>
      </c>
      <c r="S92" s="19" t="s">
        <v>809</v>
      </c>
      <c r="T92" s="31">
        <v>1</v>
      </c>
      <c r="U92" s="31">
        <v>1</v>
      </c>
      <c r="V92" s="28">
        <v>2</v>
      </c>
      <c r="W92" s="28">
        <v>2</v>
      </c>
      <c r="X92" s="41">
        <v>4</v>
      </c>
      <c r="Y92">
        <f t="shared" si="39"/>
        <v>1</v>
      </c>
      <c r="Z92">
        <f t="shared" si="40"/>
        <v>1</v>
      </c>
      <c r="AA92">
        <f t="shared" si="41"/>
        <v>1.02</v>
      </c>
      <c r="AB92">
        <f t="shared" si="42"/>
        <v>1.01</v>
      </c>
      <c r="AC92">
        <f t="shared" si="43"/>
        <v>1.5</v>
      </c>
      <c r="AD92" cm="1">
        <f t="array" ref="AD92">EXP(SQRT(SUM(LN(Y92:AC92)^2)))</f>
        <v>1.500908096744312</v>
      </c>
      <c r="AE92" s="31">
        <v>1</v>
      </c>
      <c r="AF92" s="31">
        <v>1</v>
      </c>
      <c r="AG92" s="28">
        <v>2</v>
      </c>
      <c r="AH92" s="30">
        <v>3</v>
      </c>
      <c r="AI92" s="41">
        <v>4</v>
      </c>
      <c r="AJ92">
        <f t="shared" si="44"/>
        <v>1</v>
      </c>
      <c r="AK92">
        <f t="shared" si="45"/>
        <v>1</v>
      </c>
      <c r="AL92">
        <f t="shared" si="46"/>
        <v>1.02</v>
      </c>
      <c r="AM92">
        <f t="shared" si="47"/>
        <v>1.02</v>
      </c>
      <c r="AN92">
        <f t="shared" si="48"/>
        <v>1.5</v>
      </c>
      <c r="AO92" cm="1">
        <f t="array" ref="AO92">EXP(SQRT(SUM(LN(AJ92:AN92)^2)))</f>
        <v>1.5014496933519168</v>
      </c>
    </row>
    <row r="93" spans="1:41" ht="49.5" customHeight="1" thickBot="1" x14ac:dyDescent="0.4">
      <c r="A93" s="7" t="s">
        <v>240</v>
      </c>
      <c r="B93" s="33">
        <v>171059</v>
      </c>
      <c r="O93" s="19" t="s">
        <v>224</v>
      </c>
      <c r="P93" s="19" t="s">
        <v>225</v>
      </c>
      <c r="Q93" s="19">
        <v>2018</v>
      </c>
      <c r="R93" s="19" t="s">
        <v>132</v>
      </c>
      <c r="S93" s="19" t="s">
        <v>809</v>
      </c>
      <c r="T93" s="31">
        <v>1</v>
      </c>
      <c r="U93" s="31">
        <v>1</v>
      </c>
      <c r="V93" s="28">
        <v>2</v>
      </c>
      <c r="W93" s="28">
        <v>2</v>
      </c>
      <c r="X93" s="41">
        <v>4</v>
      </c>
      <c r="Y93">
        <f t="shared" si="39"/>
        <v>1</v>
      </c>
      <c r="Z93">
        <f t="shared" si="40"/>
        <v>1</v>
      </c>
      <c r="AA93">
        <f t="shared" si="41"/>
        <v>1.02</v>
      </c>
      <c r="AB93">
        <f t="shared" si="42"/>
        <v>1.01</v>
      </c>
      <c r="AC93">
        <f t="shared" si="43"/>
        <v>1.5</v>
      </c>
      <c r="AD93" cm="1">
        <f t="array" ref="AD93">EXP(SQRT(SUM(LN(Y93:AC93)^2)))</f>
        <v>1.500908096744312</v>
      </c>
      <c r="AE93" s="31">
        <v>1</v>
      </c>
      <c r="AF93" s="31">
        <v>1</v>
      </c>
      <c r="AG93" s="28">
        <v>2</v>
      </c>
      <c r="AH93" s="30">
        <v>3</v>
      </c>
      <c r="AI93" s="41">
        <v>4</v>
      </c>
      <c r="AJ93">
        <f t="shared" si="44"/>
        <v>1</v>
      </c>
      <c r="AK93">
        <f t="shared" si="45"/>
        <v>1</v>
      </c>
      <c r="AL93">
        <f t="shared" si="46"/>
        <v>1.02</v>
      </c>
      <c r="AM93">
        <f t="shared" si="47"/>
        <v>1.02</v>
      </c>
      <c r="AN93">
        <f t="shared" si="48"/>
        <v>1.5</v>
      </c>
      <c r="AO93" cm="1">
        <f t="array" ref="AO93">EXP(SQRT(SUM(LN(AJ93:AN93)^2)))</f>
        <v>1.5014496933519168</v>
      </c>
    </row>
    <row r="94" spans="1:41" ht="16.5" customHeight="1" thickBot="1" x14ac:dyDescent="0.4">
      <c r="A94" s="7" t="s">
        <v>241</v>
      </c>
      <c r="T94" s="32"/>
      <c r="U94" s="32"/>
      <c r="V94" s="32"/>
      <c r="W94" s="32"/>
      <c r="X94" s="32"/>
      <c r="Y94" s="32"/>
      <c r="Z94" s="32"/>
      <c r="AA94" s="32"/>
      <c r="AB94" s="32"/>
      <c r="AC94" s="32"/>
      <c r="AD94" s="32"/>
      <c r="AE94" s="32"/>
      <c r="AF94" s="32"/>
      <c r="AG94" s="32"/>
      <c r="AH94" s="32"/>
      <c r="AI94" s="32"/>
    </row>
    <row r="95" spans="1:41" ht="49.5" customHeight="1" thickBot="1" x14ac:dyDescent="0.4">
      <c r="A95" s="7" t="s">
        <v>242</v>
      </c>
      <c r="B95" s="33">
        <v>754758</v>
      </c>
      <c r="O95" s="19" t="s">
        <v>224</v>
      </c>
      <c r="P95" s="19" t="s">
        <v>225</v>
      </c>
      <c r="Q95" s="19">
        <v>2018</v>
      </c>
      <c r="R95" s="19" t="s">
        <v>132</v>
      </c>
      <c r="S95" s="19" t="s">
        <v>809</v>
      </c>
      <c r="T95" s="31">
        <v>1</v>
      </c>
      <c r="U95" s="31">
        <v>1</v>
      </c>
      <c r="V95" s="28">
        <v>2</v>
      </c>
      <c r="W95" s="28">
        <v>2</v>
      </c>
      <c r="X95" s="41">
        <v>4</v>
      </c>
      <c r="Y95">
        <f t="shared" ref="Y95:Y132" si="49">IF(T95=1,$AR$5,IF(T95=2,$AR$6,IF(T95=3,$AR$7,IF(T95=4,$AR$8,IF(T95=5,$AR$9,"no")))))</f>
        <v>1</v>
      </c>
      <c r="Z95">
        <f t="shared" ref="Z95:Z132" si="50">IF(U95=1,$AS$5,IF(U95=2,$AS$6,IF(U95=3,$AS$7,IF(U95=4,$AS$8,IF(U95=5,$AS$9,"no")))))</f>
        <v>1</v>
      </c>
      <c r="AA95">
        <f t="shared" ref="AA95:AA132" si="51">IF(V95=1,$AT$5,IF(V95=2,$AT$6,IF(V95=3,$AT$7,IF(V95=4,$AT$8,IF(V95=5,$AT$9,"no")))))</f>
        <v>1.02</v>
      </c>
      <c r="AB95">
        <f t="shared" ref="AB95:AB132" si="52">IF(W95=1,$AU$5,IF(W95=2,$AU$6,IF(W95=3,$AU$7,IF(W95=4,$AU$8,IF(W95=5,$AU$9,"no")))))</f>
        <v>1.01</v>
      </c>
      <c r="AC95">
        <f t="shared" ref="AC95:AC132" si="53">IF(X95=1,$AV$5,IF(X95=2,$AV$6,IF(X95=3,$AV$7,IF(X95=4,$AV$8,IF(X95=5,$AV$9,"no")))))</f>
        <v>1.5</v>
      </c>
      <c r="AD95" cm="1">
        <f t="array" ref="AD95">EXP(SQRT(SUM(LN(Y95:AC95)^2)))</f>
        <v>1.500908096744312</v>
      </c>
      <c r="AE95" s="31">
        <v>1</v>
      </c>
      <c r="AF95" s="31">
        <v>1</v>
      </c>
      <c r="AG95" s="28">
        <v>2</v>
      </c>
      <c r="AH95" s="30">
        <v>3</v>
      </c>
      <c r="AI95" s="41">
        <v>4</v>
      </c>
      <c r="AJ95">
        <f t="shared" ref="AJ95:AJ114" si="54">IF(AE95=1,$AR$5,IF(AE95=2,$AR$6,IF(AE95=3,$AR$7,IF(AE95=4,$AR$8,IF(AE95=5,$AR$9,"no")))))</f>
        <v>1</v>
      </c>
      <c r="AK95">
        <f t="shared" ref="AK95:AK114" si="55">IF(AF95=1,$AS$5,IF(AF95=2,$AS$6,IF(AF95=3,$AS$7,IF(AF95=4,$AS$8,IF(AF95=5,$AS$9,"no")))))</f>
        <v>1</v>
      </c>
      <c r="AL95">
        <f t="shared" ref="AL95:AL114" si="56">IF(AG95=1,$AT$5,IF(AG95=2,$AT$6,IF(AG95=3,$AT$7,IF(AG95=4,$AT$8,IF(AG95=5,$AT$9,"no")))))</f>
        <v>1.02</v>
      </c>
      <c r="AM95">
        <f t="shared" ref="AM95:AM114" si="57">IF(AH95=1,$AU$5,IF(AH95=2,$AU$6,IF(AH95=3,$AU$7,IF(AH95=4,$AU$8,IF(AH95=5,$AU$9,"no")))))</f>
        <v>1.02</v>
      </c>
      <c r="AN95">
        <f t="shared" ref="AN95:AN114" si="58">IF(AI95=1,$AV$5,IF(AI95=2,$AV$6,IF(AI95=3,$AV$7,IF(AI95=4,$AV$8,IF(AI95=5,$AV$9,"no")))))</f>
        <v>1.5</v>
      </c>
      <c r="AO95" cm="1">
        <f t="array" ref="AO95">EXP(SQRT(SUM(LN(AJ95:AN95)^2)))</f>
        <v>1.5014496933519168</v>
      </c>
    </row>
    <row r="96" spans="1:41" ht="49.5" customHeight="1" thickBot="1" x14ac:dyDescent="0.4">
      <c r="A96" s="7" t="s">
        <v>243</v>
      </c>
      <c r="B96" s="33">
        <v>397956</v>
      </c>
      <c r="O96" s="19" t="s">
        <v>224</v>
      </c>
      <c r="P96" s="19" t="s">
        <v>225</v>
      </c>
      <c r="Q96" s="19">
        <v>2018</v>
      </c>
      <c r="R96" s="19" t="s">
        <v>132</v>
      </c>
      <c r="S96" s="19" t="s">
        <v>809</v>
      </c>
      <c r="T96" s="31">
        <v>1</v>
      </c>
      <c r="U96" s="31">
        <v>1</v>
      </c>
      <c r="V96" s="28">
        <v>2</v>
      </c>
      <c r="W96" s="28">
        <v>2</v>
      </c>
      <c r="X96" s="41">
        <v>4</v>
      </c>
      <c r="Y96">
        <f t="shared" si="49"/>
        <v>1</v>
      </c>
      <c r="Z96">
        <f t="shared" si="50"/>
        <v>1</v>
      </c>
      <c r="AA96">
        <f t="shared" si="51"/>
        <v>1.02</v>
      </c>
      <c r="AB96">
        <f t="shared" si="52"/>
        <v>1.01</v>
      </c>
      <c r="AC96">
        <f t="shared" si="53"/>
        <v>1.5</v>
      </c>
      <c r="AD96" cm="1">
        <f t="array" ref="AD96">EXP(SQRT(SUM(LN(Y96:AC96)^2)))</f>
        <v>1.500908096744312</v>
      </c>
      <c r="AE96" s="31">
        <v>1</v>
      </c>
      <c r="AF96" s="31">
        <v>1</v>
      </c>
      <c r="AG96" s="28">
        <v>2</v>
      </c>
      <c r="AH96" s="30">
        <v>3</v>
      </c>
      <c r="AI96" s="41">
        <v>4</v>
      </c>
      <c r="AJ96">
        <f t="shared" si="54"/>
        <v>1</v>
      </c>
      <c r="AK96">
        <f t="shared" si="55"/>
        <v>1</v>
      </c>
      <c r="AL96">
        <f t="shared" si="56"/>
        <v>1.02</v>
      </c>
      <c r="AM96">
        <f t="shared" si="57"/>
        <v>1.02</v>
      </c>
      <c r="AN96">
        <f t="shared" si="58"/>
        <v>1.5</v>
      </c>
      <c r="AO96" cm="1">
        <f t="array" ref="AO96">EXP(SQRT(SUM(LN(AJ96:AN96)^2)))</f>
        <v>1.5014496933519168</v>
      </c>
    </row>
    <row r="97" spans="1:41" ht="49.5" customHeight="1" thickBot="1" x14ac:dyDescent="0.4">
      <c r="A97" s="7" t="s">
        <v>244</v>
      </c>
      <c r="B97" s="33">
        <v>140892</v>
      </c>
      <c r="O97" s="19" t="s">
        <v>224</v>
      </c>
      <c r="P97" s="19" t="s">
        <v>225</v>
      </c>
      <c r="Q97" s="19">
        <v>2018</v>
      </c>
      <c r="R97" s="19" t="s">
        <v>132</v>
      </c>
      <c r="S97" s="19" t="s">
        <v>809</v>
      </c>
      <c r="T97" s="31">
        <v>1</v>
      </c>
      <c r="U97" s="31">
        <v>1</v>
      </c>
      <c r="V97" s="28">
        <v>2</v>
      </c>
      <c r="W97" s="28">
        <v>2</v>
      </c>
      <c r="X97" s="41">
        <v>4</v>
      </c>
      <c r="Y97">
        <f t="shared" si="49"/>
        <v>1</v>
      </c>
      <c r="Z97">
        <f t="shared" si="50"/>
        <v>1</v>
      </c>
      <c r="AA97">
        <f t="shared" si="51"/>
        <v>1.02</v>
      </c>
      <c r="AB97">
        <f t="shared" si="52"/>
        <v>1.01</v>
      </c>
      <c r="AC97">
        <f t="shared" si="53"/>
        <v>1.5</v>
      </c>
      <c r="AD97" cm="1">
        <f t="array" ref="AD97">EXP(SQRT(SUM(LN(Y97:AC97)^2)))</f>
        <v>1.500908096744312</v>
      </c>
      <c r="AE97" s="31">
        <v>1</v>
      </c>
      <c r="AF97" s="31">
        <v>1</v>
      </c>
      <c r="AG97" s="28">
        <v>2</v>
      </c>
      <c r="AH97" s="30">
        <v>3</v>
      </c>
      <c r="AI97" s="41">
        <v>4</v>
      </c>
      <c r="AJ97">
        <f t="shared" si="54"/>
        <v>1</v>
      </c>
      <c r="AK97">
        <f t="shared" si="55"/>
        <v>1</v>
      </c>
      <c r="AL97">
        <f t="shared" si="56"/>
        <v>1.02</v>
      </c>
      <c r="AM97">
        <f t="shared" si="57"/>
        <v>1.02</v>
      </c>
      <c r="AN97">
        <f t="shared" si="58"/>
        <v>1.5</v>
      </c>
      <c r="AO97" cm="1">
        <f t="array" ref="AO97">EXP(SQRT(SUM(LN(AJ97:AN97)^2)))</f>
        <v>1.5014496933519168</v>
      </c>
    </row>
    <row r="98" spans="1:41" ht="49.5" customHeight="1" thickBot="1" x14ac:dyDescent="0.4">
      <c r="A98" s="7" t="s">
        <v>245</v>
      </c>
      <c r="B98" s="33">
        <v>139836</v>
      </c>
      <c r="O98" s="19" t="s">
        <v>224</v>
      </c>
      <c r="P98" s="19" t="s">
        <v>225</v>
      </c>
      <c r="Q98" s="19">
        <v>2018</v>
      </c>
      <c r="R98" s="19" t="s">
        <v>132</v>
      </c>
      <c r="S98" s="19" t="s">
        <v>809</v>
      </c>
      <c r="T98" s="31">
        <v>1</v>
      </c>
      <c r="U98" s="31">
        <v>1</v>
      </c>
      <c r="V98" s="28">
        <v>2</v>
      </c>
      <c r="W98" s="28">
        <v>2</v>
      </c>
      <c r="X98" s="41">
        <v>4</v>
      </c>
      <c r="Y98">
        <f t="shared" si="49"/>
        <v>1</v>
      </c>
      <c r="Z98">
        <f t="shared" si="50"/>
        <v>1</v>
      </c>
      <c r="AA98">
        <f t="shared" si="51"/>
        <v>1.02</v>
      </c>
      <c r="AB98">
        <f t="shared" si="52"/>
        <v>1.01</v>
      </c>
      <c r="AC98">
        <f t="shared" si="53"/>
        <v>1.5</v>
      </c>
      <c r="AD98" cm="1">
        <f t="array" ref="AD98">EXP(SQRT(SUM(LN(Y98:AC98)^2)))</f>
        <v>1.500908096744312</v>
      </c>
      <c r="AE98" s="31">
        <v>1</v>
      </c>
      <c r="AF98" s="31">
        <v>1</v>
      </c>
      <c r="AG98" s="28">
        <v>2</v>
      </c>
      <c r="AH98" s="30">
        <v>3</v>
      </c>
      <c r="AI98" s="41">
        <v>4</v>
      </c>
      <c r="AJ98">
        <f t="shared" si="54"/>
        <v>1</v>
      </c>
      <c r="AK98">
        <f t="shared" si="55"/>
        <v>1</v>
      </c>
      <c r="AL98">
        <f t="shared" si="56"/>
        <v>1.02</v>
      </c>
      <c r="AM98">
        <f t="shared" si="57"/>
        <v>1.02</v>
      </c>
      <c r="AN98">
        <f t="shared" si="58"/>
        <v>1.5</v>
      </c>
      <c r="AO98" cm="1">
        <f t="array" ref="AO98">EXP(SQRT(SUM(LN(AJ98:AN98)^2)))</f>
        <v>1.5014496933519168</v>
      </c>
    </row>
    <row r="99" spans="1:41" ht="15" thickBot="1" x14ac:dyDescent="0.4">
      <c r="A99" s="7"/>
      <c r="Y99" t="str">
        <f t="shared" si="49"/>
        <v>no</v>
      </c>
      <c r="Z99" t="str">
        <f t="shared" si="50"/>
        <v>no</v>
      </c>
      <c r="AA99" t="str">
        <f t="shared" si="51"/>
        <v>no</v>
      </c>
      <c r="AB99" t="str">
        <f t="shared" si="52"/>
        <v>no</v>
      </c>
      <c r="AC99" t="str">
        <f t="shared" si="53"/>
        <v>no</v>
      </c>
      <c r="AD99" t="e" cm="1">
        <f t="array" ref="AD99">EXP(SQRT(SUM(LN(Y99:AC99)^2)))</f>
        <v>#VALUE!</v>
      </c>
      <c r="AJ99" t="str">
        <f t="shared" si="54"/>
        <v>no</v>
      </c>
      <c r="AK99" t="str">
        <f t="shared" si="55"/>
        <v>no</v>
      </c>
      <c r="AL99" t="str">
        <f t="shared" si="56"/>
        <v>no</v>
      </c>
      <c r="AM99" t="str">
        <f t="shared" si="57"/>
        <v>no</v>
      </c>
      <c r="AN99" t="str">
        <f t="shared" si="58"/>
        <v>no</v>
      </c>
      <c r="AO99" t="e" cm="1">
        <f t="array" ref="AO99">EXP(SQRT(SUM(LN(AJ99:AN99)^2)))</f>
        <v>#VALUE!</v>
      </c>
    </row>
    <row r="100" spans="1:41" ht="15.75" customHeight="1" thickBot="1" x14ac:dyDescent="0.4">
      <c r="A100" s="7" t="s">
        <v>127</v>
      </c>
      <c r="B100" s="17" t="s">
        <v>128</v>
      </c>
      <c r="C100" s="18"/>
      <c r="Y100" t="str">
        <f t="shared" si="49"/>
        <v>no</v>
      </c>
      <c r="Z100" t="str">
        <f t="shared" si="50"/>
        <v>no</v>
      </c>
      <c r="AA100" t="str">
        <f t="shared" si="51"/>
        <v>no</v>
      </c>
      <c r="AB100" t="str">
        <f t="shared" si="52"/>
        <v>no</v>
      </c>
      <c r="AC100" t="str">
        <f t="shared" si="53"/>
        <v>no</v>
      </c>
      <c r="AD100" t="e" cm="1">
        <f t="array" ref="AD100">EXP(SQRT(SUM(LN(Y100:AC100)^2)))</f>
        <v>#VALUE!</v>
      </c>
      <c r="AJ100" t="str">
        <f t="shared" si="54"/>
        <v>no</v>
      </c>
      <c r="AK100" t="str">
        <f t="shared" si="55"/>
        <v>no</v>
      </c>
      <c r="AL100" t="str">
        <f t="shared" si="56"/>
        <v>no</v>
      </c>
      <c r="AM100" t="str">
        <f t="shared" si="57"/>
        <v>no</v>
      </c>
      <c r="AN100" t="str">
        <f t="shared" si="58"/>
        <v>no</v>
      </c>
      <c r="AO100" t="e" cm="1">
        <f t="array" ref="AO100">EXP(SQRT(SUM(LN(AJ100:AN100)^2)))</f>
        <v>#VALUE!</v>
      </c>
    </row>
    <row r="101" spans="1:41" ht="15.75" customHeight="1" thickBot="1" x14ac:dyDescent="0.4">
      <c r="A101" s="7" t="s">
        <v>129</v>
      </c>
      <c r="B101" s="17" t="s">
        <v>130</v>
      </c>
      <c r="C101" s="20" t="s">
        <v>130</v>
      </c>
      <c r="D101" s="20" t="s">
        <v>130</v>
      </c>
      <c r="E101" s="20" t="s">
        <v>131</v>
      </c>
      <c r="F101" s="20" t="s">
        <v>131</v>
      </c>
      <c r="G101" s="20" t="s">
        <v>131</v>
      </c>
      <c r="H101" s="20" t="s">
        <v>132</v>
      </c>
      <c r="I101" s="20" t="s">
        <v>132</v>
      </c>
      <c r="J101" s="20" t="s">
        <v>132</v>
      </c>
      <c r="K101" s="20" t="s">
        <v>133</v>
      </c>
      <c r="L101" s="20" t="s">
        <v>133</v>
      </c>
      <c r="M101" s="20" t="s">
        <v>133</v>
      </c>
      <c r="Y101" t="str">
        <f t="shared" si="49"/>
        <v>no</v>
      </c>
      <c r="Z101" t="str">
        <f t="shared" si="50"/>
        <v>no</v>
      </c>
      <c r="AA101" t="str">
        <f t="shared" si="51"/>
        <v>no</v>
      </c>
      <c r="AB101" t="str">
        <f t="shared" si="52"/>
        <v>no</v>
      </c>
      <c r="AC101" t="str">
        <f t="shared" si="53"/>
        <v>no</v>
      </c>
      <c r="AD101" t="e" cm="1">
        <f t="array" ref="AD101">EXP(SQRT(SUM(LN(Y101:AC101)^2)))</f>
        <v>#VALUE!</v>
      </c>
      <c r="AJ101" t="str">
        <f t="shared" si="54"/>
        <v>no</v>
      </c>
      <c r="AK101" t="str">
        <f t="shared" si="55"/>
        <v>no</v>
      </c>
      <c r="AL101" t="str">
        <f t="shared" si="56"/>
        <v>no</v>
      </c>
      <c r="AM101" t="str">
        <f t="shared" si="57"/>
        <v>no</v>
      </c>
      <c r="AN101" t="str">
        <f t="shared" si="58"/>
        <v>no</v>
      </c>
      <c r="AO101" t="e" cm="1">
        <f t="array" ref="AO101">EXP(SQRT(SUM(LN(AJ101:AN101)^2)))</f>
        <v>#VALUE!</v>
      </c>
    </row>
    <row r="102" spans="1:41" ht="15.75" customHeight="1" thickBot="1" x14ac:dyDescent="0.4">
      <c r="A102" s="7" t="s">
        <v>134</v>
      </c>
      <c r="B102" s="17">
        <v>22</v>
      </c>
      <c r="C102" s="18">
        <v>23</v>
      </c>
      <c r="D102" s="18">
        <v>24</v>
      </c>
      <c r="E102" s="18">
        <v>28</v>
      </c>
      <c r="F102" s="18">
        <v>29</v>
      </c>
      <c r="G102" s="18">
        <v>30</v>
      </c>
      <c r="H102" s="18">
        <v>34</v>
      </c>
      <c r="I102" s="18">
        <v>35</v>
      </c>
      <c r="J102" s="18">
        <v>37</v>
      </c>
      <c r="K102" s="18">
        <v>39</v>
      </c>
      <c r="L102" s="18">
        <v>41</v>
      </c>
      <c r="M102" s="18">
        <v>42</v>
      </c>
      <c r="Y102" t="str">
        <f t="shared" si="49"/>
        <v>no</v>
      </c>
      <c r="Z102" t="str">
        <f t="shared" si="50"/>
        <v>no</v>
      </c>
      <c r="AA102" t="str">
        <f t="shared" si="51"/>
        <v>no</v>
      </c>
      <c r="AB102" t="str">
        <f t="shared" si="52"/>
        <v>no</v>
      </c>
      <c r="AC102" t="str">
        <f t="shared" si="53"/>
        <v>no</v>
      </c>
      <c r="AD102" t="e" cm="1">
        <f t="array" ref="AD102">EXP(SQRT(SUM(LN(Y102:AC102)^2)))</f>
        <v>#VALUE!</v>
      </c>
      <c r="AJ102" t="str">
        <f t="shared" si="54"/>
        <v>no</v>
      </c>
      <c r="AK102" t="str">
        <f t="shared" si="55"/>
        <v>no</v>
      </c>
      <c r="AL102" t="str">
        <f t="shared" si="56"/>
        <v>no</v>
      </c>
      <c r="AM102" t="str">
        <f t="shared" si="57"/>
        <v>no</v>
      </c>
      <c r="AN102" t="str">
        <f t="shared" si="58"/>
        <v>no</v>
      </c>
      <c r="AO102" t="e" cm="1">
        <f t="array" ref="AO102">EXP(SQRT(SUM(LN(AJ102:AN102)^2)))</f>
        <v>#VALUE!</v>
      </c>
    </row>
    <row r="103" spans="1:41" ht="15.75" customHeight="1" thickBot="1" x14ac:dyDescent="0.4">
      <c r="A103" s="7" t="s">
        <v>139</v>
      </c>
      <c r="B103" s="36">
        <v>2.003409</v>
      </c>
      <c r="C103" s="36">
        <v>2.4467889999999999</v>
      </c>
      <c r="D103" s="36">
        <v>2.364798</v>
      </c>
      <c r="E103" s="36">
        <v>2.461217</v>
      </c>
      <c r="F103" s="36">
        <v>2.3685239999999999</v>
      </c>
      <c r="G103" s="36">
        <v>2.1339869999999999</v>
      </c>
      <c r="H103" s="36">
        <v>2.169314</v>
      </c>
      <c r="I103" s="36">
        <v>2.3641329999999998</v>
      </c>
      <c r="J103" s="36">
        <v>2.1100020000000002</v>
      </c>
      <c r="K103" s="36">
        <v>2.046926</v>
      </c>
      <c r="L103" s="36">
        <v>2.1597849999999998</v>
      </c>
      <c r="M103" s="36">
        <v>2.054459</v>
      </c>
      <c r="Y103" t="str">
        <f t="shared" si="49"/>
        <v>no</v>
      </c>
      <c r="Z103" t="str">
        <f t="shared" si="50"/>
        <v>no</v>
      </c>
      <c r="AA103" t="str">
        <f t="shared" si="51"/>
        <v>no</v>
      </c>
      <c r="AB103" t="str">
        <f t="shared" si="52"/>
        <v>no</v>
      </c>
      <c r="AC103" t="str">
        <f t="shared" si="53"/>
        <v>no</v>
      </c>
      <c r="AD103" t="e" cm="1">
        <f t="array" ref="AD103">EXP(SQRT(SUM(LN(Y103:AC103)^2)))</f>
        <v>#VALUE!</v>
      </c>
      <c r="AJ103" t="str">
        <f t="shared" si="54"/>
        <v>no</v>
      </c>
      <c r="AK103" t="str">
        <f t="shared" si="55"/>
        <v>no</v>
      </c>
      <c r="AL103" t="str">
        <f t="shared" si="56"/>
        <v>no</v>
      </c>
      <c r="AM103" t="str">
        <f t="shared" si="57"/>
        <v>no</v>
      </c>
      <c r="AN103" t="str">
        <f t="shared" si="58"/>
        <v>no</v>
      </c>
      <c r="AO103" t="e" cm="1">
        <f t="array" ref="AO103">EXP(SQRT(SUM(LN(AJ103:AN103)^2)))</f>
        <v>#VALUE!</v>
      </c>
    </row>
    <row r="104" spans="1:41" ht="15.75" customHeight="1" thickBot="1" x14ac:dyDescent="0.4">
      <c r="A104" s="7" t="s">
        <v>249</v>
      </c>
      <c r="B104" s="17">
        <v>1</v>
      </c>
      <c r="C104" s="17">
        <v>1</v>
      </c>
      <c r="D104" s="17">
        <v>1</v>
      </c>
      <c r="E104" s="17">
        <v>1</v>
      </c>
      <c r="F104" s="17">
        <v>1</v>
      </c>
      <c r="G104" s="17">
        <v>1</v>
      </c>
      <c r="H104" s="17">
        <v>1</v>
      </c>
      <c r="I104" s="17">
        <v>1</v>
      </c>
      <c r="J104" s="17">
        <v>1</v>
      </c>
      <c r="K104" s="17">
        <v>1</v>
      </c>
      <c r="L104" s="17">
        <v>1</v>
      </c>
      <c r="M104" s="17">
        <v>1</v>
      </c>
      <c r="Y104" t="str">
        <f t="shared" si="49"/>
        <v>no</v>
      </c>
      <c r="Z104" t="str">
        <f t="shared" si="50"/>
        <v>no</v>
      </c>
      <c r="AA104" t="str">
        <f t="shared" si="51"/>
        <v>no</v>
      </c>
      <c r="AB104" t="str">
        <f t="shared" si="52"/>
        <v>no</v>
      </c>
      <c r="AC104" t="str">
        <f t="shared" si="53"/>
        <v>no</v>
      </c>
      <c r="AD104" t="e" cm="1">
        <f t="array" ref="AD104">EXP(SQRT(SUM(LN(Y104:AC104)^2)))</f>
        <v>#VALUE!</v>
      </c>
      <c r="AJ104" t="str">
        <f t="shared" si="54"/>
        <v>no</v>
      </c>
      <c r="AK104" t="str">
        <f t="shared" si="55"/>
        <v>no</v>
      </c>
      <c r="AL104" t="str">
        <f t="shared" si="56"/>
        <v>no</v>
      </c>
      <c r="AM104" t="str">
        <f t="shared" si="57"/>
        <v>no</v>
      </c>
      <c r="AN104" t="str">
        <f t="shared" si="58"/>
        <v>no</v>
      </c>
      <c r="AO104" t="e" cm="1">
        <f t="array" ref="AO104">EXP(SQRT(SUM(LN(AJ104:AN104)^2)))</f>
        <v>#VALUE!</v>
      </c>
    </row>
    <row r="105" spans="1:41" ht="15.75" customHeight="1" thickBot="1" x14ac:dyDescent="0.4">
      <c r="A105" s="7" t="s">
        <v>250</v>
      </c>
      <c r="B105" s="17">
        <f t="shared" ref="B105:M105" si="59">B104/B103</f>
        <v>0.49914920018827907</v>
      </c>
      <c r="C105" s="17">
        <f t="shared" si="59"/>
        <v>0.40869891110349116</v>
      </c>
      <c r="D105" s="17">
        <f t="shared" si="59"/>
        <v>0.42286909917887278</v>
      </c>
      <c r="E105" s="17">
        <f t="shared" si="59"/>
        <v>0.40630306064032551</v>
      </c>
      <c r="F105" s="17">
        <f t="shared" si="59"/>
        <v>0.42220387042732099</v>
      </c>
      <c r="G105" s="17">
        <f t="shared" si="59"/>
        <v>0.46860641606532749</v>
      </c>
      <c r="H105" s="17">
        <f t="shared" si="59"/>
        <v>0.46097522073798447</v>
      </c>
      <c r="I105" s="17">
        <f t="shared" si="59"/>
        <v>0.42298804678078605</v>
      </c>
      <c r="J105" s="17">
        <f t="shared" si="59"/>
        <v>0.47393320006331746</v>
      </c>
      <c r="K105" s="17">
        <f t="shared" si="59"/>
        <v>0.48853744590669129</v>
      </c>
      <c r="L105" s="17">
        <f t="shared" si="59"/>
        <v>0.46300904951187272</v>
      </c>
      <c r="M105" s="17">
        <f t="shared" si="59"/>
        <v>0.48674614582233083</v>
      </c>
      <c r="Y105" t="str">
        <f t="shared" si="49"/>
        <v>no</v>
      </c>
      <c r="Z105" t="str">
        <f t="shared" si="50"/>
        <v>no</v>
      </c>
      <c r="AA105" t="str">
        <f t="shared" si="51"/>
        <v>no</v>
      </c>
      <c r="AB105" t="str">
        <f t="shared" si="52"/>
        <v>no</v>
      </c>
      <c r="AC105" t="str">
        <f t="shared" si="53"/>
        <v>no</v>
      </c>
      <c r="AD105" t="e" cm="1">
        <f t="array" ref="AD105">EXP(SQRT(SUM(LN(Y105:AC105)^2)))</f>
        <v>#VALUE!</v>
      </c>
      <c r="AJ105" t="str">
        <f t="shared" si="54"/>
        <v>no</v>
      </c>
      <c r="AK105" t="str">
        <f t="shared" si="55"/>
        <v>no</v>
      </c>
      <c r="AL105" t="str">
        <f t="shared" si="56"/>
        <v>no</v>
      </c>
      <c r="AM105" t="str">
        <f t="shared" si="57"/>
        <v>no</v>
      </c>
      <c r="AN105" t="str">
        <f t="shared" si="58"/>
        <v>no</v>
      </c>
      <c r="AO105" t="e" cm="1">
        <f t="array" ref="AO105">EXP(SQRT(SUM(LN(AJ105:AN105)^2)))</f>
        <v>#VALUE!</v>
      </c>
    </row>
    <row r="106" spans="1:41" ht="15.75" customHeight="1" thickBot="1" x14ac:dyDescent="0.4">
      <c r="A106" s="7" t="s">
        <v>251</v>
      </c>
      <c r="B106" s="17">
        <v>33.200000000000003</v>
      </c>
      <c r="C106" s="17">
        <v>33</v>
      </c>
      <c r="D106" s="17">
        <v>32.4</v>
      </c>
      <c r="E106" s="17">
        <v>27.2</v>
      </c>
      <c r="F106" s="17">
        <v>27.4</v>
      </c>
      <c r="G106" s="17">
        <v>24.4</v>
      </c>
      <c r="H106" s="17">
        <v>27.7</v>
      </c>
      <c r="I106" s="17">
        <v>27</v>
      </c>
      <c r="J106" s="17">
        <v>23.9</v>
      </c>
      <c r="K106" s="17">
        <v>28</v>
      </c>
      <c r="L106" s="17">
        <v>29.9</v>
      </c>
      <c r="M106" s="17">
        <v>31.9</v>
      </c>
      <c r="O106" s="19" t="s">
        <v>246</v>
      </c>
      <c r="P106" s="19" t="s">
        <v>247</v>
      </c>
      <c r="Q106" s="19">
        <v>2019</v>
      </c>
      <c r="R106" s="19" t="s">
        <v>248</v>
      </c>
      <c r="S106" s="19" t="s">
        <v>58</v>
      </c>
      <c r="T106" s="24">
        <v>2</v>
      </c>
      <c r="U106" s="23">
        <v>1</v>
      </c>
      <c r="V106" s="23">
        <v>1</v>
      </c>
      <c r="W106" s="34">
        <v>2</v>
      </c>
      <c r="X106" s="35">
        <v>1</v>
      </c>
      <c r="Y106">
        <f t="shared" si="49"/>
        <v>1.05</v>
      </c>
      <c r="Z106">
        <f t="shared" si="50"/>
        <v>1</v>
      </c>
      <c r="AA106">
        <f t="shared" si="51"/>
        <v>1</v>
      </c>
      <c r="AB106">
        <f t="shared" si="52"/>
        <v>1.01</v>
      </c>
      <c r="AC106">
        <f t="shared" si="53"/>
        <v>1</v>
      </c>
      <c r="AD106" cm="1">
        <f t="array" ref="AD106">EXP(SQRT(SUM(LN(Y106:AC106)^2)))</f>
        <v>1.0510550504206344</v>
      </c>
      <c r="AE106" s="34">
        <v>2</v>
      </c>
      <c r="AF106" s="35">
        <v>1</v>
      </c>
      <c r="AG106" s="35">
        <v>1</v>
      </c>
      <c r="AH106" s="35">
        <v>1</v>
      </c>
      <c r="AI106" s="35">
        <v>1</v>
      </c>
      <c r="AJ106">
        <f t="shared" si="54"/>
        <v>1.05</v>
      </c>
      <c r="AK106">
        <f t="shared" si="55"/>
        <v>1</v>
      </c>
      <c r="AL106">
        <f t="shared" si="56"/>
        <v>1</v>
      </c>
      <c r="AM106">
        <f t="shared" si="57"/>
        <v>1</v>
      </c>
      <c r="AN106">
        <f t="shared" si="58"/>
        <v>1</v>
      </c>
      <c r="AO106" cm="1">
        <f t="array" ref="AO106">EXP(SQRT(SUM(LN(AJ106:AN106)^2)))</f>
        <v>1.05</v>
      </c>
    </row>
    <row r="107" spans="1:41" ht="23.5" customHeight="1" thickBot="1" x14ac:dyDescent="0.4">
      <c r="A107" s="7" t="s">
        <v>252</v>
      </c>
      <c r="B107" s="37">
        <f t="shared" ref="B107:M107" si="60">B106*B105</f>
        <v>16.571753446250867</v>
      </c>
      <c r="C107" s="37">
        <f t="shared" si="60"/>
        <v>13.487064066415208</v>
      </c>
      <c r="D107" s="37">
        <f t="shared" si="60"/>
        <v>13.700958813395477</v>
      </c>
      <c r="E107" s="37">
        <f t="shared" si="60"/>
        <v>11.051443249416854</v>
      </c>
      <c r="F107" s="37">
        <f t="shared" si="60"/>
        <v>11.568386049708595</v>
      </c>
      <c r="G107" s="37">
        <f t="shared" si="60"/>
        <v>11.433996551993991</v>
      </c>
      <c r="H107" s="37">
        <f t="shared" si="60"/>
        <v>12.769013614442169</v>
      </c>
      <c r="I107" s="37">
        <f t="shared" si="60"/>
        <v>11.420677263081224</v>
      </c>
      <c r="J107" s="37">
        <f t="shared" si="60"/>
        <v>11.327003481513287</v>
      </c>
      <c r="K107" s="37">
        <f t="shared" si="60"/>
        <v>13.679048485387357</v>
      </c>
      <c r="L107" s="37">
        <f t="shared" si="60"/>
        <v>13.843970580404994</v>
      </c>
      <c r="M107" s="37">
        <f t="shared" si="60"/>
        <v>15.527202051732353</v>
      </c>
      <c r="Y107" t="str">
        <f t="shared" si="49"/>
        <v>no</v>
      </c>
      <c r="Z107" t="str">
        <f t="shared" si="50"/>
        <v>no</v>
      </c>
      <c r="AA107" t="str">
        <f t="shared" si="51"/>
        <v>no</v>
      </c>
      <c r="AB107" t="str">
        <f t="shared" si="52"/>
        <v>no</v>
      </c>
      <c r="AC107" t="str">
        <f t="shared" si="53"/>
        <v>no</v>
      </c>
      <c r="AD107" t="e" cm="1">
        <f t="array" ref="AD107">EXP(SQRT(SUM(LN(Y107:AC107)^2)))</f>
        <v>#VALUE!</v>
      </c>
      <c r="AJ107" t="str">
        <f t="shared" si="54"/>
        <v>no</v>
      </c>
      <c r="AK107" t="str">
        <f t="shared" si="55"/>
        <v>no</v>
      </c>
      <c r="AL107" t="str">
        <f t="shared" si="56"/>
        <v>no</v>
      </c>
      <c r="AM107" t="str">
        <f t="shared" si="57"/>
        <v>no</v>
      </c>
      <c r="AN107" t="str">
        <f t="shared" si="58"/>
        <v>no</v>
      </c>
      <c r="AO107" t="e" cm="1">
        <f t="array" ref="AO107">EXP(SQRT(SUM(LN(AJ107:AN107)^2)))</f>
        <v>#VALUE!</v>
      </c>
    </row>
    <row r="108" spans="1:41" ht="15" thickBot="1" x14ac:dyDescent="0.4">
      <c r="A108" s="7"/>
      <c r="Y108" t="str">
        <f t="shared" si="49"/>
        <v>no</v>
      </c>
      <c r="Z108" t="str">
        <f t="shared" si="50"/>
        <v>no</v>
      </c>
      <c r="AA108" t="str">
        <f t="shared" si="51"/>
        <v>no</v>
      </c>
      <c r="AB108" t="str">
        <f t="shared" si="52"/>
        <v>no</v>
      </c>
      <c r="AC108" t="str">
        <f t="shared" si="53"/>
        <v>no</v>
      </c>
      <c r="AD108" t="e" cm="1">
        <f t="array" ref="AD108">EXP(SQRT(SUM(LN(Y108:AC108)^2)))</f>
        <v>#VALUE!</v>
      </c>
      <c r="AJ108" t="str">
        <f t="shared" si="54"/>
        <v>no</v>
      </c>
      <c r="AK108" t="str">
        <f t="shared" si="55"/>
        <v>no</v>
      </c>
      <c r="AL108" t="str">
        <f t="shared" si="56"/>
        <v>no</v>
      </c>
      <c r="AM108" t="str">
        <f t="shared" si="57"/>
        <v>no</v>
      </c>
      <c r="AN108" t="str">
        <f t="shared" si="58"/>
        <v>no</v>
      </c>
      <c r="AO108" t="e" cm="1">
        <f t="array" ref="AO108">EXP(SQRT(SUM(LN(AJ108:AN108)^2)))</f>
        <v>#VALUE!</v>
      </c>
    </row>
    <row r="109" spans="1:41" ht="15" thickBot="1" x14ac:dyDescent="0.4">
      <c r="A109" s="7" t="s">
        <v>127</v>
      </c>
      <c r="B109" s="38" t="s">
        <v>207</v>
      </c>
      <c r="Y109" t="str">
        <f t="shared" si="49"/>
        <v>no</v>
      </c>
      <c r="Z109" t="str">
        <f t="shared" si="50"/>
        <v>no</v>
      </c>
      <c r="AA109" t="str">
        <f t="shared" si="51"/>
        <v>no</v>
      </c>
      <c r="AB109" t="str">
        <f t="shared" si="52"/>
        <v>no</v>
      </c>
      <c r="AC109" t="str">
        <f t="shared" si="53"/>
        <v>no</v>
      </c>
      <c r="AD109" t="e" cm="1">
        <f t="array" ref="AD109">EXP(SQRT(SUM(LN(Y109:AC109)^2)))</f>
        <v>#VALUE!</v>
      </c>
      <c r="AJ109" t="str">
        <f t="shared" si="54"/>
        <v>no</v>
      </c>
      <c r="AK109" t="str">
        <f t="shared" si="55"/>
        <v>no</v>
      </c>
      <c r="AL109" t="str">
        <f t="shared" si="56"/>
        <v>no</v>
      </c>
      <c r="AM109" t="str">
        <f t="shared" si="57"/>
        <v>no</v>
      </c>
      <c r="AN109" t="str">
        <f t="shared" si="58"/>
        <v>no</v>
      </c>
      <c r="AO109" t="e" cm="1">
        <f t="array" ref="AO109">EXP(SQRT(SUM(LN(AJ109:AN109)^2)))</f>
        <v>#VALUE!</v>
      </c>
    </row>
    <row r="110" spans="1:41" ht="15" thickBot="1" x14ac:dyDescent="0.4">
      <c r="A110" s="7" t="s">
        <v>129</v>
      </c>
      <c r="B110" s="39" t="s">
        <v>207</v>
      </c>
      <c r="Y110" t="str">
        <f t="shared" si="49"/>
        <v>no</v>
      </c>
      <c r="Z110" t="str">
        <f t="shared" si="50"/>
        <v>no</v>
      </c>
      <c r="AA110" t="str">
        <f t="shared" si="51"/>
        <v>no</v>
      </c>
      <c r="AB110" t="str">
        <f t="shared" si="52"/>
        <v>no</v>
      </c>
      <c r="AC110" t="str">
        <f t="shared" si="53"/>
        <v>no</v>
      </c>
      <c r="AD110" t="e" cm="1">
        <f t="array" ref="AD110">EXP(SQRT(SUM(LN(Y110:AC110)^2)))</f>
        <v>#VALUE!</v>
      </c>
      <c r="AJ110" t="str">
        <f t="shared" si="54"/>
        <v>no</v>
      </c>
      <c r="AK110" t="str">
        <f t="shared" si="55"/>
        <v>no</v>
      </c>
      <c r="AL110" t="str">
        <f t="shared" si="56"/>
        <v>no</v>
      </c>
      <c r="AM110" t="str">
        <f t="shared" si="57"/>
        <v>no</v>
      </c>
      <c r="AN110" t="str">
        <f t="shared" si="58"/>
        <v>no</v>
      </c>
      <c r="AO110" t="e" cm="1">
        <f t="array" ref="AO110">EXP(SQRT(SUM(LN(AJ110:AN110)^2)))</f>
        <v>#VALUE!</v>
      </c>
    </row>
    <row r="111" spans="1:41" ht="15" thickBot="1" x14ac:dyDescent="0.4">
      <c r="A111" s="7" t="s">
        <v>134</v>
      </c>
      <c r="B111" s="40" t="s">
        <v>207</v>
      </c>
      <c r="Y111" t="str">
        <f t="shared" si="49"/>
        <v>no</v>
      </c>
      <c r="Z111" t="str">
        <f t="shared" si="50"/>
        <v>no</v>
      </c>
      <c r="AA111" t="str">
        <f t="shared" si="51"/>
        <v>no</v>
      </c>
      <c r="AB111" t="str">
        <f t="shared" si="52"/>
        <v>no</v>
      </c>
      <c r="AC111" t="str">
        <f t="shared" si="53"/>
        <v>no</v>
      </c>
      <c r="AD111" t="e" cm="1">
        <f t="array" ref="AD111">EXP(SQRT(SUM(LN(Y111:AC111)^2)))</f>
        <v>#VALUE!</v>
      </c>
      <c r="AJ111" t="str">
        <f t="shared" si="54"/>
        <v>no</v>
      </c>
      <c r="AK111" t="str">
        <f t="shared" si="55"/>
        <v>no</v>
      </c>
      <c r="AL111" t="str">
        <f t="shared" si="56"/>
        <v>no</v>
      </c>
      <c r="AM111" t="str">
        <f t="shared" si="57"/>
        <v>no</v>
      </c>
      <c r="AN111" t="str">
        <f t="shared" si="58"/>
        <v>no</v>
      </c>
      <c r="AO111" t="e" cm="1">
        <f t="array" ref="AO111">EXP(SQRT(SUM(LN(AJ111:AN111)^2)))</f>
        <v>#VALUE!</v>
      </c>
    </row>
    <row r="112" spans="1:41" ht="26.5" thickBot="1" x14ac:dyDescent="0.4">
      <c r="A112" s="7" t="s">
        <v>253</v>
      </c>
      <c r="B112" s="38">
        <v>0.5</v>
      </c>
      <c r="O112" s="19" t="s">
        <v>254</v>
      </c>
      <c r="P112" s="19" t="s">
        <v>50</v>
      </c>
      <c r="Q112" s="19" t="s">
        <v>50</v>
      </c>
      <c r="R112" s="19" t="s">
        <v>219</v>
      </c>
      <c r="S112" s="19" t="s">
        <v>58</v>
      </c>
      <c r="T112" s="41">
        <v>4</v>
      </c>
      <c r="U112" s="41">
        <v>4</v>
      </c>
      <c r="V112" s="29">
        <v>5</v>
      </c>
      <c r="W112" s="28">
        <v>2</v>
      </c>
      <c r="X112" s="31">
        <v>1</v>
      </c>
      <c r="Y112">
        <f t="shared" si="49"/>
        <v>1.2</v>
      </c>
      <c r="Z112">
        <f t="shared" si="50"/>
        <v>1.1000000000000001</v>
      </c>
      <c r="AA112">
        <f t="shared" si="51"/>
        <v>1.5</v>
      </c>
      <c r="AB112">
        <f t="shared" si="52"/>
        <v>1.01</v>
      </c>
      <c r="AC112">
        <f t="shared" si="53"/>
        <v>1</v>
      </c>
      <c r="AD112" cm="1">
        <f t="array" ref="AD112">EXP(SQRT(SUM(LN(Y112:AC112)^2)))</f>
        <v>1.5758289066762539</v>
      </c>
      <c r="AE112" s="41">
        <v>4</v>
      </c>
      <c r="AF112" s="41">
        <v>4</v>
      </c>
      <c r="AG112" s="29">
        <v>5</v>
      </c>
      <c r="AH112" s="30">
        <v>3</v>
      </c>
      <c r="AI112" s="31">
        <v>1</v>
      </c>
      <c r="AJ112">
        <f t="shared" si="54"/>
        <v>1.2</v>
      </c>
      <c r="AK112">
        <f t="shared" si="55"/>
        <v>1.1000000000000001</v>
      </c>
      <c r="AL112">
        <f t="shared" si="56"/>
        <v>1.5</v>
      </c>
      <c r="AM112">
        <f t="shared" si="57"/>
        <v>1.02</v>
      </c>
      <c r="AN112">
        <f t="shared" si="58"/>
        <v>1</v>
      </c>
      <c r="AO112" cm="1">
        <f t="array" ref="AO112">EXP(SQRT(SUM(LN(AJ112:AN112)^2)))</f>
        <v>1.5763366686015439</v>
      </c>
    </row>
    <row r="113" spans="1:41" ht="29.5" thickBot="1" x14ac:dyDescent="0.4">
      <c r="A113" s="7" t="s">
        <v>255</v>
      </c>
      <c r="B113" s="38">
        <v>2</v>
      </c>
      <c r="O113" s="19" t="s">
        <v>256</v>
      </c>
      <c r="P113" s="19" t="s">
        <v>50</v>
      </c>
      <c r="Q113" s="19" t="s">
        <v>50</v>
      </c>
      <c r="R113" s="19" t="s">
        <v>50</v>
      </c>
      <c r="S113" s="19" t="s">
        <v>50</v>
      </c>
      <c r="T113" s="41">
        <v>4</v>
      </c>
      <c r="U113" s="29">
        <v>5</v>
      </c>
      <c r="V113" s="29">
        <v>5</v>
      </c>
      <c r="W113" s="29">
        <v>5</v>
      </c>
      <c r="X113" s="29">
        <v>5</v>
      </c>
      <c r="Y113">
        <f t="shared" si="49"/>
        <v>1.2</v>
      </c>
      <c r="Z113">
        <f t="shared" si="50"/>
        <v>1.2</v>
      </c>
      <c r="AA113">
        <f t="shared" si="51"/>
        <v>1.5</v>
      </c>
      <c r="AB113">
        <f t="shared" si="52"/>
        <v>1.1000000000000001</v>
      </c>
      <c r="AC113">
        <f t="shared" si="53"/>
        <v>2</v>
      </c>
      <c r="AD113" cm="1">
        <f t="array" ref="AD113">EXP(SQRT(SUM(LN(Y113:AC113)^2)))</f>
        <v>2.3367857022136453</v>
      </c>
      <c r="AE113" s="41">
        <v>4</v>
      </c>
      <c r="AF113" s="29">
        <v>5</v>
      </c>
      <c r="AG113" s="29">
        <v>5</v>
      </c>
      <c r="AH113" s="29">
        <v>5</v>
      </c>
      <c r="AI113" s="29">
        <v>5</v>
      </c>
      <c r="AJ113">
        <f t="shared" si="54"/>
        <v>1.2</v>
      </c>
      <c r="AK113">
        <f t="shared" si="55"/>
        <v>1.2</v>
      </c>
      <c r="AL113">
        <f t="shared" si="56"/>
        <v>1.5</v>
      </c>
      <c r="AM113">
        <f t="shared" si="57"/>
        <v>1.1000000000000001</v>
      </c>
      <c r="AN113">
        <f t="shared" si="58"/>
        <v>2</v>
      </c>
      <c r="AO113" cm="1">
        <f t="array" ref="AO113">EXP(SQRT(SUM(LN(AJ113:AN113)^2)))</f>
        <v>2.3367857022136453</v>
      </c>
    </row>
    <row r="114" spans="1:41" ht="29.5" thickBot="1" x14ac:dyDescent="0.4">
      <c r="A114" s="7" t="s">
        <v>257</v>
      </c>
      <c r="B114" s="38">
        <v>0.86</v>
      </c>
      <c r="O114" s="19" t="s">
        <v>256</v>
      </c>
      <c r="P114" s="19" t="s">
        <v>50</v>
      </c>
      <c r="Q114" s="19" t="s">
        <v>50</v>
      </c>
      <c r="R114" s="19" t="s">
        <v>50</v>
      </c>
      <c r="S114" s="19" t="s">
        <v>50</v>
      </c>
      <c r="T114" s="41">
        <v>4</v>
      </c>
      <c r="U114" s="29">
        <v>5</v>
      </c>
      <c r="V114" s="29">
        <v>5</v>
      </c>
      <c r="W114" s="29">
        <v>5</v>
      </c>
      <c r="X114" s="29">
        <v>5</v>
      </c>
      <c r="Y114">
        <f t="shared" si="49"/>
        <v>1.2</v>
      </c>
      <c r="Z114">
        <f t="shared" si="50"/>
        <v>1.2</v>
      </c>
      <c r="AA114">
        <f t="shared" si="51"/>
        <v>1.5</v>
      </c>
      <c r="AB114">
        <f t="shared" si="52"/>
        <v>1.1000000000000001</v>
      </c>
      <c r="AC114">
        <f t="shared" si="53"/>
        <v>2</v>
      </c>
      <c r="AD114" cm="1">
        <f t="array" ref="AD114">EXP(SQRT(SUM(LN(Y114:AC114)^2)))</f>
        <v>2.3367857022136453</v>
      </c>
      <c r="AE114" s="41">
        <v>4</v>
      </c>
      <c r="AF114" s="29">
        <v>5</v>
      </c>
      <c r="AG114" s="29">
        <v>5</v>
      </c>
      <c r="AH114" s="29">
        <v>5</v>
      </c>
      <c r="AI114" s="29">
        <v>5</v>
      </c>
      <c r="AJ114">
        <f t="shared" si="54"/>
        <v>1.2</v>
      </c>
      <c r="AK114">
        <f t="shared" si="55"/>
        <v>1.2</v>
      </c>
      <c r="AL114">
        <f t="shared" si="56"/>
        <v>1.5</v>
      </c>
      <c r="AM114">
        <f t="shared" si="57"/>
        <v>1.1000000000000001</v>
      </c>
      <c r="AN114">
        <f t="shared" si="58"/>
        <v>2</v>
      </c>
      <c r="AO114" cm="1">
        <f t="array" ref="AO114">EXP(SQRT(SUM(LN(AJ114:AN114)^2)))</f>
        <v>2.3367857022136453</v>
      </c>
    </row>
    <row r="115" spans="1:41" ht="15" thickBot="1" x14ac:dyDescent="0.4">
      <c r="A115" s="7"/>
      <c r="Y115" t="str">
        <f t="shared" si="49"/>
        <v>no</v>
      </c>
      <c r="Z115" t="str">
        <f t="shared" si="50"/>
        <v>no</v>
      </c>
      <c r="AA115" t="str">
        <f t="shared" si="51"/>
        <v>no</v>
      </c>
      <c r="AB115" t="str">
        <f t="shared" si="52"/>
        <v>no</v>
      </c>
      <c r="AC115" t="str">
        <f t="shared" si="53"/>
        <v>no</v>
      </c>
      <c r="AD115" t="e" cm="1">
        <f t="array" ref="AD115">EXP(SQRT(SUM(LN(Y115:AC115)^2)))</f>
        <v>#VALUE!</v>
      </c>
    </row>
    <row r="116" spans="1:41" ht="15" thickBot="1" x14ac:dyDescent="0.4">
      <c r="A116" s="7" t="s">
        <v>127</v>
      </c>
      <c r="B116" s="17" t="s">
        <v>128</v>
      </c>
      <c r="Y116" t="str">
        <f t="shared" si="49"/>
        <v>no</v>
      </c>
      <c r="Z116" t="str">
        <f t="shared" si="50"/>
        <v>no</v>
      </c>
      <c r="AA116" t="str">
        <f t="shared" si="51"/>
        <v>no</v>
      </c>
      <c r="AB116" t="str">
        <f t="shared" si="52"/>
        <v>no</v>
      </c>
      <c r="AC116" t="str">
        <f t="shared" si="53"/>
        <v>no</v>
      </c>
      <c r="AD116" t="e" cm="1">
        <f t="array" ref="AD116">EXP(SQRT(SUM(LN(Y116:AC116)^2)))</f>
        <v>#VALUE!</v>
      </c>
    </row>
    <row r="117" spans="1:41" ht="15" thickBot="1" x14ac:dyDescent="0.4">
      <c r="A117" s="7" t="s">
        <v>129</v>
      </c>
      <c r="B117" s="17" t="s">
        <v>132</v>
      </c>
      <c r="C117" s="17" t="s">
        <v>132</v>
      </c>
      <c r="Y117" t="str">
        <f t="shared" si="49"/>
        <v>no</v>
      </c>
      <c r="Z117" t="str">
        <f t="shared" si="50"/>
        <v>no</v>
      </c>
      <c r="AA117" t="str">
        <f t="shared" si="51"/>
        <v>no</v>
      </c>
      <c r="AB117" t="str">
        <f t="shared" si="52"/>
        <v>no</v>
      </c>
      <c r="AC117" t="str">
        <f t="shared" si="53"/>
        <v>no</v>
      </c>
      <c r="AD117" t="e" cm="1">
        <f t="array" ref="AD117">EXP(SQRT(SUM(LN(Y117:AC117)^2)))</f>
        <v>#VALUE!</v>
      </c>
    </row>
    <row r="118" spans="1:41" ht="15" thickBot="1" x14ac:dyDescent="0.4">
      <c r="A118" s="7" t="s">
        <v>134</v>
      </c>
      <c r="B118" s="17">
        <v>35</v>
      </c>
      <c r="C118" s="17">
        <v>37</v>
      </c>
      <c r="Y118" t="str">
        <f t="shared" si="49"/>
        <v>no</v>
      </c>
      <c r="Z118" t="str">
        <f t="shared" si="50"/>
        <v>no</v>
      </c>
      <c r="AA118" t="str">
        <f t="shared" si="51"/>
        <v>no</v>
      </c>
      <c r="AB118" t="str">
        <f t="shared" si="52"/>
        <v>no</v>
      </c>
      <c r="AC118" t="str">
        <f t="shared" si="53"/>
        <v>no</v>
      </c>
      <c r="AD118" t="e" cm="1">
        <f t="array" ref="AD118">EXP(SQRT(SUM(LN(Y118:AC118)^2)))</f>
        <v>#VALUE!</v>
      </c>
    </row>
    <row r="119" spans="1:41" ht="15.75" customHeight="1" thickBot="1" x14ac:dyDescent="0.4">
      <c r="A119" s="7" t="s">
        <v>139</v>
      </c>
      <c r="B119" s="18">
        <v>2.169314</v>
      </c>
      <c r="C119" s="18">
        <v>2.3641329999999998</v>
      </c>
      <c r="Y119" t="str">
        <f t="shared" si="49"/>
        <v>no</v>
      </c>
      <c r="Z119" t="str">
        <f t="shared" si="50"/>
        <v>no</v>
      </c>
      <c r="AA119" t="str">
        <f t="shared" si="51"/>
        <v>no</v>
      </c>
      <c r="AB119" t="str">
        <f t="shared" si="52"/>
        <v>no</v>
      </c>
      <c r="AC119" t="str">
        <f t="shared" si="53"/>
        <v>no</v>
      </c>
      <c r="AD119" t="e" cm="1">
        <f t="array" ref="AD119">EXP(SQRT(SUM(LN(Y119:AC119)^2)))</f>
        <v>#VALUE!</v>
      </c>
    </row>
    <row r="120" spans="1:41" ht="15.75" customHeight="1" thickBot="1" x14ac:dyDescent="0.4">
      <c r="A120" s="7" t="s">
        <v>249</v>
      </c>
      <c r="B120" s="17">
        <v>1</v>
      </c>
      <c r="C120" s="17">
        <v>1</v>
      </c>
      <c r="Y120" t="str">
        <f t="shared" si="49"/>
        <v>no</v>
      </c>
      <c r="Z120" t="str">
        <f t="shared" si="50"/>
        <v>no</v>
      </c>
      <c r="AA120" t="str">
        <f t="shared" si="51"/>
        <v>no</v>
      </c>
      <c r="AB120" t="str">
        <f t="shared" si="52"/>
        <v>no</v>
      </c>
      <c r="AC120" t="str">
        <f t="shared" si="53"/>
        <v>no</v>
      </c>
      <c r="AD120" t="e" cm="1">
        <f t="array" ref="AD120">EXP(SQRT(SUM(LN(Y120:AC120)^2)))</f>
        <v>#VALUE!</v>
      </c>
    </row>
    <row r="121" spans="1:41" ht="15.75" customHeight="1" thickBot="1" x14ac:dyDescent="0.4">
      <c r="A121" s="7" t="s">
        <v>250</v>
      </c>
      <c r="B121" s="17">
        <f t="shared" ref="B121:C121" si="61">B120/B119</f>
        <v>0.46097522073798447</v>
      </c>
      <c r="C121" s="17">
        <f t="shared" si="61"/>
        <v>0.42298804678078605</v>
      </c>
      <c r="Y121" t="str">
        <f t="shared" si="49"/>
        <v>no</v>
      </c>
      <c r="Z121" t="str">
        <f t="shared" si="50"/>
        <v>no</v>
      </c>
      <c r="AA121" t="str">
        <f t="shared" si="51"/>
        <v>no</v>
      </c>
      <c r="AB121" t="str">
        <f t="shared" si="52"/>
        <v>no</v>
      </c>
      <c r="AC121" t="str">
        <f t="shared" si="53"/>
        <v>no</v>
      </c>
      <c r="AD121" t="e" cm="1">
        <f t="array" ref="AD121">EXP(SQRT(SUM(LN(Y121:AC121)^2)))</f>
        <v>#VALUE!</v>
      </c>
    </row>
    <row r="122" spans="1:41" ht="15.75" customHeight="1" thickBot="1" x14ac:dyDescent="0.4">
      <c r="A122" s="7" t="s">
        <v>258</v>
      </c>
      <c r="B122" s="17">
        <v>1.4</v>
      </c>
      <c r="C122" s="17">
        <v>8.1999999999999993</v>
      </c>
      <c r="O122" t="s">
        <v>259</v>
      </c>
      <c r="P122" s="19" t="s">
        <v>141</v>
      </c>
      <c r="Q122" s="19">
        <v>2019</v>
      </c>
      <c r="R122" s="19" t="s">
        <v>219</v>
      </c>
      <c r="S122" s="19" t="s">
        <v>58</v>
      </c>
      <c r="T122" s="31">
        <v>1</v>
      </c>
      <c r="U122" s="31">
        <v>1</v>
      </c>
      <c r="V122" s="28">
        <v>2</v>
      </c>
      <c r="W122" s="31">
        <v>1</v>
      </c>
      <c r="X122" s="31">
        <v>1</v>
      </c>
      <c r="Y122">
        <f t="shared" si="49"/>
        <v>1</v>
      </c>
      <c r="Z122">
        <f t="shared" si="50"/>
        <v>1</v>
      </c>
      <c r="AA122">
        <f t="shared" si="51"/>
        <v>1.02</v>
      </c>
      <c r="AB122">
        <f t="shared" si="52"/>
        <v>1</v>
      </c>
      <c r="AC122">
        <f t="shared" si="53"/>
        <v>1</v>
      </c>
      <c r="AD122" cm="1">
        <f t="array" ref="AD122">EXP(SQRT(SUM(LN(Y122:AC122)^2)))</f>
        <v>1.02</v>
      </c>
    </row>
    <row r="123" spans="1:41" ht="15.75" hidden="1" customHeight="1" x14ac:dyDescent="0.35">
      <c r="A123" s="7" t="s">
        <v>260</v>
      </c>
      <c r="B123" s="17">
        <f t="shared" ref="B123:C123" si="62">B122/100</f>
        <v>1.3999999999999999E-2</v>
      </c>
      <c r="C123" s="17">
        <f t="shared" si="62"/>
        <v>8.199999999999999E-2</v>
      </c>
      <c r="R123" s="32"/>
      <c r="S123"/>
      <c r="Y123" t="str">
        <f t="shared" si="49"/>
        <v>no</v>
      </c>
      <c r="Z123" t="str">
        <f t="shared" si="50"/>
        <v>no</v>
      </c>
      <c r="AA123" t="str">
        <f t="shared" si="51"/>
        <v>no</v>
      </c>
      <c r="AB123" t="str">
        <f t="shared" si="52"/>
        <v>no</v>
      </c>
      <c r="AC123" t="str">
        <f t="shared" si="53"/>
        <v>no</v>
      </c>
      <c r="AD123" t="e" cm="1">
        <f t="array" ref="AD123">EXP(SQRT(SUM(LN(Y123:AC123)^2)))</f>
        <v>#VALUE!</v>
      </c>
    </row>
    <row r="124" spans="1:41" ht="15.75" hidden="1" customHeight="1" x14ac:dyDescent="0.35">
      <c r="A124" s="7" t="s">
        <v>261</v>
      </c>
      <c r="B124" s="17">
        <f t="shared" ref="B124:C124" si="63">B123*B121</f>
        <v>6.4536530903317822E-3</v>
      </c>
      <c r="C124" s="17">
        <f t="shared" si="63"/>
        <v>3.4685019836024449E-2</v>
      </c>
      <c r="R124" s="32"/>
      <c r="S124"/>
      <c r="Y124" t="str">
        <f t="shared" si="49"/>
        <v>no</v>
      </c>
      <c r="Z124" t="str">
        <f t="shared" si="50"/>
        <v>no</v>
      </c>
      <c r="AA124" t="str">
        <f t="shared" si="51"/>
        <v>no</v>
      </c>
      <c r="AB124" t="str">
        <f t="shared" si="52"/>
        <v>no</v>
      </c>
      <c r="AC124" t="str">
        <f t="shared" si="53"/>
        <v>no</v>
      </c>
      <c r="AD124" t="e" cm="1">
        <f t="array" ref="AD124">EXP(SQRT(SUM(LN(Y124:AC124)^2)))</f>
        <v>#VALUE!</v>
      </c>
    </row>
    <row r="125" spans="1:41" ht="15.75" customHeight="1" thickBot="1" x14ac:dyDescent="0.4">
      <c r="A125" s="7" t="s">
        <v>262</v>
      </c>
      <c r="B125" s="17">
        <v>278</v>
      </c>
      <c r="C125" s="17">
        <v>278</v>
      </c>
      <c r="O125" s="19" t="s">
        <v>263</v>
      </c>
      <c r="P125" s="19" t="s">
        <v>50</v>
      </c>
      <c r="Q125" s="19">
        <v>2009</v>
      </c>
      <c r="R125" s="19" t="s">
        <v>219</v>
      </c>
      <c r="S125" s="19" t="s">
        <v>58</v>
      </c>
      <c r="T125" s="31">
        <v>1</v>
      </c>
      <c r="U125" s="30">
        <v>3</v>
      </c>
      <c r="V125" s="41">
        <v>4</v>
      </c>
      <c r="W125" s="31">
        <v>1</v>
      </c>
      <c r="X125" s="31">
        <v>1</v>
      </c>
      <c r="Y125">
        <f t="shared" si="49"/>
        <v>1</v>
      </c>
      <c r="Z125">
        <f t="shared" si="50"/>
        <v>1.05</v>
      </c>
      <c r="AA125">
        <f t="shared" si="51"/>
        <v>1.2</v>
      </c>
      <c r="AB125">
        <f t="shared" si="52"/>
        <v>1</v>
      </c>
      <c r="AC125">
        <f t="shared" si="53"/>
        <v>1</v>
      </c>
      <c r="AD125" cm="1">
        <f t="array" ref="AD125">EXP(SQRT(SUM(LN(Y125:AC125)^2)))</f>
        <v>1.207723199572867</v>
      </c>
    </row>
    <row r="126" spans="1:41" ht="15.75" customHeight="1" thickBot="1" x14ac:dyDescent="0.4">
      <c r="A126" s="7" t="s">
        <v>264</v>
      </c>
      <c r="B126" s="17">
        <v>472</v>
      </c>
      <c r="C126" s="17">
        <v>472</v>
      </c>
      <c r="O126" s="19" t="s">
        <v>263</v>
      </c>
      <c r="P126" s="19" t="s">
        <v>50</v>
      </c>
      <c r="Q126" s="19">
        <v>2009</v>
      </c>
      <c r="R126" s="19" t="s">
        <v>219</v>
      </c>
      <c r="S126" s="19" t="s">
        <v>58</v>
      </c>
      <c r="T126" s="31">
        <v>1</v>
      </c>
      <c r="U126" s="30">
        <v>3</v>
      </c>
      <c r="V126" s="41">
        <v>4</v>
      </c>
      <c r="W126" s="31">
        <v>1</v>
      </c>
      <c r="X126" s="31">
        <v>1</v>
      </c>
      <c r="Y126">
        <f t="shared" si="49"/>
        <v>1</v>
      </c>
      <c r="Z126">
        <f t="shared" si="50"/>
        <v>1.05</v>
      </c>
      <c r="AA126">
        <f t="shared" si="51"/>
        <v>1.2</v>
      </c>
      <c r="AB126">
        <f t="shared" si="52"/>
        <v>1</v>
      </c>
      <c r="AC126">
        <f t="shared" si="53"/>
        <v>1</v>
      </c>
      <c r="AD126" cm="1">
        <f t="array" ref="AD126">EXP(SQRT(SUM(LN(Y126:AC126)^2)))</f>
        <v>1.207723199572867</v>
      </c>
    </row>
    <row r="127" spans="1:41" ht="15.75" customHeight="1" thickBot="1" x14ac:dyDescent="0.4">
      <c r="A127" s="7" t="s">
        <v>265</v>
      </c>
      <c r="B127" s="17">
        <v>41</v>
      </c>
      <c r="C127" s="17">
        <v>41</v>
      </c>
      <c r="O127" s="19" t="s">
        <v>263</v>
      </c>
      <c r="P127" s="19" t="s">
        <v>50</v>
      </c>
      <c r="Q127" s="19">
        <v>2009</v>
      </c>
      <c r="R127" s="19" t="s">
        <v>219</v>
      </c>
      <c r="S127" s="19" t="s">
        <v>58</v>
      </c>
      <c r="T127" s="31">
        <v>1</v>
      </c>
      <c r="U127" s="30">
        <v>3</v>
      </c>
      <c r="V127" s="41">
        <v>4</v>
      </c>
      <c r="W127" s="31">
        <v>1</v>
      </c>
      <c r="X127" s="31">
        <v>1</v>
      </c>
      <c r="Y127">
        <f t="shared" si="49"/>
        <v>1</v>
      </c>
      <c r="Z127">
        <f t="shared" si="50"/>
        <v>1.05</v>
      </c>
      <c r="AA127">
        <f t="shared" si="51"/>
        <v>1.2</v>
      </c>
      <c r="AB127">
        <f t="shared" si="52"/>
        <v>1</v>
      </c>
      <c r="AC127">
        <f t="shared" si="53"/>
        <v>1</v>
      </c>
      <c r="AD127" cm="1">
        <f t="array" ref="AD127">EXP(SQRT(SUM(LN(Y127:AC127)^2)))</f>
        <v>1.207723199572867</v>
      </c>
    </row>
    <row r="128" spans="1:41" ht="29.5" thickBot="1" x14ac:dyDescent="0.4">
      <c r="A128" s="7" t="s">
        <v>266</v>
      </c>
      <c r="B128" s="17">
        <v>0</v>
      </c>
      <c r="C128" s="17">
        <v>0</v>
      </c>
      <c r="O128" s="19" t="s">
        <v>263</v>
      </c>
      <c r="P128" s="19" t="s">
        <v>50</v>
      </c>
      <c r="Q128" s="19">
        <v>2009</v>
      </c>
      <c r="R128" s="19" t="s">
        <v>219</v>
      </c>
      <c r="S128" s="19" t="s">
        <v>58</v>
      </c>
      <c r="T128" s="31">
        <v>1</v>
      </c>
      <c r="U128" s="30">
        <v>3</v>
      </c>
      <c r="V128" s="41">
        <v>4</v>
      </c>
      <c r="W128" s="31">
        <v>1</v>
      </c>
      <c r="X128" s="31">
        <v>1</v>
      </c>
      <c r="Y128">
        <f t="shared" si="49"/>
        <v>1</v>
      </c>
      <c r="Z128">
        <f t="shared" si="50"/>
        <v>1.05</v>
      </c>
      <c r="AA128">
        <f t="shared" si="51"/>
        <v>1.2</v>
      </c>
      <c r="AB128">
        <f t="shared" si="52"/>
        <v>1</v>
      </c>
      <c r="AC128">
        <f t="shared" si="53"/>
        <v>1</v>
      </c>
      <c r="AD128" cm="1">
        <f t="array" ref="AD128">EXP(SQRT(SUM(LN(Y128:AC128)^2)))</f>
        <v>1.207723199572867</v>
      </c>
    </row>
    <row r="129" spans="1:42" ht="29.5" thickBot="1" x14ac:dyDescent="0.4">
      <c r="A129" s="7" t="s">
        <v>267</v>
      </c>
      <c r="B129" s="17">
        <f t="shared" ref="B129:C129" si="64">B125*3.6</f>
        <v>1000.8000000000001</v>
      </c>
      <c r="C129" s="17">
        <f t="shared" si="64"/>
        <v>1000.8000000000001</v>
      </c>
      <c r="O129" s="19" t="s">
        <v>263</v>
      </c>
      <c r="P129" s="19" t="s">
        <v>50</v>
      </c>
      <c r="Q129" s="19">
        <v>2009</v>
      </c>
      <c r="R129" s="19" t="s">
        <v>219</v>
      </c>
      <c r="S129" s="19" t="s">
        <v>58</v>
      </c>
      <c r="T129" s="31">
        <v>1</v>
      </c>
      <c r="U129" s="30">
        <v>3</v>
      </c>
      <c r="V129" s="41">
        <v>4</v>
      </c>
      <c r="W129" s="31">
        <v>1</v>
      </c>
      <c r="X129" s="31">
        <v>1</v>
      </c>
      <c r="Y129">
        <f t="shared" si="49"/>
        <v>1</v>
      </c>
      <c r="Z129">
        <f t="shared" si="50"/>
        <v>1.05</v>
      </c>
      <c r="AA129">
        <f t="shared" si="51"/>
        <v>1.2</v>
      </c>
      <c r="AB129">
        <f t="shared" si="52"/>
        <v>1</v>
      </c>
      <c r="AC129">
        <f t="shared" si="53"/>
        <v>1</v>
      </c>
      <c r="AD129" cm="1">
        <f t="array" ref="AD129">EXP(SQRT(SUM(LN(Y129:AC129)^2)))</f>
        <v>1.207723199572867</v>
      </c>
    </row>
    <row r="130" spans="1:42" ht="29.5" thickBot="1" x14ac:dyDescent="0.4">
      <c r="A130" s="7" t="s">
        <v>268</v>
      </c>
      <c r="B130" s="17">
        <v>1700</v>
      </c>
      <c r="C130" s="17">
        <v>1700</v>
      </c>
      <c r="O130" s="19" t="s">
        <v>263</v>
      </c>
      <c r="P130" s="19" t="s">
        <v>50</v>
      </c>
      <c r="Q130" s="19">
        <v>2009</v>
      </c>
      <c r="R130" s="19" t="s">
        <v>219</v>
      </c>
      <c r="S130" s="19" t="s">
        <v>58</v>
      </c>
      <c r="T130" s="31">
        <v>1</v>
      </c>
      <c r="U130" s="30">
        <v>3</v>
      </c>
      <c r="V130" s="41">
        <v>4</v>
      </c>
      <c r="W130" s="31">
        <v>1</v>
      </c>
      <c r="X130" s="31">
        <v>1</v>
      </c>
      <c r="Y130">
        <f t="shared" si="49"/>
        <v>1</v>
      </c>
      <c r="Z130">
        <f t="shared" si="50"/>
        <v>1.05</v>
      </c>
      <c r="AA130">
        <f t="shared" si="51"/>
        <v>1.2</v>
      </c>
      <c r="AB130">
        <f t="shared" si="52"/>
        <v>1</v>
      </c>
      <c r="AC130">
        <f t="shared" si="53"/>
        <v>1</v>
      </c>
      <c r="AD130" cm="1">
        <f t="array" ref="AD130">EXP(SQRT(SUM(LN(Y130:AC130)^2)))</f>
        <v>1.207723199572867</v>
      </c>
    </row>
    <row r="131" spans="1:42" ht="29.5" thickBot="1" x14ac:dyDescent="0.4">
      <c r="A131" s="7" t="s">
        <v>269</v>
      </c>
      <c r="B131" s="17">
        <v>149</v>
      </c>
      <c r="C131" s="17">
        <v>149</v>
      </c>
      <c r="O131" s="19" t="s">
        <v>263</v>
      </c>
      <c r="P131" s="19" t="s">
        <v>50</v>
      </c>
      <c r="Q131" s="19">
        <v>2009</v>
      </c>
      <c r="R131" s="19" t="s">
        <v>219</v>
      </c>
      <c r="S131" s="19" t="s">
        <v>58</v>
      </c>
      <c r="T131" s="31">
        <v>1</v>
      </c>
      <c r="U131" s="30">
        <v>3</v>
      </c>
      <c r="V131" s="41">
        <v>4</v>
      </c>
      <c r="W131" s="31">
        <v>1</v>
      </c>
      <c r="X131" s="31">
        <v>1</v>
      </c>
      <c r="Y131">
        <f t="shared" si="49"/>
        <v>1</v>
      </c>
      <c r="Z131">
        <f t="shared" si="50"/>
        <v>1.05</v>
      </c>
      <c r="AA131">
        <f t="shared" si="51"/>
        <v>1.2</v>
      </c>
      <c r="AB131">
        <f t="shared" si="52"/>
        <v>1</v>
      </c>
      <c r="AC131">
        <f t="shared" si="53"/>
        <v>1</v>
      </c>
      <c r="AD131" cm="1">
        <f t="array" ref="AD131">EXP(SQRT(SUM(LN(Y131:AC131)^2)))</f>
        <v>1.207723199572867</v>
      </c>
    </row>
    <row r="132" spans="1:42" ht="29.5" thickBot="1" x14ac:dyDescent="0.4">
      <c r="A132" s="7" t="s">
        <v>270</v>
      </c>
      <c r="B132" s="17">
        <v>0</v>
      </c>
      <c r="C132" s="17">
        <v>0</v>
      </c>
      <c r="O132" s="19" t="s">
        <v>263</v>
      </c>
      <c r="P132" s="19" t="s">
        <v>50</v>
      </c>
      <c r="Q132" s="19">
        <v>2009</v>
      </c>
      <c r="R132" s="19" t="s">
        <v>219</v>
      </c>
      <c r="S132" s="19" t="s">
        <v>58</v>
      </c>
      <c r="T132" s="31">
        <v>1</v>
      </c>
      <c r="U132" s="30">
        <v>3</v>
      </c>
      <c r="V132" s="41">
        <v>4</v>
      </c>
      <c r="W132" s="31">
        <v>1</v>
      </c>
      <c r="X132" s="31">
        <v>1</v>
      </c>
      <c r="Y132">
        <f t="shared" si="49"/>
        <v>1</v>
      </c>
      <c r="Z132">
        <f t="shared" si="50"/>
        <v>1.05</v>
      </c>
      <c r="AA132">
        <f t="shared" si="51"/>
        <v>1.2</v>
      </c>
      <c r="AB132">
        <f t="shared" si="52"/>
        <v>1</v>
      </c>
      <c r="AC132">
        <f t="shared" si="53"/>
        <v>1</v>
      </c>
      <c r="AD132" cm="1">
        <f t="array" ref="AD132">EXP(SQRT(SUM(LN(Y132:AC132)^2)))</f>
        <v>1.207723199572867</v>
      </c>
    </row>
    <row r="133" spans="1:42" ht="26.5" thickBot="1" x14ac:dyDescent="0.4">
      <c r="A133" s="7" t="s">
        <v>271</v>
      </c>
      <c r="B133" s="42">
        <f t="shared" ref="B133:C133" si="65">(B124*B126)</f>
        <v>3.0461242586366013</v>
      </c>
      <c r="C133" s="42">
        <f t="shared" si="65"/>
        <v>16.371329362603539</v>
      </c>
    </row>
    <row r="134" spans="1:42" ht="15" thickBot="1" x14ac:dyDescent="0.4">
      <c r="A134" s="7" t="s">
        <v>272</v>
      </c>
      <c r="B134" s="17">
        <f t="shared" ref="B134:C134" si="66">(B124*B127)</f>
        <v>0.26459977670360307</v>
      </c>
      <c r="C134" s="17">
        <f t="shared" si="66"/>
        <v>1.4220858132770025</v>
      </c>
    </row>
    <row r="135" spans="1:42" ht="26.5" thickBot="1" x14ac:dyDescent="0.4">
      <c r="A135" s="7" t="s">
        <v>273</v>
      </c>
      <c r="B135" s="17">
        <f t="shared" ref="B135:C135" si="67">B124*B129</f>
        <v>6.4588160128040482</v>
      </c>
      <c r="C135" s="17">
        <f t="shared" si="67"/>
        <v>34.712767851893268</v>
      </c>
    </row>
    <row r="136" spans="1:42" ht="26.5" thickBot="1" x14ac:dyDescent="0.4">
      <c r="A136" s="7" t="s">
        <v>274</v>
      </c>
      <c r="B136" s="17">
        <f t="shared" ref="B136:C136" si="68">B124*B130</f>
        <v>10.971210253564029</v>
      </c>
      <c r="C136" s="17">
        <f t="shared" si="68"/>
        <v>58.964533721241565</v>
      </c>
    </row>
    <row r="137" spans="1:42" ht="15" thickBot="1" x14ac:dyDescent="0.4">
      <c r="A137" s="7" t="s">
        <v>275</v>
      </c>
      <c r="B137" s="17">
        <f t="shared" ref="B137:C137" si="69">B124*B131</f>
        <v>0.96159431045943555</v>
      </c>
      <c r="C137" s="17">
        <f t="shared" si="69"/>
        <v>5.1680679555676425</v>
      </c>
    </row>
    <row r="138" spans="1:42" ht="15" thickBot="1" x14ac:dyDescent="0.4">
      <c r="A138" s="7"/>
    </row>
    <row r="139" spans="1:42" ht="15" thickBot="1" x14ac:dyDescent="0.4">
      <c r="A139" s="7" t="s">
        <v>276</v>
      </c>
      <c r="O139"/>
      <c r="P139"/>
      <c r="Q139"/>
      <c r="R139"/>
      <c r="S139"/>
      <c r="V139" s="19"/>
      <c r="W139" s="19"/>
      <c r="X139" s="19"/>
      <c r="Y139" s="19"/>
      <c r="Z139" s="19"/>
      <c r="AA139" s="19"/>
      <c r="AB139" s="19"/>
      <c r="AC139" s="19"/>
      <c r="AD139" s="19"/>
      <c r="AE139" s="19"/>
      <c r="AF139" s="19"/>
      <c r="AG139" s="32"/>
      <c r="AH139" s="32"/>
      <c r="AI139" s="32"/>
      <c r="AJ139" s="32"/>
      <c r="AK139" s="32"/>
      <c r="AL139" s="32"/>
      <c r="AM139" s="32"/>
      <c r="AN139" s="32"/>
      <c r="AO139" s="32"/>
      <c r="AP139" s="32"/>
    </row>
    <row r="140" spans="1:42" ht="44" thickBot="1" x14ac:dyDescent="0.4">
      <c r="A140" s="7" t="s">
        <v>277</v>
      </c>
      <c r="O140" s="43" t="s">
        <v>278</v>
      </c>
      <c r="P140" s="19" t="s">
        <v>141</v>
      </c>
      <c r="Q140" s="19" t="s">
        <v>142</v>
      </c>
      <c r="R140" s="19" t="s">
        <v>279</v>
      </c>
      <c r="S140" s="19" t="s">
        <v>58</v>
      </c>
      <c r="T140" s="31">
        <v>1</v>
      </c>
      <c r="U140" s="31">
        <v>1</v>
      </c>
      <c r="V140" s="31">
        <v>1</v>
      </c>
      <c r="W140" s="31">
        <v>1</v>
      </c>
      <c r="X140" s="41">
        <v>4</v>
      </c>
      <c r="Y140">
        <f t="shared" ref="Y140:Y144" si="70">IF(T140=1,$AR$5,IF(T140=2,$AR$6,IF(T140=3,$AR$7,IF(T140=4,$AR$8,IF(T140=5,$AR$9,"no")))))</f>
        <v>1</v>
      </c>
      <c r="Z140">
        <f t="shared" ref="Z140:Z144" si="71">IF(U140=1,$AS$5,IF(U140=2,$AS$6,IF(U140=3,$AS$7,IF(U140=4,$AS$8,IF(U140=5,$AS$9,"no")))))</f>
        <v>1</v>
      </c>
      <c r="AA140">
        <f t="shared" ref="AA140:AA144" si="72">IF(V140=1,$AT$5,IF(V140=2,$AT$6,IF(V140=3,$AT$7,IF(V140=4,$AT$8,IF(V140=5,$AT$9,"no")))))</f>
        <v>1</v>
      </c>
      <c r="AB140">
        <f t="shared" ref="AB140:AB144" si="73">IF(W140=1,$AU$5,IF(W140=2,$AU$6,IF(W140=3,$AU$7,IF(W140=4,$AU$8,IF(W140=5,$AU$9,"no")))))</f>
        <v>1</v>
      </c>
      <c r="AC140">
        <f t="shared" ref="AC140:AC144" si="74">IF(X140=1,$AV$5,IF(X140=2,$AV$6,IF(X140=3,$AV$7,IF(X140=4,$AV$8,IF(X140=5,$AV$9,"no")))))</f>
        <v>1.5</v>
      </c>
      <c r="AD140" cm="1">
        <f t="array" ref="AD140">EXP(SQRT(SUM(LN(Y140:AC140)^2)))</f>
        <v>1.5</v>
      </c>
      <c r="AE140" s="31">
        <v>1</v>
      </c>
      <c r="AF140" s="31">
        <v>1</v>
      </c>
      <c r="AG140" s="31">
        <v>1</v>
      </c>
      <c r="AH140" s="31">
        <v>1</v>
      </c>
      <c r="AI140" s="41">
        <v>4</v>
      </c>
      <c r="AJ140">
        <f t="shared" ref="AJ140:AJ142" si="75">IF(AE140=1,$AR$5,IF(AE140=2,$AR$6,IF(AE140=3,$AR$7,IF(AE140=4,$AR$8,IF(AE140=5,$AR$9,"no")))))</f>
        <v>1</v>
      </c>
      <c r="AK140">
        <f t="shared" ref="AK140:AK142" si="76">IF(AF140=1,$AS$5,IF(AF140=2,$AS$6,IF(AF140=3,$AS$7,IF(AF140=4,$AS$8,IF(AF140=5,$AS$9,"no")))))</f>
        <v>1</v>
      </c>
      <c r="AL140">
        <f t="shared" ref="AL140:AL142" si="77">IF(AG140=1,$AT$5,IF(AG140=2,$AT$6,IF(AG140=3,$AT$7,IF(AG140=4,$AT$8,IF(AG140=5,$AT$9,"no")))))</f>
        <v>1</v>
      </c>
      <c r="AM140">
        <f t="shared" ref="AM140:AM142" si="78">IF(AH140=1,$AU$5,IF(AH140=2,$AU$6,IF(AH140=3,$AU$7,IF(AH140=4,$AU$8,IF(AH140=5,$AU$9,"no")))))</f>
        <v>1</v>
      </c>
      <c r="AN140">
        <f t="shared" ref="AN140:AN142" si="79">IF(AI140=1,$AV$5,IF(AI140=2,$AV$6,IF(AI140=3,$AV$7,IF(AI140=4,$AV$8,IF(AI140=5,$AV$9,"no")))))</f>
        <v>1.5</v>
      </c>
      <c r="AO140" cm="1">
        <f t="array" ref="AO140">EXP(SQRT(SUM(LN(AJ140:AN140)^2)))</f>
        <v>1.5</v>
      </c>
    </row>
    <row r="141" spans="1:42" ht="44" thickBot="1" x14ac:dyDescent="0.4">
      <c r="A141" s="7" t="s">
        <v>280</v>
      </c>
      <c r="O141" s="43" t="s">
        <v>281</v>
      </c>
      <c r="P141" s="19" t="s">
        <v>141</v>
      </c>
      <c r="Q141" s="19" t="s">
        <v>142</v>
      </c>
      <c r="R141" s="19" t="s">
        <v>279</v>
      </c>
      <c r="S141" s="19" t="s">
        <v>58</v>
      </c>
      <c r="T141" s="31">
        <v>1</v>
      </c>
      <c r="U141" s="31">
        <v>1</v>
      </c>
      <c r="V141" s="31">
        <v>1</v>
      </c>
      <c r="W141" s="31">
        <v>1</v>
      </c>
      <c r="X141" s="30">
        <v>3</v>
      </c>
      <c r="Y141">
        <f t="shared" si="70"/>
        <v>1</v>
      </c>
      <c r="Z141">
        <f t="shared" si="71"/>
        <v>1</v>
      </c>
      <c r="AA141">
        <f t="shared" si="72"/>
        <v>1</v>
      </c>
      <c r="AB141">
        <f t="shared" si="73"/>
        <v>1</v>
      </c>
      <c r="AC141">
        <f t="shared" si="74"/>
        <v>1.2</v>
      </c>
      <c r="AD141" cm="1">
        <f t="array" ref="AD141">EXP(SQRT(SUM(LN(Y141:AC141)^2)))</f>
        <v>1.2</v>
      </c>
      <c r="AE141" s="31">
        <v>1</v>
      </c>
      <c r="AF141" s="31">
        <v>1</v>
      </c>
      <c r="AG141" s="31">
        <v>1</v>
      </c>
      <c r="AH141" s="31">
        <v>1</v>
      </c>
      <c r="AI141" s="30">
        <v>3</v>
      </c>
      <c r="AJ141">
        <f t="shared" si="75"/>
        <v>1</v>
      </c>
      <c r="AK141">
        <f t="shared" si="76"/>
        <v>1</v>
      </c>
      <c r="AL141">
        <f t="shared" si="77"/>
        <v>1</v>
      </c>
      <c r="AM141">
        <f t="shared" si="78"/>
        <v>1</v>
      </c>
      <c r="AN141">
        <f t="shared" si="79"/>
        <v>1.2</v>
      </c>
      <c r="AO141" cm="1">
        <f t="array" ref="AO141">EXP(SQRT(SUM(LN(AJ141:AN141)^2)))</f>
        <v>1.2</v>
      </c>
    </row>
    <row r="142" spans="1:42" ht="29.5" thickBot="1" x14ac:dyDescent="0.4">
      <c r="A142" s="7" t="s">
        <v>282</v>
      </c>
      <c r="O142" s="19" t="s">
        <v>283</v>
      </c>
      <c r="P142" s="19" t="s">
        <v>141</v>
      </c>
      <c r="Q142" s="19">
        <v>2018</v>
      </c>
      <c r="R142" s="19" t="s">
        <v>52</v>
      </c>
      <c r="S142" s="19" t="s">
        <v>58</v>
      </c>
      <c r="T142" s="28">
        <v>2</v>
      </c>
      <c r="U142" s="31">
        <v>1</v>
      </c>
      <c r="V142" s="28">
        <v>2</v>
      </c>
      <c r="W142" s="31">
        <v>1</v>
      </c>
      <c r="X142" s="30">
        <v>3</v>
      </c>
      <c r="Y142">
        <f t="shared" si="70"/>
        <v>1.05</v>
      </c>
      <c r="Z142">
        <f t="shared" si="71"/>
        <v>1</v>
      </c>
      <c r="AA142">
        <f t="shared" si="72"/>
        <v>1.02</v>
      </c>
      <c r="AB142">
        <f t="shared" si="73"/>
        <v>1</v>
      </c>
      <c r="AC142">
        <f t="shared" si="74"/>
        <v>1.2</v>
      </c>
      <c r="AD142" cm="1">
        <f t="array" ref="AD142">EXP(SQRT(SUM(LN(Y142:AC142)^2)))</f>
        <v>1.2089750740786649</v>
      </c>
      <c r="AE142" s="28">
        <v>2</v>
      </c>
      <c r="AF142" s="31">
        <v>1</v>
      </c>
      <c r="AG142" s="31">
        <v>1</v>
      </c>
      <c r="AH142" s="31">
        <v>1</v>
      </c>
      <c r="AI142" s="30">
        <v>3</v>
      </c>
      <c r="AJ142">
        <f t="shared" si="75"/>
        <v>1.05</v>
      </c>
      <c r="AK142">
        <f t="shared" si="76"/>
        <v>1</v>
      </c>
      <c r="AL142">
        <f t="shared" si="77"/>
        <v>1</v>
      </c>
      <c r="AM142">
        <f t="shared" si="78"/>
        <v>1</v>
      </c>
      <c r="AN142">
        <f t="shared" si="79"/>
        <v>1.2</v>
      </c>
      <c r="AO142" cm="1">
        <f t="array" ref="AO142">EXP(SQRT(SUM(LN(AJ142:AN142)^2)))</f>
        <v>1.207723199572867</v>
      </c>
    </row>
    <row r="143" spans="1:42" ht="15.75" customHeight="1" thickBot="1" x14ac:dyDescent="0.4">
      <c r="A143" s="7" t="s">
        <v>258</v>
      </c>
      <c r="B143" s="17">
        <v>1.4</v>
      </c>
      <c r="C143" s="17">
        <v>8.1999999999999993</v>
      </c>
      <c r="O143" t="s">
        <v>259</v>
      </c>
      <c r="P143" s="19" t="s">
        <v>141</v>
      </c>
      <c r="Q143" s="19">
        <v>2019</v>
      </c>
      <c r="R143" s="19" t="s">
        <v>219</v>
      </c>
      <c r="S143" s="19" t="s">
        <v>58</v>
      </c>
      <c r="T143" s="31">
        <v>1</v>
      </c>
      <c r="U143" s="31">
        <v>1</v>
      </c>
      <c r="V143" s="31">
        <v>1</v>
      </c>
      <c r="W143" s="31">
        <v>1</v>
      </c>
      <c r="X143" s="41">
        <v>4</v>
      </c>
      <c r="Y143">
        <f t="shared" si="70"/>
        <v>1</v>
      </c>
      <c r="Z143">
        <f t="shared" si="71"/>
        <v>1</v>
      </c>
      <c r="AA143">
        <f t="shared" si="72"/>
        <v>1</v>
      </c>
      <c r="AB143">
        <f t="shared" si="73"/>
        <v>1</v>
      </c>
      <c r="AC143">
        <f t="shared" si="74"/>
        <v>1.5</v>
      </c>
      <c r="AD143" cm="1">
        <f t="array" ref="AD143">EXP(SQRT(SUM(LN(Y143:AC143)^2)))</f>
        <v>1.5</v>
      </c>
    </row>
    <row r="144" spans="1:42" ht="44" thickBot="1" x14ac:dyDescent="0.4">
      <c r="A144" s="7" t="s">
        <v>284</v>
      </c>
      <c r="O144" t="s">
        <v>285</v>
      </c>
      <c r="P144" s="19" t="s">
        <v>141</v>
      </c>
      <c r="Q144" s="19">
        <v>2018</v>
      </c>
      <c r="R144" s="19" t="s">
        <v>279</v>
      </c>
      <c r="S144" s="19" t="s">
        <v>58</v>
      </c>
      <c r="T144" s="31">
        <v>1</v>
      </c>
      <c r="U144" s="31">
        <v>1</v>
      </c>
      <c r="V144" s="28">
        <v>2</v>
      </c>
      <c r="W144" s="31">
        <v>1</v>
      </c>
      <c r="X144" s="41">
        <v>4</v>
      </c>
      <c r="Y144">
        <f t="shared" si="70"/>
        <v>1</v>
      </c>
      <c r="Z144">
        <f t="shared" si="71"/>
        <v>1</v>
      </c>
      <c r="AA144">
        <f t="shared" si="72"/>
        <v>1.02</v>
      </c>
      <c r="AB144">
        <f t="shared" si="73"/>
        <v>1</v>
      </c>
      <c r="AC144">
        <f t="shared" si="74"/>
        <v>1.5</v>
      </c>
      <c r="AD144" cm="1">
        <f t="array" ref="AD144">EXP(SQRT(SUM(LN(Y144:AC144)^2)))</f>
        <v>1.5007251028381072</v>
      </c>
    </row>
    <row r="145" spans="1:41" ht="15" hidden="1" thickBot="1" x14ac:dyDescent="0.4">
      <c r="A145" s="7"/>
      <c r="T145" s="32"/>
      <c r="U145" s="32"/>
      <c r="V145" s="32"/>
      <c r="W145" s="32"/>
      <c r="X145" s="32"/>
      <c r="Y145" s="32"/>
      <c r="Z145" s="32"/>
      <c r="AA145" s="32"/>
      <c r="AB145" s="32"/>
      <c r="AC145" s="32"/>
      <c r="AD145" s="32"/>
      <c r="AE145" s="32"/>
      <c r="AF145" s="32"/>
      <c r="AG145" s="32"/>
      <c r="AH145" s="32"/>
      <c r="AI145" s="32"/>
    </row>
    <row r="146" spans="1:41" ht="15" thickBot="1" x14ac:dyDescent="0.4">
      <c r="A146" s="7" t="s">
        <v>286</v>
      </c>
      <c r="T146" s="32"/>
      <c r="U146" s="32"/>
      <c r="V146" s="32"/>
      <c r="W146" s="32"/>
      <c r="X146" s="32"/>
      <c r="Y146" s="32"/>
      <c r="Z146" s="32"/>
      <c r="AA146" s="32"/>
      <c r="AB146" s="32"/>
      <c r="AC146" s="32"/>
      <c r="AD146" s="32"/>
      <c r="AE146" s="32"/>
      <c r="AF146" s="32"/>
      <c r="AG146" s="32"/>
      <c r="AH146" s="32"/>
      <c r="AI146" s="32"/>
    </row>
    <row r="147" spans="1:41" ht="116.5" thickBot="1" x14ac:dyDescent="0.4">
      <c r="A147" s="7" t="s">
        <v>287</v>
      </c>
      <c r="O147" s="19" t="s">
        <v>288</v>
      </c>
      <c r="P147" s="19" t="s">
        <v>50</v>
      </c>
      <c r="Q147" s="19" t="s">
        <v>289</v>
      </c>
      <c r="R147" s="19" t="s">
        <v>290</v>
      </c>
      <c r="S147" s="19" t="s">
        <v>58</v>
      </c>
      <c r="T147" s="31">
        <v>1</v>
      </c>
      <c r="U147" s="30">
        <v>3</v>
      </c>
      <c r="V147" s="31">
        <v>1</v>
      </c>
      <c r="W147" s="31">
        <v>1</v>
      </c>
      <c r="X147" s="31">
        <v>1</v>
      </c>
      <c r="Y147">
        <f t="shared" ref="Y147:Y148" si="80">IF(T147=1,$AR$5,IF(T147=2,$AR$6,IF(T147=3,$AR$7,IF(T147=4,$AR$8,IF(T147=5,$AR$9,"no")))))</f>
        <v>1</v>
      </c>
      <c r="Z147">
        <f t="shared" ref="Z147:Z148" si="81">IF(U147=1,$AS$5,IF(U147=2,$AS$6,IF(U147=3,$AS$7,IF(U147=4,$AS$8,IF(U147=5,$AS$9,"no")))))</f>
        <v>1.05</v>
      </c>
      <c r="AA147">
        <f t="shared" ref="AA147:AA148" si="82">IF(V147=1,$AT$5,IF(V147=2,$AT$6,IF(V147=3,$AT$7,IF(V147=4,$AT$8,IF(V147=5,$AT$9,"no")))))</f>
        <v>1</v>
      </c>
      <c r="AB147">
        <f t="shared" ref="AB147:AB148" si="83">IF(W147=1,$AU$5,IF(W147=2,$AU$6,IF(W147=3,$AU$7,IF(W147=4,$AU$8,IF(W147=5,$AU$9,"no")))))</f>
        <v>1</v>
      </c>
      <c r="AC147">
        <f t="shared" ref="AC147:AC148" si="84">IF(X147=1,$AV$5,IF(X147=2,$AV$6,IF(X147=3,$AV$7,IF(X147=4,$AV$8,IF(X147=5,$AV$9,"no")))))</f>
        <v>1</v>
      </c>
      <c r="AD147" cm="1">
        <f t="array" ref="AD147">EXP(SQRT(SUM(LN(Y147:AC147)^2)))</f>
        <v>1.05</v>
      </c>
      <c r="AE147" s="31">
        <v>1</v>
      </c>
      <c r="AF147" s="30">
        <v>3</v>
      </c>
      <c r="AG147" s="31">
        <v>1</v>
      </c>
      <c r="AH147" s="31">
        <v>1</v>
      </c>
      <c r="AI147" s="31">
        <v>1</v>
      </c>
      <c r="AJ147">
        <f t="shared" ref="AJ147:AJ148" si="85">IF(AE147=1,$AR$5,IF(AE147=2,$AR$6,IF(AE147=3,$AR$7,IF(AE147=4,$AR$8,IF(AE147=5,$AR$9,"no")))))</f>
        <v>1</v>
      </c>
      <c r="AK147">
        <f t="shared" ref="AK147:AK148" si="86">IF(AF147=1,$AS$5,IF(AF147=2,$AS$6,IF(AF147=3,$AS$7,IF(AF147=4,$AS$8,IF(AF147=5,$AS$9,"no")))))</f>
        <v>1.05</v>
      </c>
      <c r="AL147">
        <f t="shared" ref="AL147:AL148" si="87">IF(AG147=1,$AT$5,IF(AG147=2,$AT$6,IF(AG147=3,$AT$7,IF(AG147=4,$AT$8,IF(AG147=5,$AT$9,"no")))))</f>
        <v>1</v>
      </c>
      <c r="AM147">
        <f t="shared" ref="AM147:AM148" si="88">IF(AH147=1,$AU$5,IF(AH147=2,$AU$6,IF(AH147=3,$AU$7,IF(AH147=4,$AU$8,IF(AH147=5,$AU$9,"no")))))</f>
        <v>1</v>
      </c>
      <c r="AN147">
        <f t="shared" ref="AN147:AN148" si="89">IF(AI147=1,$AV$5,IF(AI147=2,$AV$6,IF(AI147=3,$AV$7,IF(AI147=4,$AV$8,IF(AI147=5,$AV$9,"no")))))</f>
        <v>1</v>
      </c>
      <c r="AO147" cm="1">
        <f t="array" ref="AO147">EXP(SQRT(SUM(LN(AJ147:AN147)^2)))</f>
        <v>1.05</v>
      </c>
    </row>
    <row r="148" spans="1:41" ht="116.5" thickBot="1" x14ac:dyDescent="0.4">
      <c r="A148" s="7" t="s">
        <v>291</v>
      </c>
      <c r="O148" s="19" t="s">
        <v>292</v>
      </c>
      <c r="P148" s="19" t="s">
        <v>141</v>
      </c>
      <c r="Q148" s="19" t="s">
        <v>293</v>
      </c>
      <c r="R148" s="19" t="s">
        <v>290</v>
      </c>
      <c r="S148" s="19" t="s">
        <v>58</v>
      </c>
      <c r="T148" s="31">
        <v>1</v>
      </c>
      <c r="U148" s="31">
        <v>1</v>
      </c>
      <c r="V148" s="31">
        <v>1</v>
      </c>
      <c r="W148" s="31">
        <v>1</v>
      </c>
      <c r="X148" s="104">
        <v>4</v>
      </c>
      <c r="Y148">
        <f t="shared" si="80"/>
        <v>1</v>
      </c>
      <c r="Z148">
        <f t="shared" si="81"/>
        <v>1</v>
      </c>
      <c r="AA148">
        <f t="shared" si="82"/>
        <v>1</v>
      </c>
      <c r="AB148">
        <f t="shared" si="83"/>
        <v>1</v>
      </c>
      <c r="AC148">
        <f t="shared" si="84"/>
        <v>1.5</v>
      </c>
      <c r="AD148" cm="1">
        <f t="array" ref="AD148">EXP(SQRT(SUM(LN(Y148:AC148)^2)))</f>
        <v>1.5</v>
      </c>
      <c r="AE148" s="31">
        <v>1</v>
      </c>
      <c r="AF148" s="31">
        <v>1</v>
      </c>
      <c r="AG148" s="31">
        <v>1</v>
      </c>
      <c r="AH148" s="31">
        <v>1</v>
      </c>
      <c r="AI148" s="41">
        <v>4</v>
      </c>
      <c r="AJ148">
        <f t="shared" si="85"/>
        <v>1</v>
      </c>
      <c r="AK148">
        <f t="shared" si="86"/>
        <v>1</v>
      </c>
      <c r="AL148">
        <f t="shared" si="87"/>
        <v>1</v>
      </c>
      <c r="AM148">
        <f t="shared" si="88"/>
        <v>1</v>
      </c>
      <c r="AN148">
        <f t="shared" si="89"/>
        <v>1.5</v>
      </c>
      <c r="AO148" cm="1">
        <f t="array" ref="AO148">EXP(SQRT(SUM(LN(AJ148:AN148)^2)))</f>
        <v>1.5</v>
      </c>
    </row>
    <row r="149" spans="1:41" ht="29.5" thickBot="1" x14ac:dyDescent="0.4">
      <c r="A149" s="7" t="s">
        <v>294</v>
      </c>
      <c r="O149" s="19" t="s">
        <v>295</v>
      </c>
      <c r="T149" s="32"/>
      <c r="U149" s="32"/>
      <c r="V149" s="32"/>
      <c r="W149" s="32"/>
      <c r="X149" s="32"/>
      <c r="Y149" s="32"/>
      <c r="Z149" s="32"/>
      <c r="AA149" s="32"/>
      <c r="AB149" s="32"/>
      <c r="AC149" s="32"/>
      <c r="AD149" s="32"/>
      <c r="AE149" s="32"/>
      <c r="AF149" s="32"/>
      <c r="AG149" s="32"/>
      <c r="AH149" s="32"/>
      <c r="AI149" s="32"/>
    </row>
  </sheetData>
  <mergeCells count="1">
    <mergeCell ref="AQ3:AV3"/>
  </mergeCells>
  <hyperlinks>
    <hyperlink ref="A1" location="'Table of contents'!A1" display="Return to table of contents"/>
  </hyperlink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
  <sheetViews>
    <sheetView workbookViewId="0"/>
  </sheetViews>
  <sheetFormatPr defaultRowHeight="14.5" x14ac:dyDescent="0.35"/>
  <cols>
    <col min="3" max="3" width="8.7265625" customWidth="1"/>
    <col min="4" max="4" width="9.453125" customWidth="1"/>
  </cols>
  <sheetData>
    <row r="1" spans="1:27" x14ac:dyDescent="0.35">
      <c r="A1" s="76" t="s">
        <v>873</v>
      </c>
    </row>
    <row r="2" spans="1:27" ht="15" thickBot="1" x14ac:dyDescent="0.4">
      <c r="A2" s="10" t="s">
        <v>918</v>
      </c>
    </row>
    <row r="3" spans="1:27" ht="52.5" thickBot="1" x14ac:dyDescent="0.4">
      <c r="A3" s="9" t="s">
        <v>38</v>
      </c>
      <c r="B3" s="7" t="s">
        <v>39</v>
      </c>
      <c r="C3" s="7" t="s">
        <v>40</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15" thickBot="1" x14ac:dyDescent="0.4">
      <c r="A4" s="10" t="s">
        <v>47</v>
      </c>
      <c r="B4" t="s">
        <v>305</v>
      </c>
      <c r="C4">
        <v>2145.1999999999998</v>
      </c>
      <c r="D4" t="s">
        <v>48</v>
      </c>
      <c r="E4" t="s">
        <v>913</v>
      </c>
      <c r="F4">
        <v>70</v>
      </c>
      <c r="G4" t="s">
        <v>922</v>
      </c>
      <c r="H4" t="s">
        <v>52</v>
      </c>
      <c r="I4" t="s">
        <v>914</v>
      </c>
      <c r="J4" s="23">
        <v>1</v>
      </c>
      <c r="K4" s="24">
        <v>2</v>
      </c>
      <c r="L4" s="23">
        <v>1</v>
      </c>
      <c r="M4" s="23">
        <v>1</v>
      </c>
      <c r="N4" s="23">
        <v>1</v>
      </c>
      <c r="O4">
        <f t="shared" ref="O4:S6" si="0">IF(J4=1,W$5,IF(J4=2,W$6,IF(J4=3,W$7,IF(J4=4,W$8,IF(J4=5,W$9,"no")))))</f>
        <v>1</v>
      </c>
      <c r="P4">
        <f t="shared" si="0"/>
        <v>1.02</v>
      </c>
      <c r="Q4">
        <f t="shared" si="0"/>
        <v>1</v>
      </c>
      <c r="R4">
        <f t="shared" si="0"/>
        <v>1</v>
      </c>
      <c r="S4">
        <f t="shared" si="0"/>
        <v>1</v>
      </c>
      <c r="T4" cm="1">
        <f t="array" ref="T4">EXP(SQRT(SUM(LN(O4:S4)^2)))</f>
        <v>1.02</v>
      </c>
      <c r="V4" s="47" t="s">
        <v>906</v>
      </c>
      <c r="W4" s="7" t="s">
        <v>907</v>
      </c>
      <c r="X4" s="7" t="s">
        <v>908</v>
      </c>
      <c r="Y4" s="7" t="s">
        <v>909</v>
      </c>
      <c r="Z4" s="7" t="s">
        <v>910</v>
      </c>
      <c r="AA4" s="7" t="s">
        <v>911</v>
      </c>
    </row>
    <row r="5" spans="1:27" x14ac:dyDescent="0.35">
      <c r="A5" s="10" t="s">
        <v>54</v>
      </c>
      <c r="B5" t="s">
        <v>915</v>
      </c>
      <c r="C5">
        <v>8666600</v>
      </c>
      <c r="D5" t="s">
        <v>439</v>
      </c>
      <c r="E5" t="s">
        <v>913</v>
      </c>
      <c r="F5">
        <v>70</v>
      </c>
      <c r="G5">
        <v>2022</v>
      </c>
      <c r="H5" t="s">
        <v>52</v>
      </c>
      <c r="I5" t="s">
        <v>914</v>
      </c>
      <c r="J5" s="23">
        <v>1</v>
      </c>
      <c r="K5" s="24">
        <v>2</v>
      </c>
      <c r="L5" s="23">
        <v>1</v>
      </c>
      <c r="M5" s="23">
        <v>1</v>
      </c>
      <c r="N5" s="23">
        <v>1</v>
      </c>
      <c r="O5">
        <f t="shared" si="0"/>
        <v>1</v>
      </c>
      <c r="P5">
        <f t="shared" si="0"/>
        <v>1.02</v>
      </c>
      <c r="Q5">
        <f t="shared" si="0"/>
        <v>1</v>
      </c>
      <c r="R5">
        <f t="shared" si="0"/>
        <v>1</v>
      </c>
      <c r="S5">
        <f t="shared" si="0"/>
        <v>1</v>
      </c>
      <c r="T5" cm="1">
        <f t="array" ref="T5">EXP(SQRT(SUM(LN(O5:S5)^2)))</f>
        <v>1.02</v>
      </c>
      <c r="V5">
        <v>1</v>
      </c>
      <c r="W5">
        <v>1</v>
      </c>
      <c r="X5">
        <v>1</v>
      </c>
      <c r="Y5">
        <v>1</v>
      </c>
      <c r="Z5">
        <v>1</v>
      </c>
      <c r="AA5">
        <v>1</v>
      </c>
    </row>
    <row r="6" spans="1:27" x14ac:dyDescent="0.35">
      <c r="B6" t="s">
        <v>916</v>
      </c>
      <c r="C6">
        <v>8580200</v>
      </c>
      <c r="D6" t="s">
        <v>439</v>
      </c>
      <c r="E6" t="s">
        <v>913</v>
      </c>
      <c r="F6">
        <v>70</v>
      </c>
      <c r="G6">
        <v>2022</v>
      </c>
      <c r="H6" t="s">
        <v>52</v>
      </c>
      <c r="I6" t="s">
        <v>914</v>
      </c>
      <c r="J6" s="23">
        <v>1</v>
      </c>
      <c r="K6" s="24">
        <v>2</v>
      </c>
      <c r="L6" s="23">
        <v>1</v>
      </c>
      <c r="M6" s="23">
        <v>1</v>
      </c>
      <c r="N6" s="23">
        <v>1</v>
      </c>
      <c r="O6">
        <f t="shared" si="0"/>
        <v>1</v>
      </c>
      <c r="P6">
        <f t="shared" si="0"/>
        <v>1.02</v>
      </c>
      <c r="Q6">
        <f t="shared" si="0"/>
        <v>1</v>
      </c>
      <c r="R6">
        <f t="shared" si="0"/>
        <v>1</v>
      </c>
      <c r="S6">
        <f t="shared" si="0"/>
        <v>1</v>
      </c>
      <c r="T6" cm="1">
        <f t="array" ref="T6">EXP(SQRT(SUM(LN(O6:S6)^2)))</f>
        <v>1.02</v>
      </c>
      <c r="V6">
        <v>2</v>
      </c>
      <c r="W6">
        <v>1.05</v>
      </c>
      <c r="X6">
        <v>1.02</v>
      </c>
      <c r="Y6">
        <v>1.02</v>
      </c>
      <c r="Z6">
        <v>1.01</v>
      </c>
      <c r="AA6">
        <v>1.05</v>
      </c>
    </row>
    <row r="7" spans="1:27" x14ac:dyDescent="0.35">
      <c r="V7">
        <v>3</v>
      </c>
      <c r="W7">
        <v>1.1000000000000001</v>
      </c>
      <c r="X7">
        <v>1.05</v>
      </c>
      <c r="Y7">
        <v>1.1000000000000001</v>
      </c>
      <c r="Z7">
        <v>1.02</v>
      </c>
      <c r="AA7">
        <v>1.2</v>
      </c>
    </row>
    <row r="8" spans="1:27" x14ac:dyDescent="0.35">
      <c r="V8">
        <v>4</v>
      </c>
      <c r="W8">
        <v>1.2</v>
      </c>
      <c r="X8">
        <v>1.1000000000000001</v>
      </c>
      <c r="Y8">
        <v>1.2</v>
      </c>
      <c r="Z8">
        <v>1.05</v>
      </c>
      <c r="AA8">
        <v>1.5</v>
      </c>
    </row>
    <row r="9" spans="1:27" x14ac:dyDescent="0.35">
      <c r="V9">
        <v>5</v>
      </c>
      <c r="W9">
        <v>1.5</v>
      </c>
      <c r="X9">
        <v>1.2</v>
      </c>
      <c r="Y9">
        <v>1.5</v>
      </c>
      <c r="Z9">
        <v>1.1000000000000001</v>
      </c>
      <c r="AA9">
        <v>2</v>
      </c>
    </row>
  </sheetData>
  <mergeCells count="1">
    <mergeCell ref="V3:AA3"/>
  </mergeCells>
  <hyperlinks>
    <hyperlink ref="A1" location="'Table of contents'!A1" display="Return to table of contents"/>
  </hyperlink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8"/>
  <sheetViews>
    <sheetView zoomScale="90" zoomScaleNormal="90" workbookViewId="0"/>
  </sheetViews>
  <sheetFormatPr defaultRowHeight="14.5" x14ac:dyDescent="0.35"/>
  <cols>
    <col min="3" max="4" width="0" hidden="1" customWidth="1"/>
  </cols>
  <sheetData>
    <row r="1" spans="1:27" x14ac:dyDescent="0.35">
      <c r="A1" s="76" t="s">
        <v>873</v>
      </c>
    </row>
    <row r="2" spans="1:27" ht="16" thickBot="1" x14ac:dyDescent="0.4">
      <c r="A2" s="78" t="s">
        <v>849</v>
      </c>
    </row>
    <row r="3" spans="1:27" ht="52.5" thickBot="1" x14ac:dyDescent="0.4">
      <c r="A3" s="9" t="s">
        <v>38</v>
      </c>
      <c r="B3" s="7" t="s">
        <v>39</v>
      </c>
      <c r="C3" s="7" t="s">
        <v>296</v>
      </c>
      <c r="D3" s="7" t="s">
        <v>41</v>
      </c>
      <c r="E3" s="7" t="s">
        <v>42</v>
      </c>
      <c r="F3" s="7" t="s">
        <v>43</v>
      </c>
      <c r="G3" s="7" t="s">
        <v>44</v>
      </c>
      <c r="H3" s="7" t="s">
        <v>45</v>
      </c>
      <c r="I3" s="7" t="s">
        <v>46</v>
      </c>
      <c r="J3" s="7" t="s">
        <v>907</v>
      </c>
      <c r="K3" s="7" t="s">
        <v>908</v>
      </c>
      <c r="L3" s="7" t="s">
        <v>909</v>
      </c>
      <c r="M3" s="7" t="s">
        <v>910</v>
      </c>
      <c r="N3" s="7" t="s">
        <v>911</v>
      </c>
      <c r="O3" s="7" t="s">
        <v>907</v>
      </c>
      <c r="P3" s="7" t="s">
        <v>908</v>
      </c>
      <c r="Q3" s="7" t="s">
        <v>909</v>
      </c>
      <c r="R3" s="7" t="s">
        <v>910</v>
      </c>
      <c r="S3" s="7" t="s">
        <v>911</v>
      </c>
      <c r="T3" s="47" t="s">
        <v>912</v>
      </c>
      <c r="V3" s="124" t="s">
        <v>905</v>
      </c>
      <c r="W3" s="124"/>
      <c r="X3" s="124"/>
      <c r="Y3" s="124"/>
      <c r="Z3" s="124"/>
      <c r="AA3" s="124"/>
    </row>
    <row r="4" spans="1:27" ht="15" thickBot="1" x14ac:dyDescent="0.4">
      <c r="A4" s="10" t="s">
        <v>47</v>
      </c>
      <c r="B4" t="s">
        <v>305</v>
      </c>
      <c r="C4">
        <v>1574</v>
      </c>
      <c r="D4" t="s">
        <v>48</v>
      </c>
      <c r="E4" t="s">
        <v>923</v>
      </c>
      <c r="F4" t="s">
        <v>50</v>
      </c>
      <c r="G4" t="s">
        <v>924</v>
      </c>
      <c r="H4" t="s">
        <v>303</v>
      </c>
      <c r="I4" t="s">
        <v>925</v>
      </c>
      <c r="J4" s="21">
        <v>4</v>
      </c>
      <c r="K4" s="22">
        <v>5</v>
      </c>
      <c r="L4" s="22">
        <v>5</v>
      </c>
      <c r="M4" s="23">
        <v>1</v>
      </c>
      <c r="N4" s="23">
        <v>1</v>
      </c>
      <c r="O4">
        <f>IF(J4=1,W$5,IF(J4=2,W$6,IF(J4=3,W$7,IF(J4=4,W$8,IF(J4=5,W$9,"no")))))</f>
        <v>1.2</v>
      </c>
      <c r="P4">
        <f>IF(K4=1,X$5,IF(K4=2,X$6,IF(K4=3,X$7,IF(K4=4,X$8,IF(K4=5,X$9,"no")))))</f>
        <v>1.2</v>
      </c>
      <c r="Q4">
        <f>IF(L4=1,Y$5,IF(L4=2,Y$6,IF(L4=3,Y$7,IF(L4=4,Y$8,IF(L4=5,Y$9,"no")))))</f>
        <v>1.5</v>
      </c>
      <c r="R4">
        <f>IF(M4=1,Z$5,IF(M4=2,Z$6,IF(M4=3,Z$7,IF(M4=4,Z$8,IF(M4=5,Z$9,"no")))))</f>
        <v>1</v>
      </c>
      <c r="S4">
        <f>IF(N4=1,AA$5,IF(N4=2,AA$6,IF(N4=3,AA$7,IF(N4=4,AA$8,IF(N4=5,AA$9,"no")))))</f>
        <v>1</v>
      </c>
      <c r="T4" cm="1">
        <f t="array" ref="T4">EXP(SQRT(SUM(LN(O4:S4)^2)))</f>
        <v>1.6168893782141394</v>
      </c>
      <c r="V4" s="47" t="s">
        <v>906</v>
      </c>
      <c r="W4" s="7" t="s">
        <v>907</v>
      </c>
      <c r="X4" s="7" t="s">
        <v>908</v>
      </c>
      <c r="Y4" s="7" t="s">
        <v>909</v>
      </c>
      <c r="Z4" s="7" t="s">
        <v>910</v>
      </c>
      <c r="AA4" s="7" t="s">
        <v>911</v>
      </c>
    </row>
    <row r="5" spans="1:27" x14ac:dyDescent="0.35">
      <c r="A5" s="10" t="s">
        <v>62</v>
      </c>
      <c r="B5" t="s">
        <v>302</v>
      </c>
      <c r="C5">
        <v>8</v>
      </c>
      <c r="D5" t="s">
        <v>48</v>
      </c>
      <c r="E5" t="s">
        <v>923</v>
      </c>
      <c r="F5" t="s">
        <v>50</v>
      </c>
      <c r="G5" t="s">
        <v>924</v>
      </c>
      <c r="H5" t="s">
        <v>303</v>
      </c>
      <c r="I5" t="s">
        <v>925</v>
      </c>
      <c r="J5" s="21">
        <v>4</v>
      </c>
      <c r="K5" s="22">
        <v>5</v>
      </c>
      <c r="L5" s="22">
        <v>5</v>
      </c>
      <c r="M5" s="23">
        <v>1</v>
      </c>
      <c r="N5" s="23">
        <v>1</v>
      </c>
      <c r="O5">
        <f t="shared" ref="O5:S9" si="0">IF(J5=1,W$5,IF(J5=2,W$6,IF(J5=3,W$7,IF(J5=4,W$8,IF(J5=5,W$9,"no")))))</f>
        <v>1.2</v>
      </c>
      <c r="P5">
        <f t="shared" si="0"/>
        <v>1.2</v>
      </c>
      <c r="Q5">
        <f t="shared" si="0"/>
        <v>1.5</v>
      </c>
      <c r="R5">
        <f t="shared" si="0"/>
        <v>1</v>
      </c>
      <c r="S5">
        <f t="shared" si="0"/>
        <v>1</v>
      </c>
      <c r="T5" cm="1">
        <f t="array" ref="T5">EXP(SQRT(SUM(LN(O5:S5)^2)))</f>
        <v>1.6168893782141394</v>
      </c>
      <c r="V5">
        <v>1</v>
      </c>
      <c r="W5">
        <v>1</v>
      </c>
      <c r="X5">
        <v>1</v>
      </c>
      <c r="Y5">
        <v>1</v>
      </c>
      <c r="Z5">
        <v>1</v>
      </c>
      <c r="AA5">
        <v>1</v>
      </c>
    </row>
    <row r="6" spans="1:27" x14ac:dyDescent="0.35">
      <c r="A6" s="10" t="s">
        <v>66</v>
      </c>
      <c r="B6" t="s">
        <v>993</v>
      </c>
      <c r="C6">
        <v>82</v>
      </c>
      <c r="D6" t="s">
        <v>48</v>
      </c>
      <c r="E6" t="s">
        <v>923</v>
      </c>
      <c r="F6" t="s">
        <v>50</v>
      </c>
      <c r="G6" t="s">
        <v>924</v>
      </c>
      <c r="H6" t="s">
        <v>303</v>
      </c>
      <c r="I6" t="s">
        <v>925</v>
      </c>
      <c r="J6" s="21">
        <v>4</v>
      </c>
      <c r="K6" s="22">
        <v>5</v>
      </c>
      <c r="L6" s="22">
        <v>5</v>
      </c>
      <c r="M6" s="23">
        <v>1</v>
      </c>
      <c r="N6" s="23">
        <v>1</v>
      </c>
      <c r="O6">
        <f t="shared" si="0"/>
        <v>1.2</v>
      </c>
      <c r="P6">
        <f t="shared" si="0"/>
        <v>1.2</v>
      </c>
      <c r="Q6">
        <f t="shared" si="0"/>
        <v>1.5</v>
      </c>
      <c r="R6">
        <f t="shared" si="0"/>
        <v>1</v>
      </c>
      <c r="S6">
        <f t="shared" si="0"/>
        <v>1</v>
      </c>
      <c r="T6" cm="1">
        <f t="array" ref="T6">EXP(SQRT(SUM(LN(O6:S6)^2)))</f>
        <v>1.6168893782141394</v>
      </c>
      <c r="V6">
        <v>2</v>
      </c>
      <c r="W6">
        <v>1.05</v>
      </c>
      <c r="X6">
        <v>1.02</v>
      </c>
      <c r="Y6">
        <v>1.02</v>
      </c>
      <c r="Z6">
        <v>1.01</v>
      </c>
      <c r="AA6">
        <v>1.05</v>
      </c>
    </row>
    <row r="7" spans="1:27" x14ac:dyDescent="0.35">
      <c r="B7" t="s">
        <v>994</v>
      </c>
      <c r="C7">
        <v>21</v>
      </c>
      <c r="D7" t="s">
        <v>48</v>
      </c>
      <c r="E7" t="s">
        <v>923</v>
      </c>
      <c r="F7" t="s">
        <v>50</v>
      </c>
      <c r="G7" t="s">
        <v>924</v>
      </c>
      <c r="H7" t="s">
        <v>303</v>
      </c>
      <c r="I7" t="s">
        <v>925</v>
      </c>
      <c r="J7" s="22">
        <v>5</v>
      </c>
      <c r="K7" s="22">
        <v>5</v>
      </c>
      <c r="L7" s="22">
        <v>5</v>
      </c>
      <c r="M7" s="23">
        <v>1</v>
      </c>
      <c r="N7" s="23">
        <v>1</v>
      </c>
      <c r="O7">
        <f t="shared" si="0"/>
        <v>1.5</v>
      </c>
      <c r="P7">
        <f t="shared" si="0"/>
        <v>1.2</v>
      </c>
      <c r="Q7">
        <f t="shared" si="0"/>
        <v>1.5</v>
      </c>
      <c r="R7">
        <f t="shared" si="0"/>
        <v>1</v>
      </c>
      <c r="S7">
        <f t="shared" si="0"/>
        <v>1</v>
      </c>
      <c r="T7" cm="1">
        <f t="array" ref="T7">EXP(SQRT(SUM(LN(O7:S7)^2)))</f>
        <v>1.8252223248340027</v>
      </c>
      <c r="V7">
        <v>3</v>
      </c>
      <c r="W7">
        <v>1.1000000000000001</v>
      </c>
      <c r="X7">
        <v>1.05</v>
      </c>
      <c r="Y7">
        <v>1.1000000000000001</v>
      </c>
      <c r="Z7">
        <v>1.02</v>
      </c>
      <c r="AA7">
        <v>1.2</v>
      </c>
    </row>
    <row r="8" spans="1:27" x14ac:dyDescent="0.35">
      <c r="B8" t="s">
        <v>995</v>
      </c>
      <c r="C8">
        <v>16</v>
      </c>
      <c r="D8" t="s">
        <v>48</v>
      </c>
      <c r="E8" t="s">
        <v>923</v>
      </c>
      <c r="F8" t="s">
        <v>50</v>
      </c>
      <c r="G8" t="s">
        <v>924</v>
      </c>
      <c r="H8" t="s">
        <v>303</v>
      </c>
      <c r="I8" t="s">
        <v>925</v>
      </c>
      <c r="J8" s="22">
        <v>5</v>
      </c>
      <c r="K8" s="22">
        <v>5</v>
      </c>
      <c r="L8" s="22">
        <v>5</v>
      </c>
      <c r="M8" s="23">
        <v>1</v>
      </c>
      <c r="N8" s="23">
        <v>1</v>
      </c>
      <c r="O8">
        <f t="shared" si="0"/>
        <v>1.5</v>
      </c>
      <c r="P8">
        <f t="shared" si="0"/>
        <v>1.2</v>
      </c>
      <c r="Q8">
        <f t="shared" si="0"/>
        <v>1.5</v>
      </c>
      <c r="R8">
        <f t="shared" si="0"/>
        <v>1</v>
      </c>
      <c r="S8">
        <f t="shared" si="0"/>
        <v>1</v>
      </c>
      <c r="T8" cm="1">
        <f t="array" ref="T8">EXP(SQRT(SUM(LN(O8:S8)^2)))</f>
        <v>1.8252223248340027</v>
      </c>
      <c r="V8">
        <v>4</v>
      </c>
      <c r="W8">
        <v>1.2</v>
      </c>
      <c r="X8">
        <v>1.1000000000000001</v>
      </c>
      <c r="Y8">
        <v>1.2</v>
      </c>
      <c r="Z8">
        <v>1.05</v>
      </c>
      <c r="AA8">
        <v>1.5</v>
      </c>
    </row>
    <row r="9" spans="1:27" x14ac:dyDescent="0.35">
      <c r="A9" s="10" t="s">
        <v>297</v>
      </c>
      <c r="B9" t="s">
        <v>298</v>
      </c>
      <c r="C9" t="s">
        <v>299</v>
      </c>
      <c r="D9" t="s">
        <v>299</v>
      </c>
      <c r="E9" t="s">
        <v>923</v>
      </c>
      <c r="F9" t="s">
        <v>50</v>
      </c>
      <c r="G9" t="s">
        <v>924</v>
      </c>
      <c r="H9" t="s">
        <v>303</v>
      </c>
      <c r="I9" t="s">
        <v>925</v>
      </c>
      <c r="J9" s="22">
        <v>5</v>
      </c>
      <c r="K9" s="22">
        <v>5</v>
      </c>
      <c r="L9" s="22">
        <v>5</v>
      </c>
      <c r="M9" s="23">
        <v>1</v>
      </c>
      <c r="N9" s="23">
        <v>1</v>
      </c>
      <c r="O9">
        <f t="shared" si="0"/>
        <v>1.5</v>
      </c>
      <c r="P9">
        <f t="shared" si="0"/>
        <v>1.2</v>
      </c>
      <c r="Q9">
        <f t="shared" si="0"/>
        <v>1.5</v>
      </c>
      <c r="R9">
        <f t="shared" si="0"/>
        <v>1</v>
      </c>
      <c r="S9">
        <f t="shared" si="0"/>
        <v>1</v>
      </c>
      <c r="T9" cm="1">
        <f t="array" ref="T9">EXP(SQRT(SUM(LN(O9:S9)^2)))</f>
        <v>1.8252223248340027</v>
      </c>
      <c r="V9">
        <v>5</v>
      </c>
      <c r="W9">
        <v>1.5</v>
      </c>
      <c r="X9">
        <v>1.2</v>
      </c>
      <c r="Y9">
        <v>1.5</v>
      </c>
      <c r="Z9">
        <v>1.1000000000000001</v>
      </c>
      <c r="AA9">
        <v>2</v>
      </c>
    </row>
    <row r="10" spans="1:27" x14ac:dyDescent="0.35">
      <c r="B10" t="s">
        <v>300</v>
      </c>
      <c r="C10" t="s">
        <v>299</v>
      </c>
      <c r="D10" t="s">
        <v>299</v>
      </c>
      <c r="E10" t="s">
        <v>923</v>
      </c>
      <c r="F10" t="s">
        <v>50</v>
      </c>
      <c r="G10" t="s">
        <v>924</v>
      </c>
      <c r="H10" t="s">
        <v>303</v>
      </c>
      <c r="I10" t="s">
        <v>925</v>
      </c>
      <c r="J10" s="22">
        <v>5</v>
      </c>
      <c r="K10" s="22">
        <v>5</v>
      </c>
      <c r="L10" s="22">
        <v>5</v>
      </c>
      <c r="M10" s="23">
        <v>1</v>
      </c>
      <c r="N10" s="23">
        <v>1</v>
      </c>
      <c r="O10">
        <f t="shared" ref="O10:O14" si="1">IF(J10=1,W$5,IF(J10=2,W$6,IF(J10=3,W$7,IF(J10=4,W$8,IF(J10=5,W$9,"no")))))</f>
        <v>1.5</v>
      </c>
      <c r="P10">
        <f t="shared" ref="P10:P14" si="2">IF(K10=1,X$5,IF(K10=2,X$6,IF(K10=3,X$7,IF(K10=4,X$8,IF(K10=5,X$9,"no")))))</f>
        <v>1.2</v>
      </c>
      <c r="Q10">
        <f t="shared" ref="Q10:Q14" si="3">IF(L10=1,Y$5,IF(L10=2,Y$6,IF(L10=3,Y$7,IF(L10=4,Y$8,IF(L10=5,Y$9,"no")))))</f>
        <v>1.5</v>
      </c>
      <c r="R10">
        <f t="shared" ref="R10:R14" si="4">IF(M10=1,Z$5,IF(M10=2,Z$6,IF(M10=3,Z$7,IF(M10=4,Z$8,IF(M10=5,Z$9,"no")))))</f>
        <v>1</v>
      </c>
      <c r="S10">
        <f t="shared" ref="S10:S14" si="5">IF(N10=1,AA$5,IF(N10=2,AA$6,IF(N10=3,AA$7,IF(N10=4,AA$8,IF(N10=5,AA$9,"no")))))</f>
        <v>1</v>
      </c>
      <c r="T10" cm="1">
        <f t="array" ref="T10">EXP(SQRT(SUM(LN(O10:S10)^2)))</f>
        <v>1.8252223248340027</v>
      </c>
    </row>
    <row r="11" spans="1:27" x14ac:dyDescent="0.35">
      <c r="B11" t="s">
        <v>301</v>
      </c>
      <c r="C11" t="s">
        <v>299</v>
      </c>
      <c r="D11" t="s">
        <v>299</v>
      </c>
      <c r="E11" t="s">
        <v>923</v>
      </c>
      <c r="F11" t="s">
        <v>50</v>
      </c>
      <c r="G11" t="s">
        <v>924</v>
      </c>
      <c r="H11" t="s">
        <v>303</v>
      </c>
      <c r="I11" t="s">
        <v>925</v>
      </c>
      <c r="J11" s="22">
        <v>5</v>
      </c>
      <c r="K11" s="22">
        <v>5</v>
      </c>
      <c r="L11" s="22">
        <v>5</v>
      </c>
      <c r="M11" s="23">
        <v>1</v>
      </c>
      <c r="N11" s="23">
        <v>1</v>
      </c>
      <c r="O11">
        <f t="shared" si="1"/>
        <v>1.5</v>
      </c>
      <c r="P11">
        <f t="shared" si="2"/>
        <v>1.2</v>
      </c>
      <c r="Q11">
        <f t="shared" si="3"/>
        <v>1.5</v>
      </c>
      <c r="R11">
        <f t="shared" si="4"/>
        <v>1</v>
      </c>
      <c r="S11">
        <f t="shared" si="5"/>
        <v>1</v>
      </c>
      <c r="T11" cm="1">
        <f t="array" ref="T11">EXP(SQRT(SUM(LN(O11:S11)^2)))</f>
        <v>1.8252223248340027</v>
      </c>
    </row>
    <row r="12" spans="1:27" x14ac:dyDescent="0.35">
      <c r="A12" s="10"/>
      <c r="B12" t="s">
        <v>306</v>
      </c>
      <c r="C12" t="s">
        <v>307</v>
      </c>
      <c r="E12" t="s">
        <v>923</v>
      </c>
      <c r="F12" t="s">
        <v>50</v>
      </c>
      <c r="G12" t="s">
        <v>924</v>
      </c>
      <c r="H12" t="s">
        <v>303</v>
      </c>
      <c r="I12" t="s">
        <v>925</v>
      </c>
      <c r="J12" s="22">
        <v>5</v>
      </c>
      <c r="K12" s="22">
        <v>5</v>
      </c>
      <c r="L12" s="22">
        <v>5</v>
      </c>
      <c r="M12" s="23">
        <v>1</v>
      </c>
      <c r="N12" s="23">
        <v>1</v>
      </c>
      <c r="O12">
        <f t="shared" si="1"/>
        <v>1.5</v>
      </c>
      <c r="P12">
        <f t="shared" si="2"/>
        <v>1.2</v>
      </c>
      <c r="Q12">
        <f t="shared" si="3"/>
        <v>1.5</v>
      </c>
      <c r="R12">
        <f t="shared" si="4"/>
        <v>1</v>
      </c>
      <c r="S12">
        <f t="shared" si="5"/>
        <v>1</v>
      </c>
      <c r="T12" cm="1">
        <f t="array" ref="T12">EXP(SQRT(SUM(LN(O12:S12)^2)))</f>
        <v>1.8252223248340027</v>
      </c>
    </row>
    <row r="13" spans="1:27" x14ac:dyDescent="0.35">
      <c r="B13" t="s">
        <v>308</v>
      </c>
      <c r="C13" t="s">
        <v>309</v>
      </c>
      <c r="E13" t="s">
        <v>923</v>
      </c>
      <c r="F13" t="s">
        <v>50</v>
      </c>
      <c r="G13" t="s">
        <v>924</v>
      </c>
      <c r="H13" t="s">
        <v>303</v>
      </c>
      <c r="I13" t="s">
        <v>925</v>
      </c>
      <c r="J13" s="22">
        <v>5</v>
      </c>
      <c r="K13" s="22">
        <v>5</v>
      </c>
      <c r="L13" s="22">
        <v>5</v>
      </c>
      <c r="M13" s="23">
        <v>1</v>
      </c>
      <c r="N13" s="23">
        <v>1</v>
      </c>
      <c r="O13">
        <f t="shared" si="1"/>
        <v>1.5</v>
      </c>
      <c r="P13">
        <f t="shared" si="2"/>
        <v>1.2</v>
      </c>
      <c r="Q13">
        <f t="shared" si="3"/>
        <v>1.5</v>
      </c>
      <c r="R13">
        <f t="shared" si="4"/>
        <v>1</v>
      </c>
      <c r="S13">
        <f t="shared" si="5"/>
        <v>1</v>
      </c>
      <c r="T13" cm="1">
        <f t="array" ref="T13">EXP(SQRT(SUM(LN(O13:S13)^2)))</f>
        <v>1.8252223248340027</v>
      </c>
    </row>
    <row r="14" spans="1:27" x14ac:dyDescent="0.35">
      <c r="B14" t="s">
        <v>310</v>
      </c>
      <c r="C14" t="s">
        <v>311</v>
      </c>
      <c r="E14" t="s">
        <v>923</v>
      </c>
      <c r="F14" t="s">
        <v>50</v>
      </c>
      <c r="G14" t="s">
        <v>926</v>
      </c>
      <c r="H14" t="s">
        <v>303</v>
      </c>
      <c r="I14" t="s">
        <v>925</v>
      </c>
      <c r="J14" s="22">
        <v>5</v>
      </c>
      <c r="K14" s="22">
        <v>5</v>
      </c>
      <c r="L14" s="22">
        <v>5</v>
      </c>
      <c r="M14" s="23">
        <v>1</v>
      </c>
      <c r="N14" s="23">
        <v>1</v>
      </c>
      <c r="O14">
        <f t="shared" si="1"/>
        <v>1.5</v>
      </c>
      <c r="P14">
        <f t="shared" si="2"/>
        <v>1.2</v>
      </c>
      <c r="Q14">
        <f t="shared" si="3"/>
        <v>1.5</v>
      </c>
      <c r="R14">
        <f t="shared" si="4"/>
        <v>1</v>
      </c>
      <c r="S14">
        <f t="shared" si="5"/>
        <v>1</v>
      </c>
      <c r="T14" cm="1">
        <f t="array" ref="T14">EXP(SQRT(SUM(LN(O14:S14)^2)))</f>
        <v>1.8252223248340027</v>
      </c>
    </row>
    <row r="15" spans="1:27" x14ac:dyDescent="0.35">
      <c r="A15" s="10" t="s">
        <v>286</v>
      </c>
      <c r="B15" t="s">
        <v>746</v>
      </c>
      <c r="C15" t="s">
        <v>750</v>
      </c>
      <c r="E15" t="s">
        <v>749</v>
      </c>
      <c r="G15" t="s">
        <v>924</v>
      </c>
      <c r="H15" t="s">
        <v>303</v>
      </c>
      <c r="I15" t="s">
        <v>925</v>
      </c>
      <c r="J15" s="21">
        <v>4</v>
      </c>
      <c r="K15" s="22">
        <v>5</v>
      </c>
      <c r="L15" s="22">
        <v>5</v>
      </c>
      <c r="M15" s="23">
        <v>1</v>
      </c>
      <c r="N15" s="23">
        <v>1</v>
      </c>
      <c r="O15">
        <f t="shared" ref="O15:S18" si="6">IF(J14=1,W$5,IF(J14=2,W$6,IF(J14=3,W$7,IF(J14=4,W$8,IF(J14=5,W$9,"no")))))</f>
        <v>1.5</v>
      </c>
      <c r="P15">
        <f t="shared" si="6"/>
        <v>1.2</v>
      </c>
      <c r="Q15">
        <f t="shared" si="6"/>
        <v>1.5</v>
      </c>
      <c r="R15">
        <f t="shared" si="6"/>
        <v>1</v>
      </c>
      <c r="S15">
        <f t="shared" si="6"/>
        <v>1</v>
      </c>
      <c r="T15" cm="1">
        <f t="array" ref="T15">EXP(SQRT(SUM(LN(O15:S15)^2)))</f>
        <v>1.8252223248340027</v>
      </c>
    </row>
    <row r="16" spans="1:27" x14ac:dyDescent="0.35">
      <c r="B16" t="s">
        <v>747</v>
      </c>
      <c r="C16" t="s">
        <v>750</v>
      </c>
      <c r="E16" t="s">
        <v>748</v>
      </c>
      <c r="G16" t="s">
        <v>924</v>
      </c>
      <c r="H16" t="s">
        <v>927</v>
      </c>
      <c r="I16" t="s">
        <v>925</v>
      </c>
      <c r="J16" s="21">
        <v>4</v>
      </c>
      <c r="K16" s="22">
        <v>5</v>
      </c>
      <c r="L16" s="22">
        <v>5</v>
      </c>
      <c r="M16" s="24">
        <v>2</v>
      </c>
      <c r="N16" s="23">
        <v>1</v>
      </c>
      <c r="O16">
        <f t="shared" si="6"/>
        <v>1.2</v>
      </c>
      <c r="P16">
        <f t="shared" si="6"/>
        <v>1.2</v>
      </c>
      <c r="Q16">
        <f t="shared" si="6"/>
        <v>1.5</v>
      </c>
      <c r="R16">
        <f t="shared" si="6"/>
        <v>1</v>
      </c>
      <c r="S16">
        <f t="shared" si="6"/>
        <v>1</v>
      </c>
      <c r="T16" cm="1">
        <f t="array" ref="T16">EXP(SQRT(SUM(LN(O16:S16)^2)))</f>
        <v>1.6168893782141394</v>
      </c>
    </row>
    <row r="17" spans="2:20" x14ac:dyDescent="0.35">
      <c r="B17" t="s">
        <v>751</v>
      </c>
      <c r="C17" t="s">
        <v>750</v>
      </c>
      <c r="E17" t="s">
        <v>753</v>
      </c>
      <c r="G17" t="s">
        <v>924</v>
      </c>
      <c r="H17" t="s">
        <v>303</v>
      </c>
      <c r="I17" t="s">
        <v>925</v>
      </c>
      <c r="J17" s="21">
        <v>4</v>
      </c>
      <c r="K17" s="22">
        <v>5</v>
      </c>
      <c r="L17" s="22">
        <v>5</v>
      </c>
      <c r="M17" s="23">
        <v>1</v>
      </c>
      <c r="N17" s="23">
        <v>1</v>
      </c>
      <c r="O17">
        <f t="shared" si="6"/>
        <v>1.2</v>
      </c>
      <c r="P17">
        <f t="shared" si="6"/>
        <v>1.2</v>
      </c>
      <c r="Q17">
        <f t="shared" si="6"/>
        <v>1.5</v>
      </c>
      <c r="R17">
        <f t="shared" si="6"/>
        <v>1.01</v>
      </c>
      <c r="S17">
        <f t="shared" si="6"/>
        <v>1</v>
      </c>
      <c r="T17" cm="1">
        <f t="array" ref="T17">EXP(SQRT(SUM(LN(O17:S17)^2)))</f>
        <v>1.6170559509870748</v>
      </c>
    </row>
    <row r="18" spans="2:20" x14ac:dyDescent="0.35">
      <c r="B18" t="s">
        <v>752</v>
      </c>
      <c r="C18" t="s">
        <v>750</v>
      </c>
      <c r="E18" t="s">
        <v>753</v>
      </c>
      <c r="G18" t="s">
        <v>924</v>
      </c>
      <c r="H18" t="s">
        <v>303</v>
      </c>
      <c r="I18" t="s">
        <v>925</v>
      </c>
      <c r="J18" s="21">
        <v>4</v>
      </c>
      <c r="K18" s="22">
        <v>5</v>
      </c>
      <c r="L18" s="22">
        <v>5</v>
      </c>
      <c r="M18" s="23">
        <v>1</v>
      </c>
      <c r="N18" s="23">
        <v>1</v>
      </c>
      <c r="O18">
        <f t="shared" si="6"/>
        <v>1.2</v>
      </c>
      <c r="P18">
        <f t="shared" si="6"/>
        <v>1.2</v>
      </c>
      <c r="Q18">
        <f t="shared" si="6"/>
        <v>1.5</v>
      </c>
      <c r="R18">
        <f t="shared" si="6"/>
        <v>1</v>
      </c>
      <c r="S18">
        <f t="shared" si="6"/>
        <v>1</v>
      </c>
      <c r="T18" cm="1">
        <f t="array" ref="T18">EXP(SQRT(SUM(LN(O18:S18)^2)))</f>
        <v>1.6168893782141394</v>
      </c>
    </row>
  </sheetData>
  <mergeCells count="1">
    <mergeCell ref="V3:AA3"/>
  </mergeCells>
  <phoneticPr fontId="13" type="noConversion"/>
  <hyperlinks>
    <hyperlink ref="A1" location="'Table of contents'!A1" display="Return to table of contents"/>
  </hyperlink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1"/>
  <sheetViews>
    <sheetView workbookViewId="0">
      <selection activeCell="C1" sqref="C1:D1048576"/>
    </sheetView>
  </sheetViews>
  <sheetFormatPr defaultRowHeight="14.5" x14ac:dyDescent="0.35"/>
  <cols>
    <col min="3" max="4" width="0" hidden="1" customWidth="1"/>
  </cols>
  <sheetData>
    <row r="1" spans="1:27" x14ac:dyDescent="0.35">
      <c r="A1" s="76" t="s">
        <v>873</v>
      </c>
    </row>
    <row r="2" spans="1:27" ht="16" thickBot="1" x14ac:dyDescent="0.4">
      <c r="A2" s="78" t="s">
        <v>859</v>
      </c>
    </row>
    <row r="3" spans="1:27" ht="39.5" thickBot="1" x14ac:dyDescent="0.4">
      <c r="A3" s="74" t="s">
        <v>38</v>
      </c>
      <c r="B3" s="75" t="s">
        <v>39</v>
      </c>
      <c r="C3" s="75" t="s">
        <v>40</v>
      </c>
      <c r="D3" s="75" t="s">
        <v>41</v>
      </c>
      <c r="E3" s="75" t="s">
        <v>42</v>
      </c>
      <c r="F3" s="75" t="s">
        <v>43</v>
      </c>
      <c r="G3" s="75" t="s">
        <v>44</v>
      </c>
      <c r="H3" s="75" t="s">
        <v>45</v>
      </c>
      <c r="I3" s="75" t="s">
        <v>46</v>
      </c>
      <c r="J3" s="75" t="s">
        <v>34</v>
      </c>
      <c r="K3" s="75" t="s">
        <v>33</v>
      </c>
      <c r="L3" s="75" t="s">
        <v>796</v>
      </c>
      <c r="M3" s="75" t="s">
        <v>797</v>
      </c>
      <c r="N3" s="75" t="s">
        <v>798</v>
      </c>
      <c r="O3" s="7" t="s">
        <v>907</v>
      </c>
      <c r="P3" s="7" t="s">
        <v>908</v>
      </c>
      <c r="Q3" s="7" t="s">
        <v>909</v>
      </c>
      <c r="R3" s="7" t="s">
        <v>910</v>
      </c>
      <c r="S3" s="7" t="s">
        <v>911</v>
      </c>
      <c r="T3" s="47" t="s">
        <v>912</v>
      </c>
      <c r="V3" s="124" t="s">
        <v>905</v>
      </c>
      <c r="W3" s="124"/>
      <c r="X3" s="124"/>
      <c r="Y3" s="124"/>
      <c r="Z3" s="124"/>
      <c r="AA3" s="124"/>
    </row>
    <row r="4" spans="1:27" ht="15" thickBot="1" x14ac:dyDescent="0.4">
      <c r="A4" s="10" t="s">
        <v>304</v>
      </c>
      <c r="B4" t="s">
        <v>1012</v>
      </c>
      <c r="D4" t="s">
        <v>328</v>
      </c>
      <c r="E4" t="s">
        <v>860</v>
      </c>
      <c r="F4" t="s">
        <v>330</v>
      </c>
      <c r="G4">
        <v>2011</v>
      </c>
      <c r="H4" t="s">
        <v>861</v>
      </c>
      <c r="I4" t="s">
        <v>862</v>
      </c>
      <c r="J4" s="21">
        <v>4</v>
      </c>
      <c r="K4" s="25">
        <v>3</v>
      </c>
      <c r="L4" s="21">
        <v>4</v>
      </c>
      <c r="M4" s="23">
        <v>1</v>
      </c>
      <c r="N4" s="23">
        <v>1</v>
      </c>
      <c r="O4">
        <f>IF(J4=1,W$5,IF(J4=2,W$6,IF(J4=3,W$7,IF(J4=4,W$8,IF(J4=5,W$9,"no")))))</f>
        <v>1.2</v>
      </c>
      <c r="P4">
        <f>IF(K4=1,X$5,IF(K4=2,X$6,IF(K4=3,X$7,IF(K4=4,X$8,IF(K4=5,X$9,"no")))))</f>
        <v>1.05</v>
      </c>
      <c r="Q4">
        <f>IF(L4=1,Y$5,IF(L4=2,Y$6,IF(L4=3,Y$7,IF(L4=4,Y$8,IF(L4=5,Y$9,"no")))))</f>
        <v>1.2</v>
      </c>
      <c r="R4">
        <f>IF(M4=1,Z$5,IF(M4=2,Z$6,IF(M4=3,Z$7,IF(M4=4,Z$8,IF(M4=5,Z$9,"no")))))</f>
        <v>1</v>
      </c>
      <c r="S4">
        <f>IF(N4=1,AA$5,IF(N4=2,AA$6,IF(N4=3,AA$7,IF(N4=4,AA$8,IF(N4=5,AA$9,"no")))))</f>
        <v>1</v>
      </c>
      <c r="T4" cm="1">
        <f t="array" ref="T4">EXP(SQRT(SUM(LN(O4:S4)^2)))</f>
        <v>1.3000688016831126</v>
      </c>
      <c r="V4" s="47" t="s">
        <v>906</v>
      </c>
      <c r="W4" s="7" t="s">
        <v>907</v>
      </c>
      <c r="X4" s="7" t="s">
        <v>908</v>
      </c>
      <c r="Y4" s="7" t="s">
        <v>909</v>
      </c>
      <c r="Z4" s="7" t="s">
        <v>910</v>
      </c>
      <c r="AA4" s="7" t="s">
        <v>911</v>
      </c>
    </row>
    <row r="5" spans="1:27" x14ac:dyDescent="0.35">
      <c r="A5" s="10" t="s">
        <v>47</v>
      </c>
      <c r="B5" t="s">
        <v>305</v>
      </c>
      <c r="D5" t="s">
        <v>863</v>
      </c>
      <c r="E5" t="s">
        <v>864</v>
      </c>
      <c r="F5">
        <v>100</v>
      </c>
      <c r="G5" t="s">
        <v>865</v>
      </c>
      <c r="H5" t="s">
        <v>861</v>
      </c>
      <c r="I5" t="s">
        <v>862</v>
      </c>
      <c r="J5" s="23">
        <v>1</v>
      </c>
      <c r="K5" s="23">
        <v>1</v>
      </c>
      <c r="L5" s="21">
        <v>4</v>
      </c>
      <c r="M5" s="23">
        <v>1</v>
      </c>
      <c r="N5" s="23">
        <v>1</v>
      </c>
      <c r="O5">
        <f t="shared" ref="O5:S8" si="0">IF(J5=1,W$5,IF(J5=2,W$6,IF(J5=3,W$7,IF(J5=4,W$8,IF(J5=5,W$9,"no")))))</f>
        <v>1</v>
      </c>
      <c r="P5">
        <f t="shared" si="0"/>
        <v>1</v>
      </c>
      <c r="Q5">
        <f t="shared" si="0"/>
        <v>1.2</v>
      </c>
      <c r="R5">
        <f t="shared" si="0"/>
        <v>1</v>
      </c>
      <c r="S5">
        <f t="shared" si="0"/>
        <v>1</v>
      </c>
      <c r="T5" cm="1">
        <f t="array" ref="T5">EXP(SQRT(SUM(LN(O5:S5)^2)))</f>
        <v>1.2</v>
      </c>
      <c r="V5">
        <v>1</v>
      </c>
      <c r="W5">
        <v>1</v>
      </c>
      <c r="X5">
        <v>1</v>
      </c>
      <c r="Y5">
        <v>1</v>
      </c>
      <c r="Z5">
        <v>1</v>
      </c>
      <c r="AA5">
        <v>1</v>
      </c>
    </row>
    <row r="6" spans="1:27" x14ac:dyDescent="0.35">
      <c r="A6" s="10" t="s">
        <v>54</v>
      </c>
      <c r="B6" t="s">
        <v>643</v>
      </c>
      <c r="D6" t="s">
        <v>866</v>
      </c>
      <c r="E6" t="s">
        <v>867</v>
      </c>
      <c r="F6" t="s">
        <v>330</v>
      </c>
      <c r="G6">
        <v>2006</v>
      </c>
      <c r="H6" t="s">
        <v>861</v>
      </c>
      <c r="I6" t="s">
        <v>862</v>
      </c>
      <c r="J6" s="23">
        <v>1</v>
      </c>
      <c r="K6" s="25">
        <v>3</v>
      </c>
      <c r="L6" s="22">
        <v>5</v>
      </c>
      <c r="M6" s="23">
        <v>1</v>
      </c>
      <c r="N6" s="23">
        <v>1</v>
      </c>
      <c r="O6">
        <f t="shared" si="0"/>
        <v>1</v>
      </c>
      <c r="P6">
        <f t="shared" si="0"/>
        <v>1.05</v>
      </c>
      <c r="Q6">
        <f t="shared" si="0"/>
        <v>1.5</v>
      </c>
      <c r="R6">
        <f t="shared" si="0"/>
        <v>1</v>
      </c>
      <c r="S6">
        <f t="shared" si="0"/>
        <v>1</v>
      </c>
      <c r="T6" cm="1">
        <f t="array" ref="T6">EXP(SQRT(SUM(LN(O6:S6)^2)))</f>
        <v>1.5043938375399291</v>
      </c>
      <c r="V6">
        <v>2</v>
      </c>
      <c r="W6">
        <v>1.05</v>
      </c>
      <c r="X6">
        <v>1.02</v>
      </c>
      <c r="Y6">
        <v>1.02</v>
      </c>
      <c r="Z6">
        <v>1.01</v>
      </c>
      <c r="AA6">
        <v>1.05</v>
      </c>
    </row>
    <row r="7" spans="1:27" x14ac:dyDescent="0.35">
      <c r="A7" s="10" t="s">
        <v>297</v>
      </c>
      <c r="B7" t="s">
        <v>868</v>
      </c>
      <c r="D7" t="s">
        <v>337</v>
      </c>
      <c r="E7" t="s">
        <v>869</v>
      </c>
      <c r="F7" t="s">
        <v>330</v>
      </c>
      <c r="G7" t="s">
        <v>330</v>
      </c>
      <c r="H7" t="s">
        <v>861</v>
      </c>
      <c r="I7" t="s">
        <v>862</v>
      </c>
      <c r="J7" s="21">
        <v>4</v>
      </c>
      <c r="K7" s="25">
        <v>3</v>
      </c>
      <c r="L7" s="22">
        <v>5</v>
      </c>
      <c r="M7" s="23">
        <v>1</v>
      </c>
      <c r="N7" s="23">
        <v>1</v>
      </c>
      <c r="O7">
        <f t="shared" si="0"/>
        <v>1.2</v>
      </c>
      <c r="P7">
        <f t="shared" si="0"/>
        <v>1.05</v>
      </c>
      <c r="Q7">
        <f t="shared" si="0"/>
        <v>1.5</v>
      </c>
      <c r="R7">
        <f t="shared" si="0"/>
        <v>1</v>
      </c>
      <c r="S7">
        <f t="shared" si="0"/>
        <v>1</v>
      </c>
      <c r="T7" cm="1">
        <f t="array" ref="T7">EXP(SQRT(SUM(LN(O7:S7)^2)))</f>
        <v>1.5639895531526173</v>
      </c>
      <c r="V7">
        <v>3</v>
      </c>
      <c r="W7">
        <v>1.1000000000000001</v>
      </c>
      <c r="X7">
        <v>1.05</v>
      </c>
      <c r="Y7">
        <v>1.1000000000000001</v>
      </c>
      <c r="Z7">
        <v>1.02</v>
      </c>
      <c r="AA7">
        <v>1.2</v>
      </c>
    </row>
    <row r="8" spans="1:27" x14ac:dyDescent="0.35">
      <c r="B8" t="s">
        <v>870</v>
      </c>
      <c r="D8" t="s">
        <v>337</v>
      </c>
      <c r="E8" t="s">
        <v>871</v>
      </c>
      <c r="F8" t="s">
        <v>330</v>
      </c>
      <c r="G8" t="s">
        <v>330</v>
      </c>
      <c r="H8" t="s">
        <v>861</v>
      </c>
      <c r="I8" t="s">
        <v>862</v>
      </c>
      <c r="J8" s="21">
        <v>4</v>
      </c>
      <c r="K8" s="25">
        <v>3</v>
      </c>
      <c r="L8" s="22">
        <v>5</v>
      </c>
      <c r="M8" s="23">
        <v>1</v>
      </c>
      <c r="N8" s="23">
        <v>1</v>
      </c>
      <c r="O8">
        <f t="shared" si="0"/>
        <v>1.2</v>
      </c>
      <c r="P8">
        <f t="shared" si="0"/>
        <v>1.05</v>
      </c>
      <c r="Q8">
        <f t="shared" si="0"/>
        <v>1.5</v>
      </c>
      <c r="R8">
        <f t="shared" si="0"/>
        <v>1</v>
      </c>
      <c r="S8">
        <f t="shared" si="0"/>
        <v>1</v>
      </c>
      <c r="T8" cm="1">
        <f t="array" ref="T8">EXP(SQRT(SUM(LN(O8:S8)^2)))</f>
        <v>1.5639895531526173</v>
      </c>
      <c r="V8">
        <v>4</v>
      </c>
      <c r="W8">
        <v>1.2</v>
      </c>
      <c r="X8">
        <v>1.1000000000000001</v>
      </c>
      <c r="Y8">
        <v>1.2</v>
      </c>
      <c r="Z8">
        <v>1.05</v>
      </c>
      <c r="AA8">
        <v>1.5</v>
      </c>
    </row>
    <row r="9" spans="1:27" x14ac:dyDescent="0.35">
      <c r="A9" s="10" t="s">
        <v>939</v>
      </c>
      <c r="B9" t="s">
        <v>754</v>
      </c>
      <c r="E9" t="s">
        <v>940</v>
      </c>
      <c r="F9" t="s">
        <v>330</v>
      </c>
      <c r="G9">
        <v>2006</v>
      </c>
      <c r="H9" t="s">
        <v>941</v>
      </c>
      <c r="I9" t="s">
        <v>942</v>
      </c>
      <c r="J9" s="23">
        <v>1</v>
      </c>
      <c r="K9" s="25">
        <v>3</v>
      </c>
      <c r="L9" s="22">
        <v>5</v>
      </c>
      <c r="M9" s="23">
        <v>1</v>
      </c>
      <c r="N9" s="23">
        <v>1</v>
      </c>
      <c r="O9">
        <f t="shared" ref="O9:O11" si="1">IF(J9=1,W$5,IF(J9=2,W$6,IF(J9=3,W$7,IF(J9=4,W$8,IF(J9=5,W$9,"no")))))</f>
        <v>1</v>
      </c>
      <c r="P9">
        <f t="shared" ref="P9:P11" si="2">IF(K9=1,X$5,IF(K9=2,X$6,IF(K9=3,X$7,IF(K9=4,X$8,IF(K9=5,X$9,"no")))))</f>
        <v>1.05</v>
      </c>
      <c r="Q9">
        <f t="shared" ref="Q9:Q11" si="3">IF(L9=1,Y$5,IF(L9=2,Y$6,IF(L9=3,Y$7,IF(L9=4,Y$8,IF(L9=5,Y$9,"no")))))</f>
        <v>1.5</v>
      </c>
      <c r="R9">
        <f t="shared" ref="R9:R11" si="4">IF(M9=1,Z$5,IF(M9=2,Z$6,IF(M9=3,Z$7,IF(M9=4,Z$8,IF(M9=5,Z$9,"no")))))</f>
        <v>1</v>
      </c>
      <c r="S9">
        <f t="shared" ref="S9:S11" si="5">IF(N9=1,AA$5,IF(N9=2,AA$6,IF(N9=3,AA$7,IF(N9=4,AA$8,IF(N9=5,AA$9,"no")))))</f>
        <v>1</v>
      </c>
      <c r="T9" cm="1">
        <f t="array" ref="T9">EXP(SQRT(SUM(LN(O9:S9)^2)))</f>
        <v>1.5043938375399291</v>
      </c>
      <c r="V9">
        <v>5</v>
      </c>
      <c r="W9">
        <v>1.5</v>
      </c>
      <c r="X9">
        <v>1.2</v>
      </c>
      <c r="Y9">
        <v>1.5</v>
      </c>
      <c r="Z9">
        <v>1.1000000000000001</v>
      </c>
      <c r="AA9">
        <v>2</v>
      </c>
    </row>
    <row r="10" spans="1:27" x14ac:dyDescent="0.35">
      <c r="B10" t="s">
        <v>755</v>
      </c>
      <c r="E10" t="s">
        <v>780</v>
      </c>
      <c r="F10" t="s">
        <v>330</v>
      </c>
      <c r="G10">
        <v>2006</v>
      </c>
      <c r="H10" t="s">
        <v>941</v>
      </c>
      <c r="I10" t="s">
        <v>942</v>
      </c>
      <c r="J10" s="23">
        <v>1</v>
      </c>
      <c r="K10" s="25">
        <v>3</v>
      </c>
      <c r="L10" s="22">
        <v>5</v>
      </c>
      <c r="M10" s="23">
        <v>1</v>
      </c>
      <c r="N10" s="23">
        <v>1</v>
      </c>
      <c r="O10">
        <f t="shared" si="1"/>
        <v>1</v>
      </c>
      <c r="P10">
        <f t="shared" si="2"/>
        <v>1.05</v>
      </c>
      <c r="Q10">
        <f t="shared" si="3"/>
        <v>1.5</v>
      </c>
      <c r="R10">
        <f t="shared" si="4"/>
        <v>1</v>
      </c>
      <c r="S10">
        <f t="shared" si="5"/>
        <v>1</v>
      </c>
      <c r="T10" cm="1">
        <f t="array" ref="T10">EXP(SQRT(SUM(LN(O10:S10)^2)))</f>
        <v>1.5043938375399291</v>
      </c>
    </row>
    <row r="11" spans="1:27" x14ac:dyDescent="0.35">
      <c r="B11" t="s">
        <v>943</v>
      </c>
      <c r="E11" t="s">
        <v>945</v>
      </c>
      <c r="F11" t="s">
        <v>946</v>
      </c>
      <c r="G11">
        <v>1997</v>
      </c>
      <c r="H11" t="s">
        <v>944</v>
      </c>
      <c r="J11" s="23">
        <v>1</v>
      </c>
      <c r="K11" s="23">
        <v>1</v>
      </c>
      <c r="L11" s="22">
        <v>5</v>
      </c>
      <c r="M11" s="23">
        <v>1</v>
      </c>
      <c r="N11" s="23">
        <v>1</v>
      </c>
      <c r="O11">
        <f t="shared" si="1"/>
        <v>1</v>
      </c>
      <c r="P11">
        <f t="shared" si="2"/>
        <v>1</v>
      </c>
      <c r="Q11">
        <f t="shared" si="3"/>
        <v>1.5</v>
      </c>
      <c r="R11">
        <f t="shared" si="4"/>
        <v>1</v>
      </c>
      <c r="S11">
        <f t="shared" si="5"/>
        <v>1</v>
      </c>
      <c r="T11" cm="1">
        <f t="array" ref="T11">EXP(SQRT(SUM(LN(O11:S11)^2)))</f>
        <v>1.5</v>
      </c>
    </row>
  </sheetData>
  <mergeCells count="1">
    <mergeCell ref="V3:AA3"/>
  </mergeCells>
  <hyperlinks>
    <hyperlink ref="A1" location="'Table of contents'!A1" display="Return to table of contents"/>
  </hyperlink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45"/>
  <sheetViews>
    <sheetView zoomScale="70" zoomScaleNormal="70" workbookViewId="0">
      <pane xSplit="1" ySplit="4" topLeftCell="B8" activePane="bottomRight" state="frozen"/>
      <selection pane="topRight" activeCell="B1" sqref="B1"/>
      <selection pane="bottomLeft" activeCell="A5" sqref="A5"/>
      <selection pane="bottomRight" activeCell="H12" sqref="H12"/>
    </sheetView>
  </sheetViews>
  <sheetFormatPr defaultRowHeight="14.5" x14ac:dyDescent="0.35"/>
  <cols>
    <col min="3" max="4" width="8.7265625" customWidth="1"/>
    <col min="5" max="5" width="25.453125" style="19" customWidth="1"/>
    <col min="6" max="6" width="12.453125" style="19" customWidth="1"/>
    <col min="7" max="7" width="13.453125" style="19" customWidth="1"/>
    <col min="8" max="8" width="13.26953125" style="19" customWidth="1"/>
    <col min="9" max="9" width="25.453125" style="19" customWidth="1"/>
  </cols>
  <sheetData>
    <row r="1" spans="1:27" x14ac:dyDescent="0.35">
      <c r="A1" s="76" t="s">
        <v>873</v>
      </c>
    </row>
    <row r="2" spans="1:27" ht="16" thickBot="1" x14ac:dyDescent="0.4">
      <c r="A2" s="78" t="s">
        <v>850</v>
      </c>
    </row>
    <row r="3" spans="1:27" ht="52.5" thickBot="1" x14ac:dyDescent="0.4">
      <c r="A3" s="9" t="s">
        <v>38</v>
      </c>
      <c r="B3" s="7" t="s">
        <v>39</v>
      </c>
      <c r="C3" s="7" t="s">
        <v>296</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15" thickBot="1" x14ac:dyDescent="0.4">
      <c r="A4" t="s">
        <v>312</v>
      </c>
      <c r="V4" s="47" t="s">
        <v>906</v>
      </c>
      <c r="W4" s="7" t="s">
        <v>907</v>
      </c>
      <c r="X4" s="7" t="s">
        <v>908</v>
      </c>
      <c r="Y4" s="7" t="s">
        <v>909</v>
      </c>
      <c r="Z4" s="7" t="s">
        <v>910</v>
      </c>
      <c r="AA4" s="7" t="s">
        <v>911</v>
      </c>
    </row>
    <row r="5" spans="1:27" ht="29" x14ac:dyDescent="0.35">
      <c r="A5" s="10" t="s">
        <v>47</v>
      </c>
      <c r="B5" t="s">
        <v>305</v>
      </c>
      <c r="C5">
        <f>1838*C$38+1836*C$39+1802*C$40+1967*C$41+1761*C$42+2032*C$43+1652*C$44+1726*C$45</f>
        <v>1834.1150951142738</v>
      </c>
      <c r="D5" t="s">
        <v>48</v>
      </c>
      <c r="E5" s="19" t="s">
        <v>928</v>
      </c>
      <c r="F5" s="19">
        <v>100</v>
      </c>
      <c r="G5" s="19" t="s">
        <v>316</v>
      </c>
      <c r="H5" s="19" t="s">
        <v>303</v>
      </c>
      <c r="I5" s="19" t="s">
        <v>639</v>
      </c>
      <c r="J5" s="21">
        <v>4</v>
      </c>
      <c r="K5" s="21">
        <v>4</v>
      </c>
      <c r="L5" s="25">
        <v>3</v>
      </c>
      <c r="M5" s="23">
        <v>1</v>
      </c>
      <c r="N5" s="23">
        <v>1</v>
      </c>
      <c r="O5">
        <f t="shared" ref="O5:S6" si="0">IF(J5=1,W$5,IF(J5=2,W$6,IF(J5=3,W$7,IF(J5=4,W$8,IF(J5=5,W$9,"no")))))</f>
        <v>1.2</v>
      </c>
      <c r="P5">
        <f t="shared" si="0"/>
        <v>1.1000000000000001</v>
      </c>
      <c r="Q5">
        <f t="shared" si="0"/>
        <v>1.1000000000000001</v>
      </c>
      <c r="R5">
        <f t="shared" si="0"/>
        <v>1</v>
      </c>
      <c r="S5">
        <f t="shared" si="0"/>
        <v>1</v>
      </c>
      <c r="T5" cm="1">
        <f t="array" ref="T5">EXP(SQRT(SUM(LN(O5:S5)^2)))</f>
        <v>1.2544986286245612</v>
      </c>
      <c r="V5">
        <v>1</v>
      </c>
      <c r="W5">
        <v>1</v>
      </c>
      <c r="X5">
        <v>1</v>
      </c>
      <c r="Y5">
        <v>1</v>
      </c>
      <c r="Z5">
        <v>1</v>
      </c>
      <c r="AA5">
        <v>1</v>
      </c>
    </row>
    <row r="6" spans="1:27" ht="29" x14ac:dyDescent="0.35">
      <c r="A6" s="10" t="s">
        <v>302</v>
      </c>
      <c r="B6" t="s">
        <v>302</v>
      </c>
      <c r="C6">
        <f>5.5*C$38+5.5*C$39+5.6*C$40+5.5*C$41+5.5*C$42+5.5*C$43+5.4*C$44+5.6*C$45</f>
        <v>5.5128370056110576</v>
      </c>
      <c r="D6" t="s">
        <v>48</v>
      </c>
      <c r="E6" s="19" t="s">
        <v>331</v>
      </c>
      <c r="F6" s="19" t="s">
        <v>330</v>
      </c>
      <c r="G6" s="19">
        <v>2011</v>
      </c>
      <c r="H6" s="19" t="s">
        <v>303</v>
      </c>
      <c r="I6" s="19" t="s">
        <v>639</v>
      </c>
      <c r="J6" s="24">
        <v>2</v>
      </c>
      <c r="K6" s="25">
        <v>3</v>
      </c>
      <c r="L6" s="21">
        <v>4</v>
      </c>
      <c r="M6" s="23">
        <v>1</v>
      </c>
      <c r="N6" s="23">
        <v>1</v>
      </c>
      <c r="O6">
        <f t="shared" si="0"/>
        <v>1.05</v>
      </c>
      <c r="P6">
        <f t="shared" si="0"/>
        <v>1.05</v>
      </c>
      <c r="Q6">
        <f t="shared" si="0"/>
        <v>1.2</v>
      </c>
      <c r="R6">
        <f t="shared" si="0"/>
        <v>1</v>
      </c>
      <c r="S6">
        <f t="shared" si="0"/>
        <v>1</v>
      </c>
      <c r="T6" cm="1">
        <f t="array" ref="T6">EXP(SQRT(SUM(LN(O6:S6)^2)))</f>
        <v>1.2152396494091648</v>
      </c>
      <c r="V6">
        <v>2</v>
      </c>
      <c r="W6">
        <v>1.05</v>
      </c>
      <c r="X6">
        <v>1.02</v>
      </c>
      <c r="Y6">
        <v>1.02</v>
      </c>
      <c r="Z6">
        <v>1.01</v>
      </c>
      <c r="AA6">
        <v>1.05</v>
      </c>
    </row>
    <row r="7" spans="1:27" ht="43.5" x14ac:dyDescent="0.35">
      <c r="A7" s="10" t="s">
        <v>66</v>
      </c>
      <c r="B7" t="s">
        <v>996</v>
      </c>
      <c r="C7">
        <f>119.8*C$38+93.4*C$39+101.2*C$40+115.7*C$41+92.4*C$42+97.2*C$43+86.2*C$44+78*C$45</f>
        <v>98.458758724510758</v>
      </c>
      <c r="D7" t="s">
        <v>328</v>
      </c>
      <c r="E7" s="19" t="s">
        <v>329</v>
      </c>
      <c r="F7" s="19" t="s">
        <v>330</v>
      </c>
      <c r="G7" s="19">
        <v>2011</v>
      </c>
      <c r="H7" s="19" t="s">
        <v>303</v>
      </c>
      <c r="I7" s="19" t="s">
        <v>639</v>
      </c>
      <c r="J7" s="21">
        <v>4</v>
      </c>
      <c r="K7" s="25">
        <v>3</v>
      </c>
      <c r="L7" s="21">
        <v>4</v>
      </c>
      <c r="M7" s="23">
        <v>1</v>
      </c>
      <c r="N7" s="23">
        <v>1</v>
      </c>
      <c r="O7">
        <f t="shared" ref="O7:S10" si="1">IF(J7=1,W$5,IF(J7=2,W$6,IF(J7=3,W$7,IF(J7=4,W$8,IF(J7=5,W$9,"no")))))</f>
        <v>1.2</v>
      </c>
      <c r="P7">
        <f t="shared" si="1"/>
        <v>1.05</v>
      </c>
      <c r="Q7">
        <f t="shared" si="1"/>
        <v>1.2</v>
      </c>
      <c r="R7">
        <f t="shared" si="1"/>
        <v>1</v>
      </c>
      <c r="S7">
        <f t="shared" si="1"/>
        <v>1</v>
      </c>
      <c r="T7" cm="1">
        <f t="array" ref="T7">EXP(SQRT(SUM(LN(O7:S7)^2)))</f>
        <v>1.3000688016831126</v>
      </c>
      <c r="V7">
        <v>3</v>
      </c>
      <c r="W7">
        <v>1.1000000000000001</v>
      </c>
      <c r="X7">
        <v>1.05</v>
      </c>
      <c r="Y7">
        <v>1.1000000000000001</v>
      </c>
      <c r="Z7">
        <v>1.02</v>
      </c>
      <c r="AA7">
        <v>1.2</v>
      </c>
    </row>
    <row r="8" spans="1:27" ht="29" x14ac:dyDescent="0.35">
      <c r="B8" t="s">
        <v>997</v>
      </c>
      <c r="C8">
        <f>28.4*C$38+31.1*C$39+34.2*C$40+30.2*C$41+26.8*C$42+27.5*C$43+28*C$44+33.1*C$45</f>
        <v>29.888599972628988</v>
      </c>
      <c r="D8" t="s">
        <v>48</v>
      </c>
      <c r="E8" s="19" t="s">
        <v>331</v>
      </c>
      <c r="F8" s="19" t="s">
        <v>330</v>
      </c>
      <c r="G8" s="19">
        <v>2011</v>
      </c>
      <c r="H8" s="19" t="s">
        <v>303</v>
      </c>
      <c r="I8" s="19" t="s">
        <v>639</v>
      </c>
      <c r="J8" s="24">
        <v>2</v>
      </c>
      <c r="K8" s="25">
        <v>3</v>
      </c>
      <c r="L8" s="21">
        <v>4</v>
      </c>
      <c r="M8" s="23">
        <v>1</v>
      </c>
      <c r="N8" s="23">
        <v>1</v>
      </c>
      <c r="O8">
        <f t="shared" si="1"/>
        <v>1.05</v>
      </c>
      <c r="P8">
        <f t="shared" si="1"/>
        <v>1.05</v>
      </c>
      <c r="Q8">
        <f t="shared" si="1"/>
        <v>1.2</v>
      </c>
      <c r="R8">
        <f t="shared" si="1"/>
        <v>1</v>
      </c>
      <c r="S8">
        <f t="shared" si="1"/>
        <v>1</v>
      </c>
      <c r="T8" cm="1">
        <f t="array" ref="T8">EXP(SQRT(SUM(LN(O8:S8)^2)))</f>
        <v>1.2152396494091648</v>
      </c>
      <c r="V8">
        <v>4</v>
      </c>
      <c r="W8">
        <v>1.2</v>
      </c>
      <c r="X8">
        <v>1.1000000000000001</v>
      </c>
      <c r="Y8">
        <v>1.2</v>
      </c>
      <c r="Z8">
        <v>1.05</v>
      </c>
      <c r="AA8">
        <v>1.5</v>
      </c>
    </row>
    <row r="9" spans="1:27" ht="29" x14ac:dyDescent="0.35">
      <c r="B9" t="s">
        <v>998</v>
      </c>
      <c r="C9">
        <f>7*C$38+6.7*C$39+10.6*C$40+5.4*C$41+2.9*C$42+10.3*C$43+3.5*C$44+4.5*C$45</f>
        <v>6.4647392910907353</v>
      </c>
      <c r="D9" t="s">
        <v>48</v>
      </c>
      <c r="E9" s="19" t="s">
        <v>331</v>
      </c>
      <c r="F9" s="19" t="s">
        <v>330</v>
      </c>
      <c r="G9" s="19">
        <v>2011</v>
      </c>
      <c r="H9" s="19" t="s">
        <v>303</v>
      </c>
      <c r="I9" s="19" t="s">
        <v>639</v>
      </c>
      <c r="J9" s="24">
        <v>2</v>
      </c>
      <c r="K9" s="25">
        <v>3</v>
      </c>
      <c r="L9" s="21">
        <v>4</v>
      </c>
      <c r="M9" s="23">
        <v>1</v>
      </c>
      <c r="N9" s="23">
        <v>1</v>
      </c>
      <c r="O9">
        <f t="shared" si="1"/>
        <v>1.05</v>
      </c>
      <c r="P9">
        <f t="shared" si="1"/>
        <v>1.05</v>
      </c>
      <c r="Q9">
        <f t="shared" si="1"/>
        <v>1.2</v>
      </c>
      <c r="R9">
        <f t="shared" si="1"/>
        <v>1</v>
      </c>
      <c r="S9">
        <f t="shared" si="1"/>
        <v>1</v>
      </c>
      <c r="T9" cm="1">
        <f t="array" ref="T9">EXP(SQRT(SUM(LN(O9:S9)^2)))</f>
        <v>1.2152396494091648</v>
      </c>
      <c r="V9">
        <v>5</v>
      </c>
      <c r="W9">
        <v>1.5</v>
      </c>
      <c r="X9">
        <v>1.2</v>
      </c>
      <c r="Y9">
        <v>1.5</v>
      </c>
      <c r="Z9">
        <v>1.1000000000000001</v>
      </c>
      <c r="AA9">
        <v>2</v>
      </c>
    </row>
    <row r="10" spans="1:27" ht="29" x14ac:dyDescent="0.35">
      <c r="B10" t="s">
        <v>999</v>
      </c>
      <c r="C10">
        <f>20.1*C$38+22.2*C$39+20.7*C$40+20.9*C$41+21.8*C$42+21.4*C$43+14*C$44+15.3*C$45</f>
        <v>19.674633912686467</v>
      </c>
      <c r="D10" t="s">
        <v>48</v>
      </c>
      <c r="E10" s="19" t="s">
        <v>331</v>
      </c>
      <c r="F10" s="19" t="s">
        <v>330</v>
      </c>
      <c r="G10" s="19">
        <v>2011</v>
      </c>
      <c r="H10" s="19" t="s">
        <v>303</v>
      </c>
      <c r="I10" s="19" t="s">
        <v>639</v>
      </c>
      <c r="J10" s="24">
        <v>2</v>
      </c>
      <c r="K10" s="25">
        <v>3</v>
      </c>
      <c r="L10" s="21">
        <v>4</v>
      </c>
      <c r="M10" s="23">
        <v>1</v>
      </c>
      <c r="N10" s="23">
        <v>1</v>
      </c>
      <c r="O10">
        <f t="shared" si="1"/>
        <v>1.05</v>
      </c>
      <c r="P10">
        <f t="shared" si="1"/>
        <v>1.05</v>
      </c>
      <c r="Q10">
        <f t="shared" si="1"/>
        <v>1.2</v>
      </c>
      <c r="R10">
        <f t="shared" si="1"/>
        <v>1</v>
      </c>
      <c r="S10">
        <f t="shared" si="1"/>
        <v>1</v>
      </c>
      <c r="T10" cm="1">
        <f t="array" ref="T10">EXP(SQRT(SUM(LN(O10:S10)^2)))</f>
        <v>1.2152396494091648</v>
      </c>
    </row>
    <row r="11" spans="1:27" ht="29" x14ac:dyDescent="0.35">
      <c r="B11" t="s">
        <v>332</v>
      </c>
      <c r="C11">
        <f>0*C$38+3.1*C$39+0.3*C$40+1.2*C$41+0.2*C$42+2.3*C$43+0.4*C$44+2.6*C$45</f>
        <v>1.284165868345422</v>
      </c>
      <c r="D11" t="s">
        <v>328</v>
      </c>
      <c r="E11" s="19" t="s">
        <v>331</v>
      </c>
      <c r="F11" s="19" t="s">
        <v>330</v>
      </c>
      <c r="G11" s="19">
        <v>2011</v>
      </c>
      <c r="H11" s="19" t="s">
        <v>303</v>
      </c>
      <c r="I11" s="19" t="s">
        <v>639</v>
      </c>
      <c r="J11" s="24">
        <v>2</v>
      </c>
      <c r="K11" s="25">
        <v>3</v>
      </c>
      <c r="L11" s="21">
        <v>4</v>
      </c>
      <c r="M11" s="23">
        <v>1</v>
      </c>
      <c r="N11" s="23">
        <v>1</v>
      </c>
      <c r="O11">
        <f t="shared" ref="O11:O33" si="2">IF(J11=1,W$5,IF(J11=2,W$6,IF(J11=3,W$7,IF(J11=4,W$8,IF(J11=5,W$9,"no")))))</f>
        <v>1.05</v>
      </c>
      <c r="P11">
        <f t="shared" ref="P11:P33" si="3">IF(K11=1,X$5,IF(K11=2,X$6,IF(K11=3,X$7,IF(K11=4,X$8,IF(K11=5,X$9,"no")))))</f>
        <v>1.05</v>
      </c>
      <c r="Q11">
        <f t="shared" ref="Q11:Q33" si="4">IF(L11=1,Y$5,IF(L11=2,Y$6,IF(L11=3,Y$7,IF(L11=4,Y$8,IF(L11=5,Y$9,"no")))))</f>
        <v>1.2</v>
      </c>
      <c r="R11">
        <f t="shared" ref="R11:R33" si="5">IF(M11=1,Z$5,IF(M11=2,Z$6,IF(M11=3,Z$7,IF(M11=4,Z$8,IF(M11=5,Z$9,"no")))))</f>
        <v>1</v>
      </c>
      <c r="S11">
        <f t="shared" ref="S11:S33" si="6">IF(N11=1,AA$5,IF(N11=2,AA$6,IF(N11=3,AA$7,IF(N11=4,AA$8,IF(N11=5,AA$9,"no")))))</f>
        <v>1</v>
      </c>
      <c r="T11" cm="1">
        <f t="array" ref="T11">EXP(SQRT(SUM(LN(O11:S11)^2)))</f>
        <v>1.2152396494091648</v>
      </c>
    </row>
    <row r="12" spans="1:27" s="44" customFormat="1" ht="58.5" thickBot="1" x14ac:dyDescent="0.4">
      <c r="A12" s="10" t="s">
        <v>73</v>
      </c>
      <c r="B12" t="s">
        <v>1000</v>
      </c>
      <c r="C12">
        <f>0.72*C$38+0.57*C$39+0.63*C$40+0.64*C$41+0.59*C$42+0.56*C$43+0.52*C$44+0.56*C$45</f>
        <v>0.59987204050910092</v>
      </c>
      <c r="D12" t="s">
        <v>334</v>
      </c>
      <c r="E12" s="19" t="s">
        <v>335</v>
      </c>
      <c r="F12" s="19" t="s">
        <v>330</v>
      </c>
      <c r="G12" s="19" t="s">
        <v>330</v>
      </c>
      <c r="H12" s="19" t="s">
        <v>303</v>
      </c>
      <c r="I12" s="19" t="s">
        <v>639</v>
      </c>
      <c r="J12" s="21">
        <v>4</v>
      </c>
      <c r="K12" s="21">
        <v>4</v>
      </c>
      <c r="L12" s="22">
        <v>5</v>
      </c>
      <c r="M12" s="23">
        <v>1</v>
      </c>
      <c r="N12" s="23">
        <v>1</v>
      </c>
      <c r="O12">
        <f t="shared" si="2"/>
        <v>1.2</v>
      </c>
      <c r="P12">
        <f t="shared" si="3"/>
        <v>1.1000000000000001</v>
      </c>
      <c r="Q12">
        <f t="shared" si="4"/>
        <v>1.5</v>
      </c>
      <c r="R12">
        <f t="shared" si="5"/>
        <v>1</v>
      </c>
      <c r="S12">
        <f t="shared" si="6"/>
        <v>1</v>
      </c>
      <c r="T12" cm="1">
        <f t="array" ref="T12">EXP(SQRT(SUM(LN(O12:S12)^2)))</f>
        <v>1.575657361015304</v>
      </c>
      <c r="U12"/>
      <c r="V12"/>
      <c r="W12"/>
      <c r="X12"/>
      <c r="Y12"/>
      <c r="Z12"/>
      <c r="AA12"/>
    </row>
    <row r="13" spans="1:27" ht="58" x14ac:dyDescent="0.35">
      <c r="B13" t="s">
        <v>1001</v>
      </c>
      <c r="C13">
        <f>0.0005*C$38+0.007*C$39+0.002*C$40+0.005*C$41+0.009*C$42+0.007*C$43+0.005*C$44+0.009*C$45</f>
        <v>5.5478992746681262E-3</v>
      </c>
      <c r="D13" t="s">
        <v>334</v>
      </c>
      <c r="E13" s="19" t="s">
        <v>335</v>
      </c>
      <c r="F13" s="19" t="s">
        <v>330</v>
      </c>
      <c r="G13" s="19" t="s">
        <v>330</v>
      </c>
      <c r="H13" s="19" t="s">
        <v>303</v>
      </c>
      <c r="I13" s="19" t="s">
        <v>639</v>
      </c>
      <c r="J13" s="21">
        <v>4</v>
      </c>
      <c r="K13" s="21">
        <v>4</v>
      </c>
      <c r="L13" s="22">
        <v>5</v>
      </c>
      <c r="M13" s="23">
        <v>1</v>
      </c>
      <c r="N13" s="23">
        <v>1</v>
      </c>
      <c r="O13">
        <f t="shared" si="2"/>
        <v>1.2</v>
      </c>
      <c r="P13">
        <f t="shared" si="3"/>
        <v>1.1000000000000001</v>
      </c>
      <c r="Q13">
        <f t="shared" si="4"/>
        <v>1.5</v>
      </c>
      <c r="R13">
        <f t="shared" si="5"/>
        <v>1</v>
      </c>
      <c r="S13">
        <f t="shared" si="6"/>
        <v>1</v>
      </c>
      <c r="T13" cm="1">
        <f t="array" ref="T13">EXP(SQRT(SUM(LN(O13:S13)^2)))</f>
        <v>1.575657361015304</v>
      </c>
      <c r="V13" s="124"/>
      <c r="W13" s="124"/>
      <c r="X13" s="124"/>
      <c r="Y13" s="124"/>
      <c r="Z13" s="124"/>
      <c r="AA13" s="124"/>
    </row>
    <row r="14" spans="1:27" ht="58" x14ac:dyDescent="0.35">
      <c r="B14" t="s">
        <v>1002</v>
      </c>
      <c r="C14">
        <f>0.1*C$38+0.1*C$39+0.06*C$40+0.2*C$41+0.05*C$42+0.07*C$43+0.04*C$44+0.08*C$45</f>
        <v>8.918639660599427E-2</v>
      </c>
      <c r="D14" t="s">
        <v>334</v>
      </c>
      <c r="E14" s="19" t="s">
        <v>335</v>
      </c>
      <c r="F14" s="19" t="s">
        <v>330</v>
      </c>
      <c r="G14" s="19" t="s">
        <v>330</v>
      </c>
      <c r="H14" s="19" t="s">
        <v>303</v>
      </c>
      <c r="I14" s="19" t="s">
        <v>639</v>
      </c>
      <c r="J14" s="21">
        <v>4</v>
      </c>
      <c r="K14" s="21">
        <v>4</v>
      </c>
      <c r="L14" s="22">
        <v>5</v>
      </c>
      <c r="M14" s="23">
        <v>1</v>
      </c>
      <c r="N14" s="23">
        <v>1</v>
      </c>
      <c r="O14">
        <f t="shared" si="2"/>
        <v>1.2</v>
      </c>
      <c r="P14">
        <f t="shared" si="3"/>
        <v>1.1000000000000001</v>
      </c>
      <c r="Q14">
        <f t="shared" si="4"/>
        <v>1.5</v>
      </c>
      <c r="R14">
        <f t="shared" si="5"/>
        <v>1</v>
      </c>
      <c r="S14">
        <f t="shared" si="6"/>
        <v>1</v>
      </c>
      <c r="T14" cm="1">
        <f t="array" ref="T14">EXP(SQRT(SUM(LN(O14:S14)^2)))</f>
        <v>1.575657361015304</v>
      </c>
      <c r="V14" s="47"/>
      <c r="W14" s="47"/>
      <c r="X14" s="47"/>
      <c r="Y14" s="47"/>
      <c r="Z14" s="47"/>
      <c r="AA14" s="47"/>
    </row>
    <row r="15" spans="1:27" ht="29" x14ac:dyDescent="0.35">
      <c r="A15" s="10" t="s">
        <v>80</v>
      </c>
      <c r="B15" t="s">
        <v>336</v>
      </c>
      <c r="C15">
        <f>36.4*C$38+12.5*C$39+9.1*C$40+26.3*C$41+5.5*C$42+9.1*C$43+2.6*C$44+10*C$45</f>
        <v>14.213452853428221</v>
      </c>
      <c r="D15" t="s">
        <v>337</v>
      </c>
      <c r="E15" s="19" t="s">
        <v>929</v>
      </c>
      <c r="F15" s="19" t="s">
        <v>141</v>
      </c>
      <c r="G15" s="19" t="s">
        <v>338</v>
      </c>
      <c r="H15" s="19" t="s">
        <v>303</v>
      </c>
      <c r="I15" s="19" t="s">
        <v>639</v>
      </c>
      <c r="J15" s="23">
        <v>1</v>
      </c>
      <c r="K15" s="23">
        <v>1</v>
      </c>
      <c r="L15" s="21">
        <v>4</v>
      </c>
      <c r="M15" s="23">
        <v>1</v>
      </c>
      <c r="N15" s="23">
        <v>1</v>
      </c>
      <c r="O15">
        <f t="shared" si="2"/>
        <v>1</v>
      </c>
      <c r="P15">
        <f t="shared" si="3"/>
        <v>1</v>
      </c>
      <c r="Q15">
        <f t="shared" si="4"/>
        <v>1.2</v>
      </c>
      <c r="R15">
        <f t="shared" si="5"/>
        <v>1</v>
      </c>
      <c r="S15">
        <f t="shared" si="6"/>
        <v>1</v>
      </c>
      <c r="T15" cm="1">
        <f t="array" ref="T15">EXP(SQRT(SUM(LN(O15:S15)^2)))</f>
        <v>1.2</v>
      </c>
    </row>
    <row r="16" spans="1:27" ht="29" x14ac:dyDescent="0.35">
      <c r="B16" t="s">
        <v>339</v>
      </c>
      <c r="C16">
        <f>54.6*C$38+44.4*C$39+26*C$40+47.5*C$41+23.4*C$42+31.2*C$43+11.4*C$44+26.7*C$45</f>
        <v>33.644484740659635</v>
      </c>
      <c r="D16" t="s">
        <v>337</v>
      </c>
      <c r="E16" s="19" t="s">
        <v>929</v>
      </c>
      <c r="F16" s="19" t="s">
        <v>141</v>
      </c>
      <c r="G16" s="19" t="s">
        <v>338</v>
      </c>
      <c r="H16" s="19" t="s">
        <v>303</v>
      </c>
      <c r="I16" s="19" t="s">
        <v>639</v>
      </c>
      <c r="J16" s="23">
        <v>1</v>
      </c>
      <c r="K16" s="23">
        <v>1</v>
      </c>
      <c r="L16" s="21">
        <v>4</v>
      </c>
      <c r="M16" s="23">
        <v>1</v>
      </c>
      <c r="N16" s="23">
        <v>1</v>
      </c>
      <c r="O16">
        <f t="shared" si="2"/>
        <v>1</v>
      </c>
      <c r="P16">
        <f t="shared" si="3"/>
        <v>1</v>
      </c>
      <c r="Q16">
        <f t="shared" si="4"/>
        <v>1.2</v>
      </c>
      <c r="R16">
        <f t="shared" si="5"/>
        <v>1</v>
      </c>
      <c r="S16">
        <f t="shared" si="6"/>
        <v>1</v>
      </c>
      <c r="T16" cm="1">
        <f t="array" ref="T16">EXP(SQRT(SUM(LN(O16:S16)^2)))</f>
        <v>1.2</v>
      </c>
    </row>
    <row r="17" spans="1:20" ht="29" x14ac:dyDescent="0.35">
      <c r="B17" t="s">
        <v>340</v>
      </c>
      <c r="C17">
        <f>3.6*C$38+20.8*C$39+26.6*C$40+9.4*C$41+17.2*C$42+14.3*C$43+17.5*C$44+20*C$45</f>
        <v>16.012412754892569</v>
      </c>
      <c r="D17" t="s">
        <v>337</v>
      </c>
      <c r="E17" s="19" t="s">
        <v>929</v>
      </c>
      <c r="F17" s="19" t="s">
        <v>141</v>
      </c>
      <c r="G17" s="19" t="s">
        <v>338</v>
      </c>
      <c r="H17" s="19" t="s">
        <v>303</v>
      </c>
      <c r="I17" s="19" t="s">
        <v>639</v>
      </c>
      <c r="J17" s="23">
        <v>1</v>
      </c>
      <c r="K17" s="23">
        <v>1</v>
      </c>
      <c r="L17" s="21">
        <v>4</v>
      </c>
      <c r="M17" s="23">
        <v>1</v>
      </c>
      <c r="N17" s="23">
        <v>1</v>
      </c>
      <c r="O17">
        <f t="shared" si="2"/>
        <v>1</v>
      </c>
      <c r="P17">
        <f t="shared" si="3"/>
        <v>1</v>
      </c>
      <c r="Q17">
        <f t="shared" si="4"/>
        <v>1.2</v>
      </c>
      <c r="R17">
        <f t="shared" si="5"/>
        <v>1</v>
      </c>
      <c r="S17">
        <f t="shared" si="6"/>
        <v>1</v>
      </c>
      <c r="T17" cm="1">
        <f t="array" ref="T17">EXP(SQRT(SUM(LN(O17:S17)^2)))</f>
        <v>1.2</v>
      </c>
    </row>
    <row r="18" spans="1:20" ht="29" x14ac:dyDescent="0.35">
      <c r="B18" t="s">
        <v>341</v>
      </c>
      <c r="C18">
        <f>5.5*C$38+20.8*C$39+37*C$40+16.9*C$41+53.7*C$42+45.5*C$43+67.5*C$44+41.1*C$45</f>
        <v>35.423867524291779</v>
      </c>
      <c r="D18" t="s">
        <v>337</v>
      </c>
      <c r="E18" s="19" t="s">
        <v>929</v>
      </c>
      <c r="F18" s="19" t="s">
        <v>141</v>
      </c>
      <c r="G18" s="19" t="s">
        <v>338</v>
      </c>
      <c r="H18" s="19" t="s">
        <v>303</v>
      </c>
      <c r="I18" s="19" t="s">
        <v>639</v>
      </c>
      <c r="J18" s="23">
        <v>1</v>
      </c>
      <c r="K18" s="23">
        <v>1</v>
      </c>
      <c r="L18" s="21">
        <v>4</v>
      </c>
      <c r="M18" s="23">
        <v>1</v>
      </c>
      <c r="N18" s="23">
        <v>1</v>
      </c>
      <c r="O18">
        <f t="shared" si="2"/>
        <v>1</v>
      </c>
      <c r="P18">
        <f t="shared" si="3"/>
        <v>1</v>
      </c>
      <c r="Q18">
        <f t="shared" si="4"/>
        <v>1.2</v>
      </c>
      <c r="R18">
        <f t="shared" si="5"/>
        <v>1</v>
      </c>
      <c r="S18">
        <f t="shared" si="6"/>
        <v>1</v>
      </c>
      <c r="T18" cm="1">
        <f t="array" ref="T18">EXP(SQRT(SUM(LN(O18:S18)^2)))</f>
        <v>1.2</v>
      </c>
    </row>
    <row r="19" spans="1:20" ht="29" x14ac:dyDescent="0.35">
      <c r="B19" t="s">
        <v>342</v>
      </c>
      <c r="C19">
        <f>0.05*C$38+0*C$39+0.06*C$40+0.03*C$41+0.04*C$42+1*C$43+0.04*C$44+0.08*C$45</f>
        <v>0.17555973723826465</v>
      </c>
      <c r="D19" t="s">
        <v>337</v>
      </c>
      <c r="E19" s="19" t="s">
        <v>929</v>
      </c>
      <c r="F19" s="19" t="s">
        <v>141</v>
      </c>
      <c r="G19" s="19" t="s">
        <v>338</v>
      </c>
      <c r="H19" s="19" t="s">
        <v>303</v>
      </c>
      <c r="I19" s="19" t="s">
        <v>639</v>
      </c>
      <c r="J19" s="23">
        <v>1</v>
      </c>
      <c r="K19" s="23">
        <v>1</v>
      </c>
      <c r="L19" s="21">
        <v>4</v>
      </c>
      <c r="M19" s="23">
        <v>1</v>
      </c>
      <c r="N19" s="23">
        <v>1</v>
      </c>
      <c r="O19">
        <f t="shared" si="2"/>
        <v>1</v>
      </c>
      <c r="P19">
        <f t="shared" si="3"/>
        <v>1</v>
      </c>
      <c r="Q19">
        <f t="shared" si="4"/>
        <v>1.2</v>
      </c>
      <c r="R19">
        <f t="shared" si="5"/>
        <v>1</v>
      </c>
      <c r="S19">
        <f t="shared" si="6"/>
        <v>1</v>
      </c>
      <c r="T19" cm="1">
        <f t="array" ref="T19">EXP(SQRT(SUM(LN(O19:S19)^2)))</f>
        <v>1.2</v>
      </c>
    </row>
    <row r="20" spans="1:20" ht="43.5" x14ac:dyDescent="0.35">
      <c r="A20" s="10"/>
      <c r="B20" t="s">
        <v>343</v>
      </c>
      <c r="C20">
        <f>1.98*C$38+1.99*C$39+1.89*C$40+1.91*C$41+1.63*C$42+1.68*C$43+1.4*C$44+1.83*C$45</f>
        <v>1.7935678116874227</v>
      </c>
      <c r="D20" t="s">
        <v>344</v>
      </c>
      <c r="E20" s="19" t="s">
        <v>930</v>
      </c>
      <c r="F20" s="19" t="s">
        <v>330</v>
      </c>
      <c r="G20" s="19">
        <v>2011</v>
      </c>
      <c r="H20" s="19" t="s">
        <v>303</v>
      </c>
      <c r="I20" s="19" t="s">
        <v>639</v>
      </c>
      <c r="J20" s="24">
        <v>2</v>
      </c>
      <c r="K20" s="25">
        <v>3</v>
      </c>
      <c r="L20" s="21">
        <v>4</v>
      </c>
      <c r="M20" s="23">
        <v>1</v>
      </c>
      <c r="N20" s="23">
        <v>1</v>
      </c>
      <c r="O20">
        <f t="shared" si="2"/>
        <v>1.05</v>
      </c>
      <c r="P20">
        <f t="shared" si="3"/>
        <v>1.05</v>
      </c>
      <c r="Q20">
        <f t="shared" si="4"/>
        <v>1.2</v>
      </c>
      <c r="R20">
        <f t="shared" si="5"/>
        <v>1</v>
      </c>
      <c r="S20">
        <f t="shared" si="6"/>
        <v>1</v>
      </c>
      <c r="T20" cm="1">
        <f t="array" ref="T20">EXP(SQRT(SUM(LN(O20:S20)^2)))</f>
        <v>1.2152396494091648</v>
      </c>
    </row>
    <row r="21" spans="1:20" ht="43.5" x14ac:dyDescent="0.35">
      <c r="B21" t="s">
        <v>346</v>
      </c>
      <c r="C21">
        <f>0.95*C$38+1*C$39+0.94*C$40+0.97*C$41+0.96*C$42+0.96*C$43+0.96*C$44+0.92*C$45</f>
        <v>0.95792322430546051</v>
      </c>
      <c r="D21" t="s">
        <v>344</v>
      </c>
      <c r="E21" s="19" t="s">
        <v>930</v>
      </c>
      <c r="F21" s="19" t="s">
        <v>330</v>
      </c>
      <c r="G21" s="19">
        <v>2011</v>
      </c>
      <c r="H21" s="19" t="s">
        <v>303</v>
      </c>
      <c r="I21" s="19" t="s">
        <v>639</v>
      </c>
      <c r="J21" s="24">
        <v>2</v>
      </c>
      <c r="K21" s="25">
        <v>3</v>
      </c>
      <c r="L21" s="21">
        <v>4</v>
      </c>
      <c r="M21" s="23">
        <v>1</v>
      </c>
      <c r="N21" s="23">
        <v>1</v>
      </c>
      <c r="O21">
        <f t="shared" si="2"/>
        <v>1.05</v>
      </c>
      <c r="P21">
        <f t="shared" si="3"/>
        <v>1.05</v>
      </c>
      <c r="Q21">
        <f t="shared" si="4"/>
        <v>1.2</v>
      </c>
      <c r="R21">
        <f t="shared" si="5"/>
        <v>1</v>
      </c>
      <c r="S21">
        <f t="shared" si="6"/>
        <v>1</v>
      </c>
      <c r="T21" cm="1">
        <f t="array" ref="T21">EXP(SQRT(SUM(LN(O21:S21)^2)))</f>
        <v>1.2152396494091648</v>
      </c>
    </row>
    <row r="22" spans="1:20" ht="43.5" x14ac:dyDescent="0.35">
      <c r="B22" t="s">
        <v>347</v>
      </c>
      <c r="C22">
        <f>0.95*C$38+1*C$39+0.94*C$40+0.97*C$41+0.96*C$42+0.3*C$43+0.96*C$44+0.92*C$45</f>
        <v>0.8661536882441494</v>
      </c>
      <c r="D22" t="s">
        <v>344</v>
      </c>
      <c r="E22" s="19" t="s">
        <v>930</v>
      </c>
      <c r="F22" s="19" t="s">
        <v>330</v>
      </c>
      <c r="G22" s="19">
        <v>2011</v>
      </c>
      <c r="H22" s="19" t="s">
        <v>303</v>
      </c>
      <c r="I22" s="19" t="s">
        <v>639</v>
      </c>
      <c r="J22" s="24">
        <v>2</v>
      </c>
      <c r="K22" s="25">
        <v>3</v>
      </c>
      <c r="L22" s="21">
        <v>4</v>
      </c>
      <c r="M22" s="23">
        <v>1</v>
      </c>
      <c r="N22" s="23">
        <v>1</v>
      </c>
      <c r="O22">
        <f t="shared" si="2"/>
        <v>1.05</v>
      </c>
      <c r="P22">
        <f t="shared" si="3"/>
        <v>1.05</v>
      </c>
      <c r="Q22">
        <f t="shared" si="4"/>
        <v>1.2</v>
      </c>
      <c r="R22">
        <f t="shared" si="5"/>
        <v>1</v>
      </c>
      <c r="S22">
        <f t="shared" si="6"/>
        <v>1</v>
      </c>
      <c r="T22" cm="1">
        <f t="array" ref="T22">EXP(SQRT(SUM(LN(O22:S22)^2)))</f>
        <v>1.2152396494091648</v>
      </c>
    </row>
    <row r="23" spans="1:20" ht="43.5" x14ac:dyDescent="0.35">
      <c r="B23" t="s">
        <v>348</v>
      </c>
      <c r="C23">
        <f>0.05*C$38+0*C$39+0.06*C$40+0.03*C$41+0.04*C$42+1*C$43+0.04*C$44+0.08*C$45</f>
        <v>0.17555973723826465</v>
      </c>
      <c r="D23" t="s">
        <v>344</v>
      </c>
      <c r="E23" s="19" t="s">
        <v>930</v>
      </c>
      <c r="F23" s="19" t="s">
        <v>330</v>
      </c>
      <c r="G23" s="19">
        <v>2011</v>
      </c>
      <c r="H23" s="19" t="s">
        <v>303</v>
      </c>
      <c r="I23" s="19" t="s">
        <v>639</v>
      </c>
      <c r="J23" s="24">
        <v>2</v>
      </c>
      <c r="K23" s="25">
        <v>3</v>
      </c>
      <c r="L23" s="21">
        <v>4</v>
      </c>
      <c r="M23" s="23">
        <v>1</v>
      </c>
      <c r="N23" s="23">
        <v>1</v>
      </c>
      <c r="O23">
        <f t="shared" si="2"/>
        <v>1.05</v>
      </c>
      <c r="P23">
        <f t="shared" si="3"/>
        <v>1.05</v>
      </c>
      <c r="Q23">
        <f t="shared" si="4"/>
        <v>1.2</v>
      </c>
      <c r="R23">
        <f t="shared" si="5"/>
        <v>1</v>
      </c>
      <c r="S23">
        <f t="shared" si="6"/>
        <v>1</v>
      </c>
      <c r="T23" cm="1">
        <f t="array" ref="T23">EXP(SQRT(SUM(LN(O23:S23)^2)))</f>
        <v>1.2152396494091648</v>
      </c>
    </row>
    <row r="24" spans="1:20" ht="72.5" x14ac:dyDescent="0.35">
      <c r="A24" s="10"/>
      <c r="B24" t="s">
        <v>350</v>
      </c>
      <c r="C24">
        <f>13.9*C$38+9.5*C$39+7.3*C$40+11.7*C$41+6.3*C$42+7.6*C$43+4.8*C$44+7.5*C$45</f>
        <v>8.6609278773778566</v>
      </c>
      <c r="D24" t="s">
        <v>351</v>
      </c>
      <c r="E24" s="19" t="s">
        <v>931</v>
      </c>
      <c r="F24" s="19" t="s">
        <v>330</v>
      </c>
      <c r="G24" s="19">
        <v>2011</v>
      </c>
      <c r="H24" s="19" t="s">
        <v>303</v>
      </c>
      <c r="I24" s="19" t="s">
        <v>639</v>
      </c>
      <c r="J24" s="25">
        <v>3</v>
      </c>
      <c r="K24" s="25">
        <v>3</v>
      </c>
      <c r="L24" s="21">
        <v>4</v>
      </c>
      <c r="M24" s="23">
        <v>1</v>
      </c>
      <c r="N24" s="23">
        <v>1</v>
      </c>
      <c r="O24">
        <f t="shared" si="2"/>
        <v>1.1000000000000001</v>
      </c>
      <c r="P24">
        <f t="shared" si="3"/>
        <v>1.05</v>
      </c>
      <c r="Q24">
        <f t="shared" si="4"/>
        <v>1.2</v>
      </c>
      <c r="R24">
        <f t="shared" si="5"/>
        <v>1</v>
      </c>
      <c r="S24">
        <f t="shared" si="6"/>
        <v>1</v>
      </c>
      <c r="T24" cm="1">
        <f t="array" ref="T24">EXP(SQRT(SUM(LN(O24:S24)^2)))</f>
        <v>1.2354522921220721</v>
      </c>
    </row>
    <row r="25" spans="1:20" ht="72.5" x14ac:dyDescent="0.35">
      <c r="B25" t="s">
        <v>352</v>
      </c>
      <c r="C25">
        <f>2.2*C$38+2.2*C$39+2.1*C$40+2.1*C$41+1.8*C$42+1.8*C$43+1.5*C$44+2*C$45</f>
        <v>1.9676406185849185</v>
      </c>
      <c r="D25" t="s">
        <v>351</v>
      </c>
      <c r="E25" s="19" t="s">
        <v>931</v>
      </c>
      <c r="F25" s="19" t="s">
        <v>330</v>
      </c>
      <c r="G25" s="19">
        <v>2011</v>
      </c>
      <c r="H25" s="19" t="s">
        <v>303</v>
      </c>
      <c r="I25" s="19" t="s">
        <v>639</v>
      </c>
      <c r="J25" s="25">
        <v>3</v>
      </c>
      <c r="K25" s="25">
        <v>3</v>
      </c>
      <c r="L25" s="21">
        <v>4</v>
      </c>
      <c r="M25" s="23">
        <v>1</v>
      </c>
      <c r="N25" s="23">
        <v>1</v>
      </c>
      <c r="O25">
        <f t="shared" si="2"/>
        <v>1.1000000000000001</v>
      </c>
      <c r="P25">
        <f t="shared" si="3"/>
        <v>1.05</v>
      </c>
      <c r="Q25">
        <f t="shared" si="4"/>
        <v>1.2</v>
      </c>
      <c r="R25">
        <f t="shared" si="5"/>
        <v>1</v>
      </c>
      <c r="S25">
        <f t="shared" si="6"/>
        <v>1</v>
      </c>
      <c r="T25" cm="1">
        <f t="array" ref="T25">EXP(SQRT(SUM(LN(O25:S25)^2)))</f>
        <v>1.2354522921220721</v>
      </c>
    </row>
    <row r="26" spans="1:20" ht="72.5" x14ac:dyDescent="0.35">
      <c r="B26" t="s">
        <v>353</v>
      </c>
      <c r="C26">
        <v>7.5</v>
      </c>
      <c r="D26" t="s">
        <v>351</v>
      </c>
      <c r="E26" s="19" t="s">
        <v>931</v>
      </c>
      <c r="F26" s="19" t="s">
        <v>330</v>
      </c>
      <c r="G26" s="19">
        <v>2011</v>
      </c>
      <c r="H26" s="19" t="s">
        <v>303</v>
      </c>
      <c r="I26" s="19" t="s">
        <v>639</v>
      </c>
      <c r="J26" s="25">
        <v>3</v>
      </c>
      <c r="K26" s="25">
        <v>3</v>
      </c>
      <c r="L26" s="21">
        <v>4</v>
      </c>
      <c r="M26" s="23">
        <v>1</v>
      </c>
      <c r="N26" s="23">
        <v>1</v>
      </c>
      <c r="O26">
        <f t="shared" si="2"/>
        <v>1.1000000000000001</v>
      </c>
      <c r="P26">
        <f t="shared" si="3"/>
        <v>1.05</v>
      </c>
      <c r="Q26">
        <f t="shared" si="4"/>
        <v>1.2</v>
      </c>
      <c r="R26">
        <f t="shared" si="5"/>
        <v>1</v>
      </c>
      <c r="S26">
        <f t="shared" si="6"/>
        <v>1</v>
      </c>
      <c r="T26" cm="1">
        <f t="array" ref="T26">EXP(SQRT(SUM(LN(O26:S26)^2)))</f>
        <v>1.2354522921220721</v>
      </c>
    </row>
    <row r="27" spans="1:20" ht="72.5" x14ac:dyDescent="0.35">
      <c r="B27" t="s">
        <v>354</v>
      </c>
      <c r="C27">
        <f>17.7*C$38+17.9*C$39+17.7*C$40+17.8*C$41+17.8*C$42+21.4*C$43+17.8*C$44+17.6*C$45</f>
        <v>18.26459559326673</v>
      </c>
      <c r="D27" t="s">
        <v>351</v>
      </c>
      <c r="E27" s="19" t="s">
        <v>931</v>
      </c>
      <c r="F27" s="19" t="s">
        <v>330</v>
      </c>
      <c r="G27" s="19">
        <v>2011</v>
      </c>
      <c r="H27" s="19" t="s">
        <v>303</v>
      </c>
      <c r="I27" s="19" t="s">
        <v>639</v>
      </c>
      <c r="J27" s="25">
        <v>3</v>
      </c>
      <c r="K27" s="25">
        <v>3</v>
      </c>
      <c r="L27" s="21">
        <v>4</v>
      </c>
      <c r="M27" s="23">
        <v>1</v>
      </c>
      <c r="N27" s="23">
        <v>1</v>
      </c>
      <c r="O27">
        <f t="shared" si="2"/>
        <v>1.1000000000000001</v>
      </c>
      <c r="P27">
        <f t="shared" si="3"/>
        <v>1.05</v>
      </c>
      <c r="Q27">
        <f t="shared" si="4"/>
        <v>1.2</v>
      </c>
      <c r="R27">
        <f t="shared" si="5"/>
        <v>1</v>
      </c>
      <c r="S27">
        <f t="shared" si="6"/>
        <v>1</v>
      </c>
      <c r="T27" cm="1">
        <f t="array" ref="T27">EXP(SQRT(SUM(LN(O27:S27)^2)))</f>
        <v>1.2354522921220721</v>
      </c>
    </row>
    <row r="28" spans="1:20" ht="130.5" x14ac:dyDescent="0.35">
      <c r="A28" s="10" t="s">
        <v>286</v>
      </c>
      <c r="B28" t="s">
        <v>754</v>
      </c>
      <c r="E28" s="19" t="s">
        <v>756</v>
      </c>
      <c r="G28" s="19">
        <v>2006</v>
      </c>
      <c r="H28" s="19" t="s">
        <v>758</v>
      </c>
      <c r="I28" s="19" t="s">
        <v>639</v>
      </c>
      <c r="J28" s="24">
        <v>2</v>
      </c>
      <c r="K28" s="25">
        <v>3</v>
      </c>
      <c r="L28" s="22">
        <v>5</v>
      </c>
      <c r="M28" s="23">
        <v>1</v>
      </c>
      <c r="N28" s="23">
        <v>1</v>
      </c>
      <c r="O28">
        <f t="shared" si="2"/>
        <v>1.05</v>
      </c>
      <c r="P28">
        <f t="shared" si="3"/>
        <v>1.05</v>
      </c>
      <c r="Q28">
        <f t="shared" si="4"/>
        <v>1.5</v>
      </c>
      <c r="R28">
        <f t="shared" si="5"/>
        <v>1</v>
      </c>
      <c r="S28">
        <f t="shared" si="6"/>
        <v>1</v>
      </c>
      <c r="T28" cm="1">
        <f t="array" ref="T28">EXP(SQRT(SUM(LN(O28:S28)^2)))</f>
        <v>1.508769162317128</v>
      </c>
    </row>
    <row r="29" spans="1:20" x14ac:dyDescent="0.35">
      <c r="B29" t="s">
        <v>755</v>
      </c>
      <c r="E29" s="19" t="s">
        <v>757</v>
      </c>
      <c r="G29" s="19">
        <v>2006</v>
      </c>
      <c r="H29" s="19" t="s">
        <v>761</v>
      </c>
      <c r="I29" s="19" t="s">
        <v>639</v>
      </c>
      <c r="J29" s="24">
        <v>2</v>
      </c>
      <c r="K29" s="25">
        <v>3</v>
      </c>
      <c r="L29" s="22">
        <v>5</v>
      </c>
      <c r="M29" s="21">
        <v>4</v>
      </c>
      <c r="N29" s="23">
        <v>1</v>
      </c>
      <c r="O29">
        <f t="shared" si="2"/>
        <v>1.05</v>
      </c>
      <c r="P29">
        <f t="shared" si="3"/>
        <v>1.05</v>
      </c>
      <c r="Q29">
        <f t="shared" si="4"/>
        <v>1.5</v>
      </c>
      <c r="R29">
        <f t="shared" si="5"/>
        <v>1.05</v>
      </c>
      <c r="S29">
        <f t="shared" si="6"/>
        <v>1</v>
      </c>
      <c r="T29" cm="1">
        <f t="array" ref="T29">EXP(SQRT(SUM(LN(O29:S29)^2)))</f>
        <v>1.5131264002724396</v>
      </c>
    </row>
    <row r="30" spans="1:20" x14ac:dyDescent="0.35">
      <c r="B30" t="s">
        <v>759</v>
      </c>
      <c r="C30" t="s">
        <v>762</v>
      </c>
      <c r="E30" s="19" t="s">
        <v>763</v>
      </c>
      <c r="I30" s="19" t="s">
        <v>639</v>
      </c>
      <c r="J30" s="22">
        <v>5</v>
      </c>
      <c r="K30" s="22">
        <v>5</v>
      </c>
      <c r="L30" s="22">
        <v>5</v>
      </c>
      <c r="M30" s="22">
        <v>5</v>
      </c>
      <c r="N30" s="22">
        <v>5</v>
      </c>
      <c r="O30">
        <f t="shared" si="2"/>
        <v>1.5</v>
      </c>
      <c r="P30">
        <f t="shared" si="3"/>
        <v>1.2</v>
      </c>
      <c r="Q30">
        <f t="shared" si="4"/>
        <v>1.5</v>
      </c>
      <c r="R30">
        <f t="shared" si="5"/>
        <v>1.1000000000000001</v>
      </c>
      <c r="S30">
        <f t="shared" si="6"/>
        <v>2</v>
      </c>
      <c r="T30" cm="1">
        <f t="array" ref="T30">EXP(SQRT(SUM(LN(O30:S30)^2)))</f>
        <v>2.5163566012590954</v>
      </c>
    </row>
    <row r="31" spans="1:20" x14ac:dyDescent="0.35">
      <c r="B31" t="s">
        <v>760</v>
      </c>
      <c r="C31" t="s">
        <v>762</v>
      </c>
      <c r="E31" s="19" t="s">
        <v>763</v>
      </c>
      <c r="I31" s="19" t="s">
        <v>639</v>
      </c>
      <c r="J31" s="22">
        <v>5</v>
      </c>
      <c r="K31" s="22">
        <v>5</v>
      </c>
      <c r="L31" s="22">
        <v>5</v>
      </c>
      <c r="M31" s="22">
        <v>5</v>
      </c>
      <c r="N31" s="22">
        <v>5</v>
      </c>
      <c r="O31">
        <f t="shared" si="2"/>
        <v>1.5</v>
      </c>
      <c r="P31">
        <f t="shared" si="3"/>
        <v>1.2</v>
      </c>
      <c r="Q31">
        <f t="shared" si="4"/>
        <v>1.5</v>
      </c>
      <c r="R31">
        <f t="shared" si="5"/>
        <v>1.1000000000000001</v>
      </c>
      <c r="S31">
        <f t="shared" si="6"/>
        <v>2</v>
      </c>
      <c r="T31" cm="1">
        <f t="array" ref="T31">EXP(SQRT(SUM(LN(O31:S31)^2)))</f>
        <v>2.5163566012590954</v>
      </c>
    </row>
    <row r="32" spans="1:20" ht="58" x14ac:dyDescent="0.35">
      <c r="B32" t="s">
        <v>764</v>
      </c>
      <c r="E32" s="19" t="s">
        <v>766</v>
      </c>
      <c r="G32" s="19" t="s">
        <v>338</v>
      </c>
      <c r="H32" s="19" t="s">
        <v>52</v>
      </c>
      <c r="I32" s="19" t="s">
        <v>639</v>
      </c>
      <c r="J32" s="24">
        <v>2</v>
      </c>
      <c r="K32" s="25">
        <v>3</v>
      </c>
      <c r="L32" s="21">
        <v>4</v>
      </c>
      <c r="M32" s="23">
        <v>1</v>
      </c>
      <c r="N32" s="21">
        <v>4</v>
      </c>
      <c r="O32">
        <f t="shared" si="2"/>
        <v>1.05</v>
      </c>
      <c r="P32">
        <f t="shared" si="3"/>
        <v>1.05</v>
      </c>
      <c r="Q32">
        <f t="shared" si="4"/>
        <v>1.2</v>
      </c>
      <c r="R32">
        <f t="shared" si="5"/>
        <v>1</v>
      </c>
      <c r="S32">
        <f t="shared" si="6"/>
        <v>1.5</v>
      </c>
      <c r="T32" cm="1">
        <f t="array" ref="T32">EXP(SQRT(SUM(LN(O32:S32)^2)))</f>
        <v>1.5681449998445471</v>
      </c>
    </row>
    <row r="33" spans="1:21" ht="58" x14ac:dyDescent="0.35">
      <c r="B33" t="s">
        <v>765</v>
      </c>
      <c r="E33" s="19" t="s">
        <v>766</v>
      </c>
      <c r="G33" s="19" t="s">
        <v>338</v>
      </c>
      <c r="H33" s="19" t="s">
        <v>52</v>
      </c>
      <c r="I33" s="19" t="s">
        <v>639</v>
      </c>
      <c r="J33" s="24">
        <v>2</v>
      </c>
      <c r="K33" s="25">
        <v>3</v>
      </c>
      <c r="L33" s="21">
        <v>4</v>
      </c>
      <c r="M33" s="23">
        <v>1</v>
      </c>
      <c r="N33" s="21">
        <v>4</v>
      </c>
      <c r="O33">
        <f t="shared" si="2"/>
        <v>1.05</v>
      </c>
      <c r="P33">
        <f t="shared" si="3"/>
        <v>1.05</v>
      </c>
      <c r="Q33">
        <f t="shared" si="4"/>
        <v>1.2</v>
      </c>
      <c r="R33">
        <f t="shared" si="5"/>
        <v>1</v>
      </c>
      <c r="S33">
        <f t="shared" si="6"/>
        <v>1.5</v>
      </c>
      <c r="T33" cm="1">
        <f t="array" ref="T33">EXP(SQRT(SUM(LN(O33:S33)^2)))</f>
        <v>1.5681449998445471</v>
      </c>
    </row>
    <row r="37" spans="1:21" x14ac:dyDescent="0.35">
      <c r="A37" s="82"/>
      <c r="B37" s="82"/>
      <c r="C37" s="82"/>
      <c r="D37" s="82"/>
      <c r="E37" s="83"/>
      <c r="F37" s="83"/>
      <c r="G37" s="83"/>
      <c r="H37" s="83"/>
      <c r="I37" s="83"/>
      <c r="J37" s="82"/>
      <c r="K37" s="82"/>
      <c r="L37" s="82"/>
      <c r="M37" s="82"/>
      <c r="N37" s="82"/>
      <c r="O37" s="82"/>
      <c r="P37" s="82"/>
      <c r="Q37" s="82"/>
      <c r="R37" s="82"/>
      <c r="S37" s="82"/>
      <c r="T37" s="82"/>
      <c r="U37" s="82"/>
    </row>
    <row r="38" spans="1:21" ht="72.5" x14ac:dyDescent="0.35">
      <c r="A38" s="10" t="s">
        <v>313</v>
      </c>
      <c r="B38" t="s">
        <v>314</v>
      </c>
      <c r="C38">
        <v>0.12576980977145202</v>
      </c>
      <c r="D38" t="s">
        <v>299</v>
      </c>
      <c r="E38" s="19" t="s">
        <v>315</v>
      </c>
      <c r="F38" s="19">
        <v>100</v>
      </c>
      <c r="G38" s="19" t="s">
        <v>316</v>
      </c>
      <c r="H38" s="19" t="s">
        <v>138</v>
      </c>
    </row>
    <row r="39" spans="1:21" ht="29" x14ac:dyDescent="0.35">
      <c r="B39" t="s">
        <v>317</v>
      </c>
      <c r="C39">
        <v>0.12563295470097166</v>
      </c>
      <c r="D39" t="s">
        <v>299</v>
      </c>
      <c r="E39" s="19" t="s">
        <v>318</v>
      </c>
      <c r="F39" s="19">
        <v>100</v>
      </c>
      <c r="G39" s="19" t="s">
        <v>319</v>
      </c>
      <c r="H39" s="19" t="s">
        <v>320</v>
      </c>
    </row>
    <row r="40" spans="1:21" ht="58" x14ac:dyDescent="0.35">
      <c r="B40" t="s">
        <v>321</v>
      </c>
      <c r="C40">
        <v>0.12330641850280553</v>
      </c>
      <c r="D40" t="s">
        <v>299</v>
      </c>
      <c r="E40" s="19" t="s">
        <v>322</v>
      </c>
      <c r="F40" s="19">
        <v>100</v>
      </c>
      <c r="G40" s="19" t="s">
        <v>323</v>
      </c>
      <c r="H40" s="19" t="s">
        <v>219</v>
      </c>
    </row>
    <row r="41" spans="1:21" ht="72.5" x14ac:dyDescent="0.35">
      <c r="B41" t="s">
        <v>324</v>
      </c>
      <c r="C41">
        <v>0.13459696181743533</v>
      </c>
      <c r="D41" t="s">
        <v>299</v>
      </c>
      <c r="E41" s="19" t="s">
        <v>315</v>
      </c>
      <c r="F41" s="19">
        <v>100</v>
      </c>
      <c r="G41" s="19" t="s">
        <v>316</v>
      </c>
      <c r="H41" s="19" t="s">
        <v>138</v>
      </c>
    </row>
    <row r="42" spans="1:21" ht="29" x14ac:dyDescent="0.35">
      <c r="B42" t="s">
        <v>325</v>
      </c>
      <c r="C42">
        <v>0.12050088955795812</v>
      </c>
      <c r="D42" t="s">
        <v>299</v>
      </c>
      <c r="E42" s="19" t="s">
        <v>318</v>
      </c>
      <c r="F42" s="19">
        <v>100</v>
      </c>
      <c r="G42" s="19" t="s">
        <v>319</v>
      </c>
      <c r="H42" s="19" t="s">
        <v>320</v>
      </c>
    </row>
    <row r="43" spans="1:21" ht="58" x14ac:dyDescent="0.35">
      <c r="B43" t="s">
        <v>321</v>
      </c>
      <c r="C43">
        <v>0.13904475160804708</v>
      </c>
      <c r="D43" t="s">
        <v>299</v>
      </c>
      <c r="E43" s="19" t="s">
        <v>322</v>
      </c>
      <c r="F43" s="19">
        <v>100</v>
      </c>
      <c r="G43" s="19" t="s">
        <v>323</v>
      </c>
      <c r="H43" s="19" t="s">
        <v>219</v>
      </c>
    </row>
    <row r="44" spans="1:21" ht="29" x14ac:dyDescent="0.35">
      <c r="B44" t="s">
        <v>326</v>
      </c>
      <c r="C44">
        <v>0.11304228821677843</v>
      </c>
      <c r="D44" t="s">
        <v>299</v>
      </c>
      <c r="E44" s="19" t="s">
        <v>318</v>
      </c>
      <c r="F44" s="19">
        <v>100</v>
      </c>
      <c r="G44" s="19" t="s">
        <v>319</v>
      </c>
      <c r="H44" s="19" t="s">
        <v>320</v>
      </c>
    </row>
    <row r="45" spans="1:21" s="82" customFormat="1" ht="58.5" thickBot="1" x14ac:dyDescent="0.4">
      <c r="A45"/>
      <c r="B45" s="44" t="s">
        <v>327</v>
      </c>
      <c r="C45" s="44">
        <v>0.1181059258245518</v>
      </c>
      <c r="D45" s="44" t="s">
        <v>299</v>
      </c>
      <c r="E45" s="81" t="s">
        <v>322</v>
      </c>
      <c r="F45" s="81">
        <v>100</v>
      </c>
      <c r="G45" s="81" t="s">
        <v>323</v>
      </c>
      <c r="H45" s="81" t="s">
        <v>219</v>
      </c>
      <c r="I45" s="19"/>
      <c r="J45"/>
      <c r="K45"/>
      <c r="L45"/>
      <c r="M45"/>
      <c r="N45"/>
      <c r="O45"/>
      <c r="P45"/>
      <c r="Q45"/>
      <c r="R45"/>
      <c r="S45"/>
      <c r="T45"/>
      <c r="U45"/>
    </row>
  </sheetData>
  <mergeCells count="2">
    <mergeCell ref="V13:AA13"/>
    <mergeCell ref="V3:AA3"/>
  </mergeCells>
  <hyperlinks>
    <hyperlink ref="A1" location="'Table of contents'!A1" display="Return to table of contents"/>
  </hyperlinks>
  <pageMargins left="0.7" right="0.7" top="0.75" bottom="0.75" header="0.3" footer="0.3"/>
  <pageSetup orientation="portrait" r:id="rId1"/>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1"/>
  <sheetViews>
    <sheetView zoomScale="70" zoomScaleNormal="70" workbookViewId="0">
      <selection activeCell="C1" sqref="C1:D1048576"/>
    </sheetView>
  </sheetViews>
  <sheetFormatPr defaultRowHeight="14.5" x14ac:dyDescent="0.35"/>
  <cols>
    <col min="1" max="1" width="17.81640625" customWidth="1"/>
    <col min="2" max="2" width="8.7265625" style="19"/>
    <col min="3" max="4" width="0" style="19" hidden="1" customWidth="1"/>
    <col min="5" max="5" width="19.453125" style="19" customWidth="1"/>
    <col min="6" max="8" width="8.7265625" style="19"/>
    <col min="9" max="9" width="27.54296875" style="19" customWidth="1"/>
  </cols>
  <sheetData>
    <row r="1" spans="1:27" x14ac:dyDescent="0.35">
      <c r="A1" s="76" t="s">
        <v>873</v>
      </c>
      <c r="B1"/>
      <c r="C1"/>
      <c r="D1"/>
      <c r="E1"/>
      <c r="F1"/>
      <c r="G1"/>
      <c r="H1"/>
      <c r="I1"/>
    </row>
    <row r="2" spans="1:27" ht="16" thickBot="1" x14ac:dyDescent="0.4">
      <c r="A2" s="78" t="s">
        <v>882</v>
      </c>
      <c r="B2"/>
      <c r="C2"/>
      <c r="D2"/>
      <c r="E2"/>
      <c r="F2"/>
      <c r="G2"/>
      <c r="H2"/>
      <c r="I2"/>
    </row>
    <row r="3" spans="1:27" ht="52.5" thickBot="1" x14ac:dyDescent="0.4">
      <c r="A3" s="9" t="s">
        <v>38</v>
      </c>
      <c r="B3" s="7" t="s">
        <v>39</v>
      </c>
      <c r="C3" s="7" t="s">
        <v>296</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102" thickBot="1" x14ac:dyDescent="0.4">
      <c r="A4" s="10" t="s">
        <v>304</v>
      </c>
      <c r="B4" s="19" t="s">
        <v>1003</v>
      </c>
      <c r="C4" s="19">
        <v>123</v>
      </c>
      <c r="D4" s="19" t="s">
        <v>48</v>
      </c>
      <c r="E4" s="19" t="s">
        <v>355</v>
      </c>
      <c r="F4" s="19" t="s">
        <v>330</v>
      </c>
      <c r="G4" s="19">
        <v>2003</v>
      </c>
      <c r="H4" s="19" t="s">
        <v>52</v>
      </c>
      <c r="I4" s="19" t="s">
        <v>58</v>
      </c>
      <c r="J4" s="21">
        <v>4</v>
      </c>
      <c r="K4" s="21">
        <v>4</v>
      </c>
      <c r="L4" s="22">
        <v>5</v>
      </c>
      <c r="M4" s="23">
        <v>1</v>
      </c>
      <c r="N4" s="23">
        <v>1</v>
      </c>
      <c r="O4">
        <f>IF(J4=1,W$5,IF(J4=2,W$6,IF(J4=3,W$7,IF(J4=4,W$8,IF(J4=5,W$10,"no")))))</f>
        <v>1.2</v>
      </c>
      <c r="P4">
        <f>IF(K4=1,X$5,IF(K4=2,X$6,IF(K4=3,X$7,IF(K4=4,X$8,IF(K4=5,X$10,"no")))))</f>
        <v>1.1000000000000001</v>
      </c>
      <c r="Q4">
        <f>IF(L4=1,Y$5,IF(L4=2,Y$6,IF(L4=3,Y$7,IF(L4=4,Y$8,IF(L4=5,Y$10,"no")))))</f>
        <v>1.5</v>
      </c>
      <c r="R4">
        <f>IF(M4=1,Z$5,IF(M4=2,Z$6,IF(M4=3,Z$7,IF(M4=4,Z$8,IF(M4=5,Z$10,"no")))))</f>
        <v>1</v>
      </c>
      <c r="S4">
        <f>IF(N4=1,AA$5,IF(N4=2,AA$6,IF(N4=3,AA$7,IF(N4=4,AA$8,IF(N4=5,AA$10,"no")))))</f>
        <v>1</v>
      </c>
      <c r="T4" cm="1">
        <f t="array" ref="T4">EXP(SQRT(SUM(LN(O4:S4)^2)))</f>
        <v>1.575657361015304</v>
      </c>
      <c r="V4" s="47" t="s">
        <v>906</v>
      </c>
      <c r="W4" s="7" t="s">
        <v>907</v>
      </c>
      <c r="X4" s="7" t="s">
        <v>908</v>
      </c>
      <c r="Y4" s="7" t="s">
        <v>909</v>
      </c>
      <c r="Z4" s="7" t="s">
        <v>910</v>
      </c>
      <c r="AA4" s="7" t="s">
        <v>911</v>
      </c>
    </row>
    <row r="5" spans="1:27" ht="101.5" x14ac:dyDescent="0.35">
      <c r="B5" s="19" t="s">
        <v>1004</v>
      </c>
      <c r="C5" s="19">
        <v>14.5</v>
      </c>
      <c r="D5" s="19" t="s">
        <v>48</v>
      </c>
      <c r="E5" s="19" t="s">
        <v>355</v>
      </c>
      <c r="F5" s="19" t="s">
        <v>330</v>
      </c>
      <c r="G5" s="19">
        <v>2003</v>
      </c>
      <c r="H5" s="19" t="s">
        <v>52</v>
      </c>
      <c r="I5" s="19" t="s">
        <v>58</v>
      </c>
      <c r="J5" s="21">
        <v>4</v>
      </c>
      <c r="K5" s="21">
        <v>4</v>
      </c>
      <c r="L5" s="22">
        <v>5</v>
      </c>
      <c r="M5" s="23">
        <v>1</v>
      </c>
      <c r="N5" s="23">
        <v>1</v>
      </c>
      <c r="O5">
        <f t="shared" ref="O5:S10" si="0">IF(J5=1,W$5,IF(J5=2,W$6,IF(J5=3,W$7,IF(J5=4,W$8,IF(J5=5,W$10,"no")))))</f>
        <v>1.2</v>
      </c>
      <c r="P5">
        <f t="shared" si="0"/>
        <v>1.1000000000000001</v>
      </c>
      <c r="Q5">
        <f t="shared" si="0"/>
        <v>1.5</v>
      </c>
      <c r="R5">
        <f t="shared" si="0"/>
        <v>1</v>
      </c>
      <c r="S5">
        <f t="shared" si="0"/>
        <v>1</v>
      </c>
      <c r="T5" cm="1">
        <f t="array" ref="T5">EXP(SQRT(SUM(LN(O5:S5)^2)))</f>
        <v>1.575657361015304</v>
      </c>
      <c r="V5">
        <v>1</v>
      </c>
      <c r="W5">
        <v>1</v>
      </c>
      <c r="X5">
        <v>1</v>
      </c>
      <c r="Y5">
        <v>1</v>
      </c>
      <c r="Z5">
        <v>1</v>
      </c>
      <c r="AA5">
        <v>1</v>
      </c>
    </row>
    <row r="6" spans="1:27" ht="101.5" x14ac:dyDescent="0.35">
      <c r="B6" s="19" t="s">
        <v>1005</v>
      </c>
      <c r="C6" s="19">
        <v>100.5</v>
      </c>
      <c r="D6" s="19" t="s">
        <v>48</v>
      </c>
      <c r="E6" s="19" t="s">
        <v>355</v>
      </c>
      <c r="F6" s="19" t="s">
        <v>330</v>
      </c>
      <c r="G6" s="19">
        <v>2003</v>
      </c>
      <c r="H6" s="19" t="s">
        <v>52</v>
      </c>
      <c r="I6" s="19" t="s">
        <v>58</v>
      </c>
      <c r="J6" s="21">
        <v>4</v>
      </c>
      <c r="K6" s="21">
        <v>4</v>
      </c>
      <c r="L6" s="22">
        <v>5</v>
      </c>
      <c r="M6" s="23">
        <v>1</v>
      </c>
      <c r="N6" s="23">
        <v>1</v>
      </c>
      <c r="O6">
        <f t="shared" si="0"/>
        <v>1.2</v>
      </c>
      <c r="P6">
        <f t="shared" si="0"/>
        <v>1.1000000000000001</v>
      </c>
      <c r="Q6">
        <f t="shared" si="0"/>
        <v>1.5</v>
      </c>
      <c r="R6">
        <f t="shared" si="0"/>
        <v>1</v>
      </c>
      <c r="S6">
        <f t="shared" si="0"/>
        <v>1</v>
      </c>
      <c r="T6" cm="1">
        <f t="array" ref="T6">EXP(SQRT(SUM(LN(O6:S6)^2)))</f>
        <v>1.575657361015304</v>
      </c>
      <c r="V6">
        <v>2</v>
      </c>
      <c r="W6">
        <v>1.05</v>
      </c>
      <c r="X6">
        <v>1.02</v>
      </c>
      <c r="Y6">
        <v>1.02</v>
      </c>
      <c r="Z6">
        <v>1.01</v>
      </c>
      <c r="AA6">
        <v>1.05</v>
      </c>
    </row>
    <row r="7" spans="1:27" ht="101.5" x14ac:dyDescent="0.35">
      <c r="B7" s="19" t="s">
        <v>1006</v>
      </c>
      <c r="C7" s="19">
        <v>25</v>
      </c>
      <c r="D7" s="19" t="s">
        <v>48</v>
      </c>
      <c r="E7" s="19" t="s">
        <v>355</v>
      </c>
      <c r="F7" s="19" t="s">
        <v>330</v>
      </c>
      <c r="G7" s="19">
        <v>2003</v>
      </c>
      <c r="H7" s="19" t="s">
        <v>52</v>
      </c>
      <c r="I7" s="19" t="s">
        <v>58</v>
      </c>
      <c r="J7" s="21">
        <v>4</v>
      </c>
      <c r="K7" s="21">
        <v>4</v>
      </c>
      <c r="L7" s="22">
        <v>5</v>
      </c>
      <c r="M7" s="23">
        <v>1</v>
      </c>
      <c r="N7" s="23">
        <v>1</v>
      </c>
      <c r="O7">
        <f t="shared" si="0"/>
        <v>1.2</v>
      </c>
      <c r="P7">
        <f t="shared" si="0"/>
        <v>1.1000000000000001</v>
      </c>
      <c r="Q7">
        <f t="shared" si="0"/>
        <v>1.5</v>
      </c>
      <c r="R7">
        <f t="shared" si="0"/>
        <v>1</v>
      </c>
      <c r="S7">
        <f t="shared" si="0"/>
        <v>1</v>
      </c>
      <c r="T7" cm="1">
        <f t="array" ref="T7">EXP(SQRT(SUM(LN(O7:S7)^2)))</f>
        <v>1.575657361015304</v>
      </c>
      <c r="V7">
        <v>3</v>
      </c>
      <c r="W7">
        <v>1.1000000000000001</v>
      </c>
      <c r="X7">
        <v>1.05</v>
      </c>
      <c r="Y7">
        <v>1.1000000000000001</v>
      </c>
      <c r="Z7">
        <v>1.02</v>
      </c>
      <c r="AA7">
        <v>1.2</v>
      </c>
    </row>
    <row r="8" spans="1:27" ht="43.5" x14ac:dyDescent="0.35">
      <c r="A8" s="10" t="s">
        <v>356</v>
      </c>
      <c r="B8" s="19" t="s">
        <v>356</v>
      </c>
      <c r="C8" s="19">
        <v>1.5</v>
      </c>
      <c r="D8" s="19" t="s">
        <v>357</v>
      </c>
      <c r="E8" s="19" t="s">
        <v>934</v>
      </c>
      <c r="F8" s="19" t="s">
        <v>141</v>
      </c>
      <c r="G8" s="19" t="s">
        <v>932</v>
      </c>
      <c r="H8" s="19" t="s">
        <v>303</v>
      </c>
      <c r="I8" s="19" t="s">
        <v>358</v>
      </c>
      <c r="J8" s="25">
        <v>3</v>
      </c>
      <c r="K8" s="25">
        <v>3</v>
      </c>
      <c r="L8" s="21">
        <v>4</v>
      </c>
      <c r="M8" s="23">
        <v>1</v>
      </c>
      <c r="N8" s="21">
        <v>4</v>
      </c>
      <c r="O8">
        <f t="shared" si="0"/>
        <v>1.1000000000000001</v>
      </c>
      <c r="P8">
        <f t="shared" si="0"/>
        <v>1.05</v>
      </c>
      <c r="Q8">
        <f t="shared" si="0"/>
        <v>1.2</v>
      </c>
      <c r="R8">
        <f t="shared" si="0"/>
        <v>1</v>
      </c>
      <c r="S8">
        <f t="shared" si="0"/>
        <v>1.5</v>
      </c>
      <c r="T8" cm="1">
        <f t="array" ref="T8">EXP(SQRT(SUM(LN(O8:S8)^2)))</f>
        <v>1.5797756771112552</v>
      </c>
      <c r="V8">
        <v>4</v>
      </c>
      <c r="W8">
        <v>1.2</v>
      </c>
      <c r="X8">
        <v>1.1000000000000001</v>
      </c>
      <c r="Y8">
        <v>1.2</v>
      </c>
      <c r="Z8">
        <v>1.05</v>
      </c>
      <c r="AA8">
        <v>1.5</v>
      </c>
    </row>
    <row r="9" spans="1:27" ht="87" x14ac:dyDescent="0.35">
      <c r="A9" s="10" t="s">
        <v>47</v>
      </c>
      <c r="E9" s="19" t="s">
        <v>933</v>
      </c>
      <c r="F9" s="19" t="s">
        <v>141</v>
      </c>
      <c r="G9" s="19" t="s">
        <v>932</v>
      </c>
      <c r="H9" s="19" t="s">
        <v>303</v>
      </c>
      <c r="J9" s="23">
        <v>1</v>
      </c>
      <c r="K9" s="23">
        <v>1</v>
      </c>
      <c r="L9" s="21">
        <v>4</v>
      </c>
      <c r="M9" s="23">
        <v>1</v>
      </c>
      <c r="N9" s="23">
        <v>1</v>
      </c>
      <c r="O9">
        <f t="shared" ref="O9" si="1">IF(J9=1,W$5,IF(J9=2,W$6,IF(J9=3,W$7,IF(J9=4,W$8,IF(J9=5,W$10,"no")))))</f>
        <v>1</v>
      </c>
      <c r="P9">
        <f t="shared" ref="P9" si="2">IF(K9=1,X$5,IF(K9=2,X$6,IF(K9=3,X$7,IF(K9=4,X$8,IF(K9=5,X$10,"no")))))</f>
        <v>1</v>
      </c>
      <c r="Q9">
        <f t="shared" ref="Q9" si="3">IF(L9=1,Y$5,IF(L9=2,Y$6,IF(L9=3,Y$7,IF(L9=4,Y$8,IF(L9=5,Y$10,"no")))))</f>
        <v>1.2</v>
      </c>
      <c r="R9">
        <f t="shared" ref="R9" si="4">IF(M9=1,Z$5,IF(M9=2,Z$6,IF(M9=3,Z$7,IF(M9=4,Z$8,IF(M9=5,Z$10,"no")))))</f>
        <v>1</v>
      </c>
      <c r="S9">
        <f t="shared" ref="S9" si="5">IF(N9=1,AA$5,IF(N9=2,AA$6,IF(N9=3,AA$7,IF(N9=4,AA$8,IF(N9=5,AA$10,"no")))))</f>
        <v>1</v>
      </c>
      <c r="T9" cm="1">
        <f t="array" ref="T9">EXP(SQRT(SUM(LN(O9:S9)^2)))</f>
        <v>1.2</v>
      </c>
    </row>
    <row r="10" spans="1:27" ht="72.5" x14ac:dyDescent="0.35">
      <c r="A10" s="10" t="s">
        <v>333</v>
      </c>
      <c r="B10" s="19" t="s">
        <v>1007</v>
      </c>
      <c r="C10" s="19">
        <v>3.43</v>
      </c>
      <c r="D10" s="19" t="s">
        <v>48</v>
      </c>
      <c r="E10" s="19" t="s">
        <v>50</v>
      </c>
      <c r="F10" s="19" t="s">
        <v>359</v>
      </c>
      <c r="G10" s="19">
        <v>2004</v>
      </c>
      <c r="H10" s="19" t="s">
        <v>360</v>
      </c>
      <c r="J10" s="22">
        <v>5</v>
      </c>
      <c r="K10" s="22">
        <v>5</v>
      </c>
      <c r="L10" s="22">
        <v>5</v>
      </c>
      <c r="M10" s="25">
        <v>3</v>
      </c>
      <c r="N10" s="23">
        <v>1</v>
      </c>
      <c r="O10">
        <f t="shared" si="0"/>
        <v>1.5</v>
      </c>
      <c r="P10">
        <f t="shared" si="0"/>
        <v>1.2</v>
      </c>
      <c r="Q10">
        <f t="shared" si="0"/>
        <v>1.5</v>
      </c>
      <c r="R10">
        <f t="shared" si="0"/>
        <v>1.02</v>
      </c>
      <c r="S10">
        <f t="shared" si="0"/>
        <v>1</v>
      </c>
      <c r="T10" cm="1">
        <f t="array" ref="T10">EXP(SQRT(SUM(LN(O10:S10)^2)))</f>
        <v>1.82581703215226</v>
      </c>
      <c r="V10">
        <v>5</v>
      </c>
      <c r="W10">
        <v>1.5</v>
      </c>
      <c r="X10">
        <v>1.2</v>
      </c>
      <c r="Y10">
        <v>1.5</v>
      </c>
      <c r="Z10">
        <v>1.1000000000000001</v>
      </c>
      <c r="AA10">
        <v>2</v>
      </c>
    </row>
    <row r="11" spans="1:27" ht="72.5" x14ac:dyDescent="0.35">
      <c r="B11" s="19" t="s">
        <v>1008</v>
      </c>
      <c r="C11" s="19">
        <v>0.28000000000000003</v>
      </c>
      <c r="D11" s="19" t="s">
        <v>48</v>
      </c>
      <c r="E11" s="19" t="s">
        <v>361</v>
      </c>
      <c r="F11" s="19" t="s">
        <v>359</v>
      </c>
      <c r="G11" s="19">
        <v>2005</v>
      </c>
      <c r="H11" s="19" t="s">
        <v>362</v>
      </c>
      <c r="J11" s="21">
        <v>4</v>
      </c>
      <c r="K11" s="22">
        <v>5</v>
      </c>
      <c r="L11" s="22">
        <v>5</v>
      </c>
      <c r="M11" s="25">
        <v>3</v>
      </c>
      <c r="N11" s="23">
        <v>1</v>
      </c>
      <c r="O11">
        <f t="shared" ref="O11:O21" si="6">IF(J11=1,W$5,IF(J11=2,W$6,IF(J11=3,W$7,IF(J11=4,W$8,IF(J11=5,W$10,"no")))))</f>
        <v>1.2</v>
      </c>
      <c r="P11">
        <f t="shared" ref="P11:P21" si="7">IF(K11=1,X$5,IF(K11=2,X$6,IF(K11=3,X$7,IF(K11=4,X$8,IF(K11=5,X$10,"no")))))</f>
        <v>1.2</v>
      </c>
      <c r="Q11">
        <f t="shared" ref="Q11:Q21" si="8">IF(L11=1,Y$5,IF(L11=2,Y$6,IF(L11=3,Y$7,IF(L11=4,Y$8,IF(L11=5,Y$10,"no")))))</f>
        <v>1.5</v>
      </c>
      <c r="R11">
        <f t="shared" ref="R11:R21" si="9">IF(M11=1,Z$5,IF(M11=2,Z$6,IF(M11=3,Z$7,IF(M11=4,Z$8,IF(M11=5,Z$10,"no")))))</f>
        <v>1.02</v>
      </c>
      <c r="S11">
        <f t="shared" ref="S11:S21" si="10">IF(N11=1,AA$5,IF(N11=2,AA$6,IF(N11=3,AA$7,IF(N11=4,AA$8,IF(N11=5,AA$10,"no")))))</f>
        <v>1</v>
      </c>
      <c r="T11" cm="1">
        <f t="array" ref="T11">EXP(SQRT(SUM(LN(O11:S11)^2)))</f>
        <v>1.6175490122654144</v>
      </c>
    </row>
    <row r="12" spans="1:27" ht="43.5" x14ac:dyDescent="0.35">
      <c r="A12" s="10" t="s">
        <v>62</v>
      </c>
      <c r="B12" s="19" t="s">
        <v>302</v>
      </c>
      <c r="C12" s="19">
        <v>6.55</v>
      </c>
      <c r="D12" s="19" t="s">
        <v>48</v>
      </c>
      <c r="E12" s="19" t="s">
        <v>363</v>
      </c>
      <c r="F12" s="19" t="s">
        <v>364</v>
      </c>
      <c r="G12" s="19">
        <v>2000</v>
      </c>
      <c r="H12" s="19" t="s">
        <v>52</v>
      </c>
      <c r="J12" s="24">
        <v>2</v>
      </c>
      <c r="K12" s="25">
        <v>3</v>
      </c>
      <c r="L12" s="22">
        <v>5</v>
      </c>
      <c r="M12" s="23">
        <v>1</v>
      </c>
      <c r="N12" s="23">
        <v>1</v>
      </c>
      <c r="O12">
        <f t="shared" si="6"/>
        <v>1.05</v>
      </c>
      <c r="P12">
        <f t="shared" si="7"/>
        <v>1.05</v>
      </c>
      <c r="Q12">
        <f t="shared" si="8"/>
        <v>1.5</v>
      </c>
      <c r="R12">
        <f t="shared" si="9"/>
        <v>1</v>
      </c>
      <c r="S12">
        <f t="shared" si="10"/>
        <v>1</v>
      </c>
      <c r="T12" cm="1">
        <f t="array" ref="T12">EXP(SQRT(SUM(LN(O12:S12)^2)))</f>
        <v>1.508769162317128</v>
      </c>
    </row>
    <row r="13" spans="1:27" ht="58" x14ac:dyDescent="0.35">
      <c r="A13" s="10" t="s">
        <v>349</v>
      </c>
      <c r="B13" s="19" t="s">
        <v>365</v>
      </c>
      <c r="C13" s="19">
        <v>10</v>
      </c>
      <c r="E13" s="19" t="s">
        <v>366</v>
      </c>
      <c r="F13" s="19" t="s">
        <v>359</v>
      </c>
      <c r="G13" s="19">
        <v>2004</v>
      </c>
      <c r="H13" s="19" t="s">
        <v>367</v>
      </c>
      <c r="J13" s="21">
        <v>4</v>
      </c>
      <c r="K13" s="22">
        <v>5</v>
      </c>
      <c r="L13" s="22">
        <v>5</v>
      </c>
      <c r="M13" s="21">
        <v>4</v>
      </c>
      <c r="N13" s="23">
        <v>1</v>
      </c>
      <c r="O13">
        <f t="shared" si="6"/>
        <v>1.2</v>
      </c>
      <c r="P13">
        <f t="shared" si="7"/>
        <v>1.2</v>
      </c>
      <c r="Q13">
        <f t="shared" si="8"/>
        <v>1.5</v>
      </c>
      <c r="R13">
        <f t="shared" si="9"/>
        <v>1.05</v>
      </c>
      <c r="S13">
        <f t="shared" si="10"/>
        <v>1</v>
      </c>
      <c r="T13" cm="1">
        <f t="array" ref="T13">EXP(SQRT(SUM(LN(O13:S13)^2)))</f>
        <v>1.6208891868335933</v>
      </c>
    </row>
    <row r="14" spans="1:27" ht="58" x14ac:dyDescent="0.35">
      <c r="B14" s="19" t="s">
        <v>368</v>
      </c>
      <c r="C14" s="19">
        <v>4</v>
      </c>
      <c r="D14" s="19" t="s">
        <v>351</v>
      </c>
      <c r="E14" s="19" t="s">
        <v>366</v>
      </c>
      <c r="F14" s="19" t="s">
        <v>359</v>
      </c>
      <c r="G14" s="19">
        <v>2004</v>
      </c>
      <c r="H14" s="19" t="s">
        <v>367</v>
      </c>
      <c r="J14" s="21">
        <v>4</v>
      </c>
      <c r="K14" s="22">
        <v>5</v>
      </c>
      <c r="L14" s="22">
        <v>5</v>
      </c>
      <c r="M14" s="21">
        <v>4</v>
      </c>
      <c r="N14" s="23">
        <v>1</v>
      </c>
      <c r="O14">
        <f t="shared" si="6"/>
        <v>1.2</v>
      </c>
      <c r="P14">
        <f t="shared" si="7"/>
        <v>1.2</v>
      </c>
      <c r="Q14">
        <f t="shared" si="8"/>
        <v>1.5</v>
      </c>
      <c r="R14">
        <f t="shared" si="9"/>
        <v>1.05</v>
      </c>
      <c r="S14">
        <f t="shared" si="10"/>
        <v>1</v>
      </c>
      <c r="T14" cm="1">
        <f t="array" ref="T14">EXP(SQRT(SUM(LN(O14:S14)^2)))</f>
        <v>1.6208891868335933</v>
      </c>
    </row>
    <row r="15" spans="1:27" ht="58" x14ac:dyDescent="0.35">
      <c r="B15" s="19" t="s">
        <v>369</v>
      </c>
      <c r="C15" s="19">
        <v>14</v>
      </c>
      <c r="D15" s="19" t="s">
        <v>351</v>
      </c>
      <c r="E15" s="19" t="s">
        <v>366</v>
      </c>
      <c r="F15" s="19" t="s">
        <v>359</v>
      </c>
      <c r="G15" s="19">
        <v>2004</v>
      </c>
      <c r="H15" s="19" t="s">
        <v>367</v>
      </c>
      <c r="J15" s="21">
        <v>4</v>
      </c>
      <c r="K15" s="22">
        <v>5</v>
      </c>
      <c r="L15" s="22">
        <v>5</v>
      </c>
      <c r="M15" s="21">
        <v>4</v>
      </c>
      <c r="N15" s="23">
        <v>1</v>
      </c>
      <c r="O15">
        <f t="shared" si="6"/>
        <v>1.2</v>
      </c>
      <c r="P15">
        <f t="shared" si="7"/>
        <v>1.2</v>
      </c>
      <c r="Q15">
        <f t="shared" si="8"/>
        <v>1.5</v>
      </c>
      <c r="R15">
        <f t="shared" si="9"/>
        <v>1.05</v>
      </c>
      <c r="S15">
        <f t="shared" si="10"/>
        <v>1</v>
      </c>
      <c r="T15" cm="1">
        <f t="array" ref="T15">EXP(SQRT(SUM(LN(O15:S15)^2)))</f>
        <v>1.6208891868335933</v>
      </c>
    </row>
    <row r="16" spans="1:27" ht="58" x14ac:dyDescent="0.35">
      <c r="B16" s="19" t="s">
        <v>308</v>
      </c>
      <c r="C16" s="19">
        <v>25</v>
      </c>
      <c r="D16" s="19" t="s">
        <v>351</v>
      </c>
      <c r="E16" s="19" t="s">
        <v>366</v>
      </c>
      <c r="F16" s="19" t="s">
        <v>359</v>
      </c>
      <c r="G16" s="19">
        <v>2004</v>
      </c>
      <c r="H16" s="19" t="s">
        <v>367</v>
      </c>
      <c r="J16" s="21">
        <v>4</v>
      </c>
      <c r="K16" s="22">
        <v>5</v>
      </c>
      <c r="L16" s="22">
        <v>5</v>
      </c>
      <c r="M16" s="21">
        <v>4</v>
      </c>
      <c r="N16" s="23">
        <v>1</v>
      </c>
      <c r="O16">
        <f t="shared" si="6"/>
        <v>1.2</v>
      </c>
      <c r="P16">
        <f t="shared" si="7"/>
        <v>1.2</v>
      </c>
      <c r="Q16">
        <f t="shared" si="8"/>
        <v>1.5</v>
      </c>
      <c r="R16">
        <f t="shared" si="9"/>
        <v>1.05</v>
      </c>
      <c r="S16">
        <f t="shared" si="10"/>
        <v>1</v>
      </c>
      <c r="T16" cm="1">
        <f t="array" ref="T16">EXP(SQRT(SUM(LN(O16:S16)^2)))</f>
        <v>1.6208891868335933</v>
      </c>
    </row>
    <row r="17" spans="1:20" ht="58" x14ac:dyDescent="0.35">
      <c r="B17" s="19" t="s">
        <v>370</v>
      </c>
      <c r="C17" s="19">
        <v>8</v>
      </c>
      <c r="D17" s="19" t="s">
        <v>351</v>
      </c>
      <c r="E17" s="19" t="s">
        <v>366</v>
      </c>
      <c r="F17" s="19" t="s">
        <v>359</v>
      </c>
      <c r="G17" s="19">
        <v>2004</v>
      </c>
      <c r="H17" s="19" t="s">
        <v>367</v>
      </c>
      <c r="J17" s="21">
        <v>4</v>
      </c>
      <c r="K17" s="22">
        <v>5</v>
      </c>
      <c r="L17" s="22">
        <v>5</v>
      </c>
      <c r="M17" s="21">
        <v>4</v>
      </c>
      <c r="N17" s="23">
        <v>1</v>
      </c>
      <c r="O17">
        <f t="shared" si="6"/>
        <v>1.2</v>
      </c>
      <c r="P17">
        <f t="shared" si="7"/>
        <v>1.2</v>
      </c>
      <c r="Q17">
        <f t="shared" si="8"/>
        <v>1.5</v>
      </c>
      <c r="R17">
        <f t="shared" si="9"/>
        <v>1.05</v>
      </c>
      <c r="S17">
        <f t="shared" si="10"/>
        <v>1</v>
      </c>
      <c r="T17" cm="1">
        <f t="array" ref="T17">EXP(SQRT(SUM(LN(O17:S17)^2)))</f>
        <v>1.6208891868335933</v>
      </c>
    </row>
    <row r="18" spans="1:20" ht="58" x14ac:dyDescent="0.35">
      <c r="A18" s="10" t="s">
        <v>371</v>
      </c>
      <c r="B18" s="19" t="s">
        <v>372</v>
      </c>
      <c r="C18" s="19">
        <v>11</v>
      </c>
      <c r="D18" s="19" t="s">
        <v>373</v>
      </c>
      <c r="E18" s="19" t="s">
        <v>374</v>
      </c>
      <c r="F18" s="19" t="s">
        <v>359</v>
      </c>
      <c r="G18" s="19" t="s">
        <v>330</v>
      </c>
      <c r="H18" s="19" t="s">
        <v>375</v>
      </c>
      <c r="J18" s="22">
        <v>5</v>
      </c>
      <c r="K18" s="22">
        <v>5</v>
      </c>
      <c r="L18" s="22">
        <v>5</v>
      </c>
      <c r="M18" s="21">
        <v>4</v>
      </c>
      <c r="N18" s="23">
        <v>1</v>
      </c>
      <c r="O18">
        <f t="shared" si="6"/>
        <v>1.5</v>
      </c>
      <c r="P18">
        <f t="shared" si="7"/>
        <v>1.2</v>
      </c>
      <c r="Q18">
        <f t="shared" si="8"/>
        <v>1.5</v>
      </c>
      <c r="R18">
        <f t="shared" si="9"/>
        <v>1.05</v>
      </c>
      <c r="S18">
        <f t="shared" si="10"/>
        <v>1</v>
      </c>
      <c r="T18" cm="1">
        <f t="array" ref="T18">EXP(SQRT(SUM(LN(O18:S18)^2)))</f>
        <v>1.8288304849899026</v>
      </c>
    </row>
    <row r="19" spans="1:20" ht="58" x14ac:dyDescent="0.35">
      <c r="B19" s="19" t="s">
        <v>81</v>
      </c>
      <c r="C19" s="19">
        <v>1.2</v>
      </c>
      <c r="D19" s="19" t="s">
        <v>376</v>
      </c>
      <c r="E19" s="19" t="s">
        <v>935</v>
      </c>
      <c r="F19" s="19" t="s">
        <v>359</v>
      </c>
      <c r="G19" s="19">
        <v>2005</v>
      </c>
      <c r="H19" s="19" t="s">
        <v>377</v>
      </c>
      <c r="J19" s="23">
        <v>1</v>
      </c>
      <c r="K19" s="22">
        <v>5</v>
      </c>
      <c r="L19" s="22">
        <v>5</v>
      </c>
      <c r="M19" s="21">
        <v>4</v>
      </c>
      <c r="N19" s="23">
        <v>1</v>
      </c>
      <c r="O19">
        <f t="shared" si="6"/>
        <v>1</v>
      </c>
      <c r="P19">
        <f t="shared" si="7"/>
        <v>1.2</v>
      </c>
      <c r="Q19">
        <f t="shared" si="8"/>
        <v>1.5</v>
      </c>
      <c r="R19">
        <f t="shared" si="9"/>
        <v>1.05</v>
      </c>
      <c r="S19">
        <f t="shared" si="10"/>
        <v>1</v>
      </c>
      <c r="T19" cm="1">
        <f t="array" ref="T19">EXP(SQRT(SUM(LN(O19:S19)^2)))</f>
        <v>1.5639895531526171</v>
      </c>
    </row>
    <row r="20" spans="1:20" ht="58" x14ac:dyDescent="0.35">
      <c r="A20" s="10" t="s">
        <v>286</v>
      </c>
      <c r="B20" s="19" t="s">
        <v>754</v>
      </c>
      <c r="C20" s="19">
        <f>17/298</f>
        <v>5.7046979865771813E-2</v>
      </c>
      <c r="D20" s="19" t="s">
        <v>767</v>
      </c>
      <c r="E20" s="19" t="s">
        <v>768</v>
      </c>
      <c r="F20" s="19" t="s">
        <v>330</v>
      </c>
      <c r="G20" s="19">
        <v>2006</v>
      </c>
      <c r="H20" s="19" t="s">
        <v>219</v>
      </c>
      <c r="J20" s="23">
        <v>1</v>
      </c>
      <c r="K20" s="21">
        <v>4</v>
      </c>
      <c r="L20" s="22">
        <v>5</v>
      </c>
      <c r="M20" s="23">
        <v>1</v>
      </c>
      <c r="N20" s="23">
        <v>1</v>
      </c>
      <c r="O20">
        <f t="shared" si="6"/>
        <v>1</v>
      </c>
      <c r="P20">
        <f t="shared" si="7"/>
        <v>1.1000000000000001</v>
      </c>
      <c r="Q20">
        <f t="shared" si="8"/>
        <v>1.5</v>
      </c>
      <c r="R20">
        <f t="shared" si="9"/>
        <v>1</v>
      </c>
      <c r="S20">
        <f t="shared" si="10"/>
        <v>1</v>
      </c>
      <c r="T20" cm="1">
        <f t="array" ref="T20">EXP(SQRT(SUM(LN(O20:S20)^2)))</f>
        <v>1.5166690070292277</v>
      </c>
    </row>
    <row r="21" spans="1:20" ht="58" x14ac:dyDescent="0.35">
      <c r="B21" s="19" t="s">
        <v>947</v>
      </c>
      <c r="E21" s="19" t="s">
        <v>948</v>
      </c>
      <c r="F21" s="19" t="s">
        <v>330</v>
      </c>
      <c r="G21" s="19">
        <v>2003</v>
      </c>
      <c r="H21" s="19" t="s">
        <v>949</v>
      </c>
      <c r="I21" s="19" t="s">
        <v>950</v>
      </c>
      <c r="J21" s="24">
        <v>2</v>
      </c>
      <c r="K21" s="25">
        <v>3</v>
      </c>
      <c r="L21" s="22">
        <v>5</v>
      </c>
      <c r="M21" s="21">
        <v>4</v>
      </c>
      <c r="N21" s="23">
        <v>1</v>
      </c>
      <c r="O21">
        <f t="shared" si="6"/>
        <v>1.05</v>
      </c>
      <c r="P21">
        <f t="shared" si="7"/>
        <v>1.05</v>
      </c>
      <c r="Q21">
        <f t="shared" si="8"/>
        <v>1.5</v>
      </c>
      <c r="R21">
        <f t="shared" si="9"/>
        <v>1.05</v>
      </c>
      <c r="S21">
        <f t="shared" si="10"/>
        <v>1</v>
      </c>
      <c r="T21" cm="1">
        <f t="array" ref="T21">EXP(SQRT(SUM(LN(O21:S21)^2)))</f>
        <v>1.5131264002724396</v>
      </c>
    </row>
  </sheetData>
  <mergeCells count="1">
    <mergeCell ref="V3:AA3"/>
  </mergeCells>
  <hyperlinks>
    <hyperlink ref="A1" location="'Table of contents'!A1" display="Return to table of contents"/>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9"/>
  <sheetViews>
    <sheetView zoomScale="90" zoomScaleNormal="90" workbookViewId="0">
      <pane xSplit="2" ySplit="3" topLeftCell="C4" activePane="bottomRight" state="frozen"/>
      <selection pane="topRight" activeCell="C1" sqref="C1"/>
      <selection pane="bottomLeft" activeCell="A2" sqref="A2"/>
      <selection pane="bottomRight" activeCell="J17" sqref="J17:N17"/>
    </sheetView>
  </sheetViews>
  <sheetFormatPr defaultRowHeight="14.5" x14ac:dyDescent="0.35"/>
  <cols>
    <col min="1" max="1" width="11.81640625" customWidth="1"/>
    <col min="2" max="2" width="23.81640625" customWidth="1"/>
    <col min="3" max="3" width="5.7265625" hidden="1" customWidth="1"/>
    <col min="4" max="4" width="16.81640625" hidden="1" customWidth="1"/>
    <col min="5" max="5" width="22.1796875" style="19" customWidth="1"/>
    <col min="6" max="6" width="15.26953125" style="19" customWidth="1"/>
    <col min="7" max="7" width="16.1796875" style="19" customWidth="1"/>
    <col min="8" max="8" width="8.7265625" style="19"/>
    <col min="9" max="9" width="8.81640625" style="19" customWidth="1"/>
  </cols>
  <sheetData>
    <row r="1" spans="1:27" x14ac:dyDescent="0.35">
      <c r="A1" s="76" t="s">
        <v>873</v>
      </c>
      <c r="E1"/>
      <c r="F1"/>
      <c r="G1"/>
      <c r="H1"/>
      <c r="I1"/>
    </row>
    <row r="2" spans="1:27" ht="16" thickBot="1" x14ac:dyDescent="0.4">
      <c r="A2" s="78" t="s">
        <v>888</v>
      </c>
      <c r="E2"/>
      <c r="F2"/>
      <c r="G2"/>
      <c r="H2"/>
      <c r="I2"/>
    </row>
    <row r="3" spans="1:27" ht="60" customHeight="1" thickBot="1" x14ac:dyDescent="0.4">
      <c r="A3" s="9" t="s">
        <v>38</v>
      </c>
      <c r="B3" s="7" t="s">
        <v>39</v>
      </c>
      <c r="C3" s="7" t="s">
        <v>632</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s="62" customFormat="1" ht="27.75" customHeight="1" thickBot="1" x14ac:dyDescent="0.4">
      <c r="A4" s="59" t="s">
        <v>683</v>
      </c>
      <c r="B4" s="59"/>
      <c r="C4" s="59"/>
      <c r="D4" s="59"/>
      <c r="E4" s="65"/>
      <c r="F4" s="65"/>
      <c r="G4" s="65"/>
      <c r="H4" s="65"/>
      <c r="I4" s="65"/>
      <c r="J4" s="59"/>
      <c r="K4" s="59"/>
      <c r="L4" s="59"/>
      <c r="M4" s="59"/>
      <c r="N4" s="59"/>
      <c r="O4"/>
      <c r="P4"/>
      <c r="Q4"/>
      <c r="R4"/>
      <c r="S4"/>
      <c r="T4"/>
      <c r="U4"/>
      <c r="V4" s="47" t="s">
        <v>906</v>
      </c>
      <c r="W4" s="7" t="s">
        <v>907</v>
      </c>
      <c r="X4" s="7" t="s">
        <v>908</v>
      </c>
      <c r="Y4" s="7" t="s">
        <v>909</v>
      </c>
      <c r="Z4" s="7" t="s">
        <v>910</v>
      </c>
      <c r="AA4" s="7" t="s">
        <v>911</v>
      </c>
    </row>
    <row r="5" spans="1:27" ht="33" customHeight="1" x14ac:dyDescent="0.35">
      <c r="A5" s="60" t="s">
        <v>47</v>
      </c>
      <c r="B5" s="19" t="s">
        <v>581</v>
      </c>
      <c r="E5" s="19" t="s">
        <v>684</v>
      </c>
      <c r="F5" s="19" t="s">
        <v>50</v>
      </c>
      <c r="G5" s="19" t="s">
        <v>685</v>
      </c>
      <c r="H5" s="19" t="s">
        <v>686</v>
      </c>
      <c r="I5" s="19" t="s">
        <v>58</v>
      </c>
      <c r="J5" s="24">
        <v>2</v>
      </c>
      <c r="K5" s="25">
        <v>3</v>
      </c>
      <c r="L5" s="24">
        <v>2</v>
      </c>
      <c r="M5" s="23">
        <v>1</v>
      </c>
      <c r="N5" s="23">
        <v>1</v>
      </c>
      <c r="O5">
        <f t="shared" ref="O5:S9" si="0">IF(J5=1,W$5,IF(J5=2,W$6,IF(J5=3,W$7,IF(J5=4,W$8,IF(J5=5,W$9,"no")))))</f>
        <v>1.05</v>
      </c>
      <c r="P5">
        <f t="shared" si="0"/>
        <v>1.05</v>
      </c>
      <c r="Q5">
        <f t="shared" si="0"/>
        <v>1.02</v>
      </c>
      <c r="R5">
        <f t="shared" si="0"/>
        <v>1</v>
      </c>
      <c r="S5">
        <f t="shared" si="0"/>
        <v>1</v>
      </c>
      <c r="T5" cm="1">
        <f t="array" ref="T5">EXP(SQRT(SUM(LN(O5:S5)^2)))</f>
        <v>1.0744244531716256</v>
      </c>
      <c r="V5">
        <v>1</v>
      </c>
      <c r="W5">
        <v>1</v>
      </c>
      <c r="X5">
        <v>1</v>
      </c>
      <c r="Y5">
        <v>1</v>
      </c>
      <c r="Z5">
        <v>1</v>
      </c>
      <c r="AA5">
        <v>1</v>
      </c>
    </row>
    <row r="6" spans="1:27" ht="29" x14ac:dyDescent="0.35">
      <c r="A6" s="60" t="s">
        <v>54</v>
      </c>
      <c r="B6" s="19" t="s">
        <v>55</v>
      </c>
      <c r="E6" s="19" t="s">
        <v>684</v>
      </c>
      <c r="F6" s="19" t="s">
        <v>50</v>
      </c>
      <c r="G6" s="19" t="s">
        <v>685</v>
      </c>
      <c r="H6" s="19" t="s">
        <v>686</v>
      </c>
      <c r="I6" s="19" t="s">
        <v>58</v>
      </c>
      <c r="J6" s="24">
        <v>2</v>
      </c>
      <c r="K6" s="25">
        <v>3</v>
      </c>
      <c r="L6" s="24">
        <v>2</v>
      </c>
      <c r="M6" s="23">
        <v>1</v>
      </c>
      <c r="N6" s="23">
        <v>1</v>
      </c>
      <c r="O6">
        <f t="shared" si="0"/>
        <v>1.05</v>
      </c>
      <c r="P6">
        <f t="shared" si="0"/>
        <v>1.05</v>
      </c>
      <c r="Q6">
        <f t="shared" si="0"/>
        <v>1.02</v>
      </c>
      <c r="R6">
        <f t="shared" si="0"/>
        <v>1</v>
      </c>
      <c r="S6">
        <f t="shared" si="0"/>
        <v>1</v>
      </c>
      <c r="T6" cm="1">
        <f t="array" ref="T6">EXP(SQRT(SUM(LN(O6:S6)^2)))</f>
        <v>1.0744244531716256</v>
      </c>
      <c r="V6">
        <v>2</v>
      </c>
      <c r="W6">
        <v>1.05</v>
      </c>
      <c r="X6">
        <v>1.02</v>
      </c>
      <c r="Y6">
        <v>1.02</v>
      </c>
      <c r="Z6">
        <v>1.01</v>
      </c>
      <c r="AA6">
        <v>1.05</v>
      </c>
    </row>
    <row r="7" spans="1:27" ht="36.75" customHeight="1" x14ac:dyDescent="0.35">
      <c r="A7" s="60" t="s">
        <v>62</v>
      </c>
      <c r="B7" s="19" t="s">
        <v>62</v>
      </c>
      <c r="E7" s="19" t="s">
        <v>684</v>
      </c>
      <c r="F7" s="19" t="s">
        <v>50</v>
      </c>
      <c r="G7" s="19" t="s">
        <v>685</v>
      </c>
      <c r="H7" s="19" t="s">
        <v>686</v>
      </c>
      <c r="I7" s="19" t="s">
        <v>58</v>
      </c>
      <c r="J7" s="24">
        <v>2</v>
      </c>
      <c r="K7" s="25">
        <v>3</v>
      </c>
      <c r="L7" s="24">
        <v>2</v>
      </c>
      <c r="M7" s="23">
        <v>1</v>
      </c>
      <c r="N7" s="23">
        <v>1</v>
      </c>
      <c r="O7">
        <f t="shared" si="0"/>
        <v>1.05</v>
      </c>
      <c r="P7">
        <f t="shared" si="0"/>
        <v>1.05</v>
      </c>
      <c r="Q7">
        <f t="shared" si="0"/>
        <v>1.02</v>
      </c>
      <c r="R7">
        <f t="shared" si="0"/>
        <v>1</v>
      </c>
      <c r="S7">
        <f t="shared" si="0"/>
        <v>1</v>
      </c>
      <c r="T7" cm="1">
        <f t="array" ref="T7">EXP(SQRT(SUM(LN(O7:S7)^2)))</f>
        <v>1.0744244531716256</v>
      </c>
      <c r="V7">
        <v>3</v>
      </c>
      <c r="W7">
        <v>1.1000000000000001</v>
      </c>
      <c r="X7">
        <v>1.05</v>
      </c>
      <c r="Y7">
        <v>1.1000000000000001</v>
      </c>
      <c r="Z7">
        <v>1.02</v>
      </c>
      <c r="AA7">
        <v>1.2</v>
      </c>
    </row>
    <row r="8" spans="1:27" ht="31.5" customHeight="1" x14ac:dyDescent="0.35">
      <c r="A8" s="60" t="s">
        <v>66</v>
      </c>
      <c r="B8" s="19" t="s">
        <v>67</v>
      </c>
      <c r="E8" s="19" t="s">
        <v>684</v>
      </c>
      <c r="F8" s="19" t="s">
        <v>50</v>
      </c>
      <c r="G8" s="19" t="s">
        <v>685</v>
      </c>
      <c r="H8" s="19" t="s">
        <v>686</v>
      </c>
      <c r="I8" s="19" t="s">
        <v>58</v>
      </c>
      <c r="J8" s="24">
        <v>2</v>
      </c>
      <c r="K8" s="25">
        <v>3</v>
      </c>
      <c r="L8" s="24">
        <v>2</v>
      </c>
      <c r="M8" s="23">
        <v>1</v>
      </c>
      <c r="N8" s="23">
        <v>1</v>
      </c>
      <c r="O8">
        <f t="shared" si="0"/>
        <v>1.05</v>
      </c>
      <c r="P8">
        <f t="shared" si="0"/>
        <v>1.05</v>
      </c>
      <c r="Q8">
        <f t="shared" si="0"/>
        <v>1.02</v>
      </c>
      <c r="R8">
        <f t="shared" si="0"/>
        <v>1</v>
      </c>
      <c r="S8">
        <f t="shared" si="0"/>
        <v>1</v>
      </c>
      <c r="T8" cm="1">
        <f t="array" ref="T8">EXP(SQRT(SUM(LN(O8:S8)^2)))</f>
        <v>1.0744244531716256</v>
      </c>
      <c r="V8">
        <v>4</v>
      </c>
      <c r="W8">
        <v>1.2</v>
      </c>
      <c r="X8">
        <v>1.1000000000000001</v>
      </c>
      <c r="Y8">
        <v>1.2</v>
      </c>
      <c r="Z8">
        <v>1.05</v>
      </c>
      <c r="AA8">
        <v>1.5</v>
      </c>
    </row>
    <row r="9" spans="1:27" ht="33" customHeight="1" x14ac:dyDescent="0.35">
      <c r="A9" s="60"/>
      <c r="B9" s="19" t="s">
        <v>69</v>
      </c>
      <c r="E9" s="19" t="s">
        <v>684</v>
      </c>
      <c r="F9" s="19" t="s">
        <v>50</v>
      </c>
      <c r="G9" s="19" t="s">
        <v>685</v>
      </c>
      <c r="H9" s="19" t="s">
        <v>686</v>
      </c>
      <c r="I9" s="19" t="s">
        <v>58</v>
      </c>
      <c r="J9" s="24">
        <v>2</v>
      </c>
      <c r="K9" s="25">
        <v>3</v>
      </c>
      <c r="L9" s="24">
        <v>2</v>
      </c>
      <c r="M9" s="23">
        <v>1</v>
      </c>
      <c r="N9" s="23">
        <v>1</v>
      </c>
      <c r="O9">
        <f t="shared" si="0"/>
        <v>1.05</v>
      </c>
      <c r="P9">
        <f t="shared" si="0"/>
        <v>1.05</v>
      </c>
      <c r="Q9">
        <f t="shared" si="0"/>
        <v>1.02</v>
      </c>
      <c r="R9">
        <f t="shared" si="0"/>
        <v>1</v>
      </c>
      <c r="S9">
        <f t="shared" si="0"/>
        <v>1</v>
      </c>
      <c r="T9" cm="1">
        <f t="array" ref="T9">EXP(SQRT(SUM(LN(O9:S9)^2)))</f>
        <v>1.0744244531716256</v>
      </c>
      <c r="V9">
        <v>5</v>
      </c>
      <c r="W9">
        <v>1.5</v>
      </c>
      <c r="X9">
        <v>1.2</v>
      </c>
      <c r="Y9">
        <v>1.5</v>
      </c>
      <c r="Z9">
        <v>1.1000000000000001</v>
      </c>
      <c r="AA9">
        <v>2</v>
      </c>
    </row>
    <row r="10" spans="1:27" ht="33" customHeight="1" x14ac:dyDescent="0.35">
      <c r="A10" s="60"/>
      <c r="B10" s="19" t="s">
        <v>978</v>
      </c>
      <c r="E10" s="19" t="s">
        <v>684</v>
      </c>
      <c r="F10" s="19" t="s">
        <v>50</v>
      </c>
      <c r="G10" s="19" t="s">
        <v>685</v>
      </c>
      <c r="H10" s="19" t="s">
        <v>686</v>
      </c>
      <c r="I10" s="19" t="s">
        <v>58</v>
      </c>
      <c r="J10" s="24">
        <v>2</v>
      </c>
      <c r="K10" s="25">
        <v>3</v>
      </c>
      <c r="L10" s="24">
        <v>2</v>
      </c>
      <c r="M10" s="23">
        <v>1</v>
      </c>
      <c r="N10" s="23">
        <v>1</v>
      </c>
      <c r="O10">
        <f t="shared" ref="O10:O17" si="1">IF(J10=1,W$5,IF(J10=2,W$6,IF(J10=3,W$7,IF(J10=4,W$8,IF(J10=5,W$9,"no")))))</f>
        <v>1.05</v>
      </c>
      <c r="P10">
        <f t="shared" ref="P10:P17" si="2">IF(K10=1,X$5,IF(K10=2,X$6,IF(K10=3,X$7,IF(K10=4,X$8,IF(K10=5,X$9,"no")))))</f>
        <v>1.05</v>
      </c>
      <c r="Q10">
        <f t="shared" ref="Q10:Q17" si="3">IF(L10=1,Y$5,IF(L10=2,Y$6,IF(L10=3,Y$7,IF(L10=4,Y$8,IF(L10=5,Y$9,"no")))))</f>
        <v>1.02</v>
      </c>
      <c r="R10">
        <f t="shared" ref="R10:R17" si="4">IF(M10=1,Z$5,IF(M10=2,Z$6,IF(M10=3,Z$7,IF(M10=4,Z$8,IF(M10=5,Z$9,"no")))))</f>
        <v>1</v>
      </c>
      <c r="S10">
        <f t="shared" ref="S10:S17" si="5">IF(N10=1,AA$5,IF(N10=2,AA$6,IF(N10=3,AA$7,IF(N10=4,AA$8,IF(N10=5,AA$9,"no")))))</f>
        <v>1</v>
      </c>
      <c r="T10" cm="1">
        <f t="array" ref="T10">EXP(SQRT(SUM(LN(O10:S10)^2)))</f>
        <v>1.0744244531716256</v>
      </c>
    </row>
    <row r="11" spans="1:27" ht="33" customHeight="1" x14ac:dyDescent="0.35">
      <c r="A11" s="60" t="s">
        <v>73</v>
      </c>
      <c r="B11" s="19" t="s">
        <v>1009</v>
      </c>
      <c r="E11" s="19" t="s">
        <v>684</v>
      </c>
      <c r="F11" s="19" t="s">
        <v>50</v>
      </c>
      <c r="G11" s="19" t="s">
        <v>685</v>
      </c>
      <c r="H11" s="19" t="s">
        <v>686</v>
      </c>
      <c r="I11" s="19" t="s">
        <v>58</v>
      </c>
      <c r="J11" s="24">
        <v>2</v>
      </c>
      <c r="K11" s="25">
        <v>3</v>
      </c>
      <c r="L11" s="24">
        <v>2</v>
      </c>
      <c r="M11" s="23">
        <v>1</v>
      </c>
      <c r="N11" s="23">
        <v>1</v>
      </c>
      <c r="O11">
        <f t="shared" si="1"/>
        <v>1.05</v>
      </c>
      <c r="P11">
        <f t="shared" si="2"/>
        <v>1.05</v>
      </c>
      <c r="Q11">
        <f t="shared" si="3"/>
        <v>1.02</v>
      </c>
      <c r="R11">
        <f t="shared" si="4"/>
        <v>1</v>
      </c>
      <c r="S11">
        <f t="shared" si="5"/>
        <v>1</v>
      </c>
      <c r="T11" cm="1">
        <f t="array" ref="T11">EXP(SQRT(SUM(LN(O11:S11)^2)))</f>
        <v>1.0744244531716256</v>
      </c>
    </row>
    <row r="12" spans="1:27" ht="33" customHeight="1" x14ac:dyDescent="0.35">
      <c r="A12" s="60"/>
      <c r="B12" s="19" t="s">
        <v>1010</v>
      </c>
      <c r="E12" s="19" t="s">
        <v>684</v>
      </c>
      <c r="F12" s="19" t="s">
        <v>50</v>
      </c>
      <c r="G12" s="19" t="s">
        <v>685</v>
      </c>
      <c r="H12" s="19" t="s">
        <v>686</v>
      </c>
      <c r="I12" s="19" t="s">
        <v>58</v>
      </c>
      <c r="J12" s="24">
        <v>2</v>
      </c>
      <c r="K12" s="25">
        <v>3</v>
      </c>
      <c r="L12" s="24">
        <v>2</v>
      </c>
      <c r="M12" s="23">
        <v>1</v>
      </c>
      <c r="N12" s="23">
        <v>1</v>
      </c>
      <c r="O12">
        <f t="shared" si="1"/>
        <v>1.05</v>
      </c>
      <c r="P12">
        <f t="shared" si="2"/>
        <v>1.05</v>
      </c>
      <c r="Q12">
        <f t="shared" si="3"/>
        <v>1.02</v>
      </c>
      <c r="R12">
        <f t="shared" si="4"/>
        <v>1</v>
      </c>
      <c r="S12">
        <f t="shared" si="5"/>
        <v>1</v>
      </c>
      <c r="T12" cm="1">
        <f t="array" ref="T12">EXP(SQRT(SUM(LN(O12:S12)^2)))</f>
        <v>1.0744244531716256</v>
      </c>
    </row>
    <row r="13" spans="1:27" ht="33" customHeight="1" x14ac:dyDescent="0.35">
      <c r="A13" s="60"/>
      <c r="B13" s="19" t="s">
        <v>1011</v>
      </c>
      <c r="E13" s="19" t="s">
        <v>684</v>
      </c>
      <c r="F13" s="19" t="s">
        <v>50</v>
      </c>
      <c r="G13" s="19" t="s">
        <v>685</v>
      </c>
      <c r="H13" s="19" t="s">
        <v>686</v>
      </c>
      <c r="I13" s="19" t="s">
        <v>58</v>
      </c>
      <c r="J13" s="24">
        <v>2</v>
      </c>
      <c r="K13" s="25">
        <v>3</v>
      </c>
      <c r="L13" s="24">
        <v>2</v>
      </c>
      <c r="M13" s="23">
        <v>1</v>
      </c>
      <c r="N13" s="23">
        <v>1</v>
      </c>
      <c r="O13">
        <f t="shared" si="1"/>
        <v>1.05</v>
      </c>
      <c r="P13">
        <f t="shared" si="2"/>
        <v>1.05</v>
      </c>
      <c r="Q13">
        <f t="shared" si="3"/>
        <v>1.02</v>
      </c>
      <c r="R13">
        <f t="shared" si="4"/>
        <v>1</v>
      </c>
      <c r="S13">
        <f t="shared" si="5"/>
        <v>1</v>
      </c>
      <c r="T13" cm="1">
        <f t="array" ref="T13">EXP(SQRT(SUM(LN(O13:S13)^2)))</f>
        <v>1.0744244531716256</v>
      </c>
    </row>
    <row r="14" spans="1:27" ht="33" customHeight="1" x14ac:dyDescent="0.35">
      <c r="A14" s="60" t="s">
        <v>75</v>
      </c>
      <c r="B14" s="19"/>
      <c r="E14" s="19" t="s">
        <v>568</v>
      </c>
      <c r="J14" s="61"/>
      <c r="K14" s="61"/>
      <c r="L14" s="61"/>
      <c r="M14" s="61"/>
      <c r="N14" s="61"/>
    </row>
    <row r="15" spans="1:27" ht="33" customHeight="1" x14ac:dyDescent="0.35">
      <c r="A15" s="60" t="s">
        <v>80</v>
      </c>
      <c r="B15" s="19" t="s">
        <v>687</v>
      </c>
      <c r="E15" s="19" t="s">
        <v>684</v>
      </c>
      <c r="F15" s="19" t="s">
        <v>50</v>
      </c>
      <c r="G15" s="19" t="s">
        <v>685</v>
      </c>
      <c r="H15" s="19" t="s">
        <v>686</v>
      </c>
      <c r="I15" s="19" t="s">
        <v>58</v>
      </c>
      <c r="J15" s="24">
        <v>2</v>
      </c>
      <c r="K15" s="25">
        <v>3</v>
      </c>
      <c r="L15" s="24">
        <v>2</v>
      </c>
      <c r="M15" s="23">
        <v>1</v>
      </c>
      <c r="N15" s="23">
        <v>1</v>
      </c>
      <c r="O15">
        <f t="shared" si="1"/>
        <v>1.05</v>
      </c>
      <c r="P15">
        <f t="shared" si="2"/>
        <v>1.05</v>
      </c>
      <c r="Q15">
        <f t="shared" si="3"/>
        <v>1.02</v>
      </c>
      <c r="R15">
        <f t="shared" si="4"/>
        <v>1</v>
      </c>
      <c r="S15">
        <f t="shared" si="5"/>
        <v>1</v>
      </c>
      <c r="T15" cm="1">
        <f t="array" ref="T15">EXP(SQRT(SUM(LN(O15:S15)^2)))</f>
        <v>1.0744244531716256</v>
      </c>
    </row>
    <row r="16" spans="1:27" ht="33" customHeight="1" x14ac:dyDescent="0.35">
      <c r="A16" s="60" t="s">
        <v>86</v>
      </c>
      <c r="B16" s="19"/>
      <c r="I16" s="19" t="s">
        <v>688</v>
      </c>
      <c r="J16" s="61"/>
      <c r="K16" s="61"/>
      <c r="L16" s="61"/>
      <c r="M16" s="61"/>
      <c r="N16" s="61"/>
    </row>
    <row r="17" spans="1:20" ht="33" customHeight="1" x14ac:dyDescent="0.35">
      <c r="A17" s="60" t="s">
        <v>92</v>
      </c>
      <c r="B17" s="19" t="s">
        <v>93</v>
      </c>
      <c r="E17" s="19" t="s">
        <v>684</v>
      </c>
      <c r="F17" s="19" t="s">
        <v>50</v>
      </c>
      <c r="G17" s="19" t="s">
        <v>685</v>
      </c>
      <c r="H17" s="19" t="s">
        <v>686</v>
      </c>
      <c r="I17" s="19" t="s">
        <v>58</v>
      </c>
      <c r="J17" s="24">
        <v>2</v>
      </c>
      <c r="K17" s="25">
        <v>3</v>
      </c>
      <c r="L17" s="24">
        <v>2</v>
      </c>
      <c r="M17" s="23">
        <v>1</v>
      </c>
      <c r="N17" s="23">
        <v>1</v>
      </c>
      <c r="O17">
        <f t="shared" si="1"/>
        <v>1.05</v>
      </c>
      <c r="P17">
        <f t="shared" si="2"/>
        <v>1.05</v>
      </c>
      <c r="Q17">
        <f t="shared" si="3"/>
        <v>1.02</v>
      </c>
      <c r="R17">
        <f t="shared" si="4"/>
        <v>1</v>
      </c>
      <c r="S17">
        <f t="shared" si="5"/>
        <v>1</v>
      </c>
      <c r="T17" cm="1">
        <f t="array" ref="T17">EXP(SQRT(SUM(LN(O17:S17)^2)))</f>
        <v>1.0744244531716256</v>
      </c>
    </row>
    <row r="18" spans="1:20" ht="33" customHeight="1" x14ac:dyDescent="0.35">
      <c r="A18" s="60" t="s">
        <v>120</v>
      </c>
      <c r="B18" s="19"/>
      <c r="E18" s="19" t="s">
        <v>568</v>
      </c>
      <c r="J18" s="61"/>
      <c r="K18" s="61"/>
      <c r="L18" s="61"/>
      <c r="M18" s="61"/>
      <c r="N18" s="61"/>
    </row>
    <row r="19" spans="1:20" ht="29" x14ac:dyDescent="0.35">
      <c r="A19" s="60" t="s">
        <v>123</v>
      </c>
      <c r="B19" s="19"/>
      <c r="E19" s="19" t="s">
        <v>568</v>
      </c>
      <c r="J19" s="61"/>
      <c r="K19" s="61"/>
      <c r="L19" s="61"/>
      <c r="M19" s="61"/>
      <c r="N19" s="61"/>
    </row>
  </sheetData>
  <mergeCells count="1">
    <mergeCell ref="V3:AA3"/>
  </mergeCells>
  <hyperlinks>
    <hyperlink ref="A1" location="'Table of contents'!A1" display="Return to table of contents"/>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
  <sheetViews>
    <sheetView workbookViewId="0"/>
  </sheetViews>
  <sheetFormatPr defaultRowHeight="14.5" x14ac:dyDescent="0.35"/>
  <cols>
    <col min="1" max="1" width="31" customWidth="1"/>
    <col min="2" max="2" width="36.26953125" customWidth="1"/>
    <col min="3" max="3" width="29.7265625" customWidth="1"/>
    <col min="4" max="4" width="25.54296875" customWidth="1"/>
    <col min="5" max="5" width="37.81640625" customWidth="1"/>
  </cols>
  <sheetData>
    <row r="1" spans="1:6" x14ac:dyDescent="0.35">
      <c r="A1" s="76" t="s">
        <v>873</v>
      </c>
    </row>
    <row r="2" spans="1:6" ht="16" thickBot="1" x14ac:dyDescent="0.4">
      <c r="A2" s="78" t="s">
        <v>875</v>
      </c>
    </row>
    <row r="3" spans="1:6" ht="26.5" thickBot="1" x14ac:dyDescent="0.4">
      <c r="A3" s="9" t="s">
        <v>34</v>
      </c>
      <c r="B3" s="7" t="s">
        <v>33</v>
      </c>
      <c r="C3" s="7" t="s">
        <v>5</v>
      </c>
      <c r="D3" s="7" t="s">
        <v>32</v>
      </c>
      <c r="E3" s="7" t="s">
        <v>31</v>
      </c>
      <c r="F3" s="7" t="s">
        <v>4</v>
      </c>
    </row>
    <row r="4" spans="1:6" ht="52.5" thickBot="1" x14ac:dyDescent="0.4">
      <c r="A4" s="8" t="s">
        <v>30</v>
      </c>
      <c r="B4" s="2" t="s">
        <v>29</v>
      </c>
      <c r="C4" s="2" t="s">
        <v>28</v>
      </c>
      <c r="D4" s="2" t="s">
        <v>27</v>
      </c>
      <c r="E4" s="2" t="s">
        <v>26</v>
      </c>
      <c r="F4" s="6">
        <v>1</v>
      </c>
    </row>
    <row r="5" spans="1:6" ht="52.5" thickBot="1" x14ac:dyDescent="0.4">
      <c r="A5" s="8" t="s">
        <v>25</v>
      </c>
      <c r="B5" s="2" t="s">
        <v>24</v>
      </c>
      <c r="C5" s="2" t="s">
        <v>23</v>
      </c>
      <c r="D5" s="2" t="s">
        <v>22</v>
      </c>
      <c r="E5" s="2" t="s">
        <v>21</v>
      </c>
      <c r="F5" s="5">
        <v>2</v>
      </c>
    </row>
    <row r="6" spans="1:6" ht="39.5" thickBot="1" x14ac:dyDescent="0.4">
      <c r="A6" s="8" t="s">
        <v>20</v>
      </c>
      <c r="B6" s="2" t="s">
        <v>19</v>
      </c>
      <c r="C6" s="2" t="s">
        <v>18</v>
      </c>
      <c r="D6" s="2" t="s">
        <v>17</v>
      </c>
      <c r="E6" s="2" t="s">
        <v>16</v>
      </c>
      <c r="F6" s="4">
        <v>3</v>
      </c>
    </row>
    <row r="7" spans="1:6" ht="39.5" thickBot="1" x14ac:dyDescent="0.4">
      <c r="A7" s="8" t="s">
        <v>15</v>
      </c>
      <c r="B7" s="2" t="s">
        <v>14</v>
      </c>
      <c r="C7" s="2" t="s">
        <v>13</v>
      </c>
      <c r="D7" s="2" t="s">
        <v>12</v>
      </c>
      <c r="E7" s="2" t="s">
        <v>11</v>
      </c>
      <c r="F7" s="3">
        <v>4</v>
      </c>
    </row>
    <row r="8" spans="1:6" ht="52.5" thickBot="1" x14ac:dyDescent="0.4">
      <c r="A8" s="8" t="s">
        <v>10</v>
      </c>
      <c r="B8" s="2" t="s">
        <v>9</v>
      </c>
      <c r="C8" s="2" t="s">
        <v>8</v>
      </c>
      <c r="D8" s="2" t="s">
        <v>7</v>
      </c>
      <c r="E8" s="2" t="s">
        <v>6</v>
      </c>
      <c r="F8" s="1">
        <v>5</v>
      </c>
    </row>
  </sheetData>
  <hyperlinks>
    <hyperlink ref="A1" location="'Table of contents'!A1" display="Return to table of contents"/>
  </hyperlinks>
  <pageMargins left="0.7" right="0.7" top="0.75" bottom="0.75" header="0.3" footer="0.3"/>
  <pageSetup orientation="portrait" horizontalDpi="4294967293"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
  <sheetViews>
    <sheetView workbookViewId="0"/>
  </sheetViews>
  <sheetFormatPr defaultRowHeight="14.5" x14ac:dyDescent="0.35"/>
  <cols>
    <col min="2" max="2" width="17.1796875" customWidth="1"/>
    <col min="3" max="3" width="10.1796875" customWidth="1"/>
    <col min="4" max="4" width="16.54296875" customWidth="1"/>
  </cols>
  <sheetData>
    <row r="1" spans="1:27" x14ac:dyDescent="0.35">
      <c r="A1" s="76" t="s">
        <v>873</v>
      </c>
    </row>
    <row r="2" spans="1:27" ht="15" thickBot="1" x14ac:dyDescent="0.4">
      <c r="A2" s="10" t="s">
        <v>918</v>
      </c>
    </row>
    <row r="3" spans="1:27" ht="52.5" thickBot="1" x14ac:dyDescent="0.4">
      <c r="A3" s="9" t="s">
        <v>38</v>
      </c>
      <c r="B3" s="7" t="s">
        <v>39</v>
      </c>
      <c r="C3" s="9" t="s">
        <v>40</v>
      </c>
      <c r="D3" s="9"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15" thickBot="1" x14ac:dyDescent="0.4">
      <c r="A4" s="10" t="s">
        <v>47</v>
      </c>
      <c r="B4" t="s">
        <v>305</v>
      </c>
      <c r="C4">
        <v>2118.8000000000002</v>
      </c>
      <c r="D4" t="s">
        <v>48</v>
      </c>
      <c r="E4" t="s">
        <v>913</v>
      </c>
      <c r="F4">
        <v>70</v>
      </c>
      <c r="G4" t="s">
        <v>922</v>
      </c>
      <c r="H4" t="s">
        <v>320</v>
      </c>
      <c r="I4" t="s">
        <v>914</v>
      </c>
      <c r="J4" s="23">
        <v>1</v>
      </c>
      <c r="K4" s="24">
        <v>2</v>
      </c>
      <c r="L4" s="23">
        <v>1</v>
      </c>
      <c r="M4" s="23">
        <v>1</v>
      </c>
      <c r="N4" s="23">
        <v>1</v>
      </c>
      <c r="O4">
        <f t="shared" ref="O4:S6" si="0">IF(J4=1,W$5,IF(J4=2,W$6,IF(J4=3,W$7,IF(J4=4,W$8,IF(J4=5,W$9,"no")))))</f>
        <v>1</v>
      </c>
      <c r="P4">
        <f t="shared" si="0"/>
        <v>1.02</v>
      </c>
      <c r="Q4">
        <f t="shared" si="0"/>
        <v>1</v>
      </c>
      <c r="R4">
        <f t="shared" si="0"/>
        <v>1</v>
      </c>
      <c r="S4">
        <f t="shared" si="0"/>
        <v>1</v>
      </c>
      <c r="T4" cm="1">
        <f t="array" ref="T4">EXP(SQRT(SUM(LN(O4:S4)^2)))</f>
        <v>1.02</v>
      </c>
      <c r="V4" s="47" t="s">
        <v>906</v>
      </c>
      <c r="W4" s="7" t="s">
        <v>907</v>
      </c>
      <c r="X4" s="7" t="s">
        <v>908</v>
      </c>
      <c r="Y4" s="7" t="s">
        <v>909</v>
      </c>
      <c r="Z4" s="7" t="s">
        <v>910</v>
      </c>
      <c r="AA4" s="7" t="s">
        <v>911</v>
      </c>
    </row>
    <row r="5" spans="1:27" x14ac:dyDescent="0.35">
      <c r="A5" s="10" t="s">
        <v>54</v>
      </c>
      <c r="B5" t="s">
        <v>1073</v>
      </c>
      <c r="C5">
        <v>4610900</v>
      </c>
      <c r="D5" t="s">
        <v>439</v>
      </c>
      <c r="E5" t="s">
        <v>913</v>
      </c>
      <c r="F5">
        <v>70</v>
      </c>
      <c r="G5">
        <v>2022</v>
      </c>
      <c r="H5" t="s">
        <v>320</v>
      </c>
      <c r="I5" t="s">
        <v>914</v>
      </c>
      <c r="J5" s="23">
        <v>1</v>
      </c>
      <c r="K5" s="24">
        <v>2</v>
      </c>
      <c r="L5" s="23">
        <v>1</v>
      </c>
      <c r="M5" s="23">
        <v>1</v>
      </c>
      <c r="N5" s="23">
        <v>1</v>
      </c>
      <c r="O5">
        <f t="shared" si="0"/>
        <v>1</v>
      </c>
      <c r="P5">
        <f t="shared" si="0"/>
        <v>1.02</v>
      </c>
      <c r="Q5">
        <f t="shared" si="0"/>
        <v>1</v>
      </c>
      <c r="R5">
        <f t="shared" si="0"/>
        <v>1</v>
      </c>
      <c r="S5">
        <f t="shared" si="0"/>
        <v>1</v>
      </c>
      <c r="T5" cm="1">
        <f t="array" ref="T5">EXP(SQRT(SUM(LN(O5:S5)^2)))</f>
        <v>1.02</v>
      </c>
      <c r="V5">
        <v>1</v>
      </c>
      <c r="W5">
        <v>1</v>
      </c>
      <c r="X5">
        <v>1</v>
      </c>
      <c r="Y5">
        <v>1</v>
      </c>
      <c r="Z5">
        <v>1</v>
      </c>
      <c r="AA5">
        <v>1</v>
      </c>
    </row>
    <row r="6" spans="1:27" x14ac:dyDescent="0.35">
      <c r="B6" t="s">
        <v>643</v>
      </c>
      <c r="C6">
        <v>4579900</v>
      </c>
      <c r="D6" t="s">
        <v>439</v>
      </c>
      <c r="E6" t="s">
        <v>913</v>
      </c>
      <c r="F6">
        <v>70</v>
      </c>
      <c r="G6">
        <v>2022</v>
      </c>
      <c r="H6" t="s">
        <v>320</v>
      </c>
      <c r="I6" t="s">
        <v>914</v>
      </c>
      <c r="J6" s="23">
        <v>1</v>
      </c>
      <c r="K6" s="24">
        <v>2</v>
      </c>
      <c r="L6" s="23">
        <v>1</v>
      </c>
      <c r="M6" s="23">
        <v>1</v>
      </c>
      <c r="N6" s="23">
        <v>1</v>
      </c>
      <c r="O6">
        <f t="shared" si="0"/>
        <v>1</v>
      </c>
      <c r="P6">
        <f t="shared" si="0"/>
        <v>1.02</v>
      </c>
      <c r="Q6">
        <f t="shared" si="0"/>
        <v>1</v>
      </c>
      <c r="R6">
        <f t="shared" si="0"/>
        <v>1</v>
      </c>
      <c r="S6">
        <f t="shared" si="0"/>
        <v>1</v>
      </c>
      <c r="T6" cm="1">
        <f t="array" ref="T6">EXP(SQRT(SUM(LN(O6:S6)^2)))</f>
        <v>1.02</v>
      </c>
      <c r="V6">
        <v>2</v>
      </c>
      <c r="W6">
        <v>1.05</v>
      </c>
      <c r="X6">
        <v>1.02</v>
      </c>
      <c r="Y6">
        <v>1.02</v>
      </c>
      <c r="Z6">
        <v>1.01</v>
      </c>
      <c r="AA6">
        <v>1.05</v>
      </c>
    </row>
    <row r="7" spans="1:27" x14ac:dyDescent="0.35">
      <c r="V7">
        <v>3</v>
      </c>
      <c r="W7">
        <v>1.1000000000000001</v>
      </c>
      <c r="X7">
        <v>1.05</v>
      </c>
      <c r="Y7">
        <v>1.1000000000000001</v>
      </c>
      <c r="Z7">
        <v>1.02</v>
      </c>
      <c r="AA7">
        <v>1.2</v>
      </c>
    </row>
    <row r="8" spans="1:27" x14ac:dyDescent="0.35">
      <c r="V8">
        <v>4</v>
      </c>
      <c r="W8">
        <v>1.2</v>
      </c>
      <c r="X8">
        <v>1.1000000000000001</v>
      </c>
      <c r="Y8">
        <v>1.2</v>
      </c>
      <c r="Z8">
        <v>1.05</v>
      </c>
      <c r="AA8">
        <v>1.5</v>
      </c>
    </row>
    <row r="9" spans="1:27" x14ac:dyDescent="0.35">
      <c r="V9">
        <v>5</v>
      </c>
      <c r="W9">
        <v>1.5</v>
      </c>
      <c r="X9">
        <v>1.2</v>
      </c>
      <c r="Y9">
        <v>1.5</v>
      </c>
      <c r="Z9">
        <v>1.1000000000000001</v>
      </c>
      <c r="AA9">
        <v>2</v>
      </c>
    </row>
  </sheetData>
  <mergeCells count="1">
    <mergeCell ref="V3:AA3"/>
  </mergeCells>
  <hyperlinks>
    <hyperlink ref="A1" location="'Table of contents'!A1" display="Return to table of contents"/>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3"/>
  <sheetViews>
    <sheetView workbookViewId="0">
      <pane ySplit="3" topLeftCell="A4" activePane="bottomLeft" state="frozen"/>
      <selection pane="bottomLeft"/>
    </sheetView>
  </sheetViews>
  <sheetFormatPr defaultRowHeight="14.5" x14ac:dyDescent="0.35"/>
  <cols>
    <col min="1" max="1" width="20.1796875" style="10" customWidth="1"/>
    <col min="3" max="4" width="0" hidden="1" customWidth="1"/>
    <col min="5" max="5" width="22.26953125" customWidth="1"/>
  </cols>
  <sheetData>
    <row r="1" spans="1:27" x14ac:dyDescent="0.35">
      <c r="A1" s="76" t="s">
        <v>873</v>
      </c>
    </row>
    <row r="2" spans="1:27" ht="16" thickBot="1" x14ac:dyDescent="0.4">
      <c r="A2" s="78" t="s">
        <v>1079</v>
      </c>
    </row>
    <row r="3" spans="1:27" ht="52.5" thickBot="1" x14ac:dyDescent="0.4">
      <c r="A3" s="9" t="s">
        <v>38</v>
      </c>
      <c r="B3" s="7" t="s">
        <v>39</v>
      </c>
      <c r="C3" s="7" t="s">
        <v>40</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130.5" thickBot="1" x14ac:dyDescent="0.4">
      <c r="A4" s="9" t="s">
        <v>47</v>
      </c>
      <c r="B4" s="11"/>
      <c r="C4" s="11"/>
      <c r="D4" s="11" t="s">
        <v>48</v>
      </c>
      <c r="E4" s="11" t="s">
        <v>49</v>
      </c>
      <c r="F4" s="11" t="s">
        <v>50</v>
      </c>
      <c r="G4" s="11" t="s">
        <v>51</v>
      </c>
      <c r="H4" s="11" t="s">
        <v>377</v>
      </c>
      <c r="I4" s="11" t="s">
        <v>53</v>
      </c>
      <c r="J4" s="12">
        <v>1</v>
      </c>
      <c r="K4" s="15">
        <v>3</v>
      </c>
      <c r="L4" s="14">
        <v>2</v>
      </c>
      <c r="M4" s="12">
        <v>1</v>
      </c>
      <c r="N4" s="12">
        <v>1</v>
      </c>
      <c r="O4">
        <f>IF(J4=1,W$5,IF(J4=2,W$6,IF(J4=3,W$7,IF(J4=4,W$8,IF(J4=5,W$9,"no")))))</f>
        <v>1</v>
      </c>
      <c r="P4">
        <f>IF(K4=1,X$5,IF(K4=2,X$6,IF(K4=3,X$7,IF(K4=4,X$8,IF(K4=5,X$9,"no")))))</f>
        <v>1.05</v>
      </c>
      <c r="Q4">
        <f>IF(L4=1,Y$5,IF(L4=2,Y$6,IF(L4=3,Y$7,IF(L4=4,Y$8,IF(L4=5,Y$9,"no")))))</f>
        <v>1.02</v>
      </c>
      <c r="R4">
        <f>IF(M4=1,Z$5,IF(M4=2,Z$6,IF(M4=3,Z$7,IF(M4=4,Z$8,IF(M4=5,Z$9,"no")))))</f>
        <v>1</v>
      </c>
      <c r="S4">
        <f>IF(N4=1,AA$5,IF(N4=2,AA$6,IF(N4=3,AA$7,IF(N4=4,AA$8,IF(N4=5,AA$9,"no")))))</f>
        <v>1</v>
      </c>
      <c r="T4" cm="1">
        <f t="array" ref="T4">EXP(SQRT(SUM(LN(O4:S4)^2)))</f>
        <v>1.0540666817458317</v>
      </c>
      <c r="V4" s="47" t="s">
        <v>906</v>
      </c>
      <c r="W4" s="7" t="s">
        <v>907</v>
      </c>
      <c r="X4" s="7" t="s">
        <v>908</v>
      </c>
      <c r="Y4" s="7" t="s">
        <v>909</v>
      </c>
      <c r="Z4" s="7" t="s">
        <v>910</v>
      </c>
      <c r="AA4" s="7" t="s">
        <v>911</v>
      </c>
    </row>
    <row r="5" spans="1:27" ht="26.5" thickBot="1" x14ac:dyDescent="0.4">
      <c r="A5" s="9" t="s">
        <v>54</v>
      </c>
      <c r="B5" s="11" t="s">
        <v>55</v>
      </c>
      <c r="D5" s="11" t="s">
        <v>56</v>
      </c>
      <c r="E5" s="11" t="s">
        <v>57</v>
      </c>
      <c r="F5" s="11" t="s">
        <v>50</v>
      </c>
      <c r="G5" s="11" t="s">
        <v>51</v>
      </c>
      <c r="H5" s="11" t="s">
        <v>377</v>
      </c>
      <c r="I5" s="11" t="s">
        <v>58</v>
      </c>
      <c r="J5" s="14">
        <v>2</v>
      </c>
      <c r="K5" s="15">
        <v>3</v>
      </c>
      <c r="L5" s="14">
        <v>2</v>
      </c>
      <c r="M5" s="12">
        <v>1</v>
      </c>
      <c r="N5" s="12">
        <v>1</v>
      </c>
      <c r="O5">
        <f t="shared" ref="O5:S9" si="0">IF(J5=1,W$5,IF(J5=2,W$6,IF(J5=3,W$7,IF(J5=4,W$8,IF(J5=5,W$9,"no")))))</f>
        <v>1.05</v>
      </c>
      <c r="P5">
        <f t="shared" si="0"/>
        <v>1.05</v>
      </c>
      <c r="Q5">
        <f t="shared" si="0"/>
        <v>1.02</v>
      </c>
      <c r="R5">
        <f t="shared" si="0"/>
        <v>1</v>
      </c>
      <c r="S5">
        <f t="shared" si="0"/>
        <v>1</v>
      </c>
      <c r="T5" cm="1">
        <f t="array" ref="T5">EXP(SQRT(SUM(LN(O5:S5)^2)))</f>
        <v>1.0744244531716256</v>
      </c>
      <c r="V5">
        <v>1</v>
      </c>
      <c r="W5">
        <v>1</v>
      </c>
      <c r="X5">
        <v>1</v>
      </c>
      <c r="Y5">
        <v>1</v>
      </c>
      <c r="Z5">
        <v>1</v>
      </c>
      <c r="AA5">
        <v>1</v>
      </c>
    </row>
    <row r="6" spans="1:27" ht="26.5" thickBot="1" x14ac:dyDescent="0.4">
      <c r="A6" s="9"/>
      <c r="B6" s="11" t="s">
        <v>59</v>
      </c>
      <c r="D6" s="11" t="s">
        <v>60</v>
      </c>
      <c r="E6" s="11" t="s">
        <v>61</v>
      </c>
      <c r="F6" s="11" t="s">
        <v>50</v>
      </c>
      <c r="G6" s="11" t="s">
        <v>51</v>
      </c>
      <c r="H6" s="11" t="s">
        <v>377</v>
      </c>
      <c r="I6" s="11" t="s">
        <v>58</v>
      </c>
      <c r="J6" s="14">
        <v>2</v>
      </c>
      <c r="K6" s="15">
        <v>3</v>
      </c>
      <c r="L6" s="14">
        <v>2</v>
      </c>
      <c r="M6" s="12">
        <v>1</v>
      </c>
      <c r="N6" s="12">
        <v>1</v>
      </c>
      <c r="O6">
        <f t="shared" si="0"/>
        <v>1.05</v>
      </c>
      <c r="P6">
        <f t="shared" si="0"/>
        <v>1.05</v>
      </c>
      <c r="Q6">
        <f t="shared" si="0"/>
        <v>1.02</v>
      </c>
      <c r="R6">
        <f t="shared" si="0"/>
        <v>1</v>
      </c>
      <c r="S6">
        <f t="shared" si="0"/>
        <v>1</v>
      </c>
      <c r="T6" cm="1">
        <f t="array" ref="T6">EXP(SQRT(SUM(LN(O6:S6)^2)))</f>
        <v>1.0744244531716256</v>
      </c>
      <c r="V6">
        <v>2</v>
      </c>
      <c r="W6">
        <v>1.05</v>
      </c>
      <c r="X6">
        <v>1.02</v>
      </c>
      <c r="Y6">
        <v>1.02</v>
      </c>
      <c r="Z6">
        <v>1.01</v>
      </c>
      <c r="AA6">
        <v>1.05</v>
      </c>
    </row>
    <row r="7" spans="1:27" ht="26.5" thickBot="1" x14ac:dyDescent="0.4">
      <c r="A7" s="9" t="s">
        <v>62</v>
      </c>
      <c r="B7" s="11"/>
      <c r="D7" s="11" t="s">
        <v>63</v>
      </c>
      <c r="E7" s="11" t="s">
        <v>64</v>
      </c>
      <c r="F7" s="11" t="s">
        <v>50</v>
      </c>
      <c r="G7" s="11" t="s">
        <v>65</v>
      </c>
      <c r="H7" s="11" t="s">
        <v>377</v>
      </c>
      <c r="I7" s="11" t="s">
        <v>58</v>
      </c>
      <c r="J7" s="12">
        <v>1</v>
      </c>
      <c r="K7" s="15">
        <v>3</v>
      </c>
      <c r="L7" s="15">
        <v>3</v>
      </c>
      <c r="M7" s="12">
        <v>1</v>
      </c>
      <c r="N7" s="12">
        <v>1</v>
      </c>
      <c r="O7">
        <f t="shared" si="0"/>
        <v>1</v>
      </c>
      <c r="P7">
        <f t="shared" si="0"/>
        <v>1.05</v>
      </c>
      <c r="Q7">
        <f t="shared" si="0"/>
        <v>1.1000000000000001</v>
      </c>
      <c r="R7">
        <f t="shared" si="0"/>
        <v>1</v>
      </c>
      <c r="S7">
        <f t="shared" si="0"/>
        <v>1</v>
      </c>
      <c r="T7" cm="1">
        <f t="array" ref="T7">EXP(SQRT(SUM(LN(O7:S7)^2)))</f>
        <v>1.1130148943987077</v>
      </c>
      <c r="V7">
        <v>3</v>
      </c>
      <c r="W7">
        <v>1.1000000000000001</v>
      </c>
      <c r="X7">
        <v>1.05</v>
      </c>
      <c r="Y7">
        <v>1.1000000000000001</v>
      </c>
      <c r="Z7">
        <v>1.02</v>
      </c>
      <c r="AA7">
        <v>1.2</v>
      </c>
    </row>
    <row r="8" spans="1:27" ht="26.5" thickBot="1" x14ac:dyDescent="0.4">
      <c r="A8" s="9" t="s">
        <v>66</v>
      </c>
      <c r="B8" s="11" t="s">
        <v>67</v>
      </c>
      <c r="D8" s="11" t="s">
        <v>63</v>
      </c>
      <c r="E8" s="11" t="s">
        <v>68</v>
      </c>
      <c r="F8" s="11" t="s">
        <v>50</v>
      </c>
      <c r="G8" s="11">
        <v>2012</v>
      </c>
      <c r="H8" s="11" t="s">
        <v>377</v>
      </c>
      <c r="I8" s="11" t="s">
        <v>58</v>
      </c>
      <c r="J8" s="14">
        <v>2</v>
      </c>
      <c r="K8" s="15">
        <v>3</v>
      </c>
      <c r="L8" s="15">
        <v>3</v>
      </c>
      <c r="M8" s="12">
        <v>1</v>
      </c>
      <c r="N8" s="12">
        <v>1</v>
      </c>
      <c r="O8">
        <f t="shared" si="0"/>
        <v>1.05</v>
      </c>
      <c r="P8">
        <f t="shared" si="0"/>
        <v>1.05</v>
      </c>
      <c r="Q8">
        <f t="shared" si="0"/>
        <v>1.1000000000000001</v>
      </c>
      <c r="R8">
        <f t="shared" si="0"/>
        <v>1</v>
      </c>
      <c r="S8">
        <f t="shared" si="0"/>
        <v>1</v>
      </c>
      <c r="T8" cm="1">
        <f t="array" ref="T8">EXP(SQRT(SUM(LN(O8:S8)^2)))</f>
        <v>1.1248669232235737</v>
      </c>
      <c r="V8">
        <v>4</v>
      </c>
      <c r="W8">
        <v>1.2</v>
      </c>
      <c r="X8">
        <v>1.1000000000000001</v>
      </c>
      <c r="Y8">
        <v>1.2</v>
      </c>
      <c r="Z8">
        <v>1.05</v>
      </c>
      <c r="AA8">
        <v>1.5</v>
      </c>
    </row>
    <row r="9" spans="1:27" ht="52.5" thickBot="1" x14ac:dyDescent="0.4">
      <c r="A9" s="9"/>
      <c r="B9" s="11" t="s">
        <v>977</v>
      </c>
      <c r="D9" s="11" t="s">
        <v>63</v>
      </c>
      <c r="E9" s="11" t="s">
        <v>70</v>
      </c>
      <c r="F9" s="11" t="s">
        <v>50</v>
      </c>
      <c r="G9" s="11" t="s">
        <v>51</v>
      </c>
      <c r="H9" s="11" t="s">
        <v>377</v>
      </c>
      <c r="I9" s="11" t="s">
        <v>58</v>
      </c>
      <c r="J9" s="12">
        <v>1</v>
      </c>
      <c r="K9" s="15">
        <v>3</v>
      </c>
      <c r="L9" s="14">
        <v>2</v>
      </c>
      <c r="M9" s="12">
        <v>1</v>
      </c>
      <c r="N9" s="12">
        <v>1</v>
      </c>
      <c r="O9">
        <f t="shared" si="0"/>
        <v>1</v>
      </c>
      <c r="P9">
        <f t="shared" si="0"/>
        <v>1.05</v>
      </c>
      <c r="Q9">
        <f t="shared" si="0"/>
        <v>1.02</v>
      </c>
      <c r="R9">
        <f t="shared" si="0"/>
        <v>1</v>
      </c>
      <c r="S9">
        <f t="shared" si="0"/>
        <v>1</v>
      </c>
      <c r="T9" cm="1">
        <f t="array" ref="T9">EXP(SQRT(SUM(LN(O9:S9)^2)))</f>
        <v>1.0540666817458317</v>
      </c>
      <c r="V9">
        <v>5</v>
      </c>
      <c r="W9">
        <v>1.5</v>
      </c>
      <c r="X9">
        <v>1.2</v>
      </c>
      <c r="Y9">
        <v>1.5</v>
      </c>
      <c r="Z9">
        <v>1.1000000000000001</v>
      </c>
      <c r="AA9">
        <v>2</v>
      </c>
    </row>
    <row r="10" spans="1:27" ht="65.5" thickBot="1" x14ac:dyDescent="0.4">
      <c r="A10" s="9"/>
      <c r="B10" s="11" t="s">
        <v>978</v>
      </c>
      <c r="D10" s="11" t="s">
        <v>63</v>
      </c>
      <c r="E10" s="11" t="s">
        <v>72</v>
      </c>
      <c r="F10" s="11" t="s">
        <v>50</v>
      </c>
      <c r="G10" s="11" t="s">
        <v>51</v>
      </c>
      <c r="H10" s="11" t="s">
        <v>377</v>
      </c>
      <c r="I10" s="11" t="s">
        <v>58</v>
      </c>
      <c r="J10" s="12">
        <v>1</v>
      </c>
      <c r="K10" s="15">
        <v>3</v>
      </c>
      <c r="L10" s="14">
        <v>2</v>
      </c>
      <c r="M10" s="12">
        <v>1</v>
      </c>
      <c r="N10" s="12">
        <v>1</v>
      </c>
      <c r="O10">
        <f t="shared" ref="O10:O33" si="1">IF(J10=1,W$5,IF(J10=2,W$6,IF(J10=3,W$7,IF(J10=4,W$8,IF(J10=5,W$9,"no")))))</f>
        <v>1</v>
      </c>
      <c r="P10">
        <f t="shared" ref="P10:P33" si="2">IF(K10=1,X$5,IF(K10=2,X$6,IF(K10=3,X$7,IF(K10=4,X$8,IF(K10=5,X$9,"no")))))</f>
        <v>1.05</v>
      </c>
      <c r="Q10">
        <f t="shared" ref="Q10:Q33" si="3">IF(L10=1,Y$5,IF(L10=2,Y$6,IF(L10=3,Y$7,IF(L10=4,Y$8,IF(L10=5,Y$9,"no")))))</f>
        <v>1.02</v>
      </c>
      <c r="R10">
        <f t="shared" ref="R10:R33" si="4">IF(M10=1,Z$5,IF(M10=2,Z$6,IF(M10=3,Z$7,IF(M10=4,Z$8,IF(M10=5,Z$9,"no")))))</f>
        <v>1</v>
      </c>
      <c r="S10">
        <f t="shared" ref="S10:S33" si="5">IF(N10=1,AA$5,IF(N10=2,AA$6,IF(N10=3,AA$7,IF(N10=4,AA$8,IF(N10=5,AA$9,"no")))))</f>
        <v>1</v>
      </c>
      <c r="T10" cm="1">
        <f t="array" ref="T10">EXP(SQRT(SUM(LN(O10:S10)^2)))</f>
        <v>1.0540666817458317</v>
      </c>
    </row>
    <row r="11" spans="1:27" ht="78.5" thickBot="1" x14ac:dyDescent="0.4">
      <c r="A11" s="9" t="s">
        <v>73</v>
      </c>
      <c r="B11" s="11" t="s">
        <v>979</v>
      </c>
      <c r="D11" s="11" t="s">
        <v>63</v>
      </c>
      <c r="E11" s="11" t="s">
        <v>74</v>
      </c>
      <c r="F11" s="11" t="s">
        <v>50</v>
      </c>
      <c r="G11" s="11" t="s">
        <v>51</v>
      </c>
      <c r="H11" s="11" t="s">
        <v>377</v>
      </c>
      <c r="I11" s="11" t="s">
        <v>58</v>
      </c>
      <c r="J11" s="12">
        <v>1</v>
      </c>
      <c r="K11" s="15">
        <v>3</v>
      </c>
      <c r="L11" s="14">
        <v>2</v>
      </c>
      <c r="M11" s="12">
        <v>1</v>
      </c>
      <c r="N11" s="12">
        <v>1</v>
      </c>
      <c r="O11">
        <f t="shared" si="1"/>
        <v>1</v>
      </c>
      <c r="P11">
        <f t="shared" si="2"/>
        <v>1.05</v>
      </c>
      <c r="Q11">
        <f t="shared" si="3"/>
        <v>1.02</v>
      </c>
      <c r="R11">
        <f t="shared" si="4"/>
        <v>1</v>
      </c>
      <c r="S11">
        <f t="shared" si="5"/>
        <v>1</v>
      </c>
      <c r="T11" cm="1">
        <f t="array" ref="T11">EXP(SQRT(SUM(LN(O11:S11)^2)))</f>
        <v>1.0540666817458317</v>
      </c>
    </row>
    <row r="12" spans="1:27" ht="78.5" thickBot="1" x14ac:dyDescent="0.4">
      <c r="A12" s="9" t="s">
        <v>75</v>
      </c>
      <c r="B12" s="11" t="s">
        <v>76</v>
      </c>
      <c r="D12" s="11" t="s">
        <v>77</v>
      </c>
      <c r="E12" s="11" t="s">
        <v>78</v>
      </c>
      <c r="F12" s="11" t="s">
        <v>50</v>
      </c>
      <c r="G12" s="11">
        <v>2005</v>
      </c>
      <c r="H12" s="11" t="s">
        <v>377</v>
      </c>
      <c r="I12" s="11" t="s">
        <v>378</v>
      </c>
      <c r="J12" s="14">
        <v>2</v>
      </c>
      <c r="K12" s="15">
        <v>3</v>
      </c>
      <c r="L12" s="13">
        <v>5</v>
      </c>
      <c r="M12" s="12">
        <v>1</v>
      </c>
      <c r="N12" s="12">
        <v>1</v>
      </c>
      <c r="O12">
        <f t="shared" si="1"/>
        <v>1.05</v>
      </c>
      <c r="P12">
        <f t="shared" si="2"/>
        <v>1.05</v>
      </c>
      <c r="Q12">
        <f t="shared" si="3"/>
        <v>1.5</v>
      </c>
      <c r="R12">
        <f t="shared" si="4"/>
        <v>1</v>
      </c>
      <c r="S12">
        <f t="shared" si="5"/>
        <v>1</v>
      </c>
      <c r="T12" cm="1">
        <f t="array" ref="T12">EXP(SQRT(SUM(LN(O12:S12)^2)))</f>
        <v>1.508769162317128</v>
      </c>
    </row>
    <row r="13" spans="1:27" ht="91.5" thickBot="1" x14ac:dyDescent="0.4">
      <c r="A13" s="9" t="s">
        <v>80</v>
      </c>
      <c r="B13" s="11" t="s">
        <v>81</v>
      </c>
      <c r="D13" s="11" t="s">
        <v>82</v>
      </c>
      <c r="E13" s="11" t="s">
        <v>83</v>
      </c>
      <c r="F13" s="11" t="s">
        <v>50</v>
      </c>
      <c r="G13" s="11" t="s">
        <v>84</v>
      </c>
      <c r="H13" s="11" t="s">
        <v>377</v>
      </c>
      <c r="I13" s="11" t="s">
        <v>379</v>
      </c>
      <c r="J13" s="14">
        <v>2</v>
      </c>
      <c r="K13" s="15">
        <v>3</v>
      </c>
      <c r="L13" s="14">
        <v>2</v>
      </c>
      <c r="M13" s="12">
        <v>1</v>
      </c>
      <c r="N13" s="12">
        <v>1</v>
      </c>
      <c r="O13">
        <f t="shared" si="1"/>
        <v>1.05</v>
      </c>
      <c r="P13">
        <f t="shared" si="2"/>
        <v>1.05</v>
      </c>
      <c r="Q13">
        <f t="shared" si="3"/>
        <v>1.02</v>
      </c>
      <c r="R13">
        <f t="shared" si="4"/>
        <v>1</v>
      </c>
      <c r="S13">
        <f t="shared" si="5"/>
        <v>1</v>
      </c>
      <c r="T13" cm="1">
        <f t="array" ref="T13">EXP(SQRT(SUM(LN(O13:S13)^2)))</f>
        <v>1.0744244531716256</v>
      </c>
    </row>
    <row r="14" spans="1:27" ht="39.5" thickBot="1" x14ac:dyDescent="0.4">
      <c r="A14" s="9" t="s">
        <v>86</v>
      </c>
      <c r="B14" s="11"/>
      <c r="D14" s="11" t="s">
        <v>87</v>
      </c>
      <c r="E14" s="11" t="s">
        <v>88</v>
      </c>
      <c r="F14" s="11" t="s">
        <v>50</v>
      </c>
      <c r="G14" s="11" t="s">
        <v>50</v>
      </c>
      <c r="H14" s="11" t="s">
        <v>377</v>
      </c>
      <c r="I14" s="11" t="s">
        <v>58</v>
      </c>
      <c r="J14" s="14">
        <v>2</v>
      </c>
      <c r="K14" s="15">
        <v>3</v>
      </c>
      <c r="L14" s="45">
        <v>4</v>
      </c>
      <c r="M14" s="12">
        <v>1</v>
      </c>
      <c r="N14" s="12">
        <v>1</v>
      </c>
      <c r="O14">
        <f t="shared" si="1"/>
        <v>1.05</v>
      </c>
      <c r="P14">
        <f t="shared" si="2"/>
        <v>1.05</v>
      </c>
      <c r="Q14">
        <f t="shared" si="3"/>
        <v>1.2</v>
      </c>
      <c r="R14">
        <f t="shared" si="4"/>
        <v>1</v>
      </c>
      <c r="S14">
        <f t="shared" si="5"/>
        <v>1</v>
      </c>
      <c r="T14" cm="1">
        <f t="array" ref="T14">EXP(SQRT(SUM(LN(O14:S14)^2)))</f>
        <v>1.2152396494091648</v>
      </c>
    </row>
    <row r="15" spans="1:27" ht="26.5" thickBot="1" x14ac:dyDescent="0.4">
      <c r="A15" s="9" t="s">
        <v>89</v>
      </c>
      <c r="B15" s="11"/>
      <c r="D15" s="11" t="s">
        <v>90</v>
      </c>
      <c r="E15" s="11" t="s">
        <v>91</v>
      </c>
      <c r="F15" s="11" t="s">
        <v>50</v>
      </c>
      <c r="G15" s="11" t="s">
        <v>50</v>
      </c>
      <c r="H15" s="11" t="s">
        <v>377</v>
      </c>
      <c r="I15" s="11" t="s">
        <v>58</v>
      </c>
      <c r="J15" s="14">
        <v>2</v>
      </c>
      <c r="K15" s="15">
        <v>3</v>
      </c>
      <c r="L15" s="15">
        <v>3</v>
      </c>
      <c r="M15" s="12">
        <v>1</v>
      </c>
      <c r="N15" s="12">
        <v>1</v>
      </c>
      <c r="O15">
        <f t="shared" si="1"/>
        <v>1.05</v>
      </c>
      <c r="P15">
        <f t="shared" si="2"/>
        <v>1.05</v>
      </c>
      <c r="Q15">
        <f t="shared" si="3"/>
        <v>1.1000000000000001</v>
      </c>
      <c r="R15">
        <f t="shared" si="4"/>
        <v>1</v>
      </c>
      <c r="S15">
        <f t="shared" si="5"/>
        <v>1</v>
      </c>
      <c r="T15" cm="1">
        <f t="array" ref="T15">EXP(SQRT(SUM(LN(O15:S15)^2)))</f>
        <v>1.1248669232235737</v>
      </c>
    </row>
    <row r="16" spans="1:27" ht="98.25" customHeight="1" thickBot="1" x14ac:dyDescent="0.4">
      <c r="A16" s="9" t="s">
        <v>92</v>
      </c>
      <c r="B16" s="11" t="s">
        <v>93</v>
      </c>
      <c r="C16" s="11"/>
      <c r="D16" s="11"/>
      <c r="E16" s="11" t="s">
        <v>94</v>
      </c>
      <c r="F16" s="11" t="s">
        <v>50</v>
      </c>
      <c r="G16" s="11" t="s">
        <v>50</v>
      </c>
      <c r="H16" s="11" t="s">
        <v>95</v>
      </c>
      <c r="I16" s="11" t="s">
        <v>96</v>
      </c>
      <c r="J16" s="14">
        <v>2</v>
      </c>
      <c r="K16" s="15">
        <v>3</v>
      </c>
      <c r="L16" s="13">
        <v>5</v>
      </c>
      <c r="M16" s="14">
        <v>2</v>
      </c>
      <c r="N16" s="12">
        <v>1</v>
      </c>
      <c r="O16">
        <f t="shared" si="1"/>
        <v>1.05</v>
      </c>
      <c r="P16">
        <f t="shared" si="2"/>
        <v>1.05</v>
      </c>
      <c r="Q16">
        <f t="shared" si="3"/>
        <v>1.5</v>
      </c>
      <c r="R16">
        <f t="shared" si="4"/>
        <v>1.01</v>
      </c>
      <c r="S16">
        <f t="shared" si="5"/>
        <v>1</v>
      </c>
      <c r="T16" cm="1">
        <f t="array" ref="T16">EXP(SQRT(SUM(LN(O16:S16)^2)))</f>
        <v>1.5089507464377672</v>
      </c>
    </row>
    <row r="17" spans="1:20" ht="39.5" thickBot="1" x14ac:dyDescent="0.4">
      <c r="A17" s="9" t="s">
        <v>97</v>
      </c>
      <c r="B17" s="11" t="s">
        <v>98</v>
      </c>
      <c r="C17" s="11"/>
      <c r="D17" s="11" t="s">
        <v>63</v>
      </c>
      <c r="E17" s="11" t="s">
        <v>99</v>
      </c>
      <c r="F17" s="11" t="s">
        <v>50</v>
      </c>
      <c r="G17" s="11" t="s">
        <v>100</v>
      </c>
      <c r="H17" s="11" t="s">
        <v>101</v>
      </c>
      <c r="I17" s="11" t="s">
        <v>58</v>
      </c>
      <c r="J17" s="14">
        <v>2</v>
      </c>
      <c r="K17" s="15">
        <v>3</v>
      </c>
      <c r="L17" s="14">
        <v>2</v>
      </c>
      <c r="M17" s="14">
        <v>2</v>
      </c>
      <c r="N17" s="12">
        <v>1</v>
      </c>
      <c r="O17">
        <f t="shared" si="1"/>
        <v>1.05</v>
      </c>
      <c r="P17">
        <f t="shared" si="2"/>
        <v>1.05</v>
      </c>
      <c r="Q17">
        <f t="shared" si="3"/>
        <v>1.02</v>
      </c>
      <c r="R17">
        <f t="shared" si="4"/>
        <v>1.01</v>
      </c>
      <c r="S17">
        <f t="shared" si="5"/>
        <v>1</v>
      </c>
      <c r="T17" cm="1">
        <f t="array" ref="T17">EXP(SQRT(SUM(LN(O17:S17)^2)))</f>
        <v>1.0751621268805629</v>
      </c>
    </row>
    <row r="18" spans="1:20" ht="39.5" thickBot="1" x14ac:dyDescent="0.4">
      <c r="A18" s="9"/>
      <c r="B18" s="11" t="s">
        <v>102</v>
      </c>
      <c r="C18" s="11"/>
      <c r="D18" s="11" t="s">
        <v>103</v>
      </c>
      <c r="E18" s="11" t="s">
        <v>104</v>
      </c>
      <c r="F18" s="11" t="s">
        <v>50</v>
      </c>
      <c r="G18" s="11" t="s">
        <v>100</v>
      </c>
      <c r="H18" s="11" t="s">
        <v>377</v>
      </c>
      <c r="I18" s="11" t="s">
        <v>58</v>
      </c>
      <c r="J18" s="12">
        <v>1</v>
      </c>
      <c r="K18" s="15">
        <v>3</v>
      </c>
      <c r="L18" s="14">
        <v>2</v>
      </c>
      <c r="M18" s="12">
        <v>1</v>
      </c>
      <c r="N18" s="12">
        <v>1</v>
      </c>
      <c r="O18">
        <f t="shared" si="1"/>
        <v>1</v>
      </c>
      <c r="P18">
        <f t="shared" si="2"/>
        <v>1.05</v>
      </c>
      <c r="Q18">
        <f t="shared" si="3"/>
        <v>1.02</v>
      </c>
      <c r="R18">
        <f t="shared" si="4"/>
        <v>1</v>
      </c>
      <c r="S18">
        <f t="shared" si="5"/>
        <v>1</v>
      </c>
      <c r="T18" cm="1">
        <f t="array" ref="T18">EXP(SQRT(SUM(LN(O18:S18)^2)))</f>
        <v>1.0540666817458317</v>
      </c>
    </row>
    <row r="19" spans="1:20" ht="65.5" thickBot="1" x14ac:dyDescent="0.4">
      <c r="A19" s="9"/>
      <c r="B19" s="11" t="s">
        <v>105</v>
      </c>
      <c r="C19" s="11"/>
      <c r="D19" s="11" t="s">
        <v>63</v>
      </c>
      <c r="E19" s="11" t="s">
        <v>99</v>
      </c>
      <c r="F19" s="11" t="s">
        <v>50</v>
      </c>
      <c r="G19" s="11" t="s">
        <v>100</v>
      </c>
      <c r="H19" s="11" t="s">
        <v>101</v>
      </c>
      <c r="I19" s="11" t="s">
        <v>58</v>
      </c>
      <c r="J19" s="14">
        <v>2</v>
      </c>
      <c r="K19" s="15">
        <v>3</v>
      </c>
      <c r="L19" s="14">
        <v>2</v>
      </c>
      <c r="M19" s="14">
        <v>2</v>
      </c>
      <c r="N19" s="12">
        <v>1</v>
      </c>
      <c r="O19">
        <f t="shared" si="1"/>
        <v>1.05</v>
      </c>
      <c r="P19">
        <f t="shared" si="2"/>
        <v>1.05</v>
      </c>
      <c r="Q19">
        <f t="shared" si="3"/>
        <v>1.02</v>
      </c>
      <c r="R19">
        <f t="shared" si="4"/>
        <v>1.01</v>
      </c>
      <c r="S19">
        <f t="shared" si="5"/>
        <v>1</v>
      </c>
      <c r="T19" cm="1">
        <f t="array" ref="T19">EXP(SQRT(SUM(LN(O19:S19)^2)))</f>
        <v>1.0751621268805629</v>
      </c>
    </row>
    <row r="20" spans="1:20" ht="91.5" thickBot="1" x14ac:dyDescent="0.4">
      <c r="A20" s="9"/>
      <c r="B20" s="11" t="s">
        <v>106</v>
      </c>
      <c r="C20" s="11"/>
      <c r="D20" s="11" t="s">
        <v>63</v>
      </c>
      <c r="E20" s="11" t="s">
        <v>99</v>
      </c>
      <c r="F20" s="11" t="s">
        <v>50</v>
      </c>
      <c r="G20" s="11" t="s">
        <v>100</v>
      </c>
      <c r="H20" s="11" t="s">
        <v>101</v>
      </c>
      <c r="I20" s="11" t="s">
        <v>58</v>
      </c>
      <c r="J20" s="14">
        <v>2</v>
      </c>
      <c r="K20" s="15">
        <v>3</v>
      </c>
      <c r="L20" s="14">
        <v>2</v>
      </c>
      <c r="M20" s="14">
        <v>2</v>
      </c>
      <c r="N20" s="12">
        <v>1</v>
      </c>
      <c r="O20">
        <f t="shared" si="1"/>
        <v>1.05</v>
      </c>
      <c r="P20">
        <f t="shared" si="2"/>
        <v>1.05</v>
      </c>
      <c r="Q20">
        <f t="shared" si="3"/>
        <v>1.02</v>
      </c>
      <c r="R20">
        <f t="shared" si="4"/>
        <v>1.01</v>
      </c>
      <c r="S20">
        <f t="shared" si="5"/>
        <v>1</v>
      </c>
      <c r="T20" cm="1">
        <f t="array" ref="T20">EXP(SQRT(SUM(LN(O20:S20)^2)))</f>
        <v>1.0751621268805629</v>
      </c>
    </row>
    <row r="21" spans="1:20" ht="78.5" thickBot="1" x14ac:dyDescent="0.4">
      <c r="A21" s="9"/>
      <c r="B21" s="11" t="s">
        <v>107</v>
      </c>
      <c r="C21" s="11"/>
      <c r="D21" s="11" t="s">
        <v>63</v>
      </c>
      <c r="E21" s="11" t="s">
        <v>99</v>
      </c>
      <c r="F21" s="11" t="s">
        <v>50</v>
      </c>
      <c r="G21" s="11" t="s">
        <v>100</v>
      </c>
      <c r="H21" s="11" t="s">
        <v>101</v>
      </c>
      <c r="I21" s="11" t="s">
        <v>58</v>
      </c>
      <c r="J21" s="14">
        <v>2</v>
      </c>
      <c r="K21" s="15">
        <v>3</v>
      </c>
      <c r="L21" s="14">
        <v>2</v>
      </c>
      <c r="M21" s="14">
        <v>2</v>
      </c>
      <c r="N21" s="12">
        <v>1</v>
      </c>
      <c r="O21">
        <f t="shared" si="1"/>
        <v>1.05</v>
      </c>
      <c r="P21">
        <f t="shared" si="2"/>
        <v>1.05</v>
      </c>
      <c r="Q21">
        <f t="shared" si="3"/>
        <v>1.02</v>
      </c>
      <c r="R21">
        <f t="shared" si="4"/>
        <v>1.01</v>
      </c>
      <c r="S21">
        <f t="shared" si="5"/>
        <v>1</v>
      </c>
      <c r="T21" cm="1">
        <f t="array" ref="T21">EXP(SQRT(SUM(LN(O21:S21)^2)))</f>
        <v>1.0751621268805629</v>
      </c>
    </row>
    <row r="22" spans="1:20" ht="78.5" thickBot="1" x14ac:dyDescent="0.4">
      <c r="A22" s="9"/>
      <c r="B22" s="11" t="s">
        <v>108</v>
      </c>
      <c r="C22" s="11"/>
      <c r="D22" s="11" t="s">
        <v>63</v>
      </c>
      <c r="E22" s="11" t="s">
        <v>99</v>
      </c>
      <c r="F22" s="11" t="s">
        <v>50</v>
      </c>
      <c r="G22" s="11" t="s">
        <v>100</v>
      </c>
      <c r="H22" s="11" t="s">
        <v>101</v>
      </c>
      <c r="I22" s="11" t="s">
        <v>58</v>
      </c>
      <c r="J22" s="14">
        <v>2</v>
      </c>
      <c r="K22" s="15">
        <v>3</v>
      </c>
      <c r="L22" s="14">
        <v>2</v>
      </c>
      <c r="M22" s="14">
        <v>2</v>
      </c>
      <c r="N22" s="12">
        <v>1</v>
      </c>
      <c r="O22">
        <f t="shared" si="1"/>
        <v>1.05</v>
      </c>
      <c r="P22">
        <f t="shared" si="2"/>
        <v>1.05</v>
      </c>
      <c r="Q22">
        <f t="shared" si="3"/>
        <v>1.02</v>
      </c>
      <c r="R22">
        <f t="shared" si="4"/>
        <v>1.01</v>
      </c>
      <c r="S22">
        <f t="shared" si="5"/>
        <v>1</v>
      </c>
      <c r="T22" cm="1">
        <f t="array" ref="T22">EXP(SQRT(SUM(LN(O22:S22)^2)))</f>
        <v>1.0751621268805629</v>
      </c>
    </row>
    <row r="23" spans="1:20" ht="91.5" thickBot="1" x14ac:dyDescent="0.4">
      <c r="A23" s="9"/>
      <c r="B23" s="11" t="s">
        <v>109</v>
      </c>
      <c r="C23" s="11"/>
      <c r="D23" s="11" t="s">
        <v>63</v>
      </c>
      <c r="E23" s="11" t="s">
        <v>99</v>
      </c>
      <c r="F23" s="11" t="s">
        <v>50</v>
      </c>
      <c r="G23" s="11" t="s">
        <v>100</v>
      </c>
      <c r="H23" s="11" t="s">
        <v>101</v>
      </c>
      <c r="I23" s="11" t="s">
        <v>58</v>
      </c>
      <c r="J23" s="14">
        <v>2</v>
      </c>
      <c r="K23" s="15">
        <v>3</v>
      </c>
      <c r="L23" s="14">
        <v>2</v>
      </c>
      <c r="M23" s="14">
        <v>2</v>
      </c>
      <c r="N23" s="12">
        <v>1</v>
      </c>
      <c r="O23">
        <f t="shared" si="1"/>
        <v>1.05</v>
      </c>
      <c r="P23">
        <f t="shared" si="2"/>
        <v>1.05</v>
      </c>
      <c r="Q23">
        <f t="shared" si="3"/>
        <v>1.02</v>
      </c>
      <c r="R23">
        <f t="shared" si="4"/>
        <v>1.01</v>
      </c>
      <c r="S23">
        <f t="shared" si="5"/>
        <v>1</v>
      </c>
      <c r="T23" cm="1">
        <f t="array" ref="T23">EXP(SQRT(SUM(LN(O23:S23)^2)))</f>
        <v>1.0751621268805629</v>
      </c>
    </row>
    <row r="24" spans="1:20" ht="78.5" thickBot="1" x14ac:dyDescent="0.4">
      <c r="A24" s="9"/>
      <c r="B24" s="11" t="s">
        <v>110</v>
      </c>
      <c r="C24" s="11"/>
      <c r="D24" s="11" t="s">
        <v>63</v>
      </c>
      <c r="E24" s="11" t="s">
        <v>99</v>
      </c>
      <c r="F24" s="11" t="s">
        <v>50</v>
      </c>
      <c r="G24" s="11" t="s">
        <v>100</v>
      </c>
      <c r="H24" s="11" t="s">
        <v>101</v>
      </c>
      <c r="I24" s="11" t="s">
        <v>58</v>
      </c>
      <c r="J24" s="14">
        <v>2</v>
      </c>
      <c r="K24" s="15">
        <v>3</v>
      </c>
      <c r="L24" s="14">
        <v>2</v>
      </c>
      <c r="M24" s="14">
        <v>2</v>
      </c>
      <c r="N24" s="12">
        <v>1</v>
      </c>
      <c r="O24">
        <f t="shared" si="1"/>
        <v>1.05</v>
      </c>
      <c r="P24">
        <f t="shared" si="2"/>
        <v>1.05</v>
      </c>
      <c r="Q24">
        <f t="shared" si="3"/>
        <v>1.02</v>
      </c>
      <c r="R24">
        <f t="shared" si="4"/>
        <v>1.01</v>
      </c>
      <c r="S24">
        <f t="shared" si="5"/>
        <v>1</v>
      </c>
      <c r="T24" cm="1">
        <f t="array" ref="T24">EXP(SQRT(SUM(LN(O24:S24)^2)))</f>
        <v>1.0751621268805629</v>
      </c>
    </row>
    <row r="25" spans="1:20" ht="78.5" thickBot="1" x14ac:dyDescent="0.4">
      <c r="A25" s="9"/>
      <c r="B25" s="11" t="s">
        <v>111</v>
      </c>
      <c r="C25" s="11"/>
      <c r="D25" s="11" t="s">
        <v>63</v>
      </c>
      <c r="E25" s="11" t="s">
        <v>99</v>
      </c>
      <c r="F25" s="11" t="s">
        <v>50</v>
      </c>
      <c r="G25" s="11" t="s">
        <v>100</v>
      </c>
      <c r="H25" s="11" t="s">
        <v>101</v>
      </c>
      <c r="I25" s="11" t="s">
        <v>58</v>
      </c>
      <c r="J25" s="14">
        <v>2</v>
      </c>
      <c r="K25" s="15">
        <v>3</v>
      </c>
      <c r="L25" s="14">
        <v>2</v>
      </c>
      <c r="M25" s="14">
        <v>2</v>
      </c>
      <c r="N25" s="12">
        <v>1</v>
      </c>
      <c r="O25">
        <f t="shared" si="1"/>
        <v>1.05</v>
      </c>
      <c r="P25">
        <f t="shared" si="2"/>
        <v>1.05</v>
      </c>
      <c r="Q25">
        <f t="shared" si="3"/>
        <v>1.02</v>
      </c>
      <c r="R25">
        <f t="shared" si="4"/>
        <v>1.01</v>
      </c>
      <c r="S25">
        <f t="shared" si="5"/>
        <v>1</v>
      </c>
      <c r="T25" cm="1">
        <f t="array" ref="T25">EXP(SQRT(SUM(LN(O25:S25)^2)))</f>
        <v>1.0751621268805629</v>
      </c>
    </row>
    <row r="26" spans="1:20" ht="39.5" thickBot="1" x14ac:dyDescent="0.4">
      <c r="A26" s="9"/>
      <c r="B26" s="11" t="s">
        <v>112</v>
      </c>
      <c r="C26" s="11"/>
      <c r="D26" s="11" t="s">
        <v>63</v>
      </c>
      <c r="E26" s="11" t="s">
        <v>99</v>
      </c>
      <c r="F26" s="11" t="s">
        <v>50</v>
      </c>
      <c r="G26" s="11" t="s">
        <v>100</v>
      </c>
      <c r="H26" s="11" t="s">
        <v>101</v>
      </c>
      <c r="I26" s="11" t="s">
        <v>58</v>
      </c>
      <c r="J26" s="14">
        <v>2</v>
      </c>
      <c r="K26" s="15">
        <v>3</v>
      </c>
      <c r="L26" s="14">
        <v>2</v>
      </c>
      <c r="M26" s="14">
        <v>2</v>
      </c>
      <c r="N26" s="12">
        <v>1</v>
      </c>
      <c r="O26">
        <f t="shared" si="1"/>
        <v>1.05</v>
      </c>
      <c r="P26">
        <f t="shared" si="2"/>
        <v>1.05</v>
      </c>
      <c r="Q26">
        <f t="shared" si="3"/>
        <v>1.02</v>
      </c>
      <c r="R26">
        <f t="shared" si="4"/>
        <v>1.01</v>
      </c>
      <c r="S26">
        <f t="shared" si="5"/>
        <v>1</v>
      </c>
      <c r="T26" cm="1">
        <f t="array" ref="T26">EXP(SQRT(SUM(LN(O26:S26)^2)))</f>
        <v>1.0751621268805629</v>
      </c>
    </row>
    <row r="27" spans="1:20" ht="39.5" thickBot="1" x14ac:dyDescent="0.4">
      <c r="A27" s="9"/>
      <c r="B27" s="11" t="s">
        <v>113</v>
      </c>
      <c r="C27" s="11"/>
      <c r="D27" s="11" t="s">
        <v>63</v>
      </c>
      <c r="E27" s="11" t="s">
        <v>99</v>
      </c>
      <c r="F27" s="11" t="s">
        <v>50</v>
      </c>
      <c r="G27" s="11" t="s">
        <v>100</v>
      </c>
      <c r="H27" s="11" t="s">
        <v>101</v>
      </c>
      <c r="I27" s="11" t="s">
        <v>58</v>
      </c>
      <c r="J27" s="14">
        <v>2</v>
      </c>
      <c r="K27" s="15">
        <v>3</v>
      </c>
      <c r="L27" s="14">
        <v>2</v>
      </c>
      <c r="M27" s="14">
        <v>2</v>
      </c>
      <c r="N27" s="12">
        <v>1</v>
      </c>
      <c r="O27">
        <f t="shared" si="1"/>
        <v>1.05</v>
      </c>
      <c r="P27">
        <f t="shared" si="2"/>
        <v>1.05</v>
      </c>
      <c r="Q27">
        <f t="shared" si="3"/>
        <v>1.02</v>
      </c>
      <c r="R27">
        <f t="shared" si="4"/>
        <v>1.01</v>
      </c>
      <c r="S27">
        <f t="shared" si="5"/>
        <v>1</v>
      </c>
      <c r="T27" cm="1">
        <f t="array" ref="T27">EXP(SQRT(SUM(LN(O27:S27)^2)))</f>
        <v>1.0751621268805629</v>
      </c>
    </row>
    <row r="28" spans="1:20" ht="39.5" thickBot="1" x14ac:dyDescent="0.4">
      <c r="A28" s="9"/>
      <c r="B28" s="11" t="s">
        <v>114</v>
      </c>
      <c r="C28" s="11"/>
      <c r="D28" s="11" t="s">
        <v>63</v>
      </c>
      <c r="E28" s="11" t="s">
        <v>99</v>
      </c>
      <c r="F28" s="11" t="s">
        <v>50</v>
      </c>
      <c r="G28" s="11" t="s">
        <v>100</v>
      </c>
      <c r="H28" s="11" t="s">
        <v>101</v>
      </c>
      <c r="I28" s="11" t="s">
        <v>58</v>
      </c>
      <c r="J28" s="14">
        <v>2</v>
      </c>
      <c r="K28" s="15">
        <v>3</v>
      </c>
      <c r="L28" s="14">
        <v>2</v>
      </c>
      <c r="M28" s="14">
        <v>2</v>
      </c>
      <c r="N28" s="12">
        <v>1</v>
      </c>
      <c r="O28">
        <f t="shared" si="1"/>
        <v>1.05</v>
      </c>
      <c r="P28">
        <f t="shared" si="2"/>
        <v>1.05</v>
      </c>
      <c r="Q28">
        <f t="shared" si="3"/>
        <v>1.02</v>
      </c>
      <c r="R28">
        <f t="shared" si="4"/>
        <v>1.01</v>
      </c>
      <c r="S28">
        <f t="shared" si="5"/>
        <v>1</v>
      </c>
      <c r="T28" cm="1">
        <f t="array" ref="T28">EXP(SQRT(SUM(LN(O28:S28)^2)))</f>
        <v>1.0751621268805629</v>
      </c>
    </row>
    <row r="29" spans="1:20" ht="52.5" thickBot="1" x14ac:dyDescent="0.4">
      <c r="A29" s="9"/>
      <c r="B29" s="11" t="s">
        <v>115</v>
      </c>
      <c r="C29" s="11"/>
      <c r="D29" s="11" t="s">
        <v>63</v>
      </c>
      <c r="E29" s="11" t="s">
        <v>116</v>
      </c>
      <c r="F29" s="11" t="s">
        <v>50</v>
      </c>
      <c r="G29" s="11" t="s">
        <v>100</v>
      </c>
      <c r="H29" s="11" t="s">
        <v>101</v>
      </c>
      <c r="I29" s="11" t="s">
        <v>58</v>
      </c>
      <c r="J29" s="14">
        <v>2</v>
      </c>
      <c r="K29" s="15">
        <v>3</v>
      </c>
      <c r="L29" s="14">
        <v>2</v>
      </c>
      <c r="M29" s="14">
        <v>2</v>
      </c>
      <c r="N29" s="12">
        <v>1</v>
      </c>
      <c r="O29">
        <f t="shared" si="1"/>
        <v>1.05</v>
      </c>
      <c r="P29">
        <f t="shared" si="2"/>
        <v>1.05</v>
      </c>
      <c r="Q29">
        <f t="shared" si="3"/>
        <v>1.02</v>
      </c>
      <c r="R29">
        <f t="shared" si="4"/>
        <v>1.01</v>
      </c>
      <c r="S29">
        <f t="shared" si="5"/>
        <v>1</v>
      </c>
      <c r="T29" cm="1">
        <f t="array" ref="T29">EXP(SQRT(SUM(LN(O29:S29)^2)))</f>
        <v>1.0751621268805629</v>
      </c>
    </row>
    <row r="30" spans="1:20" ht="39.5" thickBot="1" x14ac:dyDescent="0.4">
      <c r="A30" s="9"/>
      <c r="B30" s="11" t="s">
        <v>117</v>
      </c>
      <c r="C30" s="11"/>
      <c r="D30" s="11" t="s">
        <v>63</v>
      </c>
      <c r="E30" s="11" t="s">
        <v>118</v>
      </c>
      <c r="F30" s="11" t="s">
        <v>50</v>
      </c>
      <c r="G30" s="11" t="s">
        <v>100</v>
      </c>
      <c r="H30" s="11" t="s">
        <v>101</v>
      </c>
      <c r="I30" s="11" t="s">
        <v>58</v>
      </c>
      <c r="J30" s="14">
        <v>2</v>
      </c>
      <c r="K30" s="15">
        <v>3</v>
      </c>
      <c r="L30" s="14">
        <v>2</v>
      </c>
      <c r="M30" s="14">
        <v>2</v>
      </c>
      <c r="N30" s="12">
        <v>1</v>
      </c>
      <c r="O30">
        <f t="shared" si="1"/>
        <v>1.05</v>
      </c>
      <c r="P30">
        <f t="shared" si="2"/>
        <v>1.05</v>
      </c>
      <c r="Q30">
        <f t="shared" si="3"/>
        <v>1.02</v>
      </c>
      <c r="R30">
        <f t="shared" si="4"/>
        <v>1.01</v>
      </c>
      <c r="S30">
        <f t="shared" si="5"/>
        <v>1</v>
      </c>
      <c r="T30" cm="1">
        <f t="array" ref="T30">EXP(SQRT(SUM(LN(O30:S30)^2)))</f>
        <v>1.0751621268805629</v>
      </c>
    </row>
    <row r="31" spans="1:20" ht="39.5" thickBot="1" x14ac:dyDescent="0.4">
      <c r="A31" s="9"/>
      <c r="B31" s="11" t="s">
        <v>119</v>
      </c>
      <c r="C31" s="11"/>
      <c r="D31" s="11" t="s">
        <v>63</v>
      </c>
      <c r="E31" s="11" t="s">
        <v>118</v>
      </c>
      <c r="F31" s="11" t="s">
        <v>50</v>
      </c>
      <c r="G31" s="11" t="s">
        <v>100</v>
      </c>
      <c r="H31" s="11" t="s">
        <v>101</v>
      </c>
      <c r="I31" s="11" t="s">
        <v>58</v>
      </c>
      <c r="J31" s="14">
        <v>2</v>
      </c>
      <c r="K31" s="15">
        <v>3</v>
      </c>
      <c r="L31" s="14">
        <v>2</v>
      </c>
      <c r="M31" s="14">
        <v>2</v>
      </c>
      <c r="N31" s="12">
        <v>1</v>
      </c>
      <c r="O31">
        <f t="shared" si="1"/>
        <v>1.05</v>
      </c>
      <c r="P31">
        <f t="shared" si="2"/>
        <v>1.05</v>
      </c>
      <c r="Q31">
        <f t="shared" si="3"/>
        <v>1.02</v>
      </c>
      <c r="R31">
        <f t="shared" si="4"/>
        <v>1.01</v>
      </c>
      <c r="S31">
        <f t="shared" si="5"/>
        <v>1</v>
      </c>
      <c r="T31" cm="1">
        <f t="array" ref="T31">EXP(SQRT(SUM(LN(O31:S31)^2)))</f>
        <v>1.0751621268805629</v>
      </c>
    </row>
    <row r="32" spans="1:20" ht="65.5" thickBot="1" x14ac:dyDescent="0.4">
      <c r="A32" s="9" t="s">
        <v>120</v>
      </c>
      <c r="B32" s="11"/>
      <c r="D32" s="11" t="s">
        <v>121</v>
      </c>
      <c r="E32" s="11" t="s">
        <v>122</v>
      </c>
      <c r="F32" s="11" t="s">
        <v>50</v>
      </c>
      <c r="G32" s="11" t="s">
        <v>100</v>
      </c>
      <c r="H32" s="11" t="s">
        <v>101</v>
      </c>
      <c r="I32" s="11" t="s">
        <v>58</v>
      </c>
      <c r="J32" s="14">
        <v>2</v>
      </c>
      <c r="K32" s="15">
        <v>3</v>
      </c>
      <c r="L32" s="14">
        <v>2</v>
      </c>
      <c r="M32" s="14">
        <v>2</v>
      </c>
      <c r="N32" s="12">
        <v>1</v>
      </c>
      <c r="O32">
        <f t="shared" si="1"/>
        <v>1.05</v>
      </c>
      <c r="P32">
        <f t="shared" si="2"/>
        <v>1.05</v>
      </c>
      <c r="Q32">
        <f t="shared" si="3"/>
        <v>1.02</v>
      </c>
      <c r="R32">
        <f t="shared" si="4"/>
        <v>1.01</v>
      </c>
      <c r="S32">
        <f t="shared" si="5"/>
        <v>1</v>
      </c>
      <c r="T32" cm="1">
        <f t="array" ref="T32">EXP(SQRT(SUM(LN(O32:S32)^2)))</f>
        <v>1.0751621268805629</v>
      </c>
    </row>
    <row r="33" spans="1:20" ht="39.5" thickBot="1" x14ac:dyDescent="0.4">
      <c r="A33" s="9" t="s">
        <v>123</v>
      </c>
      <c r="B33" s="11"/>
      <c r="D33" s="11" t="s">
        <v>63</v>
      </c>
      <c r="E33" s="11" t="s">
        <v>124</v>
      </c>
      <c r="F33" s="11" t="s">
        <v>50</v>
      </c>
      <c r="G33" s="11">
        <v>2021</v>
      </c>
      <c r="H33" s="11" t="s">
        <v>101</v>
      </c>
      <c r="I33" s="11" t="s">
        <v>58</v>
      </c>
      <c r="J33" s="14">
        <v>2</v>
      </c>
      <c r="K33" s="15">
        <v>3</v>
      </c>
      <c r="L33" s="12">
        <v>1</v>
      </c>
      <c r="M33" s="14">
        <v>2</v>
      </c>
      <c r="N33" s="12">
        <v>1</v>
      </c>
      <c r="O33">
        <f t="shared" si="1"/>
        <v>1.05</v>
      </c>
      <c r="P33">
        <f t="shared" si="2"/>
        <v>1.05</v>
      </c>
      <c r="Q33">
        <f t="shared" si="3"/>
        <v>1</v>
      </c>
      <c r="R33">
        <f t="shared" si="4"/>
        <v>1.01</v>
      </c>
      <c r="S33">
        <f t="shared" si="5"/>
        <v>1</v>
      </c>
      <c r="T33" cm="1">
        <f t="array" ref="T33">EXP(SQRT(SUM(LN(O33:S33)^2)))</f>
        <v>1.0722009304576894</v>
      </c>
    </row>
  </sheetData>
  <mergeCells count="1">
    <mergeCell ref="V3:AA3"/>
  </mergeCells>
  <hyperlinks>
    <hyperlink ref="A1" location="'Table of contents'!A1" display="Return to table of contents"/>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8"/>
  <sheetViews>
    <sheetView topLeftCell="A13" workbookViewId="0">
      <selection activeCell="M16" sqref="M16"/>
    </sheetView>
  </sheetViews>
  <sheetFormatPr defaultRowHeight="14.5" x14ac:dyDescent="0.35"/>
  <cols>
    <col min="1" max="1" width="20.1796875" style="10" customWidth="1"/>
    <col min="3" max="4" width="0" hidden="1" customWidth="1"/>
  </cols>
  <sheetData>
    <row r="1" spans="1:27" x14ac:dyDescent="0.35">
      <c r="A1" s="76" t="s">
        <v>873</v>
      </c>
    </row>
    <row r="2" spans="1:27" ht="16" thickBot="1" x14ac:dyDescent="0.4">
      <c r="A2" s="78" t="s">
        <v>1130</v>
      </c>
    </row>
    <row r="3" spans="1:27" ht="52.5" thickBot="1" x14ac:dyDescent="0.4">
      <c r="A3" s="9" t="s">
        <v>38</v>
      </c>
      <c r="B3" s="7" t="s">
        <v>39</v>
      </c>
      <c r="C3" s="7" t="s">
        <v>296</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52.5" thickBot="1" x14ac:dyDescent="0.4">
      <c r="A4" s="9" t="s">
        <v>47</v>
      </c>
      <c r="B4" s="11"/>
      <c r="C4" s="11"/>
      <c r="D4" s="11"/>
      <c r="E4" s="11" t="s">
        <v>50</v>
      </c>
      <c r="F4" s="11" t="s">
        <v>50</v>
      </c>
      <c r="G4" s="11">
        <v>2012</v>
      </c>
      <c r="H4" s="11" t="s">
        <v>380</v>
      </c>
      <c r="I4" s="11" t="s">
        <v>381</v>
      </c>
      <c r="J4" s="45">
        <v>4</v>
      </c>
      <c r="K4" s="15">
        <v>3</v>
      </c>
      <c r="L4" s="13">
        <v>5</v>
      </c>
      <c r="M4" s="12">
        <v>1</v>
      </c>
      <c r="N4" s="12">
        <v>1</v>
      </c>
      <c r="O4">
        <f>IF(J4=1,W$5,IF(J4=2,W$6,IF(J4=3,W$7,IF(J4=4,W$8,IF(J4=5,W$9,"no")))))</f>
        <v>1.2</v>
      </c>
      <c r="P4">
        <f>IF(K4=1,X$5,IF(K4=2,X$6,IF(K4=3,X$7,IF(K4=4,X$8,IF(K4=5,X$9,"no")))))</f>
        <v>1.05</v>
      </c>
      <c r="Q4">
        <f>IF(L4=1,Y$5,IF(L4=2,Y$6,IF(L4=3,Y$7,IF(L4=4,Y$8,IF(L4=5,Y$9,"no")))))</f>
        <v>1.5</v>
      </c>
      <c r="R4">
        <f>IF(M4=1,Z$5,IF(M4=2,Z$6,IF(M4=3,Z$7,IF(M4=4,Z$8,IF(M4=5,Z$9,"no")))))</f>
        <v>1</v>
      </c>
      <c r="S4">
        <f>IF(N4=1,AA$5,IF(N4=2,AA$6,IF(N4=3,AA$7,IF(N4=4,AA$8,IF(N4=5,AA$9,"no")))))</f>
        <v>1</v>
      </c>
      <c r="T4" cm="1">
        <f t="array" ref="T4">EXP(SQRT(SUM(LN(O4:S4)^2)))</f>
        <v>1.5639895531526173</v>
      </c>
      <c r="V4" s="47" t="s">
        <v>906</v>
      </c>
      <c r="W4" s="7" t="s">
        <v>907</v>
      </c>
      <c r="X4" s="7" t="s">
        <v>908</v>
      </c>
      <c r="Y4" s="7" t="s">
        <v>909</v>
      </c>
      <c r="Z4" s="7" t="s">
        <v>910</v>
      </c>
      <c r="AA4" s="7" t="s">
        <v>911</v>
      </c>
    </row>
    <row r="5" spans="1:27" ht="52.5" thickBot="1" x14ac:dyDescent="0.4">
      <c r="A5" s="9" t="s">
        <v>54</v>
      </c>
      <c r="B5" s="11" t="s">
        <v>55</v>
      </c>
      <c r="C5" s="11"/>
      <c r="D5" s="11"/>
      <c r="E5" s="11" t="s">
        <v>50</v>
      </c>
      <c r="F5" s="11" t="s">
        <v>50</v>
      </c>
      <c r="G5" s="11">
        <v>2012</v>
      </c>
      <c r="H5" s="11" t="s">
        <v>380</v>
      </c>
      <c r="I5" s="11" t="s">
        <v>381</v>
      </c>
      <c r="J5" s="45">
        <v>4</v>
      </c>
      <c r="K5" s="15">
        <v>3</v>
      </c>
      <c r="L5" s="45">
        <v>4</v>
      </c>
      <c r="M5" s="12">
        <v>1</v>
      </c>
      <c r="N5" s="12">
        <v>1</v>
      </c>
      <c r="O5">
        <f t="shared" ref="O5:S8" si="0">IF(J5=1,W$5,IF(J5=2,W$6,IF(J5=3,W$7,IF(J5=4,W$8,IF(J5=5,W$9,"no")))))</f>
        <v>1.2</v>
      </c>
      <c r="P5">
        <f t="shared" si="0"/>
        <v>1.05</v>
      </c>
      <c r="Q5">
        <f t="shared" si="0"/>
        <v>1.2</v>
      </c>
      <c r="R5">
        <f t="shared" si="0"/>
        <v>1</v>
      </c>
      <c r="S5">
        <f t="shared" si="0"/>
        <v>1</v>
      </c>
      <c r="T5" cm="1">
        <f t="array" ref="T5">EXP(SQRT(SUM(LN(O5:S5)^2)))</f>
        <v>1.3000688016831126</v>
      </c>
      <c r="V5">
        <v>1</v>
      </c>
      <c r="W5">
        <v>1</v>
      </c>
      <c r="X5">
        <v>1</v>
      </c>
      <c r="Y5">
        <v>1</v>
      </c>
      <c r="Z5">
        <v>1</v>
      </c>
      <c r="AA5">
        <v>1</v>
      </c>
    </row>
    <row r="6" spans="1:27" ht="52.5" thickBot="1" x14ac:dyDescent="0.4">
      <c r="A6" s="9"/>
      <c r="B6" s="11" t="s">
        <v>59</v>
      </c>
      <c r="C6" s="11"/>
      <c r="D6" s="11"/>
      <c r="E6" s="11" t="s">
        <v>50</v>
      </c>
      <c r="F6" s="11" t="s">
        <v>50</v>
      </c>
      <c r="G6" s="11">
        <v>2012</v>
      </c>
      <c r="H6" s="11" t="s">
        <v>380</v>
      </c>
      <c r="I6" s="11" t="s">
        <v>381</v>
      </c>
      <c r="J6" s="45">
        <v>4</v>
      </c>
      <c r="K6" s="15">
        <v>3</v>
      </c>
      <c r="L6" s="45">
        <v>4</v>
      </c>
      <c r="M6" s="12">
        <v>1</v>
      </c>
      <c r="N6" s="12">
        <v>1</v>
      </c>
      <c r="O6">
        <f t="shared" si="0"/>
        <v>1.2</v>
      </c>
      <c r="P6">
        <f t="shared" si="0"/>
        <v>1.05</v>
      </c>
      <c r="Q6">
        <f t="shared" si="0"/>
        <v>1.2</v>
      </c>
      <c r="R6">
        <f t="shared" si="0"/>
        <v>1</v>
      </c>
      <c r="S6">
        <f t="shared" si="0"/>
        <v>1</v>
      </c>
      <c r="T6" cm="1">
        <f t="array" ref="T6">EXP(SQRT(SUM(LN(O6:S6)^2)))</f>
        <v>1.3000688016831126</v>
      </c>
      <c r="V6">
        <v>2</v>
      </c>
      <c r="W6">
        <v>1.05</v>
      </c>
      <c r="X6">
        <v>1.02</v>
      </c>
      <c r="Y6">
        <v>1.02</v>
      </c>
      <c r="Z6">
        <v>1.01</v>
      </c>
      <c r="AA6">
        <v>1.05</v>
      </c>
    </row>
    <row r="7" spans="1:27" ht="52.5" thickBot="1" x14ac:dyDescent="0.4">
      <c r="A7" s="9" t="s">
        <v>62</v>
      </c>
      <c r="B7" s="11"/>
      <c r="C7" s="11"/>
      <c r="D7" s="11"/>
      <c r="E7" s="11" t="s">
        <v>50</v>
      </c>
      <c r="F7" s="11" t="s">
        <v>50</v>
      </c>
      <c r="G7" s="11">
        <v>2012</v>
      </c>
      <c r="H7" s="11" t="s">
        <v>380</v>
      </c>
      <c r="I7" s="11" t="s">
        <v>381</v>
      </c>
      <c r="J7" s="45">
        <v>4</v>
      </c>
      <c r="K7" s="15">
        <v>3</v>
      </c>
      <c r="L7" s="45">
        <v>4</v>
      </c>
      <c r="M7" s="12">
        <v>1</v>
      </c>
      <c r="N7" s="12">
        <v>1</v>
      </c>
      <c r="O7">
        <f t="shared" si="0"/>
        <v>1.2</v>
      </c>
      <c r="P7">
        <f t="shared" si="0"/>
        <v>1.05</v>
      </c>
      <c r="Q7">
        <f t="shared" si="0"/>
        <v>1.2</v>
      </c>
      <c r="R7">
        <f t="shared" si="0"/>
        <v>1</v>
      </c>
      <c r="S7">
        <f t="shared" si="0"/>
        <v>1</v>
      </c>
      <c r="T7" cm="1">
        <f t="array" ref="T7">EXP(SQRT(SUM(LN(O7:S7)^2)))</f>
        <v>1.3000688016831126</v>
      </c>
      <c r="V7">
        <v>3</v>
      </c>
      <c r="W7">
        <v>1.1000000000000001</v>
      </c>
      <c r="X7">
        <v>1.05</v>
      </c>
      <c r="Y7">
        <v>1.1000000000000001</v>
      </c>
      <c r="Z7">
        <v>1.02</v>
      </c>
      <c r="AA7">
        <v>1.2</v>
      </c>
    </row>
    <row r="8" spans="1:27" ht="52.5" thickBot="1" x14ac:dyDescent="0.4">
      <c r="A8" s="9" t="s">
        <v>66</v>
      </c>
      <c r="B8" s="11" t="s">
        <v>67</v>
      </c>
      <c r="C8" s="11"/>
      <c r="D8" s="11"/>
      <c r="E8" s="11" t="s">
        <v>50</v>
      </c>
      <c r="F8" s="11" t="s">
        <v>50</v>
      </c>
      <c r="G8" s="11">
        <v>2012</v>
      </c>
      <c r="H8" s="11" t="s">
        <v>380</v>
      </c>
      <c r="I8" s="11" t="s">
        <v>381</v>
      </c>
      <c r="J8" s="45">
        <v>4</v>
      </c>
      <c r="K8" s="15">
        <v>3</v>
      </c>
      <c r="L8" s="45">
        <v>4</v>
      </c>
      <c r="M8" s="12">
        <v>1</v>
      </c>
      <c r="N8" s="12">
        <v>1</v>
      </c>
      <c r="O8">
        <f t="shared" si="0"/>
        <v>1.2</v>
      </c>
      <c r="P8">
        <f t="shared" si="0"/>
        <v>1.05</v>
      </c>
      <c r="Q8">
        <f t="shared" si="0"/>
        <v>1.2</v>
      </c>
      <c r="R8">
        <f t="shared" si="0"/>
        <v>1</v>
      </c>
      <c r="S8">
        <f t="shared" si="0"/>
        <v>1</v>
      </c>
      <c r="T8" cm="1">
        <f t="array" ref="T8">EXP(SQRT(SUM(LN(O8:S8)^2)))</f>
        <v>1.3000688016831126</v>
      </c>
      <c r="V8">
        <v>4</v>
      </c>
      <c r="W8">
        <v>1.2</v>
      </c>
      <c r="X8">
        <v>1.1000000000000001</v>
      </c>
      <c r="Y8">
        <v>1.2</v>
      </c>
      <c r="Z8">
        <v>1.05</v>
      </c>
      <c r="AA8">
        <v>1.5</v>
      </c>
    </row>
    <row r="9" spans="1:27" ht="52.5" thickBot="1" x14ac:dyDescent="0.4">
      <c r="A9" s="9"/>
      <c r="B9" s="11" t="s">
        <v>1013</v>
      </c>
      <c r="C9" s="11"/>
      <c r="D9" s="11"/>
      <c r="E9" s="11" t="s">
        <v>50</v>
      </c>
      <c r="F9" s="11" t="s">
        <v>50</v>
      </c>
      <c r="G9" s="11">
        <v>2012</v>
      </c>
      <c r="H9" s="11" t="s">
        <v>380</v>
      </c>
      <c r="I9" s="11" t="s">
        <v>381</v>
      </c>
      <c r="J9" s="45">
        <v>4</v>
      </c>
      <c r="K9" s="15">
        <v>3</v>
      </c>
      <c r="L9" s="45">
        <v>4</v>
      </c>
      <c r="M9" s="12">
        <v>1</v>
      </c>
      <c r="N9" s="12">
        <v>1</v>
      </c>
      <c r="O9">
        <f t="shared" ref="O9:O18" si="1">IF(J9=1,W$5,IF(J9=2,W$6,IF(J9=3,W$7,IF(J9=4,W$8,IF(J9=5,W$9,"no")))))</f>
        <v>1.2</v>
      </c>
      <c r="P9">
        <f t="shared" ref="P9:P18" si="2">IF(K9=1,X$5,IF(K9=2,X$6,IF(K9=3,X$7,IF(K9=4,X$8,IF(K9=5,X$9,"no")))))</f>
        <v>1.05</v>
      </c>
      <c r="Q9">
        <f t="shared" ref="Q9:Q18" si="3">IF(L9=1,Y$5,IF(L9=2,Y$6,IF(L9=3,Y$7,IF(L9=4,Y$8,IF(L9=5,Y$9,"no")))))</f>
        <v>1.2</v>
      </c>
      <c r="R9">
        <f t="shared" ref="R9:R18" si="4">IF(M9=1,Z$5,IF(M9=2,Z$6,IF(M9=3,Z$7,IF(M9=4,Z$8,IF(M9=5,Z$9,"no")))))</f>
        <v>1</v>
      </c>
      <c r="S9">
        <f t="shared" ref="S9:S18" si="5">IF(N9=1,AA$5,IF(N9=2,AA$6,IF(N9=3,AA$7,IF(N9=4,AA$8,IF(N9=5,AA$9,"no")))))</f>
        <v>1</v>
      </c>
      <c r="T9" cm="1">
        <f t="array" ref="T9">EXP(SQRT(SUM(LN(O9:S9)^2)))</f>
        <v>1.3000688016831126</v>
      </c>
      <c r="V9">
        <v>5</v>
      </c>
      <c r="W9">
        <v>1.5</v>
      </c>
      <c r="X9">
        <v>1.2</v>
      </c>
      <c r="Y9">
        <v>1.5</v>
      </c>
      <c r="Z9">
        <v>1.1000000000000001</v>
      </c>
      <c r="AA9">
        <v>2</v>
      </c>
    </row>
    <row r="10" spans="1:27" ht="52.5" thickBot="1" x14ac:dyDescent="0.4">
      <c r="A10" s="9" t="s">
        <v>73</v>
      </c>
      <c r="B10" s="11" t="s">
        <v>1014</v>
      </c>
      <c r="C10" s="11"/>
      <c r="D10" s="11"/>
      <c r="E10" s="11" t="s">
        <v>50</v>
      </c>
      <c r="F10" s="11" t="s">
        <v>50</v>
      </c>
      <c r="G10" s="11">
        <v>2012</v>
      </c>
      <c r="H10" s="11" t="s">
        <v>380</v>
      </c>
      <c r="I10" s="11" t="s">
        <v>381</v>
      </c>
      <c r="J10" s="45">
        <v>4</v>
      </c>
      <c r="K10" s="15">
        <v>3</v>
      </c>
      <c r="L10" s="45">
        <v>4</v>
      </c>
      <c r="M10" s="12">
        <v>1</v>
      </c>
      <c r="N10" s="12">
        <v>1</v>
      </c>
      <c r="O10">
        <f t="shared" si="1"/>
        <v>1.2</v>
      </c>
      <c r="P10">
        <f t="shared" si="2"/>
        <v>1.05</v>
      </c>
      <c r="Q10">
        <f t="shared" si="3"/>
        <v>1.2</v>
      </c>
      <c r="R10">
        <f t="shared" si="4"/>
        <v>1</v>
      </c>
      <c r="S10">
        <f t="shared" si="5"/>
        <v>1</v>
      </c>
      <c r="T10" cm="1">
        <f t="array" ref="T10">EXP(SQRT(SUM(LN(O10:S10)^2)))</f>
        <v>1.3000688016831126</v>
      </c>
    </row>
    <row r="11" spans="1:27" ht="52.5" thickBot="1" x14ac:dyDescent="0.4">
      <c r="A11" s="9" t="s">
        <v>75</v>
      </c>
      <c r="B11" s="11"/>
      <c r="C11" s="11"/>
      <c r="D11" s="11"/>
      <c r="E11" s="11" t="s">
        <v>50</v>
      </c>
      <c r="F11" s="11" t="s">
        <v>50</v>
      </c>
      <c r="G11" s="11">
        <v>2012</v>
      </c>
      <c r="H11" s="11" t="s">
        <v>380</v>
      </c>
      <c r="I11" s="11" t="s">
        <v>381</v>
      </c>
      <c r="J11" s="45">
        <v>4</v>
      </c>
      <c r="K11" s="15">
        <v>3</v>
      </c>
      <c r="L11" s="45">
        <v>4</v>
      </c>
      <c r="M11" s="12">
        <v>1</v>
      </c>
      <c r="N11" s="12">
        <v>1</v>
      </c>
      <c r="O11">
        <f t="shared" si="1"/>
        <v>1.2</v>
      </c>
      <c r="P11">
        <f t="shared" si="2"/>
        <v>1.05</v>
      </c>
      <c r="Q11">
        <f t="shared" si="3"/>
        <v>1.2</v>
      </c>
      <c r="R11">
        <f t="shared" si="4"/>
        <v>1</v>
      </c>
      <c r="S11">
        <f t="shared" si="5"/>
        <v>1</v>
      </c>
      <c r="T11" cm="1">
        <f t="array" ref="T11">EXP(SQRT(SUM(LN(O11:S11)^2)))</f>
        <v>1.3000688016831126</v>
      </c>
    </row>
    <row r="12" spans="1:27" ht="52.5" thickBot="1" x14ac:dyDescent="0.4">
      <c r="A12" s="9" t="s">
        <v>80</v>
      </c>
      <c r="B12" s="11"/>
      <c r="C12" s="11"/>
      <c r="D12" s="11"/>
      <c r="E12" s="11" t="s">
        <v>50</v>
      </c>
      <c r="F12" s="11" t="s">
        <v>50</v>
      </c>
      <c r="G12" s="11">
        <v>2012</v>
      </c>
      <c r="H12" s="11" t="s">
        <v>380</v>
      </c>
      <c r="I12" s="11" t="s">
        <v>381</v>
      </c>
      <c r="J12" s="45">
        <v>4</v>
      </c>
      <c r="K12" s="15">
        <v>3</v>
      </c>
      <c r="L12" s="45">
        <v>4</v>
      </c>
      <c r="M12" s="12">
        <v>1</v>
      </c>
      <c r="N12" s="12">
        <v>1</v>
      </c>
      <c r="O12">
        <f t="shared" si="1"/>
        <v>1.2</v>
      </c>
      <c r="P12">
        <f t="shared" si="2"/>
        <v>1.05</v>
      </c>
      <c r="Q12">
        <f t="shared" si="3"/>
        <v>1.2</v>
      </c>
      <c r="R12">
        <f t="shared" si="4"/>
        <v>1</v>
      </c>
      <c r="S12">
        <f t="shared" si="5"/>
        <v>1</v>
      </c>
      <c r="T12" cm="1">
        <f t="array" ref="T12">EXP(SQRT(SUM(LN(O12:S12)^2)))</f>
        <v>1.3000688016831126</v>
      </c>
    </row>
    <row r="13" spans="1:27" ht="52.5" thickBot="1" x14ac:dyDescent="0.4">
      <c r="A13" s="9" t="s">
        <v>86</v>
      </c>
      <c r="B13" s="11"/>
      <c r="C13" s="11"/>
      <c r="D13" s="11"/>
      <c r="E13" s="11" t="s">
        <v>50</v>
      </c>
      <c r="F13" s="11" t="s">
        <v>50</v>
      </c>
      <c r="G13" s="11">
        <v>2012</v>
      </c>
      <c r="H13" s="11" t="s">
        <v>380</v>
      </c>
      <c r="I13" s="11" t="s">
        <v>381</v>
      </c>
      <c r="J13" s="45">
        <v>4</v>
      </c>
      <c r="K13" s="15">
        <v>3</v>
      </c>
      <c r="L13" s="45">
        <v>4</v>
      </c>
      <c r="M13" s="12">
        <v>1</v>
      </c>
      <c r="N13" s="12">
        <v>1</v>
      </c>
      <c r="O13">
        <f t="shared" si="1"/>
        <v>1.2</v>
      </c>
      <c r="P13">
        <f t="shared" si="2"/>
        <v>1.05</v>
      </c>
      <c r="Q13">
        <f t="shared" si="3"/>
        <v>1.2</v>
      </c>
      <c r="R13">
        <f t="shared" si="4"/>
        <v>1</v>
      </c>
      <c r="S13">
        <f t="shared" si="5"/>
        <v>1</v>
      </c>
      <c r="T13" cm="1">
        <f t="array" ref="T13">EXP(SQRT(SUM(LN(O13:S13)^2)))</f>
        <v>1.3000688016831126</v>
      </c>
    </row>
    <row r="14" spans="1:27" ht="52.5" thickBot="1" x14ac:dyDescent="0.4">
      <c r="A14" s="9" t="s">
        <v>89</v>
      </c>
      <c r="B14" s="11"/>
      <c r="C14" s="11"/>
      <c r="D14" s="11"/>
      <c r="E14" s="11" t="s">
        <v>50</v>
      </c>
      <c r="F14" s="11" t="s">
        <v>50</v>
      </c>
      <c r="G14" s="11">
        <v>2012</v>
      </c>
      <c r="H14" s="11" t="s">
        <v>380</v>
      </c>
      <c r="I14" s="11" t="s">
        <v>381</v>
      </c>
      <c r="J14" s="45">
        <v>4</v>
      </c>
      <c r="K14" s="15">
        <v>3</v>
      </c>
      <c r="L14" s="45">
        <v>4</v>
      </c>
      <c r="M14" s="12">
        <v>1</v>
      </c>
      <c r="N14" s="12">
        <v>1</v>
      </c>
      <c r="O14">
        <f t="shared" si="1"/>
        <v>1.2</v>
      </c>
      <c r="P14">
        <f t="shared" si="2"/>
        <v>1.05</v>
      </c>
      <c r="Q14">
        <f t="shared" si="3"/>
        <v>1.2</v>
      </c>
      <c r="R14">
        <f t="shared" si="4"/>
        <v>1</v>
      </c>
      <c r="S14">
        <f t="shared" si="5"/>
        <v>1</v>
      </c>
      <c r="T14" cm="1">
        <f t="array" ref="T14">EXP(SQRT(SUM(LN(O14:S14)^2)))</f>
        <v>1.3000688016831126</v>
      </c>
    </row>
    <row r="15" spans="1:27" ht="52.5" thickBot="1" x14ac:dyDescent="0.4">
      <c r="A15" s="9" t="s">
        <v>92</v>
      </c>
      <c r="B15" s="11"/>
      <c r="C15" s="11"/>
      <c r="D15" s="11"/>
      <c r="E15" s="11" t="s">
        <v>50</v>
      </c>
      <c r="F15" s="11" t="s">
        <v>50</v>
      </c>
      <c r="G15" s="11">
        <v>2012</v>
      </c>
      <c r="H15" s="11" t="s">
        <v>380</v>
      </c>
      <c r="I15" s="11" t="s">
        <v>381</v>
      </c>
      <c r="J15" s="45">
        <v>4</v>
      </c>
      <c r="K15" s="15">
        <v>3</v>
      </c>
      <c r="L15" s="45">
        <v>4</v>
      </c>
      <c r="M15" s="12">
        <v>1</v>
      </c>
      <c r="N15" s="12">
        <v>1</v>
      </c>
      <c r="O15">
        <f t="shared" si="1"/>
        <v>1.2</v>
      </c>
      <c r="P15">
        <f t="shared" si="2"/>
        <v>1.05</v>
      </c>
      <c r="Q15">
        <f t="shared" si="3"/>
        <v>1.2</v>
      </c>
      <c r="R15">
        <f t="shared" si="4"/>
        <v>1</v>
      </c>
      <c r="S15">
        <f t="shared" si="5"/>
        <v>1</v>
      </c>
      <c r="T15" cm="1">
        <f t="array" ref="T15">EXP(SQRT(SUM(LN(O15:S15)^2)))</f>
        <v>1.3000688016831126</v>
      </c>
    </row>
    <row r="16" spans="1:27" ht="52.5" thickBot="1" x14ac:dyDescent="0.4">
      <c r="A16" s="9" t="s">
        <v>97</v>
      </c>
      <c r="B16" s="11"/>
      <c r="C16" s="11"/>
      <c r="D16" s="11"/>
      <c r="E16" s="11" t="s">
        <v>50</v>
      </c>
      <c r="F16" s="11" t="s">
        <v>50</v>
      </c>
      <c r="G16" s="11">
        <v>2012</v>
      </c>
      <c r="H16" s="11" t="s">
        <v>380</v>
      </c>
      <c r="I16" s="11" t="s">
        <v>381</v>
      </c>
      <c r="J16" s="45">
        <v>4</v>
      </c>
      <c r="K16" s="15">
        <v>3</v>
      </c>
      <c r="L16" s="45">
        <v>4</v>
      </c>
      <c r="M16" s="12">
        <v>1</v>
      </c>
      <c r="N16" s="12">
        <v>1</v>
      </c>
      <c r="O16">
        <f t="shared" si="1"/>
        <v>1.2</v>
      </c>
      <c r="P16">
        <f t="shared" si="2"/>
        <v>1.05</v>
      </c>
      <c r="Q16">
        <f t="shared" si="3"/>
        <v>1.2</v>
      </c>
      <c r="R16">
        <f t="shared" si="4"/>
        <v>1</v>
      </c>
      <c r="S16">
        <f t="shared" si="5"/>
        <v>1</v>
      </c>
      <c r="T16" cm="1">
        <f t="array" ref="T16">EXP(SQRT(SUM(LN(O16:S16)^2)))</f>
        <v>1.3000688016831126</v>
      </c>
    </row>
    <row r="17" spans="1:20" ht="52.5" thickBot="1" x14ac:dyDescent="0.4">
      <c r="A17" s="9" t="s">
        <v>120</v>
      </c>
      <c r="B17" s="11"/>
      <c r="C17" s="11"/>
      <c r="D17" s="11"/>
      <c r="E17" s="11" t="s">
        <v>50</v>
      </c>
      <c r="F17" s="11" t="s">
        <v>50</v>
      </c>
      <c r="G17" s="11">
        <v>2012</v>
      </c>
      <c r="H17" s="11" t="s">
        <v>380</v>
      </c>
      <c r="I17" s="11" t="s">
        <v>381</v>
      </c>
      <c r="J17" s="45">
        <v>4</v>
      </c>
      <c r="K17" s="15">
        <v>3</v>
      </c>
      <c r="L17" s="45">
        <v>4</v>
      </c>
      <c r="M17" s="12">
        <v>1</v>
      </c>
      <c r="N17" s="12">
        <v>1</v>
      </c>
      <c r="O17">
        <f t="shared" si="1"/>
        <v>1.2</v>
      </c>
      <c r="P17">
        <f t="shared" si="2"/>
        <v>1.05</v>
      </c>
      <c r="Q17">
        <f t="shared" si="3"/>
        <v>1.2</v>
      </c>
      <c r="R17">
        <f t="shared" si="4"/>
        <v>1</v>
      </c>
      <c r="S17">
        <f t="shared" si="5"/>
        <v>1</v>
      </c>
      <c r="T17" cm="1">
        <f t="array" ref="T17">EXP(SQRT(SUM(LN(O17:S17)^2)))</f>
        <v>1.3000688016831126</v>
      </c>
    </row>
    <row r="18" spans="1:20" ht="52.5" thickBot="1" x14ac:dyDescent="0.4">
      <c r="A18" s="9" t="s">
        <v>123</v>
      </c>
      <c r="B18" s="11"/>
      <c r="C18" s="11"/>
      <c r="D18" s="11"/>
      <c r="E18" s="11" t="s">
        <v>50</v>
      </c>
      <c r="F18" s="11" t="s">
        <v>50</v>
      </c>
      <c r="G18" s="11">
        <v>2012</v>
      </c>
      <c r="H18" s="11" t="s">
        <v>380</v>
      </c>
      <c r="I18" s="11" t="s">
        <v>381</v>
      </c>
      <c r="J18" s="45">
        <v>4</v>
      </c>
      <c r="K18" s="15">
        <v>3</v>
      </c>
      <c r="L18" s="45">
        <v>4</v>
      </c>
      <c r="M18" s="12">
        <v>1</v>
      </c>
      <c r="N18" s="12">
        <v>1</v>
      </c>
      <c r="O18">
        <f t="shared" si="1"/>
        <v>1.2</v>
      </c>
      <c r="P18">
        <f t="shared" si="2"/>
        <v>1.05</v>
      </c>
      <c r="Q18">
        <f t="shared" si="3"/>
        <v>1.2</v>
      </c>
      <c r="R18">
        <f t="shared" si="4"/>
        <v>1</v>
      </c>
      <c r="S18">
        <f t="shared" si="5"/>
        <v>1</v>
      </c>
      <c r="T18" cm="1">
        <f t="array" ref="T18">EXP(SQRT(SUM(LN(O18:S18)^2)))</f>
        <v>1.3000688016831126</v>
      </c>
    </row>
  </sheetData>
  <mergeCells count="1">
    <mergeCell ref="V3:AA3"/>
  </mergeCells>
  <hyperlinks>
    <hyperlink ref="A1" location="'Table of contents'!A1" display="Return to table of contents"/>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
  <sheetViews>
    <sheetView workbookViewId="0"/>
  </sheetViews>
  <sheetFormatPr defaultRowHeight="14.5" x14ac:dyDescent="0.35"/>
  <cols>
    <col min="3" max="3" width="0" hidden="1" customWidth="1"/>
    <col min="4" max="4" width="0" style="19" hidden="1" customWidth="1"/>
    <col min="5" max="5" width="35.1796875" style="19" customWidth="1"/>
    <col min="6" max="9" width="8.7265625" style="19"/>
  </cols>
  <sheetData>
    <row r="1" spans="1:27" x14ac:dyDescent="0.35">
      <c r="A1" s="76" t="s">
        <v>873</v>
      </c>
      <c r="D1"/>
      <c r="E1"/>
      <c r="F1"/>
      <c r="G1"/>
      <c r="H1"/>
      <c r="I1"/>
    </row>
    <row r="2" spans="1:27" ht="15" thickBot="1" x14ac:dyDescent="0.4">
      <c r="A2" s="76"/>
      <c r="D2"/>
      <c r="E2"/>
      <c r="F2"/>
      <c r="G2"/>
      <c r="H2"/>
      <c r="I2"/>
    </row>
    <row r="3" spans="1:27" ht="52.5" thickBot="1" x14ac:dyDescent="0.4">
      <c r="A3" s="9" t="s">
        <v>38</v>
      </c>
      <c r="B3" s="7" t="s">
        <v>39</v>
      </c>
      <c r="C3" s="7" t="s">
        <v>296</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44" thickBot="1" x14ac:dyDescent="0.4">
      <c r="A4" s="10" t="s">
        <v>382</v>
      </c>
      <c r="B4" t="s">
        <v>383</v>
      </c>
      <c r="C4">
        <v>2613846</v>
      </c>
      <c r="D4" s="19" t="s">
        <v>384</v>
      </c>
      <c r="E4" s="19" t="s">
        <v>385</v>
      </c>
      <c r="F4" s="19">
        <v>85.4</v>
      </c>
      <c r="G4" s="19" t="s">
        <v>386</v>
      </c>
      <c r="H4" s="19" t="s">
        <v>387</v>
      </c>
      <c r="I4" s="19" t="s">
        <v>785</v>
      </c>
      <c r="J4" s="23">
        <v>1</v>
      </c>
      <c r="K4" s="24">
        <v>2</v>
      </c>
      <c r="L4" s="23">
        <v>1</v>
      </c>
      <c r="M4" s="23">
        <v>1</v>
      </c>
      <c r="N4" s="23">
        <v>1</v>
      </c>
      <c r="O4">
        <f>IF(J4=1,W$5,IF(J4=2,W$6,IF(J4=3,W$7,IF(J4=4,W$8,IF(J4=5,W$9,"no")))))</f>
        <v>1</v>
      </c>
      <c r="P4">
        <f>IF(K4=1,X$5,IF(K4=2,X$6,IF(K4=3,X$7,IF(K4=4,X$8,IF(K4=5,X$9,"no")))))</f>
        <v>1.02</v>
      </c>
      <c r="Q4">
        <f>IF(L4=1,Y$5,IF(L4=2,Y$6,IF(L4=3,Y$7,IF(L4=4,Y$8,IF(L4=5,Y$9,"no")))))</f>
        <v>1</v>
      </c>
      <c r="R4">
        <f>IF(M4=1,Z$5,IF(M4=2,Z$6,IF(M4=3,Z$7,IF(M4=4,Z$8,IF(M4=5,Z$9,"no")))))</f>
        <v>1</v>
      </c>
      <c r="S4">
        <f>IF(N4=1,AA$5,IF(N4=2,AA$6,IF(N4=3,AA$7,IF(N4=4,AA$8,IF(N4=5,AA$9,"no")))))</f>
        <v>1</v>
      </c>
      <c r="T4" cm="1">
        <f t="array" ref="T4">EXP(SQRT(SUM(LN(O4:S4)^2)))</f>
        <v>1.02</v>
      </c>
      <c r="V4" s="47" t="s">
        <v>906</v>
      </c>
      <c r="W4" s="7" t="s">
        <v>907</v>
      </c>
      <c r="X4" s="7" t="s">
        <v>908</v>
      </c>
      <c r="Y4" s="7" t="s">
        <v>909</v>
      </c>
      <c r="Z4" s="7" t="s">
        <v>910</v>
      </c>
      <c r="AA4" s="7" t="s">
        <v>911</v>
      </c>
    </row>
    <row r="5" spans="1:27" ht="43.5" x14ac:dyDescent="0.35">
      <c r="B5" t="s">
        <v>388</v>
      </c>
      <c r="C5">
        <v>4756388</v>
      </c>
      <c r="D5" s="19" t="s">
        <v>389</v>
      </c>
      <c r="E5" s="19" t="s">
        <v>385</v>
      </c>
      <c r="F5" s="19">
        <v>85.4</v>
      </c>
      <c r="G5" s="19" t="s">
        <v>386</v>
      </c>
      <c r="H5" s="19" t="s">
        <v>387</v>
      </c>
      <c r="I5" s="19" t="s">
        <v>785</v>
      </c>
      <c r="J5" s="23">
        <v>1</v>
      </c>
      <c r="K5" s="24">
        <v>2</v>
      </c>
      <c r="L5" s="23">
        <v>1</v>
      </c>
      <c r="M5" s="23">
        <v>1</v>
      </c>
      <c r="N5" s="23">
        <v>1</v>
      </c>
      <c r="O5">
        <f t="shared" ref="O5:S6" si="0">IF(J5=1,W$5,IF(J5=2,W$6,IF(J5=3,W$7,IF(J5=4,W$8,IF(J5=5,W$9,"no")))))</f>
        <v>1</v>
      </c>
      <c r="P5">
        <f t="shared" si="0"/>
        <v>1.02</v>
      </c>
      <c r="Q5">
        <f t="shared" si="0"/>
        <v>1</v>
      </c>
      <c r="R5">
        <f t="shared" si="0"/>
        <v>1</v>
      </c>
      <c r="S5">
        <f t="shared" si="0"/>
        <v>1</v>
      </c>
      <c r="T5" cm="1">
        <f t="array" ref="T5">EXP(SQRT(SUM(LN(O5:S5)^2)))</f>
        <v>1.02</v>
      </c>
      <c r="V5">
        <v>1</v>
      </c>
      <c r="W5">
        <v>1</v>
      </c>
      <c r="X5">
        <v>1</v>
      </c>
      <c r="Y5">
        <v>1</v>
      </c>
      <c r="Z5">
        <v>1</v>
      </c>
      <c r="AA5">
        <v>1</v>
      </c>
    </row>
    <row r="6" spans="1:27" ht="43.5" x14ac:dyDescent="0.35">
      <c r="B6" t="s">
        <v>47</v>
      </c>
      <c r="C6">
        <v>1.8</v>
      </c>
      <c r="D6" s="19" t="s">
        <v>390</v>
      </c>
      <c r="E6" s="19" t="s">
        <v>385</v>
      </c>
      <c r="F6" s="19">
        <v>85.4</v>
      </c>
      <c r="G6" s="19" t="s">
        <v>386</v>
      </c>
      <c r="H6" s="19" t="s">
        <v>387</v>
      </c>
      <c r="I6" s="19" t="s">
        <v>785</v>
      </c>
      <c r="J6" s="23">
        <v>1</v>
      </c>
      <c r="K6" s="24">
        <v>2</v>
      </c>
      <c r="L6" s="21">
        <v>4</v>
      </c>
      <c r="M6" s="23">
        <v>1</v>
      </c>
      <c r="N6" s="23">
        <v>1</v>
      </c>
      <c r="O6">
        <f t="shared" si="0"/>
        <v>1</v>
      </c>
      <c r="P6">
        <f t="shared" si="0"/>
        <v>1.02</v>
      </c>
      <c r="Q6">
        <f t="shared" si="0"/>
        <v>1.2</v>
      </c>
      <c r="R6">
        <f t="shared" si="0"/>
        <v>1</v>
      </c>
      <c r="S6">
        <f t="shared" si="0"/>
        <v>1</v>
      </c>
      <c r="T6" cm="1">
        <f t="array" ref="T6">EXP(SQRT(SUM(LN(O6:S6)^2)))</f>
        <v>1.2012874089082783</v>
      </c>
      <c r="V6">
        <v>2</v>
      </c>
      <c r="W6">
        <v>1.05</v>
      </c>
      <c r="X6">
        <v>1.02</v>
      </c>
      <c r="Y6">
        <v>1.02</v>
      </c>
      <c r="Z6">
        <v>1.01</v>
      </c>
      <c r="AA6">
        <v>1.05</v>
      </c>
    </row>
    <row r="7" spans="1:27" x14ac:dyDescent="0.35">
      <c r="V7">
        <v>3</v>
      </c>
      <c r="W7">
        <v>1.1000000000000001</v>
      </c>
      <c r="X7">
        <v>1.05</v>
      </c>
      <c r="Y7">
        <v>1.1000000000000001</v>
      </c>
      <c r="Z7">
        <v>1.02</v>
      </c>
      <c r="AA7">
        <v>1.2</v>
      </c>
    </row>
    <row r="8" spans="1:27" x14ac:dyDescent="0.35">
      <c r="V8">
        <v>4</v>
      </c>
      <c r="W8">
        <v>1.2</v>
      </c>
      <c r="X8">
        <v>1.1000000000000001</v>
      </c>
      <c r="Y8">
        <v>1.2</v>
      </c>
      <c r="Z8">
        <v>1.05</v>
      </c>
      <c r="AA8">
        <v>1.5</v>
      </c>
    </row>
    <row r="9" spans="1:27" x14ac:dyDescent="0.35">
      <c r="V9">
        <v>5</v>
      </c>
      <c r="W9">
        <v>1.5</v>
      </c>
      <c r="X9">
        <v>1.2</v>
      </c>
      <c r="Y9">
        <v>1.5</v>
      </c>
      <c r="Z9">
        <v>1.1000000000000001</v>
      </c>
      <c r="AA9">
        <v>2</v>
      </c>
    </row>
  </sheetData>
  <mergeCells count="1">
    <mergeCell ref="V3:AA3"/>
  </mergeCells>
  <hyperlinks>
    <hyperlink ref="A1" location="'Table of contents'!A1" display="Return to table of contents"/>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9"/>
  <sheetViews>
    <sheetView zoomScale="80" zoomScaleNormal="80" workbookViewId="0">
      <selection activeCell="C1" sqref="C1:D1048576"/>
    </sheetView>
  </sheetViews>
  <sheetFormatPr defaultRowHeight="14.5" x14ac:dyDescent="0.35"/>
  <cols>
    <col min="2" max="2" width="31.81640625" style="19" customWidth="1"/>
    <col min="3" max="3" width="12" style="19" hidden="1" customWidth="1"/>
    <col min="4" max="4" width="0" style="19" hidden="1" customWidth="1"/>
    <col min="5" max="5" width="26.1796875" style="19" customWidth="1"/>
    <col min="6" max="8" width="8.7265625" style="19"/>
    <col min="9" max="9" width="14.26953125" style="19" customWidth="1"/>
  </cols>
  <sheetData>
    <row r="1" spans="1:27" x14ac:dyDescent="0.35">
      <c r="A1" s="76" t="s">
        <v>873</v>
      </c>
      <c r="B1"/>
      <c r="C1"/>
      <c r="D1"/>
      <c r="E1"/>
      <c r="F1"/>
      <c r="G1"/>
      <c r="H1"/>
      <c r="I1"/>
    </row>
    <row r="2" spans="1:27" ht="15" thickBot="1" x14ac:dyDescent="0.4">
      <c r="A2" s="76"/>
      <c r="B2"/>
      <c r="C2"/>
      <c r="D2"/>
      <c r="E2"/>
      <c r="F2"/>
      <c r="G2"/>
      <c r="H2"/>
      <c r="I2"/>
    </row>
    <row r="3" spans="1:27" ht="52.5" thickBot="1" x14ac:dyDescent="0.4">
      <c r="A3" s="9" t="s">
        <v>38</v>
      </c>
      <c r="B3" s="7" t="s">
        <v>39</v>
      </c>
      <c r="C3" s="48" t="s">
        <v>296</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15" thickBot="1" x14ac:dyDescent="0.4">
      <c r="A4" s="69" t="s">
        <v>391</v>
      </c>
      <c r="B4" s="47"/>
      <c r="C4" s="49"/>
      <c r="D4" s="47"/>
      <c r="E4" s="47"/>
      <c r="F4" s="47"/>
      <c r="G4" s="47"/>
      <c r="H4" s="47"/>
      <c r="I4" s="47"/>
      <c r="J4" s="47"/>
      <c r="K4" s="47"/>
      <c r="L4" s="47"/>
      <c r="M4" s="47"/>
      <c r="N4" s="47"/>
      <c r="V4" s="47" t="s">
        <v>906</v>
      </c>
      <c r="W4" s="7" t="s">
        <v>907</v>
      </c>
      <c r="X4" s="7" t="s">
        <v>908</v>
      </c>
      <c r="Y4" s="7" t="s">
        <v>909</v>
      </c>
      <c r="Z4" s="7" t="s">
        <v>910</v>
      </c>
      <c r="AA4" s="7" t="s">
        <v>911</v>
      </c>
    </row>
    <row r="5" spans="1:27" ht="29" x14ac:dyDescent="0.35">
      <c r="A5" s="10" t="s">
        <v>54</v>
      </c>
      <c r="B5" s="19" t="s">
        <v>392</v>
      </c>
      <c r="C5" s="70">
        <v>372720691.85000002</v>
      </c>
      <c r="D5" s="19" t="s">
        <v>393</v>
      </c>
      <c r="E5" s="19" t="s">
        <v>394</v>
      </c>
      <c r="F5" s="19">
        <v>82.4</v>
      </c>
      <c r="G5" s="19" t="s">
        <v>395</v>
      </c>
      <c r="H5" s="19" t="s">
        <v>387</v>
      </c>
      <c r="I5" s="19" t="s">
        <v>787</v>
      </c>
      <c r="J5" s="23">
        <v>1</v>
      </c>
      <c r="K5" s="24">
        <v>2</v>
      </c>
      <c r="L5" s="24">
        <v>2</v>
      </c>
      <c r="M5" s="23">
        <v>1</v>
      </c>
      <c r="N5" s="21">
        <v>4</v>
      </c>
      <c r="O5">
        <f t="shared" ref="O5:S9" si="0">IF(J5=1,W$5,IF(J5=2,W$6,IF(J5=3,W$7,IF(J5=4,W$8,IF(J5=5,W$9,"no")))))</f>
        <v>1</v>
      </c>
      <c r="P5">
        <f t="shared" si="0"/>
        <v>1.02</v>
      </c>
      <c r="Q5">
        <f t="shared" si="0"/>
        <v>1.02</v>
      </c>
      <c r="R5">
        <f t="shared" si="0"/>
        <v>1</v>
      </c>
      <c r="S5">
        <f t="shared" si="0"/>
        <v>1.5</v>
      </c>
      <c r="T5" cm="1">
        <f t="array" ref="T5">EXP(SQRT(SUM(LN(O5:S5)^2)))</f>
        <v>1.5014496933519168</v>
      </c>
      <c r="V5">
        <v>1</v>
      </c>
      <c r="W5">
        <v>1</v>
      </c>
      <c r="X5">
        <v>1</v>
      </c>
      <c r="Y5">
        <v>1</v>
      </c>
      <c r="Z5">
        <v>1</v>
      </c>
      <c r="AA5">
        <v>1</v>
      </c>
    </row>
    <row r="6" spans="1:27" ht="29" x14ac:dyDescent="0.35">
      <c r="A6" s="10" t="s">
        <v>71</v>
      </c>
      <c r="B6" s="19" t="s">
        <v>397</v>
      </c>
      <c r="C6" s="70">
        <v>11174122.74</v>
      </c>
      <c r="D6" s="19" t="s">
        <v>393</v>
      </c>
      <c r="E6" s="19" t="s">
        <v>394</v>
      </c>
      <c r="F6" s="19">
        <v>82.4</v>
      </c>
      <c r="G6" s="19" t="s">
        <v>395</v>
      </c>
      <c r="H6" s="19" t="s">
        <v>387</v>
      </c>
      <c r="I6" s="19" t="s">
        <v>787</v>
      </c>
      <c r="J6" s="23">
        <v>1</v>
      </c>
      <c r="K6" s="24">
        <v>2</v>
      </c>
      <c r="L6" s="24">
        <v>2</v>
      </c>
      <c r="M6" s="23">
        <v>1</v>
      </c>
      <c r="N6" s="21">
        <v>4</v>
      </c>
      <c r="O6">
        <f t="shared" si="0"/>
        <v>1</v>
      </c>
      <c r="P6">
        <f t="shared" si="0"/>
        <v>1.02</v>
      </c>
      <c r="Q6">
        <f t="shared" si="0"/>
        <v>1.02</v>
      </c>
      <c r="R6">
        <f t="shared" si="0"/>
        <v>1</v>
      </c>
      <c r="S6">
        <f t="shared" si="0"/>
        <v>1.5</v>
      </c>
      <c r="T6" cm="1">
        <f t="array" ref="T6">EXP(SQRT(SUM(LN(O6:S6)^2)))</f>
        <v>1.5014496933519168</v>
      </c>
      <c r="V6">
        <v>2</v>
      </c>
      <c r="W6">
        <v>1.05</v>
      </c>
      <c r="X6">
        <v>1.02</v>
      </c>
      <c r="Y6">
        <v>1.02</v>
      </c>
      <c r="Z6">
        <v>1.01</v>
      </c>
      <c r="AA6">
        <v>1.05</v>
      </c>
    </row>
    <row r="7" spans="1:27" ht="29" x14ac:dyDescent="0.35">
      <c r="B7" s="19" t="s">
        <v>398</v>
      </c>
      <c r="C7" s="70">
        <v>1463746.39</v>
      </c>
      <c r="D7" s="19" t="s">
        <v>393</v>
      </c>
      <c r="E7" s="19" t="s">
        <v>394</v>
      </c>
      <c r="F7" s="19">
        <v>82.4</v>
      </c>
      <c r="G7" s="19" t="s">
        <v>395</v>
      </c>
      <c r="H7" s="19" t="s">
        <v>387</v>
      </c>
      <c r="I7" s="19" t="s">
        <v>787</v>
      </c>
      <c r="J7" s="23">
        <v>1</v>
      </c>
      <c r="K7" s="24">
        <v>2</v>
      </c>
      <c r="L7" s="24">
        <v>2</v>
      </c>
      <c r="M7" s="23">
        <v>1</v>
      </c>
      <c r="N7" s="21">
        <v>4</v>
      </c>
      <c r="O7">
        <f t="shared" si="0"/>
        <v>1</v>
      </c>
      <c r="P7">
        <f t="shared" si="0"/>
        <v>1.02</v>
      </c>
      <c r="Q7">
        <f t="shared" si="0"/>
        <v>1.02</v>
      </c>
      <c r="R7">
        <f t="shared" si="0"/>
        <v>1</v>
      </c>
      <c r="S7">
        <f t="shared" si="0"/>
        <v>1.5</v>
      </c>
      <c r="T7" cm="1">
        <f t="array" ref="T7">EXP(SQRT(SUM(LN(O7:S7)^2)))</f>
        <v>1.5014496933519168</v>
      </c>
      <c r="V7">
        <v>3</v>
      </c>
      <c r="W7">
        <v>1.1000000000000001</v>
      </c>
      <c r="X7">
        <v>1.05</v>
      </c>
      <c r="Y7">
        <v>1.1000000000000001</v>
      </c>
      <c r="Z7">
        <v>1.02</v>
      </c>
      <c r="AA7">
        <v>1.2</v>
      </c>
    </row>
    <row r="8" spans="1:27" ht="29" x14ac:dyDescent="0.35">
      <c r="B8" s="19" t="s">
        <v>399</v>
      </c>
      <c r="C8" s="70">
        <v>3484418.52</v>
      </c>
      <c r="D8" s="19" t="s">
        <v>393</v>
      </c>
      <c r="E8" s="19" t="s">
        <v>394</v>
      </c>
      <c r="F8" s="19">
        <v>82.4</v>
      </c>
      <c r="G8" s="19" t="s">
        <v>395</v>
      </c>
      <c r="H8" s="19" t="s">
        <v>387</v>
      </c>
      <c r="I8" s="19" t="s">
        <v>787</v>
      </c>
      <c r="J8" s="23">
        <v>1</v>
      </c>
      <c r="K8" s="24">
        <v>2</v>
      </c>
      <c r="L8" s="24">
        <v>2</v>
      </c>
      <c r="M8" s="23">
        <v>1</v>
      </c>
      <c r="N8" s="21">
        <v>4</v>
      </c>
      <c r="O8">
        <f t="shared" si="0"/>
        <v>1</v>
      </c>
      <c r="P8">
        <f t="shared" si="0"/>
        <v>1.02</v>
      </c>
      <c r="Q8">
        <f t="shared" si="0"/>
        <v>1.02</v>
      </c>
      <c r="R8">
        <f t="shared" si="0"/>
        <v>1</v>
      </c>
      <c r="S8">
        <f t="shared" si="0"/>
        <v>1.5</v>
      </c>
      <c r="T8" cm="1">
        <f t="array" ref="T8">EXP(SQRT(SUM(LN(O8:S8)^2)))</f>
        <v>1.5014496933519168</v>
      </c>
      <c r="V8">
        <v>4</v>
      </c>
      <c r="W8">
        <v>1.2</v>
      </c>
      <c r="X8">
        <v>1.1000000000000001</v>
      </c>
      <c r="Y8">
        <v>1.2</v>
      </c>
      <c r="Z8">
        <v>1.05</v>
      </c>
      <c r="AA8">
        <v>1.5</v>
      </c>
    </row>
    <row r="9" spans="1:27" ht="29" x14ac:dyDescent="0.35">
      <c r="B9" s="19" t="s">
        <v>400</v>
      </c>
      <c r="C9" s="70">
        <v>261212.14</v>
      </c>
      <c r="D9" s="19" t="s">
        <v>393</v>
      </c>
      <c r="E9" s="19" t="s">
        <v>394</v>
      </c>
      <c r="F9" s="19">
        <v>82.4</v>
      </c>
      <c r="G9" s="19" t="s">
        <v>395</v>
      </c>
      <c r="H9" s="19" t="s">
        <v>387</v>
      </c>
      <c r="I9" s="19" t="s">
        <v>787</v>
      </c>
      <c r="J9" s="23">
        <v>1</v>
      </c>
      <c r="K9" s="24">
        <v>2</v>
      </c>
      <c r="L9" s="24">
        <v>2</v>
      </c>
      <c r="M9" s="23">
        <v>1</v>
      </c>
      <c r="N9" s="21">
        <v>4</v>
      </c>
      <c r="O9">
        <f t="shared" si="0"/>
        <v>1</v>
      </c>
      <c r="P9">
        <f t="shared" si="0"/>
        <v>1.02</v>
      </c>
      <c r="Q9">
        <f t="shared" si="0"/>
        <v>1.02</v>
      </c>
      <c r="R9">
        <f t="shared" si="0"/>
        <v>1</v>
      </c>
      <c r="S9">
        <f t="shared" si="0"/>
        <v>1.5</v>
      </c>
      <c r="T9" cm="1">
        <f t="array" ref="T9">EXP(SQRT(SUM(LN(O9:S9)^2)))</f>
        <v>1.5014496933519168</v>
      </c>
      <c r="V9">
        <v>5</v>
      </c>
      <c r="W9">
        <v>1.5</v>
      </c>
      <c r="X9">
        <v>1.2</v>
      </c>
      <c r="Y9">
        <v>1.5</v>
      </c>
      <c r="Z9">
        <v>1.1000000000000001</v>
      </c>
      <c r="AA9">
        <v>2</v>
      </c>
    </row>
    <row r="10" spans="1:27" ht="29" x14ac:dyDescent="0.35">
      <c r="B10" s="19" t="s">
        <v>401</v>
      </c>
      <c r="C10" s="70">
        <v>157797.89000000001</v>
      </c>
      <c r="D10" s="19" t="s">
        <v>393</v>
      </c>
      <c r="E10" s="19" t="s">
        <v>394</v>
      </c>
      <c r="F10" s="19">
        <v>82.4</v>
      </c>
      <c r="G10" s="19" t="s">
        <v>395</v>
      </c>
      <c r="H10" s="19" t="s">
        <v>387</v>
      </c>
      <c r="I10" s="19" t="s">
        <v>787</v>
      </c>
      <c r="J10" s="23">
        <v>1</v>
      </c>
      <c r="K10" s="24">
        <v>2</v>
      </c>
      <c r="L10" s="24">
        <v>2</v>
      </c>
      <c r="M10" s="23">
        <v>1</v>
      </c>
      <c r="N10" s="21">
        <v>4</v>
      </c>
      <c r="O10">
        <f t="shared" ref="O10:O29" si="1">IF(J10=1,W$5,IF(J10=2,W$6,IF(J10=3,W$7,IF(J10=4,W$8,IF(J10=5,W$9,"no")))))</f>
        <v>1</v>
      </c>
      <c r="P10">
        <f t="shared" ref="P10:P29" si="2">IF(K10=1,X$5,IF(K10=2,X$6,IF(K10=3,X$7,IF(K10=4,X$8,IF(K10=5,X$9,"no")))))</f>
        <v>1.02</v>
      </c>
      <c r="Q10">
        <f t="shared" ref="Q10:Q29" si="3">IF(L10=1,Y$5,IF(L10=2,Y$6,IF(L10=3,Y$7,IF(L10=4,Y$8,IF(L10=5,Y$9,"no")))))</f>
        <v>1.02</v>
      </c>
      <c r="R10">
        <f t="shared" ref="R10:R29" si="4">IF(M10=1,Z$5,IF(M10=2,Z$6,IF(M10=3,Z$7,IF(M10=4,Z$8,IF(M10=5,Z$9,"no")))))</f>
        <v>1</v>
      </c>
      <c r="S10">
        <f t="shared" ref="S10:S29" si="5">IF(N10=1,AA$5,IF(N10=2,AA$6,IF(N10=3,AA$7,IF(N10=4,AA$8,IF(N10=5,AA$9,"no")))))</f>
        <v>1.5</v>
      </c>
      <c r="T10" cm="1">
        <f t="array" ref="T10">EXP(SQRT(SUM(LN(O10:S10)^2)))</f>
        <v>1.5014496933519168</v>
      </c>
    </row>
    <row r="11" spans="1:27" ht="29" x14ac:dyDescent="0.35">
      <c r="B11" s="19" t="s">
        <v>402</v>
      </c>
      <c r="C11" s="70">
        <v>13191807.68</v>
      </c>
      <c r="D11" s="19" t="s">
        <v>393</v>
      </c>
      <c r="E11" s="19" t="s">
        <v>394</v>
      </c>
      <c r="F11" s="19">
        <v>82.4</v>
      </c>
      <c r="G11" s="19" t="s">
        <v>395</v>
      </c>
      <c r="H11" s="19" t="s">
        <v>387</v>
      </c>
      <c r="I11" s="19" t="s">
        <v>787</v>
      </c>
      <c r="J11" s="23">
        <v>1</v>
      </c>
      <c r="K11" s="24">
        <v>2</v>
      </c>
      <c r="L11" s="24">
        <v>2</v>
      </c>
      <c r="M11" s="23">
        <v>1</v>
      </c>
      <c r="N11" s="21">
        <v>4</v>
      </c>
      <c r="O11">
        <f t="shared" si="1"/>
        <v>1</v>
      </c>
      <c r="P11">
        <f t="shared" si="2"/>
        <v>1.02</v>
      </c>
      <c r="Q11">
        <f t="shared" si="3"/>
        <v>1.02</v>
      </c>
      <c r="R11">
        <f t="shared" si="4"/>
        <v>1</v>
      </c>
      <c r="S11">
        <f t="shared" si="5"/>
        <v>1.5</v>
      </c>
      <c r="T11" cm="1">
        <f t="array" ref="T11">EXP(SQRT(SUM(LN(O11:S11)^2)))</f>
        <v>1.5014496933519168</v>
      </c>
    </row>
    <row r="12" spans="1:27" ht="29" x14ac:dyDescent="0.35">
      <c r="B12" s="19" t="s">
        <v>403</v>
      </c>
      <c r="C12" s="70">
        <v>1634940.78</v>
      </c>
      <c r="D12" s="19" t="s">
        <v>393</v>
      </c>
      <c r="E12" s="19" t="s">
        <v>394</v>
      </c>
      <c r="F12" s="19">
        <v>82.4</v>
      </c>
      <c r="G12" s="19" t="s">
        <v>395</v>
      </c>
      <c r="H12" s="19" t="s">
        <v>387</v>
      </c>
      <c r="I12" s="19" t="s">
        <v>787</v>
      </c>
      <c r="J12" s="23">
        <v>1</v>
      </c>
      <c r="K12" s="24">
        <v>2</v>
      </c>
      <c r="L12" s="24">
        <v>2</v>
      </c>
      <c r="M12" s="23">
        <v>1</v>
      </c>
      <c r="N12" s="21">
        <v>4</v>
      </c>
      <c r="O12">
        <f t="shared" si="1"/>
        <v>1</v>
      </c>
      <c r="P12">
        <f t="shared" si="2"/>
        <v>1.02</v>
      </c>
      <c r="Q12">
        <f t="shared" si="3"/>
        <v>1.02</v>
      </c>
      <c r="R12">
        <f t="shared" si="4"/>
        <v>1</v>
      </c>
      <c r="S12">
        <f t="shared" si="5"/>
        <v>1.5</v>
      </c>
      <c r="T12" cm="1">
        <f t="array" ref="T12">EXP(SQRT(SUM(LN(O12:S12)^2)))</f>
        <v>1.5014496933519168</v>
      </c>
    </row>
    <row r="13" spans="1:27" ht="29" x14ac:dyDescent="0.35">
      <c r="B13" s="19" t="s">
        <v>404</v>
      </c>
      <c r="C13" s="70">
        <v>5317004.05</v>
      </c>
      <c r="D13" s="19" t="s">
        <v>393</v>
      </c>
      <c r="E13" s="19" t="s">
        <v>394</v>
      </c>
      <c r="F13" s="19">
        <v>82.4</v>
      </c>
      <c r="G13" s="19" t="s">
        <v>395</v>
      </c>
      <c r="H13" s="19" t="s">
        <v>387</v>
      </c>
      <c r="I13" s="19" t="s">
        <v>787</v>
      </c>
      <c r="J13" s="23">
        <v>1</v>
      </c>
      <c r="K13" s="24">
        <v>2</v>
      </c>
      <c r="L13" s="24">
        <v>2</v>
      </c>
      <c r="M13" s="23">
        <v>1</v>
      </c>
      <c r="N13" s="21">
        <v>4</v>
      </c>
      <c r="O13">
        <f t="shared" si="1"/>
        <v>1</v>
      </c>
      <c r="P13">
        <f t="shared" si="2"/>
        <v>1.02</v>
      </c>
      <c r="Q13">
        <f t="shared" si="3"/>
        <v>1.02</v>
      </c>
      <c r="R13">
        <f t="shared" si="4"/>
        <v>1</v>
      </c>
      <c r="S13">
        <f t="shared" si="5"/>
        <v>1.5</v>
      </c>
      <c r="T13" cm="1">
        <f t="array" ref="T13">EXP(SQRT(SUM(LN(O13:S13)^2)))</f>
        <v>1.5014496933519168</v>
      </c>
    </row>
    <row r="14" spans="1:27" ht="43.5" x14ac:dyDescent="0.35">
      <c r="B14" s="19" t="s">
        <v>405</v>
      </c>
      <c r="C14" s="70">
        <v>1575452.39</v>
      </c>
      <c r="D14" s="19" t="s">
        <v>393</v>
      </c>
      <c r="E14" s="19" t="s">
        <v>394</v>
      </c>
      <c r="F14" s="19">
        <v>82.4</v>
      </c>
      <c r="G14" s="19" t="s">
        <v>395</v>
      </c>
      <c r="H14" s="19" t="s">
        <v>387</v>
      </c>
      <c r="I14" s="19" t="s">
        <v>787</v>
      </c>
      <c r="J14" s="23">
        <v>1</v>
      </c>
      <c r="K14" s="24">
        <v>2</v>
      </c>
      <c r="L14" s="24">
        <v>2</v>
      </c>
      <c r="M14" s="23">
        <v>1</v>
      </c>
      <c r="N14" s="21">
        <v>4</v>
      </c>
      <c r="O14">
        <f t="shared" si="1"/>
        <v>1</v>
      </c>
      <c r="P14">
        <f t="shared" si="2"/>
        <v>1.02</v>
      </c>
      <c r="Q14">
        <f t="shared" si="3"/>
        <v>1.02</v>
      </c>
      <c r="R14">
        <f t="shared" si="4"/>
        <v>1</v>
      </c>
      <c r="S14">
        <f t="shared" si="5"/>
        <v>1.5</v>
      </c>
      <c r="T14" cm="1">
        <f t="array" ref="T14">EXP(SQRT(SUM(LN(O14:S14)^2)))</f>
        <v>1.5014496933519168</v>
      </c>
    </row>
    <row r="15" spans="1:27" ht="29" x14ac:dyDescent="0.35">
      <c r="B15" s="19" t="s">
        <v>406</v>
      </c>
      <c r="C15" s="70">
        <v>3752402.4</v>
      </c>
      <c r="D15" s="19" t="s">
        <v>393</v>
      </c>
      <c r="E15" s="19" t="s">
        <v>394</v>
      </c>
      <c r="F15" s="19">
        <v>82.4</v>
      </c>
      <c r="G15" s="19" t="s">
        <v>395</v>
      </c>
      <c r="H15" s="19" t="s">
        <v>387</v>
      </c>
      <c r="I15" s="19" t="s">
        <v>787</v>
      </c>
      <c r="J15" s="23">
        <v>1</v>
      </c>
      <c r="K15" s="24">
        <v>2</v>
      </c>
      <c r="L15" s="24">
        <v>2</v>
      </c>
      <c r="M15" s="23">
        <v>1</v>
      </c>
      <c r="N15" s="21">
        <v>4</v>
      </c>
      <c r="O15">
        <f t="shared" si="1"/>
        <v>1</v>
      </c>
      <c r="P15">
        <f t="shared" si="2"/>
        <v>1.02</v>
      </c>
      <c r="Q15">
        <f t="shared" si="3"/>
        <v>1.02</v>
      </c>
      <c r="R15">
        <f t="shared" si="4"/>
        <v>1</v>
      </c>
      <c r="S15">
        <f t="shared" si="5"/>
        <v>1.5</v>
      </c>
      <c r="T15" cm="1">
        <f t="array" ref="T15">EXP(SQRT(SUM(LN(O15:S15)^2)))</f>
        <v>1.5014496933519168</v>
      </c>
    </row>
    <row r="16" spans="1:27" ht="29" x14ac:dyDescent="0.35">
      <c r="B16" s="19" t="s">
        <v>407</v>
      </c>
      <c r="C16" s="70">
        <v>1872074.49</v>
      </c>
      <c r="D16" s="19" t="s">
        <v>393</v>
      </c>
      <c r="E16" s="19" t="s">
        <v>394</v>
      </c>
      <c r="F16" s="19">
        <v>82.4</v>
      </c>
      <c r="G16" s="19" t="s">
        <v>395</v>
      </c>
      <c r="H16" s="19" t="s">
        <v>387</v>
      </c>
      <c r="I16" s="19" t="s">
        <v>787</v>
      </c>
      <c r="J16" s="23">
        <v>1</v>
      </c>
      <c r="K16" s="24">
        <v>2</v>
      </c>
      <c r="L16" s="24">
        <v>2</v>
      </c>
      <c r="M16" s="23">
        <v>1</v>
      </c>
      <c r="N16" s="21">
        <v>4</v>
      </c>
      <c r="O16">
        <f t="shared" si="1"/>
        <v>1</v>
      </c>
      <c r="P16">
        <f t="shared" si="2"/>
        <v>1.02</v>
      </c>
      <c r="Q16">
        <f t="shared" si="3"/>
        <v>1.02</v>
      </c>
      <c r="R16">
        <f t="shared" si="4"/>
        <v>1</v>
      </c>
      <c r="S16">
        <f t="shared" si="5"/>
        <v>1.5</v>
      </c>
      <c r="T16" cm="1">
        <f t="array" ref="T16">EXP(SQRT(SUM(LN(O16:S16)^2)))</f>
        <v>1.5014496933519168</v>
      </c>
    </row>
    <row r="17" spans="2:20" ht="29" x14ac:dyDescent="0.35">
      <c r="B17" s="19" t="s">
        <v>408</v>
      </c>
      <c r="C17" s="70">
        <v>2081658.72</v>
      </c>
      <c r="D17" s="19" t="s">
        <v>393</v>
      </c>
      <c r="E17" s="19" t="s">
        <v>394</v>
      </c>
      <c r="F17" s="19">
        <v>82.4</v>
      </c>
      <c r="G17" s="19" t="s">
        <v>395</v>
      </c>
      <c r="H17" s="19" t="s">
        <v>387</v>
      </c>
      <c r="I17" s="19" t="s">
        <v>787</v>
      </c>
      <c r="J17" s="23">
        <v>1</v>
      </c>
      <c r="K17" s="24">
        <v>2</v>
      </c>
      <c r="L17" s="24">
        <v>2</v>
      </c>
      <c r="M17" s="23">
        <v>1</v>
      </c>
      <c r="N17" s="21">
        <v>4</v>
      </c>
      <c r="O17">
        <f t="shared" si="1"/>
        <v>1</v>
      </c>
      <c r="P17">
        <f t="shared" si="2"/>
        <v>1.02</v>
      </c>
      <c r="Q17">
        <f t="shared" si="3"/>
        <v>1.02</v>
      </c>
      <c r="R17">
        <f t="shared" si="4"/>
        <v>1</v>
      </c>
      <c r="S17">
        <f t="shared" si="5"/>
        <v>1.5</v>
      </c>
      <c r="T17" cm="1">
        <f t="array" ref="T17">EXP(SQRT(SUM(LN(O17:S17)^2)))</f>
        <v>1.5014496933519168</v>
      </c>
    </row>
    <row r="18" spans="2:20" ht="29" x14ac:dyDescent="0.35">
      <c r="B18" s="19" t="s">
        <v>409</v>
      </c>
      <c r="C18" s="70">
        <v>1387037.64</v>
      </c>
      <c r="D18" s="19" t="s">
        <v>410</v>
      </c>
      <c r="E18" s="19" t="s">
        <v>394</v>
      </c>
      <c r="F18" s="19">
        <v>82.4</v>
      </c>
      <c r="G18" s="19" t="s">
        <v>395</v>
      </c>
      <c r="H18" s="19" t="s">
        <v>387</v>
      </c>
      <c r="I18" s="19" t="s">
        <v>787</v>
      </c>
      <c r="J18" s="23">
        <v>1</v>
      </c>
      <c r="K18" s="24">
        <v>2</v>
      </c>
      <c r="L18" s="24">
        <v>2</v>
      </c>
      <c r="M18" s="23">
        <v>1</v>
      </c>
      <c r="N18" s="21">
        <v>4</v>
      </c>
      <c r="O18">
        <f t="shared" si="1"/>
        <v>1</v>
      </c>
      <c r="P18">
        <f t="shared" si="2"/>
        <v>1.02</v>
      </c>
      <c r="Q18">
        <f t="shared" si="3"/>
        <v>1.02</v>
      </c>
      <c r="R18">
        <f t="shared" si="4"/>
        <v>1</v>
      </c>
      <c r="S18">
        <f t="shared" si="5"/>
        <v>1.5</v>
      </c>
      <c r="T18" cm="1">
        <f t="array" ref="T18">EXP(SQRT(SUM(LN(O18:S18)^2)))</f>
        <v>1.5014496933519168</v>
      </c>
    </row>
    <row r="19" spans="2:20" ht="29" x14ac:dyDescent="0.35">
      <c r="B19" s="19" t="s">
        <v>411</v>
      </c>
      <c r="C19" s="70">
        <v>146419.63</v>
      </c>
      <c r="D19" s="19" t="s">
        <v>410</v>
      </c>
      <c r="E19" s="19" t="s">
        <v>394</v>
      </c>
      <c r="F19" s="19">
        <v>82.4</v>
      </c>
      <c r="G19" s="19" t="s">
        <v>395</v>
      </c>
      <c r="H19" s="19" t="s">
        <v>387</v>
      </c>
      <c r="I19" s="19" t="s">
        <v>787</v>
      </c>
      <c r="J19" s="23">
        <v>1</v>
      </c>
      <c r="K19" s="24">
        <v>2</v>
      </c>
      <c r="L19" s="24">
        <v>2</v>
      </c>
      <c r="M19" s="23">
        <v>1</v>
      </c>
      <c r="N19" s="21">
        <v>4</v>
      </c>
      <c r="O19">
        <f t="shared" si="1"/>
        <v>1</v>
      </c>
      <c r="P19">
        <f t="shared" si="2"/>
        <v>1.02</v>
      </c>
      <c r="Q19">
        <f t="shared" si="3"/>
        <v>1.02</v>
      </c>
      <c r="R19">
        <f t="shared" si="4"/>
        <v>1</v>
      </c>
      <c r="S19">
        <f t="shared" si="5"/>
        <v>1.5</v>
      </c>
      <c r="T19" cm="1">
        <f t="array" ref="T19">EXP(SQRT(SUM(LN(O19:S19)^2)))</f>
        <v>1.5014496933519168</v>
      </c>
    </row>
    <row r="20" spans="2:20" ht="29" x14ac:dyDescent="0.35">
      <c r="B20" s="19" t="s">
        <v>412</v>
      </c>
      <c r="C20" s="70">
        <v>191262896.56</v>
      </c>
      <c r="D20" s="19" t="s">
        <v>413</v>
      </c>
      <c r="E20" s="19" t="s">
        <v>394</v>
      </c>
      <c r="F20" s="19">
        <v>82.4</v>
      </c>
      <c r="G20" s="19" t="s">
        <v>395</v>
      </c>
      <c r="H20" s="19" t="s">
        <v>387</v>
      </c>
      <c r="I20" s="19" t="s">
        <v>787</v>
      </c>
      <c r="J20" s="23">
        <v>1</v>
      </c>
      <c r="K20" s="24">
        <v>2</v>
      </c>
      <c r="L20" s="24">
        <v>2</v>
      </c>
      <c r="M20" s="23">
        <v>1</v>
      </c>
      <c r="N20" s="21">
        <v>4</v>
      </c>
      <c r="O20">
        <f t="shared" si="1"/>
        <v>1</v>
      </c>
      <c r="P20">
        <f t="shared" si="2"/>
        <v>1.02</v>
      </c>
      <c r="Q20">
        <f t="shared" si="3"/>
        <v>1.02</v>
      </c>
      <c r="R20">
        <f t="shared" si="4"/>
        <v>1</v>
      </c>
      <c r="S20">
        <f t="shared" si="5"/>
        <v>1.5</v>
      </c>
      <c r="T20" cm="1">
        <f t="array" ref="T20">EXP(SQRT(SUM(LN(O20:S20)^2)))</f>
        <v>1.5014496933519168</v>
      </c>
    </row>
    <row r="21" spans="2:20" ht="29" x14ac:dyDescent="0.35">
      <c r="B21" s="19" t="s">
        <v>414</v>
      </c>
      <c r="C21" s="70">
        <v>35411.33</v>
      </c>
      <c r="D21" s="19" t="s">
        <v>410</v>
      </c>
      <c r="E21" s="19" t="s">
        <v>394</v>
      </c>
      <c r="F21" s="19">
        <v>82.4</v>
      </c>
      <c r="G21" s="19" t="s">
        <v>395</v>
      </c>
      <c r="H21" s="19" t="s">
        <v>387</v>
      </c>
      <c r="I21" s="19" t="s">
        <v>787</v>
      </c>
      <c r="J21" s="23">
        <v>1</v>
      </c>
      <c r="K21" s="24">
        <v>2</v>
      </c>
      <c r="L21" s="24">
        <v>2</v>
      </c>
      <c r="M21" s="23">
        <v>1</v>
      </c>
      <c r="N21" s="21">
        <v>4</v>
      </c>
      <c r="O21">
        <f t="shared" si="1"/>
        <v>1</v>
      </c>
      <c r="P21">
        <f t="shared" si="2"/>
        <v>1.02</v>
      </c>
      <c r="Q21">
        <f t="shared" si="3"/>
        <v>1.02</v>
      </c>
      <c r="R21">
        <f t="shared" si="4"/>
        <v>1</v>
      </c>
      <c r="S21">
        <f t="shared" si="5"/>
        <v>1.5</v>
      </c>
      <c r="T21" cm="1">
        <f t="array" ref="T21">EXP(SQRT(SUM(LN(O21:S21)^2)))</f>
        <v>1.5014496933519168</v>
      </c>
    </row>
    <row r="22" spans="2:20" ht="29" x14ac:dyDescent="0.35">
      <c r="B22" s="19" t="s">
        <v>415</v>
      </c>
      <c r="C22" s="70">
        <v>25094.28</v>
      </c>
      <c r="D22" s="19" t="s">
        <v>410</v>
      </c>
      <c r="E22" s="19" t="s">
        <v>394</v>
      </c>
      <c r="F22" s="19">
        <v>82.4</v>
      </c>
      <c r="G22" s="19" t="s">
        <v>395</v>
      </c>
      <c r="H22" s="19" t="s">
        <v>387</v>
      </c>
      <c r="I22" s="19" t="s">
        <v>787</v>
      </c>
      <c r="J22" s="23">
        <v>1</v>
      </c>
      <c r="K22" s="24">
        <v>2</v>
      </c>
      <c r="L22" s="24">
        <v>2</v>
      </c>
      <c r="M22" s="23">
        <v>1</v>
      </c>
      <c r="N22" s="21">
        <v>4</v>
      </c>
      <c r="O22">
        <f t="shared" si="1"/>
        <v>1</v>
      </c>
      <c r="P22">
        <f t="shared" si="2"/>
        <v>1.02</v>
      </c>
      <c r="Q22">
        <f t="shared" si="3"/>
        <v>1.02</v>
      </c>
      <c r="R22">
        <f t="shared" si="4"/>
        <v>1</v>
      </c>
      <c r="S22">
        <f t="shared" si="5"/>
        <v>1.5</v>
      </c>
      <c r="T22" cm="1">
        <f t="array" ref="T22">EXP(SQRT(SUM(LN(O22:S22)^2)))</f>
        <v>1.5014496933519168</v>
      </c>
    </row>
    <row r="23" spans="2:20" ht="29" x14ac:dyDescent="0.35">
      <c r="B23" s="19" t="s">
        <v>416</v>
      </c>
      <c r="C23" s="70">
        <v>962951.16</v>
      </c>
      <c r="D23" s="19" t="s">
        <v>410</v>
      </c>
      <c r="E23" s="19" t="s">
        <v>394</v>
      </c>
      <c r="F23" s="19">
        <v>82.4</v>
      </c>
      <c r="G23" s="19" t="s">
        <v>395</v>
      </c>
      <c r="H23" s="19" t="s">
        <v>387</v>
      </c>
      <c r="I23" s="19" t="s">
        <v>787</v>
      </c>
      <c r="J23" s="23">
        <v>1</v>
      </c>
      <c r="K23" s="24">
        <v>2</v>
      </c>
      <c r="L23" s="24">
        <v>2</v>
      </c>
      <c r="M23" s="23">
        <v>1</v>
      </c>
      <c r="N23" s="21">
        <v>4</v>
      </c>
      <c r="O23">
        <f t="shared" si="1"/>
        <v>1</v>
      </c>
      <c r="P23">
        <f t="shared" si="2"/>
        <v>1.02</v>
      </c>
      <c r="Q23">
        <f t="shared" si="3"/>
        <v>1.02</v>
      </c>
      <c r="R23">
        <f t="shared" si="4"/>
        <v>1</v>
      </c>
      <c r="S23">
        <f t="shared" si="5"/>
        <v>1.5</v>
      </c>
      <c r="T23" cm="1">
        <f t="array" ref="T23">EXP(SQRT(SUM(LN(O23:S23)^2)))</f>
        <v>1.5014496933519168</v>
      </c>
    </row>
    <row r="24" spans="2:20" ht="29" x14ac:dyDescent="0.35">
      <c r="B24" s="19" t="s">
        <v>417</v>
      </c>
      <c r="C24" s="70">
        <v>151418.17000000001</v>
      </c>
      <c r="D24" s="19" t="s">
        <v>410</v>
      </c>
      <c r="E24" s="19" t="s">
        <v>394</v>
      </c>
      <c r="F24" s="19">
        <v>82.4</v>
      </c>
      <c r="G24" s="19" t="s">
        <v>395</v>
      </c>
      <c r="H24" s="19" t="s">
        <v>387</v>
      </c>
      <c r="I24" s="19" t="s">
        <v>787</v>
      </c>
      <c r="J24" s="23">
        <v>1</v>
      </c>
      <c r="K24" s="24">
        <v>2</v>
      </c>
      <c r="L24" s="24">
        <v>2</v>
      </c>
      <c r="M24" s="23">
        <v>1</v>
      </c>
      <c r="N24" s="21">
        <v>4</v>
      </c>
      <c r="O24">
        <f t="shared" si="1"/>
        <v>1</v>
      </c>
      <c r="P24">
        <f t="shared" si="2"/>
        <v>1.02</v>
      </c>
      <c r="Q24">
        <f t="shared" si="3"/>
        <v>1.02</v>
      </c>
      <c r="R24">
        <f t="shared" si="4"/>
        <v>1</v>
      </c>
      <c r="S24">
        <f t="shared" si="5"/>
        <v>1.5</v>
      </c>
      <c r="T24" cm="1">
        <f t="array" ref="T24">EXP(SQRT(SUM(LN(O24:S24)^2)))</f>
        <v>1.5014496933519168</v>
      </c>
    </row>
    <row r="25" spans="2:20" ht="29" x14ac:dyDescent="0.35">
      <c r="B25" s="19" t="s">
        <v>418</v>
      </c>
      <c r="C25" s="70">
        <v>700322.59</v>
      </c>
      <c r="D25" s="19" t="s">
        <v>410</v>
      </c>
      <c r="E25" s="19" t="s">
        <v>394</v>
      </c>
      <c r="F25" s="19">
        <v>82.4</v>
      </c>
      <c r="G25" s="19" t="s">
        <v>395</v>
      </c>
      <c r="H25" s="19" t="s">
        <v>387</v>
      </c>
      <c r="I25" s="19" t="s">
        <v>787</v>
      </c>
      <c r="J25" s="23">
        <v>1</v>
      </c>
      <c r="K25" s="24">
        <v>2</v>
      </c>
      <c r="L25" s="24">
        <v>2</v>
      </c>
      <c r="M25" s="23">
        <v>1</v>
      </c>
      <c r="N25" s="21">
        <v>4</v>
      </c>
      <c r="O25">
        <f t="shared" si="1"/>
        <v>1</v>
      </c>
      <c r="P25">
        <f t="shared" si="2"/>
        <v>1.02</v>
      </c>
      <c r="Q25">
        <f t="shared" si="3"/>
        <v>1.02</v>
      </c>
      <c r="R25">
        <f t="shared" si="4"/>
        <v>1</v>
      </c>
      <c r="S25">
        <f t="shared" si="5"/>
        <v>1.5</v>
      </c>
      <c r="T25" cm="1">
        <f t="array" ref="T25">EXP(SQRT(SUM(LN(O25:S25)^2)))</f>
        <v>1.5014496933519168</v>
      </c>
    </row>
    <row r="26" spans="2:20" ht="43.5" x14ac:dyDescent="0.35">
      <c r="B26" s="19" t="s">
        <v>419</v>
      </c>
      <c r="C26" s="70">
        <v>176067.43</v>
      </c>
      <c r="D26" s="19" t="s">
        <v>410</v>
      </c>
      <c r="E26" s="19" t="s">
        <v>394</v>
      </c>
      <c r="F26" s="19">
        <v>82.4</v>
      </c>
      <c r="G26" s="19" t="s">
        <v>395</v>
      </c>
      <c r="H26" s="19" t="s">
        <v>387</v>
      </c>
      <c r="I26" s="19" t="s">
        <v>787</v>
      </c>
      <c r="J26" s="23">
        <v>1</v>
      </c>
      <c r="K26" s="24">
        <v>2</v>
      </c>
      <c r="L26" s="24">
        <v>2</v>
      </c>
      <c r="M26" s="23">
        <v>1</v>
      </c>
      <c r="N26" s="21">
        <v>4</v>
      </c>
      <c r="O26">
        <f t="shared" si="1"/>
        <v>1</v>
      </c>
      <c r="P26">
        <f t="shared" si="2"/>
        <v>1.02</v>
      </c>
      <c r="Q26">
        <f t="shared" si="3"/>
        <v>1.02</v>
      </c>
      <c r="R26">
        <f t="shared" si="4"/>
        <v>1</v>
      </c>
      <c r="S26">
        <f t="shared" si="5"/>
        <v>1.5</v>
      </c>
      <c r="T26" cm="1">
        <f t="array" ref="T26">EXP(SQRT(SUM(LN(O26:S26)^2)))</f>
        <v>1.5014496933519168</v>
      </c>
    </row>
    <row r="27" spans="2:20" ht="29" x14ac:dyDescent="0.35">
      <c r="B27" s="19" t="s">
        <v>420</v>
      </c>
      <c r="C27" s="70">
        <v>358631.15</v>
      </c>
      <c r="D27" s="19" t="s">
        <v>410</v>
      </c>
      <c r="E27" s="19" t="s">
        <v>394</v>
      </c>
      <c r="F27" s="19">
        <v>82.4</v>
      </c>
      <c r="G27" s="19" t="s">
        <v>395</v>
      </c>
      <c r="H27" s="19" t="s">
        <v>387</v>
      </c>
      <c r="I27" s="19" t="s">
        <v>787</v>
      </c>
      <c r="J27" s="23">
        <v>1</v>
      </c>
      <c r="K27" s="24">
        <v>2</v>
      </c>
      <c r="L27" s="24">
        <v>2</v>
      </c>
      <c r="M27" s="23">
        <v>1</v>
      </c>
      <c r="N27" s="21">
        <v>4</v>
      </c>
      <c r="O27">
        <f t="shared" si="1"/>
        <v>1</v>
      </c>
      <c r="P27">
        <f t="shared" si="2"/>
        <v>1.02</v>
      </c>
      <c r="Q27">
        <f t="shared" si="3"/>
        <v>1.02</v>
      </c>
      <c r="R27">
        <f t="shared" si="4"/>
        <v>1</v>
      </c>
      <c r="S27">
        <f t="shared" si="5"/>
        <v>1.5</v>
      </c>
      <c r="T27" cm="1">
        <f t="array" ref="T27">EXP(SQRT(SUM(LN(O27:S27)^2)))</f>
        <v>1.5014496933519168</v>
      </c>
    </row>
    <row r="28" spans="2:20" ht="29" x14ac:dyDescent="0.35">
      <c r="B28" s="19" t="s">
        <v>407</v>
      </c>
      <c r="C28" s="70">
        <v>140338.96</v>
      </c>
      <c r="D28" s="19" t="s">
        <v>410</v>
      </c>
      <c r="E28" s="19" t="s">
        <v>394</v>
      </c>
      <c r="F28" s="19">
        <v>82.4</v>
      </c>
      <c r="G28" s="19" t="s">
        <v>395</v>
      </c>
      <c r="H28" s="19" t="s">
        <v>387</v>
      </c>
      <c r="I28" s="19" t="s">
        <v>787</v>
      </c>
      <c r="J28" s="23">
        <v>1</v>
      </c>
      <c r="K28" s="24">
        <v>2</v>
      </c>
      <c r="L28" s="24">
        <v>2</v>
      </c>
      <c r="M28" s="23">
        <v>1</v>
      </c>
      <c r="N28" s="21">
        <v>4</v>
      </c>
      <c r="O28">
        <f t="shared" si="1"/>
        <v>1</v>
      </c>
      <c r="P28">
        <f t="shared" si="2"/>
        <v>1.02</v>
      </c>
      <c r="Q28">
        <f t="shared" si="3"/>
        <v>1.02</v>
      </c>
      <c r="R28">
        <f t="shared" si="4"/>
        <v>1</v>
      </c>
      <c r="S28">
        <f t="shared" si="5"/>
        <v>1.5</v>
      </c>
      <c r="T28" cm="1">
        <f t="array" ref="T28">EXP(SQRT(SUM(LN(O28:S28)^2)))</f>
        <v>1.5014496933519168</v>
      </c>
    </row>
    <row r="29" spans="2:20" ht="29" x14ac:dyDescent="0.35">
      <c r="B29" s="19" t="s">
        <v>421</v>
      </c>
      <c r="C29" s="70">
        <v>287906.11</v>
      </c>
      <c r="D29" s="19" t="s">
        <v>410</v>
      </c>
      <c r="E29" s="19" t="s">
        <v>394</v>
      </c>
      <c r="F29" s="19">
        <v>82.4</v>
      </c>
      <c r="G29" s="19" t="s">
        <v>395</v>
      </c>
      <c r="H29" s="19" t="s">
        <v>387</v>
      </c>
      <c r="I29" s="19" t="s">
        <v>787</v>
      </c>
      <c r="J29" s="23">
        <v>1</v>
      </c>
      <c r="K29" s="24">
        <v>2</v>
      </c>
      <c r="L29" s="24">
        <v>2</v>
      </c>
      <c r="M29" s="23">
        <v>1</v>
      </c>
      <c r="N29" s="21">
        <v>4</v>
      </c>
      <c r="O29">
        <f t="shared" si="1"/>
        <v>1</v>
      </c>
      <c r="P29">
        <f t="shared" si="2"/>
        <v>1.02</v>
      </c>
      <c r="Q29">
        <f t="shared" si="3"/>
        <v>1.02</v>
      </c>
      <c r="R29">
        <f t="shared" si="4"/>
        <v>1</v>
      </c>
      <c r="S29">
        <f t="shared" si="5"/>
        <v>1.5</v>
      </c>
      <c r="T29" cm="1">
        <f t="array" ref="T29">EXP(SQRT(SUM(LN(O29:S29)^2)))</f>
        <v>1.5014496933519168</v>
      </c>
    </row>
  </sheetData>
  <mergeCells count="1">
    <mergeCell ref="V3:AA3"/>
  </mergeCells>
  <hyperlinks>
    <hyperlink ref="A4" r:id="rId1"/>
    <hyperlink ref="A1" location="'Table of contents'!A1" display="Return to table of contents"/>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1"/>
  <sheetViews>
    <sheetView zoomScale="80" zoomScaleNormal="80" workbookViewId="0">
      <selection activeCell="C1" sqref="C1:D1048576"/>
    </sheetView>
  </sheetViews>
  <sheetFormatPr defaultRowHeight="14.5" x14ac:dyDescent="0.35"/>
  <cols>
    <col min="2" max="2" width="19.54296875" style="19" customWidth="1"/>
    <col min="3" max="3" width="10.54296875" style="19" hidden="1" customWidth="1"/>
    <col min="4" max="4" width="0" style="19" hidden="1" customWidth="1"/>
    <col min="5" max="5" width="17.453125" style="19" customWidth="1"/>
    <col min="6" max="8" width="8.7265625" style="19"/>
    <col min="9" max="9" width="22.81640625" style="19" customWidth="1"/>
  </cols>
  <sheetData>
    <row r="1" spans="1:27" x14ac:dyDescent="0.35">
      <c r="A1" s="76" t="s">
        <v>873</v>
      </c>
      <c r="B1"/>
      <c r="C1"/>
      <c r="D1"/>
      <c r="E1"/>
      <c r="F1"/>
      <c r="G1"/>
      <c r="H1"/>
      <c r="I1"/>
    </row>
    <row r="2" spans="1:27" ht="15" thickBot="1" x14ac:dyDescent="0.4">
      <c r="A2" s="76"/>
      <c r="B2"/>
      <c r="C2"/>
      <c r="D2"/>
      <c r="E2"/>
      <c r="F2"/>
      <c r="G2"/>
      <c r="H2"/>
      <c r="I2"/>
    </row>
    <row r="3" spans="1:27" ht="52.5" thickBot="1" x14ac:dyDescent="0.4">
      <c r="A3" s="9" t="s">
        <v>38</v>
      </c>
      <c r="B3" s="7" t="s">
        <v>39</v>
      </c>
      <c r="C3" s="7" t="s">
        <v>296</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44" thickBot="1" x14ac:dyDescent="0.4">
      <c r="B4" s="19" t="s">
        <v>422</v>
      </c>
      <c r="C4" s="71">
        <v>272869.5</v>
      </c>
      <c r="D4" s="19" t="s">
        <v>393</v>
      </c>
      <c r="E4" s="19" t="s">
        <v>423</v>
      </c>
      <c r="F4" s="19">
        <v>86</v>
      </c>
      <c r="G4" s="19" t="s">
        <v>424</v>
      </c>
      <c r="H4" s="19" t="s">
        <v>387</v>
      </c>
      <c r="I4" s="19" t="s">
        <v>786</v>
      </c>
      <c r="J4" s="23">
        <v>1</v>
      </c>
      <c r="K4" s="24">
        <v>2</v>
      </c>
      <c r="L4" s="25">
        <v>3</v>
      </c>
      <c r="M4" s="23">
        <v>1</v>
      </c>
      <c r="N4" s="25">
        <v>3</v>
      </c>
      <c r="O4">
        <f>IF(J4=1,W$5,IF(J4=2,W$6,IF(J4=3,W$7,IF(J4=4,W$8,IF(J4=5,W$9,"no")))))</f>
        <v>1</v>
      </c>
      <c r="P4">
        <f>IF(K4=1,X$5,IF(K4=2,X$6,IF(K4=3,X$7,IF(K4=4,X$8,IF(K4=5,X$9,"no")))))</f>
        <v>1.02</v>
      </c>
      <c r="Q4">
        <f>IF(L4=1,Y$5,IF(L4=2,Y$6,IF(L4=3,Y$7,IF(L4=4,Y$8,IF(L4=5,Y$9,"no")))))</f>
        <v>1.1000000000000001</v>
      </c>
      <c r="R4">
        <f>IF(M4=1,Z$5,IF(M4=2,Z$6,IF(M4=3,Z$7,IF(M4=4,Z$8,IF(M4=5,Z$9,"no")))))</f>
        <v>1</v>
      </c>
      <c r="S4">
        <f>IF(N4=1,AA$5,IF(N4=2,AA$6,IF(N4=3,AA$7,IF(N4=4,AA$8,IF(N4=5,AA$9,"no")))))</f>
        <v>1.2</v>
      </c>
      <c r="T4" cm="1">
        <f t="array" ref="T4">EXP(SQRT(SUM(LN(O4:S4)^2)))</f>
        <v>1.2295911287822268</v>
      </c>
      <c r="V4" s="47" t="s">
        <v>906</v>
      </c>
      <c r="W4" s="7" t="s">
        <v>907</v>
      </c>
      <c r="X4" s="7" t="s">
        <v>908</v>
      </c>
      <c r="Y4" s="7" t="s">
        <v>909</v>
      </c>
      <c r="Z4" s="7" t="s">
        <v>910</v>
      </c>
      <c r="AA4" s="7" t="s">
        <v>911</v>
      </c>
    </row>
    <row r="5" spans="1:27" ht="43.5" x14ac:dyDescent="0.35">
      <c r="B5" s="19" t="s">
        <v>425</v>
      </c>
      <c r="C5" s="71">
        <v>140595.79999999999</v>
      </c>
      <c r="D5" s="19" t="s">
        <v>393</v>
      </c>
      <c r="E5" s="19" t="s">
        <v>423</v>
      </c>
      <c r="F5" s="19">
        <v>86</v>
      </c>
      <c r="G5" s="19" t="s">
        <v>424</v>
      </c>
      <c r="H5" s="19" t="s">
        <v>387</v>
      </c>
      <c r="I5" s="19" t="s">
        <v>786</v>
      </c>
      <c r="J5" s="23">
        <v>1</v>
      </c>
      <c r="K5" s="24">
        <v>2</v>
      </c>
      <c r="L5" s="25">
        <v>3</v>
      </c>
      <c r="M5" s="23">
        <v>1</v>
      </c>
      <c r="N5" s="25">
        <v>3</v>
      </c>
      <c r="O5">
        <f t="shared" ref="O5:S9" si="0">IF(J5=1,W$5,IF(J5=2,W$6,IF(J5=3,W$7,IF(J5=4,W$8,IF(J5=5,W$9,"no")))))</f>
        <v>1</v>
      </c>
      <c r="P5">
        <f t="shared" si="0"/>
        <v>1.02</v>
      </c>
      <c r="Q5">
        <f t="shared" si="0"/>
        <v>1.1000000000000001</v>
      </c>
      <c r="R5">
        <f t="shared" si="0"/>
        <v>1</v>
      </c>
      <c r="S5">
        <f t="shared" si="0"/>
        <v>1.2</v>
      </c>
      <c r="T5" cm="1">
        <f t="array" ref="T5">EXP(SQRT(SUM(LN(O5:S5)^2)))</f>
        <v>1.2295911287822268</v>
      </c>
      <c r="V5">
        <v>1</v>
      </c>
      <c r="W5">
        <v>1</v>
      </c>
      <c r="X5">
        <v>1</v>
      </c>
      <c r="Y5">
        <v>1</v>
      </c>
      <c r="Z5">
        <v>1</v>
      </c>
      <c r="AA5">
        <v>1</v>
      </c>
    </row>
    <row r="6" spans="1:27" ht="43.5" x14ac:dyDescent="0.35">
      <c r="B6" s="19" t="s">
        <v>426</v>
      </c>
      <c r="C6" s="71">
        <v>62621.3</v>
      </c>
      <c r="D6" s="19" t="s">
        <v>393</v>
      </c>
      <c r="E6" s="19" t="s">
        <v>423</v>
      </c>
      <c r="F6" s="19">
        <v>86</v>
      </c>
      <c r="G6" s="19" t="s">
        <v>424</v>
      </c>
      <c r="H6" s="19" t="s">
        <v>387</v>
      </c>
      <c r="I6" s="19" t="s">
        <v>786</v>
      </c>
      <c r="J6" s="23">
        <v>1</v>
      </c>
      <c r="K6" s="24">
        <v>2</v>
      </c>
      <c r="L6" s="25">
        <v>3</v>
      </c>
      <c r="M6" s="23">
        <v>1</v>
      </c>
      <c r="N6" s="25">
        <v>3</v>
      </c>
      <c r="O6">
        <f t="shared" si="0"/>
        <v>1</v>
      </c>
      <c r="P6">
        <f t="shared" si="0"/>
        <v>1.02</v>
      </c>
      <c r="Q6">
        <f t="shared" si="0"/>
        <v>1.1000000000000001</v>
      </c>
      <c r="R6">
        <f t="shared" si="0"/>
        <v>1</v>
      </c>
      <c r="S6">
        <f t="shared" si="0"/>
        <v>1.2</v>
      </c>
      <c r="T6" cm="1">
        <f t="array" ref="T6">EXP(SQRT(SUM(LN(O6:S6)^2)))</f>
        <v>1.2295911287822268</v>
      </c>
      <c r="V6">
        <v>2</v>
      </c>
      <c r="W6">
        <v>1.05</v>
      </c>
      <c r="X6">
        <v>1.02</v>
      </c>
      <c r="Y6">
        <v>1.02</v>
      </c>
      <c r="Z6">
        <v>1.01</v>
      </c>
      <c r="AA6">
        <v>1.05</v>
      </c>
    </row>
    <row r="7" spans="1:27" ht="43.5" x14ac:dyDescent="0.35">
      <c r="B7" s="19" t="s">
        <v>427</v>
      </c>
      <c r="C7" s="71">
        <v>145310.5</v>
      </c>
      <c r="D7" s="19" t="s">
        <v>393</v>
      </c>
      <c r="E7" s="19" t="s">
        <v>423</v>
      </c>
      <c r="F7" s="19">
        <v>86</v>
      </c>
      <c r="G7" s="19" t="s">
        <v>424</v>
      </c>
      <c r="H7" s="19" t="s">
        <v>387</v>
      </c>
      <c r="I7" s="19" t="s">
        <v>786</v>
      </c>
      <c r="J7" s="23">
        <v>1</v>
      </c>
      <c r="K7" s="24">
        <v>2</v>
      </c>
      <c r="L7" s="25">
        <v>3</v>
      </c>
      <c r="M7" s="23">
        <v>1</v>
      </c>
      <c r="N7" s="25">
        <v>3</v>
      </c>
      <c r="O7">
        <f t="shared" si="0"/>
        <v>1</v>
      </c>
      <c r="P7">
        <f t="shared" si="0"/>
        <v>1.02</v>
      </c>
      <c r="Q7">
        <f t="shared" si="0"/>
        <v>1.1000000000000001</v>
      </c>
      <c r="R7">
        <f t="shared" si="0"/>
        <v>1</v>
      </c>
      <c r="S7">
        <f t="shared" si="0"/>
        <v>1.2</v>
      </c>
      <c r="T7" cm="1">
        <f t="array" ref="T7">EXP(SQRT(SUM(LN(O7:S7)^2)))</f>
        <v>1.2295911287822268</v>
      </c>
      <c r="V7">
        <v>3</v>
      </c>
      <c r="W7">
        <v>1.1000000000000001</v>
      </c>
      <c r="X7">
        <v>1.05</v>
      </c>
      <c r="Y7">
        <v>1.1000000000000001</v>
      </c>
      <c r="Z7">
        <v>1.02</v>
      </c>
      <c r="AA7">
        <v>1.2</v>
      </c>
    </row>
    <row r="8" spans="1:27" ht="43.5" x14ac:dyDescent="0.35">
      <c r="B8" s="19" t="s">
        <v>428</v>
      </c>
      <c r="C8" s="71">
        <v>232668.5</v>
      </c>
      <c r="D8" s="19" t="s">
        <v>393</v>
      </c>
      <c r="E8" s="19" t="s">
        <v>423</v>
      </c>
      <c r="F8" s="19">
        <v>86</v>
      </c>
      <c r="G8" s="19" t="s">
        <v>424</v>
      </c>
      <c r="H8" s="19" t="s">
        <v>387</v>
      </c>
      <c r="I8" s="19" t="s">
        <v>786</v>
      </c>
      <c r="J8" s="23">
        <v>1</v>
      </c>
      <c r="K8" s="24">
        <v>2</v>
      </c>
      <c r="L8" s="25">
        <v>3</v>
      </c>
      <c r="M8" s="23">
        <v>1</v>
      </c>
      <c r="N8" s="25">
        <v>3</v>
      </c>
      <c r="O8">
        <f t="shared" si="0"/>
        <v>1</v>
      </c>
      <c r="P8">
        <f t="shared" si="0"/>
        <v>1.02</v>
      </c>
      <c r="Q8">
        <f t="shared" si="0"/>
        <v>1.1000000000000001</v>
      </c>
      <c r="R8">
        <f t="shared" si="0"/>
        <v>1</v>
      </c>
      <c r="S8">
        <f t="shared" si="0"/>
        <v>1.2</v>
      </c>
      <c r="T8" cm="1">
        <f t="array" ref="T8">EXP(SQRT(SUM(LN(O8:S8)^2)))</f>
        <v>1.2295911287822268</v>
      </c>
      <c r="V8">
        <v>4</v>
      </c>
      <c r="W8">
        <v>1.2</v>
      </c>
      <c r="X8">
        <v>1.1000000000000001</v>
      </c>
      <c r="Y8">
        <v>1.2</v>
      </c>
      <c r="Z8">
        <v>1.05</v>
      </c>
      <c r="AA8">
        <v>1.5</v>
      </c>
    </row>
    <row r="9" spans="1:27" ht="43.5" x14ac:dyDescent="0.35">
      <c r="B9" s="19" t="s">
        <v>429</v>
      </c>
      <c r="C9" s="71">
        <v>692499.5</v>
      </c>
      <c r="D9" s="19" t="s">
        <v>393</v>
      </c>
      <c r="E9" s="19" t="s">
        <v>423</v>
      </c>
      <c r="F9" s="19">
        <v>86</v>
      </c>
      <c r="G9" s="19" t="s">
        <v>424</v>
      </c>
      <c r="H9" s="19" t="s">
        <v>387</v>
      </c>
      <c r="I9" s="19" t="s">
        <v>786</v>
      </c>
      <c r="J9" s="23">
        <v>1</v>
      </c>
      <c r="K9" s="24">
        <v>2</v>
      </c>
      <c r="L9" s="25">
        <v>3</v>
      </c>
      <c r="M9" s="23">
        <v>1</v>
      </c>
      <c r="N9" s="25">
        <v>3</v>
      </c>
      <c r="O9">
        <f t="shared" si="0"/>
        <v>1</v>
      </c>
      <c r="P9">
        <f t="shared" si="0"/>
        <v>1.02</v>
      </c>
      <c r="Q9">
        <f t="shared" si="0"/>
        <v>1.1000000000000001</v>
      </c>
      <c r="R9">
        <f t="shared" si="0"/>
        <v>1</v>
      </c>
      <c r="S9">
        <f t="shared" si="0"/>
        <v>1.2</v>
      </c>
      <c r="T9" cm="1">
        <f t="array" ref="T9">EXP(SQRT(SUM(LN(O9:S9)^2)))</f>
        <v>1.2295911287822268</v>
      </c>
      <c r="V9">
        <v>5</v>
      </c>
      <c r="W9">
        <v>1.5</v>
      </c>
      <c r="X9">
        <v>1.2</v>
      </c>
      <c r="Y9">
        <v>1.5</v>
      </c>
      <c r="Z9">
        <v>1.1000000000000001</v>
      </c>
      <c r="AA9">
        <v>2</v>
      </c>
    </row>
    <row r="10" spans="1:27" ht="43.5" x14ac:dyDescent="0.35">
      <c r="B10" s="19" t="s">
        <v>430</v>
      </c>
      <c r="C10" s="71">
        <v>903033.7</v>
      </c>
      <c r="D10" s="19" t="s">
        <v>393</v>
      </c>
      <c r="E10" s="19" t="s">
        <v>423</v>
      </c>
      <c r="F10" s="19">
        <v>86</v>
      </c>
      <c r="G10" s="19" t="s">
        <v>424</v>
      </c>
      <c r="H10" s="19" t="s">
        <v>387</v>
      </c>
      <c r="I10" s="19" t="s">
        <v>786</v>
      </c>
      <c r="J10" s="23">
        <v>1</v>
      </c>
      <c r="K10" s="24">
        <v>2</v>
      </c>
      <c r="L10" s="25">
        <v>3</v>
      </c>
      <c r="M10" s="23">
        <v>1</v>
      </c>
      <c r="N10" s="25">
        <v>3</v>
      </c>
      <c r="O10">
        <f t="shared" ref="O10:O11" si="1">IF(J10=1,W$5,IF(J10=2,W$6,IF(J10=3,W$7,IF(J10=4,W$8,IF(J10=5,W$9,"no")))))</f>
        <v>1</v>
      </c>
      <c r="P10">
        <f t="shared" ref="P10:P11" si="2">IF(K10=1,X$5,IF(K10=2,X$6,IF(K10=3,X$7,IF(K10=4,X$8,IF(K10=5,X$9,"no")))))</f>
        <v>1.02</v>
      </c>
      <c r="Q10">
        <f t="shared" ref="Q10:Q11" si="3">IF(L10=1,Y$5,IF(L10=2,Y$6,IF(L10=3,Y$7,IF(L10=4,Y$8,IF(L10=5,Y$9,"no")))))</f>
        <v>1.1000000000000001</v>
      </c>
      <c r="R10">
        <f t="shared" ref="R10:R11" si="4">IF(M10=1,Z$5,IF(M10=2,Z$6,IF(M10=3,Z$7,IF(M10=4,Z$8,IF(M10=5,Z$9,"no")))))</f>
        <v>1</v>
      </c>
      <c r="S10">
        <f t="shared" ref="S10:S11" si="5">IF(N10=1,AA$5,IF(N10=2,AA$6,IF(N10=3,AA$7,IF(N10=4,AA$8,IF(N10=5,AA$9,"no")))))</f>
        <v>1.2</v>
      </c>
      <c r="T10" cm="1">
        <f t="array" ref="T10">EXP(SQRT(SUM(LN(O10:S10)^2)))</f>
        <v>1.2295911287822268</v>
      </c>
    </row>
    <row r="11" spans="1:27" ht="43.5" x14ac:dyDescent="0.35">
      <c r="B11" s="19" t="s">
        <v>431</v>
      </c>
      <c r="C11" s="71">
        <v>328131.90000000002</v>
      </c>
      <c r="D11" s="19" t="s">
        <v>393</v>
      </c>
      <c r="E11" s="19" t="s">
        <v>423</v>
      </c>
      <c r="F11" s="19">
        <v>86</v>
      </c>
      <c r="G11" s="19" t="s">
        <v>424</v>
      </c>
      <c r="H11" s="19" t="s">
        <v>387</v>
      </c>
      <c r="I11" s="19" t="s">
        <v>786</v>
      </c>
      <c r="J11" s="23">
        <v>1</v>
      </c>
      <c r="K11" s="24">
        <v>2</v>
      </c>
      <c r="L11" s="25">
        <v>3</v>
      </c>
      <c r="M11" s="23">
        <v>1</v>
      </c>
      <c r="N11" s="25">
        <v>3</v>
      </c>
      <c r="O11">
        <f t="shared" si="1"/>
        <v>1</v>
      </c>
      <c r="P11">
        <f t="shared" si="2"/>
        <v>1.02</v>
      </c>
      <c r="Q11">
        <f t="shared" si="3"/>
        <v>1.1000000000000001</v>
      </c>
      <c r="R11">
        <f t="shared" si="4"/>
        <v>1</v>
      </c>
      <c r="S11">
        <f t="shared" si="5"/>
        <v>1.2</v>
      </c>
      <c r="T11" cm="1">
        <f t="array" ref="T11">EXP(SQRT(SUM(LN(O11:S11)^2)))</f>
        <v>1.2295911287822268</v>
      </c>
    </row>
  </sheetData>
  <mergeCells count="1">
    <mergeCell ref="V3:AA3"/>
  </mergeCells>
  <hyperlinks>
    <hyperlink ref="A1" location="'Table of contents'!A1" display="Return to table of contents"/>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
  <sheetViews>
    <sheetView workbookViewId="0"/>
  </sheetViews>
  <sheetFormatPr defaultRowHeight="14.5" x14ac:dyDescent="0.35"/>
  <cols>
    <col min="1" max="1" width="8.7265625" style="19"/>
    <col min="2" max="2" width="12.1796875" style="19" customWidth="1"/>
    <col min="3" max="3" width="16.453125" style="19" customWidth="1"/>
    <col min="4" max="4" width="23.1796875" style="19" customWidth="1"/>
    <col min="5" max="5" width="23.453125" style="19" customWidth="1"/>
    <col min="6" max="9" width="8.7265625" style="19"/>
  </cols>
  <sheetData>
    <row r="1" spans="1:27" x14ac:dyDescent="0.35">
      <c r="A1" s="76" t="s">
        <v>873</v>
      </c>
      <c r="B1"/>
      <c r="C1"/>
      <c r="D1"/>
      <c r="E1"/>
      <c r="F1"/>
      <c r="G1"/>
      <c r="H1"/>
      <c r="I1"/>
    </row>
    <row r="2" spans="1:27" ht="15" thickBot="1" x14ac:dyDescent="0.4">
      <c r="A2" s="76"/>
      <c r="B2"/>
      <c r="C2"/>
      <c r="D2"/>
      <c r="E2"/>
      <c r="F2"/>
      <c r="G2"/>
      <c r="H2"/>
      <c r="I2"/>
    </row>
    <row r="3" spans="1:27" ht="52.5" thickBot="1" x14ac:dyDescent="0.4">
      <c r="A3" s="9" t="s">
        <v>38</v>
      </c>
      <c r="B3" s="7" t="s">
        <v>39</v>
      </c>
      <c r="C3" s="7" t="s">
        <v>296</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29.5" thickBot="1" x14ac:dyDescent="0.4">
      <c r="A4" s="19" t="s">
        <v>54</v>
      </c>
      <c r="B4" s="19" t="s">
        <v>432</v>
      </c>
      <c r="C4" s="19">
        <v>2240</v>
      </c>
      <c r="D4" s="19" t="s">
        <v>433</v>
      </c>
      <c r="E4" s="19" t="s">
        <v>434</v>
      </c>
      <c r="F4" s="19" t="s">
        <v>330</v>
      </c>
      <c r="G4" s="19" t="s">
        <v>435</v>
      </c>
      <c r="H4" s="19" t="s">
        <v>387</v>
      </c>
      <c r="I4" s="19" t="s">
        <v>785</v>
      </c>
      <c r="J4" s="23">
        <v>1</v>
      </c>
      <c r="K4" s="25">
        <v>3</v>
      </c>
      <c r="L4" s="23">
        <v>1</v>
      </c>
      <c r="M4" s="23">
        <v>1</v>
      </c>
      <c r="N4" s="23">
        <v>1</v>
      </c>
      <c r="O4">
        <f>IF(J4=1,W$5,IF(J4=2,W$6,IF(J4=3,W$7,IF(J4=4,W$8,IF(J4=5,W$9,"no")))))</f>
        <v>1</v>
      </c>
      <c r="P4">
        <f>IF(K4=1,X$5,IF(K4=2,X$6,IF(K4=3,X$7,IF(K4=4,X$8,IF(K4=5,X$9,"no")))))</f>
        <v>1.05</v>
      </c>
      <c r="Q4">
        <f>IF(L4=1,Y$5,IF(L4=2,Y$6,IF(L4=3,Y$7,IF(L4=4,Y$8,IF(L4=5,Y$9,"no")))))</f>
        <v>1</v>
      </c>
      <c r="R4">
        <f>IF(M4=1,Z$5,IF(M4=2,Z$6,IF(M4=3,Z$7,IF(M4=4,Z$8,IF(M4=5,Z$9,"no")))))</f>
        <v>1</v>
      </c>
      <c r="S4">
        <f>IF(N4=1,AA$5,IF(N4=2,AA$6,IF(N4=3,AA$7,IF(N4=4,AA$8,IF(N4=5,AA$9,"no")))))</f>
        <v>1</v>
      </c>
      <c r="T4" cm="1">
        <f t="array" ref="T4">EXP(SQRT(SUM(LN(O4:S4)^2)))</f>
        <v>1.05</v>
      </c>
      <c r="V4" s="47" t="s">
        <v>906</v>
      </c>
      <c r="W4" s="7" t="s">
        <v>907</v>
      </c>
      <c r="X4" s="7" t="s">
        <v>908</v>
      </c>
      <c r="Y4" s="7" t="s">
        <v>909</v>
      </c>
      <c r="Z4" s="7" t="s">
        <v>910</v>
      </c>
      <c r="AA4" s="7" t="s">
        <v>911</v>
      </c>
    </row>
    <row r="5" spans="1:27" ht="29" x14ac:dyDescent="0.35">
      <c r="A5" s="19" t="s">
        <v>436</v>
      </c>
      <c r="B5" s="19" t="s">
        <v>388</v>
      </c>
      <c r="C5" s="19">
        <v>3108</v>
      </c>
      <c r="D5" s="19" t="s">
        <v>437</v>
      </c>
      <c r="E5" s="19" t="s">
        <v>434</v>
      </c>
      <c r="F5" s="19" t="s">
        <v>330</v>
      </c>
      <c r="G5" s="19" t="s">
        <v>435</v>
      </c>
      <c r="H5" s="19" t="s">
        <v>387</v>
      </c>
      <c r="I5" s="19" t="s">
        <v>785</v>
      </c>
      <c r="J5" s="23">
        <v>1</v>
      </c>
      <c r="K5" s="25">
        <v>3</v>
      </c>
      <c r="L5" s="23">
        <v>1</v>
      </c>
      <c r="M5" s="23">
        <v>1</v>
      </c>
      <c r="N5" s="23">
        <v>1</v>
      </c>
      <c r="O5">
        <f t="shared" ref="O5:S5" si="0">IF(J5=1,W$5,IF(J5=2,W$6,IF(J5=3,W$7,IF(J5=4,W$8,IF(J5=5,W$9,"no")))))</f>
        <v>1</v>
      </c>
      <c r="P5">
        <f t="shared" si="0"/>
        <v>1.05</v>
      </c>
      <c r="Q5">
        <f t="shared" si="0"/>
        <v>1</v>
      </c>
      <c r="R5">
        <f t="shared" si="0"/>
        <v>1</v>
      </c>
      <c r="S5">
        <f t="shared" si="0"/>
        <v>1</v>
      </c>
      <c r="T5" cm="1">
        <f t="array" ref="T5">EXP(SQRT(SUM(LN(O5:S5)^2)))</f>
        <v>1.05</v>
      </c>
      <c r="V5">
        <v>1</v>
      </c>
      <c r="W5">
        <v>1</v>
      </c>
      <c r="X5">
        <v>1</v>
      </c>
      <c r="Y5">
        <v>1</v>
      </c>
      <c r="Z5">
        <v>1</v>
      </c>
      <c r="AA5">
        <v>1</v>
      </c>
    </row>
    <row r="6" spans="1:27" x14ac:dyDescent="0.35">
      <c r="V6">
        <v>2</v>
      </c>
      <c r="W6">
        <v>1.05</v>
      </c>
      <c r="X6">
        <v>1.02</v>
      </c>
      <c r="Y6">
        <v>1.02</v>
      </c>
      <c r="Z6">
        <v>1.01</v>
      </c>
      <c r="AA6">
        <v>1.05</v>
      </c>
    </row>
    <row r="7" spans="1:27" x14ac:dyDescent="0.35">
      <c r="V7">
        <v>3</v>
      </c>
      <c r="W7">
        <v>1.1000000000000001</v>
      </c>
      <c r="X7">
        <v>1.05</v>
      </c>
      <c r="Y7">
        <v>1.1000000000000001</v>
      </c>
      <c r="Z7">
        <v>1.02</v>
      </c>
      <c r="AA7">
        <v>1.2</v>
      </c>
    </row>
    <row r="8" spans="1:27" x14ac:dyDescent="0.35">
      <c r="V8">
        <v>4</v>
      </c>
      <c r="W8">
        <v>1.2</v>
      </c>
      <c r="X8">
        <v>1.1000000000000001</v>
      </c>
      <c r="Y8">
        <v>1.2</v>
      </c>
      <c r="Z8">
        <v>1.05</v>
      </c>
      <c r="AA8">
        <v>1.5</v>
      </c>
    </row>
    <row r="9" spans="1:27" x14ac:dyDescent="0.35">
      <c r="V9">
        <v>5</v>
      </c>
      <c r="W9">
        <v>1.5</v>
      </c>
      <c r="X9">
        <v>1.2</v>
      </c>
      <c r="Y9">
        <v>1.5</v>
      </c>
      <c r="Z9">
        <v>1.1000000000000001</v>
      </c>
      <c r="AA9">
        <v>2</v>
      </c>
    </row>
  </sheetData>
  <mergeCells count="1">
    <mergeCell ref="V3:AA3"/>
  </mergeCells>
  <hyperlinks>
    <hyperlink ref="A1" location="'Table of contents'!A1" display="Return to table of contents"/>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7"/>
  <sheetViews>
    <sheetView zoomScale="80" zoomScaleNormal="80" workbookViewId="0">
      <selection activeCell="C1" sqref="C1:D1048576"/>
    </sheetView>
  </sheetViews>
  <sheetFormatPr defaultRowHeight="14.5" x14ac:dyDescent="0.35"/>
  <cols>
    <col min="2" max="2" width="49.54296875" style="19" customWidth="1"/>
    <col min="3" max="4" width="0" style="19" hidden="1" customWidth="1"/>
    <col min="5" max="5" width="8.7265625" style="19"/>
    <col min="6" max="6" width="16.1796875" style="19" customWidth="1"/>
    <col min="7" max="8" width="8.7265625" style="19"/>
    <col min="9" max="9" width="25.54296875" style="19" customWidth="1"/>
  </cols>
  <sheetData>
    <row r="1" spans="1:27" x14ac:dyDescent="0.35">
      <c r="A1" s="76" t="s">
        <v>873</v>
      </c>
      <c r="B1"/>
      <c r="C1"/>
      <c r="D1"/>
      <c r="E1"/>
      <c r="F1"/>
      <c r="G1"/>
      <c r="H1"/>
      <c r="I1"/>
    </row>
    <row r="2" spans="1:27" ht="15" thickBot="1" x14ac:dyDescent="0.4">
      <c r="A2" s="76"/>
      <c r="B2"/>
      <c r="C2"/>
      <c r="D2"/>
      <c r="E2"/>
      <c r="F2"/>
      <c r="G2"/>
      <c r="H2"/>
      <c r="I2"/>
    </row>
    <row r="3" spans="1:27" ht="52.5" thickBot="1" x14ac:dyDescent="0.4">
      <c r="A3" s="9" t="s">
        <v>38</v>
      </c>
      <c r="B3" s="7" t="s">
        <v>39</v>
      </c>
      <c r="C3" s="7" t="s">
        <v>296</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29.5" thickBot="1" x14ac:dyDescent="0.4">
      <c r="A4" s="10" t="s">
        <v>54</v>
      </c>
      <c r="B4" s="19" t="s">
        <v>438</v>
      </c>
      <c r="C4" s="19">
        <v>2088</v>
      </c>
      <c r="D4" s="19" t="s">
        <v>439</v>
      </c>
      <c r="E4" s="19" t="s">
        <v>440</v>
      </c>
      <c r="F4" s="19" t="s">
        <v>441</v>
      </c>
      <c r="G4" s="19">
        <v>2021</v>
      </c>
      <c r="H4" s="19" t="s">
        <v>387</v>
      </c>
      <c r="I4" s="19" t="s">
        <v>783</v>
      </c>
      <c r="J4" s="23">
        <v>1</v>
      </c>
      <c r="K4" s="25">
        <v>3</v>
      </c>
      <c r="L4" s="23">
        <v>1</v>
      </c>
      <c r="M4" s="23">
        <v>1</v>
      </c>
      <c r="N4" s="21">
        <v>4</v>
      </c>
      <c r="O4">
        <f>IF(J4=1,W$5,IF(J4=2,W$6,IF(J4=3,W$7,IF(J4=4,W$8,IF(J4=5,W$9,"no")))))</f>
        <v>1</v>
      </c>
      <c r="P4">
        <f>IF(K4=1,X$5,IF(K4=2,X$6,IF(K4=3,X$7,IF(K4=4,X$8,IF(K4=5,X$9,"no")))))</f>
        <v>1.05</v>
      </c>
      <c r="Q4">
        <f>IF(L4=1,Y$5,IF(L4=2,Y$6,IF(L4=3,Y$7,IF(L4=4,Y$8,IF(L4=5,Y$9,"no")))))</f>
        <v>1</v>
      </c>
      <c r="R4">
        <f>IF(M4=1,Z$5,IF(M4=2,Z$6,IF(M4=3,Z$7,IF(M4=4,Z$8,IF(M4=5,Z$9,"no")))))</f>
        <v>1</v>
      </c>
      <c r="S4">
        <f>IF(N4=1,AA$5,IF(N4=2,AA$6,IF(N4=3,AA$7,IF(N4=4,AA$8,IF(N4=5,AA$9,"no")))))</f>
        <v>1.5</v>
      </c>
      <c r="T4" cm="1">
        <f t="array" ref="T4">EXP(SQRT(SUM(LN(O4:S4)^2)))</f>
        <v>1.5043938375399291</v>
      </c>
      <c r="V4" s="47" t="s">
        <v>906</v>
      </c>
      <c r="W4" s="7" t="s">
        <v>907</v>
      </c>
      <c r="X4" s="7" t="s">
        <v>908</v>
      </c>
      <c r="Y4" s="7" t="s">
        <v>909</v>
      </c>
      <c r="Z4" s="7" t="s">
        <v>910</v>
      </c>
      <c r="AA4" s="7" t="s">
        <v>911</v>
      </c>
    </row>
    <row r="5" spans="1:27" ht="29" x14ac:dyDescent="0.35">
      <c r="B5" s="19" t="s">
        <v>442</v>
      </c>
      <c r="C5" s="19">
        <v>14</v>
      </c>
      <c r="D5" s="19" t="s">
        <v>337</v>
      </c>
      <c r="E5" s="19" t="s">
        <v>440</v>
      </c>
      <c r="F5" s="19" t="s">
        <v>441</v>
      </c>
      <c r="G5" s="19">
        <v>2021</v>
      </c>
      <c r="H5" s="19" t="s">
        <v>387</v>
      </c>
      <c r="I5" s="19" t="s">
        <v>784</v>
      </c>
      <c r="J5" s="23">
        <v>1</v>
      </c>
      <c r="K5" s="25">
        <v>3</v>
      </c>
      <c r="L5" s="23">
        <v>1</v>
      </c>
      <c r="M5" s="23">
        <v>1</v>
      </c>
      <c r="N5" s="25">
        <v>3</v>
      </c>
      <c r="O5">
        <f t="shared" ref="O5:S9" si="0">IF(J5=1,W$5,IF(J5=2,W$6,IF(J5=3,W$7,IF(J5=4,W$8,IF(J5=5,W$9,"no")))))</f>
        <v>1</v>
      </c>
      <c r="P5">
        <f t="shared" si="0"/>
        <v>1.05</v>
      </c>
      <c r="Q5">
        <f t="shared" si="0"/>
        <v>1</v>
      </c>
      <c r="R5">
        <f t="shared" si="0"/>
        <v>1</v>
      </c>
      <c r="S5">
        <f t="shared" si="0"/>
        <v>1.2</v>
      </c>
      <c r="T5" cm="1">
        <f t="array" ref="T5">EXP(SQRT(SUM(LN(O5:S5)^2)))</f>
        <v>1.207723199572867</v>
      </c>
      <c r="V5">
        <v>1</v>
      </c>
      <c r="W5">
        <v>1</v>
      </c>
      <c r="X5">
        <v>1</v>
      </c>
      <c r="Y5">
        <v>1</v>
      </c>
      <c r="Z5">
        <v>1</v>
      </c>
      <c r="AA5">
        <v>1</v>
      </c>
    </row>
    <row r="6" spans="1:27" ht="29" x14ac:dyDescent="0.35">
      <c r="A6" s="10" t="s">
        <v>443</v>
      </c>
      <c r="B6" s="19" t="s">
        <v>444</v>
      </c>
      <c r="C6" s="19">
        <v>57</v>
      </c>
      <c r="D6" s="19" t="s">
        <v>337</v>
      </c>
      <c r="E6" s="19" t="s">
        <v>440</v>
      </c>
      <c r="F6" s="19" t="s">
        <v>441</v>
      </c>
      <c r="G6" s="19">
        <v>2021</v>
      </c>
      <c r="H6" s="19" t="s">
        <v>387</v>
      </c>
      <c r="I6" s="19" t="s">
        <v>783</v>
      </c>
      <c r="J6" s="23">
        <v>1</v>
      </c>
      <c r="K6" s="25">
        <v>3</v>
      </c>
      <c r="L6" s="23">
        <v>1</v>
      </c>
      <c r="M6" s="23">
        <v>1</v>
      </c>
      <c r="N6" s="21">
        <v>4</v>
      </c>
      <c r="O6">
        <f t="shared" si="0"/>
        <v>1</v>
      </c>
      <c r="P6">
        <f t="shared" si="0"/>
        <v>1.05</v>
      </c>
      <c r="Q6">
        <f t="shared" si="0"/>
        <v>1</v>
      </c>
      <c r="R6">
        <f t="shared" si="0"/>
        <v>1</v>
      </c>
      <c r="S6">
        <f t="shared" si="0"/>
        <v>1.5</v>
      </c>
      <c r="T6" cm="1">
        <f t="array" ref="T6">EXP(SQRT(SUM(LN(O6:S6)^2)))</f>
        <v>1.5043938375399291</v>
      </c>
      <c r="V6">
        <v>2</v>
      </c>
      <c r="W6">
        <v>1.05</v>
      </c>
      <c r="X6">
        <v>1.02</v>
      </c>
      <c r="Y6">
        <v>1.02</v>
      </c>
      <c r="Z6">
        <v>1.01</v>
      </c>
      <c r="AA6">
        <v>1.05</v>
      </c>
    </row>
    <row r="7" spans="1:27" ht="29" x14ac:dyDescent="0.35">
      <c r="B7" s="19" t="s">
        <v>445</v>
      </c>
      <c r="C7" s="19">
        <v>13</v>
      </c>
      <c r="D7" s="19" t="s">
        <v>337</v>
      </c>
      <c r="E7" s="19" t="s">
        <v>440</v>
      </c>
      <c r="F7" s="19" t="s">
        <v>441</v>
      </c>
      <c r="G7" s="19">
        <v>2021</v>
      </c>
      <c r="H7" s="19" t="s">
        <v>387</v>
      </c>
      <c r="I7" s="19" t="s">
        <v>783</v>
      </c>
      <c r="J7" s="23">
        <v>1</v>
      </c>
      <c r="K7" s="25">
        <v>3</v>
      </c>
      <c r="L7" s="23">
        <v>1</v>
      </c>
      <c r="M7" s="23">
        <v>1</v>
      </c>
      <c r="N7" s="21">
        <v>4</v>
      </c>
      <c r="O7">
        <f t="shared" si="0"/>
        <v>1</v>
      </c>
      <c r="P7">
        <f t="shared" si="0"/>
        <v>1.05</v>
      </c>
      <c r="Q7">
        <f t="shared" si="0"/>
        <v>1</v>
      </c>
      <c r="R7">
        <f t="shared" si="0"/>
        <v>1</v>
      </c>
      <c r="S7">
        <f t="shared" si="0"/>
        <v>1.5</v>
      </c>
      <c r="T7" cm="1">
        <f t="array" ref="T7">EXP(SQRT(SUM(LN(O7:S7)^2)))</f>
        <v>1.5043938375399291</v>
      </c>
      <c r="V7">
        <v>3</v>
      </c>
      <c r="W7">
        <v>1.1000000000000001</v>
      </c>
      <c r="X7">
        <v>1.05</v>
      </c>
      <c r="Y7">
        <v>1.1000000000000001</v>
      </c>
      <c r="Z7">
        <v>1.02</v>
      </c>
      <c r="AA7">
        <v>1.2</v>
      </c>
    </row>
    <row r="8" spans="1:27" ht="29" x14ac:dyDescent="0.35">
      <c r="B8" s="19" t="s">
        <v>446</v>
      </c>
      <c r="C8" s="19">
        <v>2</v>
      </c>
      <c r="D8" s="19" t="s">
        <v>337</v>
      </c>
      <c r="E8" s="19" t="s">
        <v>440</v>
      </c>
      <c r="F8" s="19" t="s">
        <v>441</v>
      </c>
      <c r="G8" s="19">
        <v>2021</v>
      </c>
      <c r="H8" s="19" t="s">
        <v>387</v>
      </c>
      <c r="I8" s="19" t="s">
        <v>783</v>
      </c>
      <c r="J8" s="23">
        <v>1</v>
      </c>
      <c r="K8" s="25">
        <v>3</v>
      </c>
      <c r="L8" s="23">
        <v>1</v>
      </c>
      <c r="M8" s="23">
        <v>1</v>
      </c>
      <c r="N8" s="21">
        <v>4</v>
      </c>
      <c r="O8">
        <f t="shared" si="0"/>
        <v>1</v>
      </c>
      <c r="P8">
        <f t="shared" si="0"/>
        <v>1.05</v>
      </c>
      <c r="Q8">
        <f t="shared" si="0"/>
        <v>1</v>
      </c>
      <c r="R8">
        <f t="shared" si="0"/>
        <v>1</v>
      </c>
      <c r="S8">
        <f t="shared" si="0"/>
        <v>1.5</v>
      </c>
      <c r="T8" cm="1">
        <f t="array" ref="T8">EXP(SQRT(SUM(LN(O8:S8)^2)))</f>
        <v>1.5043938375399291</v>
      </c>
      <c r="V8">
        <v>4</v>
      </c>
      <c r="W8">
        <v>1.2</v>
      </c>
      <c r="X8">
        <v>1.1000000000000001</v>
      </c>
      <c r="Y8">
        <v>1.2</v>
      </c>
      <c r="Z8">
        <v>1.05</v>
      </c>
      <c r="AA8">
        <v>1.5</v>
      </c>
    </row>
    <row r="9" spans="1:27" ht="29" x14ac:dyDescent="0.35">
      <c r="B9" s="19" t="s">
        <v>447</v>
      </c>
      <c r="C9" s="19">
        <v>2</v>
      </c>
      <c r="D9" s="19" t="s">
        <v>337</v>
      </c>
      <c r="E9" s="19" t="s">
        <v>440</v>
      </c>
      <c r="F9" s="19" t="s">
        <v>441</v>
      </c>
      <c r="G9" s="19">
        <v>2021</v>
      </c>
      <c r="H9" s="19" t="s">
        <v>387</v>
      </c>
      <c r="I9" s="19" t="s">
        <v>783</v>
      </c>
      <c r="J9" s="23">
        <v>1</v>
      </c>
      <c r="K9" s="25">
        <v>3</v>
      </c>
      <c r="L9" s="23">
        <v>1</v>
      </c>
      <c r="M9" s="23">
        <v>1</v>
      </c>
      <c r="N9" s="21">
        <v>4</v>
      </c>
      <c r="O9">
        <f t="shared" si="0"/>
        <v>1</v>
      </c>
      <c r="P9">
        <f t="shared" si="0"/>
        <v>1.05</v>
      </c>
      <c r="Q9">
        <f t="shared" si="0"/>
        <v>1</v>
      </c>
      <c r="R9">
        <f t="shared" si="0"/>
        <v>1</v>
      </c>
      <c r="S9">
        <f t="shared" si="0"/>
        <v>1.5</v>
      </c>
      <c r="T9" cm="1">
        <f t="array" ref="T9">EXP(SQRT(SUM(LN(O9:S9)^2)))</f>
        <v>1.5043938375399291</v>
      </c>
      <c r="V9">
        <v>5</v>
      </c>
      <c r="W9">
        <v>1.5</v>
      </c>
      <c r="X9">
        <v>1.2</v>
      </c>
      <c r="Y9">
        <v>1.5</v>
      </c>
      <c r="Z9">
        <v>1.1000000000000001</v>
      </c>
      <c r="AA9">
        <v>2</v>
      </c>
    </row>
    <row r="10" spans="1:27" ht="29" x14ac:dyDescent="0.35">
      <c r="B10" s="19" t="s">
        <v>448</v>
      </c>
      <c r="C10" s="19">
        <v>11</v>
      </c>
      <c r="D10" s="19" t="s">
        <v>337</v>
      </c>
      <c r="E10" s="19" t="s">
        <v>440</v>
      </c>
      <c r="F10" s="19" t="s">
        <v>441</v>
      </c>
      <c r="G10" s="19">
        <v>2021</v>
      </c>
      <c r="H10" s="19" t="s">
        <v>387</v>
      </c>
      <c r="I10" s="19" t="s">
        <v>783</v>
      </c>
      <c r="J10" s="23">
        <v>1</v>
      </c>
      <c r="K10" s="25">
        <v>3</v>
      </c>
      <c r="L10" s="23">
        <v>1</v>
      </c>
      <c r="M10" s="23">
        <v>1</v>
      </c>
      <c r="N10" s="21">
        <v>4</v>
      </c>
      <c r="O10">
        <f t="shared" ref="O10:O17" si="1">IF(J10=1,W$5,IF(J10=2,W$6,IF(J10=3,W$7,IF(J10=4,W$8,IF(J10=5,W$9,"no")))))</f>
        <v>1</v>
      </c>
      <c r="P10">
        <f t="shared" ref="P10:P17" si="2">IF(K10=1,X$5,IF(K10=2,X$6,IF(K10=3,X$7,IF(K10=4,X$8,IF(K10=5,X$9,"no")))))</f>
        <v>1.05</v>
      </c>
      <c r="Q10">
        <f t="shared" ref="Q10:Q17" si="3">IF(L10=1,Y$5,IF(L10=2,Y$6,IF(L10=3,Y$7,IF(L10=4,Y$8,IF(L10=5,Y$9,"no")))))</f>
        <v>1</v>
      </c>
      <c r="R10">
        <f t="shared" ref="R10:R17" si="4">IF(M10=1,Z$5,IF(M10=2,Z$6,IF(M10=3,Z$7,IF(M10=4,Z$8,IF(M10=5,Z$9,"no")))))</f>
        <v>1</v>
      </c>
      <c r="S10">
        <f t="shared" ref="S10:S17" si="5">IF(N10=1,AA$5,IF(N10=2,AA$6,IF(N10=3,AA$7,IF(N10=4,AA$8,IF(N10=5,AA$9,"no")))))</f>
        <v>1.5</v>
      </c>
      <c r="T10" cm="1">
        <f t="array" ref="T10">EXP(SQRT(SUM(LN(O10:S10)^2)))</f>
        <v>1.5043938375399291</v>
      </c>
    </row>
    <row r="11" spans="1:27" ht="29" x14ac:dyDescent="0.35">
      <c r="B11" s="19" t="s">
        <v>449</v>
      </c>
      <c r="C11" s="19">
        <v>14</v>
      </c>
      <c r="D11" s="19" t="s">
        <v>337</v>
      </c>
      <c r="E11" s="19" t="s">
        <v>440</v>
      </c>
      <c r="F11" s="19" t="s">
        <v>441</v>
      </c>
      <c r="G11" s="19">
        <v>2021</v>
      </c>
      <c r="H11" s="19" t="s">
        <v>387</v>
      </c>
      <c r="I11" s="19" t="s">
        <v>783</v>
      </c>
      <c r="J11" s="23">
        <v>1</v>
      </c>
      <c r="K11" s="25">
        <v>3</v>
      </c>
      <c r="L11" s="23">
        <v>1</v>
      </c>
      <c r="M11" s="23">
        <v>1</v>
      </c>
      <c r="N11" s="21">
        <v>4</v>
      </c>
      <c r="O11">
        <f t="shared" si="1"/>
        <v>1</v>
      </c>
      <c r="P11">
        <f t="shared" si="2"/>
        <v>1.05</v>
      </c>
      <c r="Q11">
        <f t="shared" si="3"/>
        <v>1</v>
      </c>
      <c r="R11">
        <f t="shared" si="4"/>
        <v>1</v>
      </c>
      <c r="S11">
        <f t="shared" si="5"/>
        <v>1.5</v>
      </c>
      <c r="T11" cm="1">
        <f t="array" ref="T11">EXP(SQRT(SUM(LN(O11:S11)^2)))</f>
        <v>1.5043938375399291</v>
      </c>
    </row>
    <row r="12" spans="1:27" ht="29" x14ac:dyDescent="0.35">
      <c r="A12" s="10" t="s">
        <v>450</v>
      </c>
      <c r="B12" s="19" t="s">
        <v>451</v>
      </c>
      <c r="C12" s="19">
        <v>25</v>
      </c>
      <c r="D12" s="19" t="s">
        <v>337</v>
      </c>
      <c r="E12" s="19" t="s">
        <v>440</v>
      </c>
      <c r="F12" s="19" t="s">
        <v>441</v>
      </c>
      <c r="G12" s="19">
        <v>2021</v>
      </c>
      <c r="H12" s="19" t="s">
        <v>387</v>
      </c>
      <c r="I12" s="19" t="s">
        <v>783</v>
      </c>
      <c r="J12" s="23">
        <v>1</v>
      </c>
      <c r="K12" s="25">
        <v>3</v>
      </c>
      <c r="L12" s="23">
        <v>1</v>
      </c>
      <c r="M12" s="23">
        <v>1</v>
      </c>
      <c r="N12" s="21">
        <v>4</v>
      </c>
      <c r="O12">
        <f t="shared" si="1"/>
        <v>1</v>
      </c>
      <c r="P12">
        <f t="shared" si="2"/>
        <v>1.05</v>
      </c>
      <c r="Q12">
        <f t="shared" si="3"/>
        <v>1</v>
      </c>
      <c r="R12">
        <f t="shared" si="4"/>
        <v>1</v>
      </c>
      <c r="S12">
        <f t="shared" si="5"/>
        <v>1.5</v>
      </c>
      <c r="T12" cm="1">
        <f t="array" ref="T12">EXP(SQRT(SUM(LN(O12:S12)^2)))</f>
        <v>1.5043938375399291</v>
      </c>
    </row>
    <row r="13" spans="1:27" ht="29" x14ac:dyDescent="0.35">
      <c r="B13" s="19" t="s">
        <v>452</v>
      </c>
      <c r="C13" s="19">
        <v>2</v>
      </c>
      <c r="D13" s="19" t="s">
        <v>357</v>
      </c>
      <c r="E13" s="19" t="s">
        <v>440</v>
      </c>
      <c r="F13" s="19" t="s">
        <v>441</v>
      </c>
      <c r="G13" s="19">
        <v>2021</v>
      </c>
      <c r="H13" s="19" t="s">
        <v>387</v>
      </c>
      <c r="I13" s="19" t="s">
        <v>783</v>
      </c>
      <c r="J13" s="23">
        <v>1</v>
      </c>
      <c r="K13" s="25">
        <v>3</v>
      </c>
      <c r="L13" s="23">
        <v>1</v>
      </c>
      <c r="M13" s="23">
        <v>1</v>
      </c>
      <c r="N13" s="21">
        <v>4</v>
      </c>
      <c r="O13">
        <f t="shared" si="1"/>
        <v>1</v>
      </c>
      <c r="P13">
        <f t="shared" si="2"/>
        <v>1.05</v>
      </c>
      <c r="Q13">
        <f t="shared" si="3"/>
        <v>1</v>
      </c>
      <c r="R13">
        <f t="shared" si="4"/>
        <v>1</v>
      </c>
      <c r="S13">
        <f t="shared" si="5"/>
        <v>1.5</v>
      </c>
      <c r="T13" cm="1">
        <f t="array" ref="T13">EXP(SQRT(SUM(LN(O13:S13)^2)))</f>
        <v>1.5043938375399291</v>
      </c>
    </row>
    <row r="14" spans="1:27" ht="29" x14ac:dyDescent="0.35">
      <c r="B14" s="19" t="s">
        <v>453</v>
      </c>
      <c r="C14" s="19">
        <v>120</v>
      </c>
      <c r="D14" s="19" t="s">
        <v>48</v>
      </c>
      <c r="E14" s="19" t="s">
        <v>440</v>
      </c>
      <c r="F14" s="19" t="s">
        <v>441</v>
      </c>
      <c r="G14" s="19">
        <v>2021</v>
      </c>
      <c r="H14" s="19" t="s">
        <v>387</v>
      </c>
      <c r="I14" s="19" t="s">
        <v>784</v>
      </c>
      <c r="J14" s="23">
        <v>1</v>
      </c>
      <c r="K14" s="25">
        <v>3</v>
      </c>
      <c r="L14" s="23">
        <v>1</v>
      </c>
      <c r="M14" s="23">
        <v>1</v>
      </c>
      <c r="N14" s="25">
        <v>3</v>
      </c>
      <c r="O14">
        <f t="shared" si="1"/>
        <v>1</v>
      </c>
      <c r="P14">
        <f t="shared" si="2"/>
        <v>1.05</v>
      </c>
      <c r="Q14">
        <f t="shared" si="3"/>
        <v>1</v>
      </c>
      <c r="R14">
        <f t="shared" si="4"/>
        <v>1</v>
      </c>
      <c r="S14">
        <f t="shared" si="5"/>
        <v>1.2</v>
      </c>
      <c r="T14" cm="1">
        <f t="array" ref="T14">EXP(SQRT(SUM(LN(O14:S14)^2)))</f>
        <v>1.207723199572867</v>
      </c>
    </row>
    <row r="15" spans="1:27" ht="29" x14ac:dyDescent="0.35">
      <c r="B15" s="19" t="s">
        <v>454</v>
      </c>
      <c r="C15" s="19">
        <v>0.3</v>
      </c>
      <c r="E15" s="19" t="s">
        <v>440</v>
      </c>
      <c r="F15" s="19" t="s">
        <v>441</v>
      </c>
      <c r="G15" s="19">
        <v>2021</v>
      </c>
      <c r="H15" s="19" t="s">
        <v>387</v>
      </c>
      <c r="I15" s="19" t="s">
        <v>784</v>
      </c>
      <c r="J15" s="23">
        <v>1</v>
      </c>
      <c r="K15" s="25">
        <v>3</v>
      </c>
      <c r="L15" s="23">
        <v>1</v>
      </c>
      <c r="M15" s="23">
        <v>1</v>
      </c>
      <c r="N15" s="25">
        <v>3</v>
      </c>
      <c r="O15">
        <f t="shared" si="1"/>
        <v>1</v>
      </c>
      <c r="P15">
        <f t="shared" si="2"/>
        <v>1.05</v>
      </c>
      <c r="Q15">
        <f t="shared" si="3"/>
        <v>1</v>
      </c>
      <c r="R15">
        <f t="shared" si="4"/>
        <v>1</v>
      </c>
      <c r="S15">
        <f t="shared" si="5"/>
        <v>1.2</v>
      </c>
      <c r="T15" cm="1">
        <f t="array" ref="T15">EXP(SQRT(SUM(LN(O15:S15)^2)))</f>
        <v>1.207723199572867</v>
      </c>
    </row>
    <row r="16" spans="1:27" ht="29" x14ac:dyDescent="0.35">
      <c r="B16" s="19" t="s">
        <v>455</v>
      </c>
      <c r="C16" s="19">
        <v>0.6</v>
      </c>
      <c r="E16" s="19" t="s">
        <v>440</v>
      </c>
      <c r="F16" s="19" t="s">
        <v>441</v>
      </c>
      <c r="G16" s="19">
        <v>2021</v>
      </c>
      <c r="H16" s="19" t="s">
        <v>387</v>
      </c>
      <c r="I16" s="19" t="s">
        <v>784</v>
      </c>
      <c r="J16" s="23">
        <v>1</v>
      </c>
      <c r="K16" s="25">
        <v>3</v>
      </c>
      <c r="L16" s="23">
        <v>1</v>
      </c>
      <c r="M16" s="23">
        <v>1</v>
      </c>
      <c r="N16" s="25">
        <v>3</v>
      </c>
      <c r="O16">
        <f t="shared" si="1"/>
        <v>1</v>
      </c>
      <c r="P16">
        <f t="shared" si="2"/>
        <v>1.05</v>
      </c>
      <c r="Q16">
        <f t="shared" si="3"/>
        <v>1</v>
      </c>
      <c r="R16">
        <f t="shared" si="4"/>
        <v>1</v>
      </c>
      <c r="S16">
        <f t="shared" si="5"/>
        <v>1.2</v>
      </c>
      <c r="T16" cm="1">
        <f t="array" ref="T16">EXP(SQRT(SUM(LN(O16:S16)^2)))</f>
        <v>1.207723199572867</v>
      </c>
    </row>
    <row r="17" spans="2:20" ht="29" x14ac:dyDescent="0.35">
      <c r="B17" s="19" t="s">
        <v>456</v>
      </c>
      <c r="C17" s="19">
        <v>0.9</v>
      </c>
      <c r="E17" s="19" t="s">
        <v>440</v>
      </c>
      <c r="F17" s="19" t="s">
        <v>441</v>
      </c>
      <c r="G17" s="19">
        <v>2021</v>
      </c>
      <c r="H17" s="19" t="s">
        <v>387</v>
      </c>
      <c r="I17" s="19" t="s">
        <v>784</v>
      </c>
      <c r="J17" s="23">
        <v>1</v>
      </c>
      <c r="K17" s="25">
        <v>3</v>
      </c>
      <c r="L17" s="23">
        <v>1</v>
      </c>
      <c r="M17" s="23">
        <v>1</v>
      </c>
      <c r="N17" s="25">
        <v>3</v>
      </c>
      <c r="O17">
        <f t="shared" si="1"/>
        <v>1</v>
      </c>
      <c r="P17">
        <f t="shared" si="2"/>
        <v>1.05</v>
      </c>
      <c r="Q17">
        <f t="shared" si="3"/>
        <v>1</v>
      </c>
      <c r="R17">
        <f t="shared" si="4"/>
        <v>1</v>
      </c>
      <c r="S17">
        <f t="shared" si="5"/>
        <v>1.2</v>
      </c>
      <c r="T17" cm="1">
        <f t="array" ref="T17">EXP(SQRT(SUM(LN(O17:S17)^2)))</f>
        <v>1.207723199572867</v>
      </c>
    </row>
  </sheetData>
  <mergeCells count="1">
    <mergeCell ref="V3:AA3"/>
  </mergeCells>
  <hyperlinks>
    <hyperlink ref="A1" location="'Table of contents'!A1" display="Return to table of contents"/>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5"/>
  <sheetViews>
    <sheetView zoomScale="80" zoomScaleNormal="80" workbookViewId="0">
      <selection activeCell="A2" sqref="A2"/>
    </sheetView>
  </sheetViews>
  <sheetFormatPr defaultRowHeight="14.5" x14ac:dyDescent="0.35"/>
  <cols>
    <col min="2" max="2" width="21.81640625" style="19" customWidth="1"/>
    <col min="3" max="3" width="5.81640625" style="19" hidden="1" customWidth="1"/>
    <col min="4" max="4" width="25.54296875" style="19" hidden="1" customWidth="1"/>
    <col min="5" max="5" width="29.81640625" style="19" customWidth="1"/>
    <col min="6" max="6" width="8.7265625" style="19"/>
    <col min="7" max="7" width="12" style="19" customWidth="1"/>
    <col min="8" max="8" width="11.81640625" style="19" customWidth="1"/>
    <col min="9" max="9" width="8.7265625" style="19"/>
  </cols>
  <sheetData>
    <row r="1" spans="1:27" x14ac:dyDescent="0.35">
      <c r="A1" s="76" t="s">
        <v>873</v>
      </c>
      <c r="B1"/>
      <c r="C1"/>
      <c r="D1"/>
      <c r="E1"/>
      <c r="F1"/>
      <c r="G1"/>
      <c r="H1"/>
      <c r="I1"/>
    </row>
    <row r="2" spans="1:27" ht="16" thickBot="1" x14ac:dyDescent="0.4">
      <c r="A2" s="78" t="s">
        <v>900</v>
      </c>
      <c r="B2"/>
      <c r="C2"/>
      <c r="D2"/>
      <c r="E2"/>
      <c r="F2"/>
      <c r="G2"/>
      <c r="H2"/>
      <c r="I2"/>
    </row>
    <row r="3" spans="1:27" ht="52.5" thickBot="1" x14ac:dyDescent="0.4">
      <c r="A3" s="9" t="s">
        <v>38</v>
      </c>
      <c r="B3" s="7" t="s">
        <v>39</v>
      </c>
      <c r="C3" s="7" t="s">
        <v>296</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29.5" thickBot="1" x14ac:dyDescent="0.4">
      <c r="A4" s="10" t="s">
        <v>47</v>
      </c>
      <c r="B4" s="19" t="s">
        <v>457</v>
      </c>
      <c r="D4" s="19" t="s">
        <v>357</v>
      </c>
      <c r="E4" s="19" t="s">
        <v>458</v>
      </c>
      <c r="F4" s="19" t="s">
        <v>459</v>
      </c>
      <c r="G4" s="19" t="s">
        <v>460</v>
      </c>
      <c r="H4" s="19" t="s">
        <v>461</v>
      </c>
      <c r="J4" s="23">
        <v>1</v>
      </c>
      <c r="K4" s="24">
        <v>2</v>
      </c>
      <c r="L4" s="25">
        <v>3</v>
      </c>
      <c r="M4" s="23">
        <v>1</v>
      </c>
      <c r="N4" s="23">
        <v>1</v>
      </c>
      <c r="O4">
        <f>IF(J4=1,W$5,IF(J4=2,W$6,IF(J4=3,W$7,IF(J4=4,W$8,IF(J4=5,W$9,"no")))))</f>
        <v>1</v>
      </c>
      <c r="P4">
        <f>IF(K4=1,X$5,IF(K4=2,X$6,IF(K4=3,X$7,IF(K4=4,X$8,IF(K4=5,X$9,"no")))))</f>
        <v>1.02</v>
      </c>
      <c r="Q4">
        <f>IF(L4=1,Y$5,IF(L4=2,Y$6,IF(L4=3,Y$7,IF(L4=4,Y$8,IF(L4=5,Y$9,"no")))))</f>
        <v>1.1000000000000001</v>
      </c>
      <c r="R4">
        <f>IF(M4=1,Z$5,IF(M4=2,Z$6,IF(M4=3,Z$7,IF(M4=4,Z$8,IF(M4=5,Z$9,"no")))))</f>
        <v>1</v>
      </c>
      <c r="S4">
        <f>IF(N4=1,AA$5,IF(N4=2,AA$6,IF(N4=3,AA$7,IF(N4=4,AA$8,IF(N4=5,AA$9,"no")))))</f>
        <v>1</v>
      </c>
      <c r="T4" cm="1">
        <f t="array" ref="T4">EXP(SQRT(SUM(LN(O4:S4)^2)))</f>
        <v>1.1022412909678683</v>
      </c>
      <c r="V4" s="47" t="s">
        <v>906</v>
      </c>
      <c r="W4" s="7" t="s">
        <v>907</v>
      </c>
      <c r="X4" s="7" t="s">
        <v>908</v>
      </c>
      <c r="Y4" s="7" t="s">
        <v>909</v>
      </c>
      <c r="Z4" s="7" t="s">
        <v>910</v>
      </c>
      <c r="AA4" s="7" t="s">
        <v>911</v>
      </c>
    </row>
    <row r="5" spans="1:27" ht="29" x14ac:dyDescent="0.35">
      <c r="A5" s="10"/>
      <c r="B5" s="19" t="s">
        <v>462</v>
      </c>
      <c r="D5" s="19" t="s">
        <v>357</v>
      </c>
      <c r="E5" s="19" t="s">
        <v>463</v>
      </c>
      <c r="F5" s="19" t="s">
        <v>330</v>
      </c>
      <c r="G5" s="19" t="s">
        <v>464</v>
      </c>
      <c r="H5" s="19" t="s">
        <v>461</v>
      </c>
      <c r="J5" s="23">
        <v>1</v>
      </c>
      <c r="K5" s="25">
        <v>3</v>
      </c>
      <c r="L5" s="25">
        <v>3</v>
      </c>
      <c r="M5" s="23">
        <v>1</v>
      </c>
      <c r="N5" s="23">
        <v>1</v>
      </c>
      <c r="O5">
        <f t="shared" ref="O5:S9" si="0">IF(J5=1,W$5,IF(J5=2,W$6,IF(J5=3,W$7,IF(J5=4,W$8,IF(J5=5,W$9,"no")))))</f>
        <v>1</v>
      </c>
      <c r="P5">
        <f t="shared" si="0"/>
        <v>1.05</v>
      </c>
      <c r="Q5">
        <f t="shared" si="0"/>
        <v>1.1000000000000001</v>
      </c>
      <c r="R5">
        <f t="shared" si="0"/>
        <v>1</v>
      </c>
      <c r="S5">
        <f t="shared" si="0"/>
        <v>1</v>
      </c>
      <c r="T5" cm="1">
        <f t="array" ref="T5">EXP(SQRT(SUM(LN(O5:S5)^2)))</f>
        <v>1.1130148943987077</v>
      </c>
      <c r="V5">
        <v>1</v>
      </c>
      <c r="W5">
        <v>1</v>
      </c>
      <c r="X5">
        <v>1</v>
      </c>
      <c r="Y5">
        <v>1</v>
      </c>
      <c r="Z5">
        <v>1</v>
      </c>
      <c r="AA5">
        <v>1</v>
      </c>
    </row>
    <row r="6" spans="1:27" x14ac:dyDescent="0.35">
      <c r="A6" s="10"/>
      <c r="B6" s="19" t="s">
        <v>457</v>
      </c>
      <c r="D6" s="19" t="s">
        <v>357</v>
      </c>
      <c r="E6" s="19" t="s">
        <v>458</v>
      </c>
      <c r="F6" s="19" t="s">
        <v>459</v>
      </c>
      <c r="G6" s="19" t="s">
        <v>460</v>
      </c>
      <c r="H6" s="19" t="s">
        <v>465</v>
      </c>
      <c r="J6" s="23">
        <v>1</v>
      </c>
      <c r="K6" s="24">
        <v>2</v>
      </c>
      <c r="L6" s="25">
        <v>3</v>
      </c>
      <c r="M6" s="23">
        <v>1</v>
      </c>
      <c r="N6" s="23">
        <v>1</v>
      </c>
      <c r="O6">
        <f t="shared" si="0"/>
        <v>1</v>
      </c>
      <c r="P6">
        <f t="shared" si="0"/>
        <v>1.02</v>
      </c>
      <c r="Q6">
        <f t="shared" si="0"/>
        <v>1.1000000000000001</v>
      </c>
      <c r="R6">
        <f t="shared" si="0"/>
        <v>1</v>
      </c>
      <c r="S6">
        <f t="shared" si="0"/>
        <v>1</v>
      </c>
      <c r="T6" cm="1">
        <f t="array" ref="T6">EXP(SQRT(SUM(LN(O6:S6)^2)))</f>
        <v>1.1022412909678683</v>
      </c>
      <c r="V6">
        <v>2</v>
      </c>
      <c r="W6">
        <v>1.05</v>
      </c>
      <c r="X6">
        <v>1.02</v>
      </c>
      <c r="Y6">
        <v>1.02</v>
      </c>
      <c r="Z6">
        <v>1.01</v>
      </c>
      <c r="AA6">
        <v>1.05</v>
      </c>
    </row>
    <row r="7" spans="1:27" ht="29" x14ac:dyDescent="0.35">
      <c r="A7" s="10"/>
      <c r="B7" s="19" t="s">
        <v>462</v>
      </c>
      <c r="D7" s="19" t="s">
        <v>357</v>
      </c>
      <c r="E7" s="19" t="s">
        <v>463</v>
      </c>
      <c r="F7" s="19" t="s">
        <v>330</v>
      </c>
      <c r="G7" s="19" t="s">
        <v>464</v>
      </c>
      <c r="H7" s="19" t="s">
        <v>465</v>
      </c>
      <c r="J7" s="23">
        <v>1</v>
      </c>
      <c r="K7" s="25">
        <v>3</v>
      </c>
      <c r="L7" s="25">
        <v>3</v>
      </c>
      <c r="M7" s="23">
        <v>1</v>
      </c>
      <c r="N7" s="23">
        <v>1</v>
      </c>
      <c r="O7">
        <f t="shared" si="0"/>
        <v>1</v>
      </c>
      <c r="P7">
        <f t="shared" si="0"/>
        <v>1.05</v>
      </c>
      <c r="Q7">
        <f t="shared" si="0"/>
        <v>1.1000000000000001</v>
      </c>
      <c r="R7">
        <f t="shared" si="0"/>
        <v>1</v>
      </c>
      <c r="S7">
        <f t="shared" si="0"/>
        <v>1</v>
      </c>
      <c r="T7" cm="1">
        <f t="array" ref="T7">EXP(SQRT(SUM(LN(O7:S7)^2)))</f>
        <v>1.1130148943987077</v>
      </c>
      <c r="V7">
        <v>3</v>
      </c>
      <c r="W7">
        <v>1.1000000000000001</v>
      </c>
      <c r="X7">
        <v>1.05</v>
      </c>
      <c r="Y7">
        <v>1.1000000000000001</v>
      </c>
      <c r="Z7">
        <v>1.02</v>
      </c>
      <c r="AA7">
        <v>1.2</v>
      </c>
    </row>
    <row r="8" spans="1:27" x14ac:dyDescent="0.35">
      <c r="A8" s="10"/>
      <c r="B8" s="19" t="s">
        <v>47</v>
      </c>
      <c r="D8" s="19" t="s">
        <v>357</v>
      </c>
      <c r="E8" s="19" t="s">
        <v>458</v>
      </c>
      <c r="F8" s="19" t="s">
        <v>459</v>
      </c>
      <c r="G8" s="19" t="s">
        <v>460</v>
      </c>
      <c r="H8" s="19" t="s">
        <v>466</v>
      </c>
      <c r="J8" s="23">
        <v>1</v>
      </c>
      <c r="K8" s="24">
        <v>2</v>
      </c>
      <c r="L8" s="25">
        <v>3</v>
      </c>
      <c r="M8" s="23">
        <v>1</v>
      </c>
      <c r="N8" s="23">
        <v>1</v>
      </c>
      <c r="O8">
        <f t="shared" si="0"/>
        <v>1</v>
      </c>
      <c r="P8">
        <f t="shared" si="0"/>
        <v>1.02</v>
      </c>
      <c r="Q8">
        <f t="shared" si="0"/>
        <v>1.1000000000000001</v>
      </c>
      <c r="R8">
        <f t="shared" si="0"/>
        <v>1</v>
      </c>
      <c r="S8">
        <f t="shared" si="0"/>
        <v>1</v>
      </c>
      <c r="T8" cm="1">
        <f t="array" ref="T8">EXP(SQRT(SUM(LN(O8:S8)^2)))</f>
        <v>1.1022412909678683</v>
      </c>
      <c r="V8">
        <v>4</v>
      </c>
      <c r="W8">
        <v>1.2</v>
      </c>
      <c r="X8">
        <v>1.1000000000000001</v>
      </c>
      <c r="Y8">
        <v>1.2</v>
      </c>
      <c r="Z8">
        <v>1.05</v>
      </c>
      <c r="AA8">
        <v>1.5</v>
      </c>
    </row>
    <row r="9" spans="1:27" ht="29" x14ac:dyDescent="0.35">
      <c r="A9" s="10"/>
      <c r="B9" s="19" t="s">
        <v>47</v>
      </c>
      <c r="D9" s="19" t="s">
        <v>357</v>
      </c>
      <c r="E9" s="19" t="s">
        <v>458</v>
      </c>
      <c r="F9" s="19" t="s">
        <v>459</v>
      </c>
      <c r="G9" s="19" t="s">
        <v>460</v>
      </c>
      <c r="H9" s="19" t="s">
        <v>467</v>
      </c>
      <c r="J9" s="23">
        <v>1</v>
      </c>
      <c r="K9" s="24">
        <v>2</v>
      </c>
      <c r="L9" s="25">
        <v>3</v>
      </c>
      <c r="M9" s="23">
        <v>1</v>
      </c>
      <c r="N9" s="23">
        <v>1</v>
      </c>
      <c r="O9">
        <f t="shared" si="0"/>
        <v>1</v>
      </c>
      <c r="P9">
        <f t="shared" si="0"/>
        <v>1.02</v>
      </c>
      <c r="Q9">
        <f t="shared" si="0"/>
        <v>1.1000000000000001</v>
      </c>
      <c r="R9">
        <f t="shared" si="0"/>
        <v>1</v>
      </c>
      <c r="S9">
        <f t="shared" si="0"/>
        <v>1</v>
      </c>
      <c r="T9" cm="1">
        <f t="array" ref="T9">EXP(SQRT(SUM(LN(O9:S9)^2)))</f>
        <v>1.1022412909678683</v>
      </c>
      <c r="V9">
        <v>5</v>
      </c>
      <c r="W9">
        <v>1.5</v>
      </c>
      <c r="X9">
        <v>1.2</v>
      </c>
      <c r="Y9">
        <v>1.5</v>
      </c>
      <c r="Z9">
        <v>1.1000000000000001</v>
      </c>
      <c r="AA9">
        <v>2</v>
      </c>
    </row>
    <row r="10" spans="1:27" ht="29" x14ac:dyDescent="0.35">
      <c r="A10" s="10"/>
      <c r="B10" s="19" t="s">
        <v>47</v>
      </c>
      <c r="D10" s="19" t="s">
        <v>357</v>
      </c>
      <c r="E10" s="19" t="s">
        <v>458</v>
      </c>
      <c r="F10" s="19" t="s">
        <v>459</v>
      </c>
      <c r="G10" s="19" t="s">
        <v>460</v>
      </c>
      <c r="H10" s="19" t="s">
        <v>468</v>
      </c>
      <c r="J10" s="23">
        <v>1</v>
      </c>
      <c r="K10" s="24">
        <v>2</v>
      </c>
      <c r="L10" s="25">
        <v>3</v>
      </c>
      <c r="M10" s="23">
        <v>1</v>
      </c>
      <c r="N10" s="23">
        <v>1</v>
      </c>
      <c r="O10">
        <f t="shared" ref="O10:O73" si="1">IF(J10=1,W$5,IF(J10=2,W$6,IF(J10=3,W$7,IF(J10=4,W$8,IF(J10=5,W$9,"no")))))</f>
        <v>1</v>
      </c>
      <c r="P10">
        <f t="shared" ref="P10:P73" si="2">IF(K10=1,X$5,IF(K10=2,X$6,IF(K10=3,X$7,IF(K10=4,X$8,IF(K10=5,X$9,"no")))))</f>
        <v>1.02</v>
      </c>
      <c r="Q10">
        <f t="shared" ref="Q10:Q73" si="3">IF(L10=1,Y$5,IF(L10=2,Y$6,IF(L10=3,Y$7,IF(L10=4,Y$8,IF(L10=5,Y$9,"no")))))</f>
        <v>1.1000000000000001</v>
      </c>
      <c r="R10">
        <f t="shared" ref="R10:R73" si="4">IF(M10=1,Z$5,IF(M10=2,Z$6,IF(M10=3,Z$7,IF(M10=4,Z$8,IF(M10=5,Z$9,"no")))))</f>
        <v>1</v>
      </c>
      <c r="S10">
        <f t="shared" ref="S10:S73" si="5">IF(N10=1,AA$5,IF(N10=2,AA$6,IF(N10=3,AA$7,IF(N10=4,AA$8,IF(N10=5,AA$9,"no")))))</f>
        <v>1</v>
      </c>
      <c r="T10" cm="1">
        <f t="array" ref="T10">EXP(SQRT(SUM(LN(O10:S10)^2)))</f>
        <v>1.1022412909678683</v>
      </c>
    </row>
    <row r="11" spans="1:27" x14ac:dyDescent="0.35">
      <c r="A11" s="10"/>
      <c r="B11" s="19" t="s">
        <v>462</v>
      </c>
      <c r="D11" s="19" t="s">
        <v>357</v>
      </c>
      <c r="E11" s="19" t="s">
        <v>458</v>
      </c>
      <c r="F11" s="19" t="s">
        <v>459</v>
      </c>
      <c r="G11" s="19" t="s">
        <v>460</v>
      </c>
      <c r="H11" s="19" t="s">
        <v>469</v>
      </c>
      <c r="J11" s="23">
        <v>1</v>
      </c>
      <c r="K11" s="24">
        <v>2</v>
      </c>
      <c r="L11" s="25">
        <v>3</v>
      </c>
      <c r="M11" s="23">
        <v>1</v>
      </c>
      <c r="N11" s="23">
        <v>1</v>
      </c>
      <c r="O11">
        <f t="shared" si="1"/>
        <v>1</v>
      </c>
      <c r="P11">
        <f t="shared" si="2"/>
        <v>1.02</v>
      </c>
      <c r="Q11">
        <f t="shared" si="3"/>
        <v>1.1000000000000001</v>
      </c>
      <c r="R11">
        <f t="shared" si="4"/>
        <v>1</v>
      </c>
      <c r="S11">
        <f t="shared" si="5"/>
        <v>1</v>
      </c>
      <c r="T11" cm="1">
        <f t="array" ref="T11">EXP(SQRT(SUM(LN(O11:S11)^2)))</f>
        <v>1.1022412909678683</v>
      </c>
    </row>
    <row r="12" spans="1:27" ht="29" x14ac:dyDescent="0.35">
      <c r="A12" s="10" t="s">
        <v>54</v>
      </c>
      <c r="B12" s="19" t="s">
        <v>470</v>
      </c>
      <c r="D12" s="19" t="s">
        <v>90</v>
      </c>
      <c r="E12" s="19" t="s">
        <v>458</v>
      </c>
      <c r="F12" s="19" t="s">
        <v>459</v>
      </c>
      <c r="G12" s="19" t="s">
        <v>460</v>
      </c>
      <c r="H12" s="19" t="s">
        <v>461</v>
      </c>
      <c r="J12" s="23">
        <v>1</v>
      </c>
      <c r="K12" s="24">
        <v>2</v>
      </c>
      <c r="L12" s="25">
        <v>3</v>
      </c>
      <c r="M12" s="23">
        <v>1</v>
      </c>
      <c r="N12" s="23">
        <v>1</v>
      </c>
      <c r="O12">
        <f t="shared" si="1"/>
        <v>1</v>
      </c>
      <c r="P12">
        <f t="shared" si="2"/>
        <v>1.02</v>
      </c>
      <c r="Q12">
        <f t="shared" si="3"/>
        <v>1.1000000000000001</v>
      </c>
      <c r="R12">
        <f t="shared" si="4"/>
        <v>1</v>
      </c>
      <c r="S12">
        <f t="shared" si="5"/>
        <v>1</v>
      </c>
      <c r="T12" cm="1">
        <f t="array" ref="T12">EXP(SQRT(SUM(LN(O12:S12)^2)))</f>
        <v>1.1022412909678683</v>
      </c>
    </row>
    <row r="13" spans="1:27" ht="29" x14ac:dyDescent="0.35">
      <c r="B13" s="19" t="s">
        <v>471</v>
      </c>
      <c r="D13" s="19" t="s">
        <v>90</v>
      </c>
      <c r="E13" s="19" t="s">
        <v>458</v>
      </c>
      <c r="F13" s="19" t="s">
        <v>459</v>
      </c>
      <c r="G13" s="19" t="s">
        <v>460</v>
      </c>
      <c r="H13" s="19" t="s">
        <v>461</v>
      </c>
      <c r="J13" s="23">
        <v>1</v>
      </c>
      <c r="K13" s="24">
        <v>2</v>
      </c>
      <c r="L13" s="25">
        <v>3</v>
      </c>
      <c r="M13" s="23">
        <v>1</v>
      </c>
      <c r="N13" s="23">
        <v>1</v>
      </c>
      <c r="O13">
        <f t="shared" si="1"/>
        <v>1</v>
      </c>
      <c r="P13">
        <f t="shared" si="2"/>
        <v>1.02</v>
      </c>
      <c r="Q13">
        <f t="shared" si="3"/>
        <v>1.1000000000000001</v>
      </c>
      <c r="R13">
        <f t="shared" si="4"/>
        <v>1</v>
      </c>
      <c r="S13">
        <f t="shared" si="5"/>
        <v>1</v>
      </c>
      <c r="T13" cm="1">
        <f t="array" ref="T13">EXP(SQRT(SUM(LN(O13:S13)^2)))</f>
        <v>1.1022412909678683</v>
      </c>
    </row>
    <row r="14" spans="1:27" x14ac:dyDescent="0.35">
      <c r="B14" s="19" t="s">
        <v>470</v>
      </c>
      <c r="D14" s="19" t="s">
        <v>90</v>
      </c>
      <c r="E14" s="19" t="s">
        <v>458</v>
      </c>
      <c r="F14" s="19" t="s">
        <v>459</v>
      </c>
      <c r="G14" s="19" t="s">
        <v>460</v>
      </c>
      <c r="H14" s="19" t="s">
        <v>465</v>
      </c>
      <c r="J14" s="23">
        <v>1</v>
      </c>
      <c r="K14" s="24">
        <v>2</v>
      </c>
      <c r="L14" s="25">
        <v>3</v>
      </c>
      <c r="M14" s="23">
        <v>1</v>
      </c>
      <c r="N14" s="23">
        <v>1</v>
      </c>
      <c r="O14">
        <f t="shared" si="1"/>
        <v>1</v>
      </c>
      <c r="P14">
        <f t="shared" si="2"/>
        <v>1.02</v>
      </c>
      <c r="Q14">
        <f t="shared" si="3"/>
        <v>1.1000000000000001</v>
      </c>
      <c r="R14">
        <f t="shared" si="4"/>
        <v>1</v>
      </c>
      <c r="S14">
        <f t="shared" si="5"/>
        <v>1</v>
      </c>
      <c r="T14" cm="1">
        <f t="array" ref="T14">EXP(SQRT(SUM(LN(O14:S14)^2)))</f>
        <v>1.1022412909678683</v>
      </c>
    </row>
    <row r="15" spans="1:27" x14ac:dyDescent="0.35">
      <c r="B15" s="19" t="s">
        <v>471</v>
      </c>
      <c r="D15" s="19" t="s">
        <v>90</v>
      </c>
      <c r="E15" s="19" t="s">
        <v>458</v>
      </c>
      <c r="F15" s="19" t="s">
        <v>459</v>
      </c>
      <c r="G15" s="19" t="s">
        <v>460</v>
      </c>
      <c r="H15" s="19" t="s">
        <v>465</v>
      </c>
      <c r="J15" s="23">
        <v>1</v>
      </c>
      <c r="K15" s="24">
        <v>2</v>
      </c>
      <c r="L15" s="25">
        <v>3</v>
      </c>
      <c r="M15" s="23">
        <v>1</v>
      </c>
      <c r="N15" s="23">
        <v>1</v>
      </c>
      <c r="O15">
        <f t="shared" si="1"/>
        <v>1</v>
      </c>
      <c r="P15">
        <f t="shared" si="2"/>
        <v>1.02</v>
      </c>
      <c r="Q15">
        <f t="shared" si="3"/>
        <v>1.1000000000000001</v>
      </c>
      <c r="R15">
        <f t="shared" si="4"/>
        <v>1</v>
      </c>
      <c r="S15">
        <f t="shared" si="5"/>
        <v>1</v>
      </c>
      <c r="T15" cm="1">
        <f t="array" ref="T15">EXP(SQRT(SUM(LN(O15:S15)^2)))</f>
        <v>1.1022412909678683</v>
      </c>
    </row>
    <row r="16" spans="1:27" x14ac:dyDescent="0.35">
      <c r="B16" s="19" t="s">
        <v>432</v>
      </c>
      <c r="D16" s="19" t="s">
        <v>90</v>
      </c>
      <c r="E16" s="19" t="s">
        <v>458</v>
      </c>
      <c r="F16" s="19" t="s">
        <v>459</v>
      </c>
      <c r="G16" s="19" t="s">
        <v>460</v>
      </c>
      <c r="H16" s="19" t="s">
        <v>466</v>
      </c>
      <c r="J16" s="23">
        <v>1</v>
      </c>
      <c r="K16" s="24">
        <v>2</v>
      </c>
      <c r="L16" s="25">
        <v>3</v>
      </c>
      <c r="M16" s="23">
        <v>1</v>
      </c>
      <c r="N16" s="23">
        <v>1</v>
      </c>
      <c r="O16">
        <f t="shared" si="1"/>
        <v>1</v>
      </c>
      <c r="P16">
        <f t="shared" si="2"/>
        <v>1.02</v>
      </c>
      <c r="Q16">
        <f t="shared" si="3"/>
        <v>1.1000000000000001</v>
      </c>
      <c r="R16">
        <f t="shared" si="4"/>
        <v>1</v>
      </c>
      <c r="S16">
        <f t="shared" si="5"/>
        <v>1</v>
      </c>
      <c r="T16" cm="1">
        <f t="array" ref="T16">EXP(SQRT(SUM(LN(O16:S16)^2)))</f>
        <v>1.1022412909678683</v>
      </c>
    </row>
    <row r="17" spans="1:20" ht="29" x14ac:dyDescent="0.35">
      <c r="B17" s="19" t="s">
        <v>432</v>
      </c>
      <c r="D17" s="19" t="s">
        <v>90</v>
      </c>
      <c r="E17" s="19" t="s">
        <v>458</v>
      </c>
      <c r="F17" s="19" t="s">
        <v>459</v>
      </c>
      <c r="G17" s="19" t="s">
        <v>460</v>
      </c>
      <c r="H17" s="19" t="s">
        <v>467</v>
      </c>
      <c r="J17" s="23">
        <v>1</v>
      </c>
      <c r="K17" s="24">
        <v>2</v>
      </c>
      <c r="L17" s="25">
        <v>3</v>
      </c>
      <c r="M17" s="23">
        <v>1</v>
      </c>
      <c r="N17" s="23">
        <v>1</v>
      </c>
      <c r="O17">
        <f t="shared" si="1"/>
        <v>1</v>
      </c>
      <c r="P17">
        <f t="shared" si="2"/>
        <v>1.02</v>
      </c>
      <c r="Q17">
        <f t="shared" si="3"/>
        <v>1.1000000000000001</v>
      </c>
      <c r="R17">
        <f t="shared" si="4"/>
        <v>1</v>
      </c>
      <c r="S17">
        <f t="shared" si="5"/>
        <v>1</v>
      </c>
      <c r="T17" cm="1">
        <f t="array" ref="T17">EXP(SQRT(SUM(LN(O17:S17)^2)))</f>
        <v>1.1022412909678683</v>
      </c>
    </row>
    <row r="18" spans="1:20" ht="29" x14ac:dyDescent="0.35">
      <c r="B18" s="19" t="s">
        <v>432</v>
      </c>
      <c r="D18" s="19" t="s">
        <v>90</v>
      </c>
      <c r="E18" s="19" t="s">
        <v>458</v>
      </c>
      <c r="F18" s="19" t="s">
        <v>459</v>
      </c>
      <c r="G18" s="19" t="s">
        <v>460</v>
      </c>
      <c r="H18" s="19" t="s">
        <v>468</v>
      </c>
      <c r="J18" s="23">
        <v>1</v>
      </c>
      <c r="K18" s="24">
        <v>2</v>
      </c>
      <c r="L18" s="25">
        <v>3</v>
      </c>
      <c r="M18" s="23">
        <v>1</v>
      </c>
      <c r="N18" s="23">
        <v>1</v>
      </c>
      <c r="O18">
        <f t="shared" si="1"/>
        <v>1</v>
      </c>
      <c r="P18">
        <f t="shared" si="2"/>
        <v>1.02</v>
      </c>
      <c r="Q18">
        <f t="shared" si="3"/>
        <v>1.1000000000000001</v>
      </c>
      <c r="R18">
        <f t="shared" si="4"/>
        <v>1</v>
      </c>
      <c r="S18">
        <f t="shared" si="5"/>
        <v>1</v>
      </c>
      <c r="T18" cm="1">
        <f t="array" ref="T18">EXP(SQRT(SUM(LN(O18:S18)^2)))</f>
        <v>1.1022412909678683</v>
      </c>
    </row>
    <row r="19" spans="1:20" x14ac:dyDescent="0.35">
      <c r="B19" s="19" t="s">
        <v>472</v>
      </c>
      <c r="D19" s="19" t="s">
        <v>90</v>
      </c>
      <c r="E19" s="19" t="s">
        <v>458</v>
      </c>
      <c r="F19" s="19" t="s">
        <v>459</v>
      </c>
      <c r="G19" s="19" t="s">
        <v>460</v>
      </c>
      <c r="H19" s="19" t="s">
        <v>469</v>
      </c>
      <c r="J19" s="23">
        <v>1</v>
      </c>
      <c r="K19" s="24">
        <v>2</v>
      </c>
      <c r="L19" s="25">
        <v>3</v>
      </c>
      <c r="M19" s="23">
        <v>1</v>
      </c>
      <c r="N19" s="23">
        <v>1</v>
      </c>
      <c r="O19">
        <f t="shared" si="1"/>
        <v>1</v>
      </c>
      <c r="P19">
        <f t="shared" si="2"/>
        <v>1.02</v>
      </c>
      <c r="Q19">
        <f t="shared" si="3"/>
        <v>1.1000000000000001</v>
      </c>
      <c r="R19">
        <f t="shared" si="4"/>
        <v>1</v>
      </c>
      <c r="S19">
        <f t="shared" si="5"/>
        <v>1</v>
      </c>
      <c r="T19" cm="1">
        <f t="array" ref="T19">EXP(SQRT(SUM(LN(O19:S19)^2)))</f>
        <v>1.1022412909678683</v>
      </c>
    </row>
    <row r="20" spans="1:20" ht="101.5" x14ac:dyDescent="0.35">
      <c r="A20" s="10" t="s">
        <v>473</v>
      </c>
      <c r="B20" s="19" t="s">
        <v>302</v>
      </c>
      <c r="C20" s="19">
        <v>3.6</v>
      </c>
      <c r="D20" s="19" t="s">
        <v>48</v>
      </c>
      <c r="E20" s="19" t="s">
        <v>474</v>
      </c>
      <c r="F20" s="19" t="s">
        <v>299</v>
      </c>
      <c r="G20" s="19" t="s">
        <v>299</v>
      </c>
      <c r="H20" s="19" t="s">
        <v>377</v>
      </c>
      <c r="J20" s="21">
        <v>4</v>
      </c>
      <c r="K20" s="21">
        <v>4</v>
      </c>
      <c r="L20" s="22">
        <v>5</v>
      </c>
      <c r="M20" s="23">
        <v>1</v>
      </c>
      <c r="N20" s="23">
        <v>1</v>
      </c>
      <c r="O20">
        <f t="shared" si="1"/>
        <v>1.2</v>
      </c>
      <c r="P20">
        <f t="shared" si="2"/>
        <v>1.1000000000000001</v>
      </c>
      <c r="Q20">
        <f t="shared" si="3"/>
        <v>1.5</v>
      </c>
      <c r="R20">
        <f t="shared" si="4"/>
        <v>1</v>
      </c>
      <c r="S20">
        <f t="shared" si="5"/>
        <v>1</v>
      </c>
      <c r="T20" cm="1">
        <f t="array" ref="T20">EXP(SQRT(SUM(LN(O20:S20)^2)))</f>
        <v>1.575657361015304</v>
      </c>
    </row>
    <row r="21" spans="1:20" ht="43.5" x14ac:dyDescent="0.35">
      <c r="A21" s="10" t="s">
        <v>304</v>
      </c>
      <c r="B21" s="19" t="s">
        <v>475</v>
      </c>
      <c r="E21" s="19" t="s">
        <v>476</v>
      </c>
      <c r="F21" s="19" t="s">
        <v>299</v>
      </c>
      <c r="G21" s="19" t="s">
        <v>299</v>
      </c>
      <c r="H21" s="19" t="s">
        <v>377</v>
      </c>
      <c r="J21" s="24">
        <v>2</v>
      </c>
      <c r="K21" s="24">
        <v>2</v>
      </c>
      <c r="L21" s="22">
        <v>5</v>
      </c>
      <c r="M21" s="23">
        <v>1</v>
      </c>
      <c r="N21" s="23">
        <v>1</v>
      </c>
      <c r="O21">
        <f t="shared" si="1"/>
        <v>1.05</v>
      </c>
      <c r="P21">
        <f t="shared" si="2"/>
        <v>1.02</v>
      </c>
      <c r="Q21">
        <f t="shared" si="3"/>
        <v>1.5</v>
      </c>
      <c r="R21">
        <f t="shared" si="4"/>
        <v>1</v>
      </c>
      <c r="S21">
        <f t="shared" si="5"/>
        <v>1</v>
      </c>
      <c r="T21" cm="1">
        <f t="array" ref="T21">EXP(SQRT(SUM(LN(O21:S21)^2)))</f>
        <v>1.5051158607595139</v>
      </c>
    </row>
    <row r="22" spans="1:20" ht="72.5" x14ac:dyDescent="0.35">
      <c r="B22" s="19" t="s">
        <v>477</v>
      </c>
      <c r="C22" s="19">
        <v>8</v>
      </c>
      <c r="D22" s="19" t="s">
        <v>478</v>
      </c>
      <c r="E22" s="19" t="s">
        <v>479</v>
      </c>
      <c r="F22" s="19" t="s">
        <v>299</v>
      </c>
      <c r="G22" s="19" t="s">
        <v>299</v>
      </c>
      <c r="H22" s="19" t="s">
        <v>480</v>
      </c>
      <c r="J22" s="21">
        <v>4</v>
      </c>
      <c r="K22" s="21">
        <v>4</v>
      </c>
      <c r="L22" s="22">
        <v>5</v>
      </c>
      <c r="M22" s="23">
        <v>1</v>
      </c>
      <c r="N22" s="23">
        <v>1</v>
      </c>
      <c r="O22">
        <f t="shared" si="1"/>
        <v>1.2</v>
      </c>
      <c r="P22">
        <f t="shared" si="2"/>
        <v>1.1000000000000001</v>
      </c>
      <c r="Q22">
        <f t="shared" si="3"/>
        <v>1.5</v>
      </c>
      <c r="R22">
        <f t="shared" si="4"/>
        <v>1</v>
      </c>
      <c r="S22">
        <f t="shared" si="5"/>
        <v>1</v>
      </c>
      <c r="T22" cm="1">
        <f t="array" ref="T22">EXP(SQRT(SUM(LN(O22:S22)^2)))</f>
        <v>1.575657361015304</v>
      </c>
    </row>
    <row r="23" spans="1:20" ht="43.5" x14ac:dyDescent="0.35">
      <c r="B23" s="19" t="s">
        <v>481</v>
      </c>
      <c r="E23" s="19" t="s">
        <v>778</v>
      </c>
      <c r="F23" s="19" t="s">
        <v>330</v>
      </c>
      <c r="G23" s="19">
        <v>2013</v>
      </c>
      <c r="H23" s="19" t="s">
        <v>377</v>
      </c>
      <c r="I23" s="19" t="s">
        <v>810</v>
      </c>
      <c r="J23" s="23">
        <v>1</v>
      </c>
      <c r="K23" s="25">
        <v>3</v>
      </c>
      <c r="L23" s="25">
        <v>3</v>
      </c>
      <c r="M23" s="23">
        <v>1</v>
      </c>
      <c r="N23" s="21">
        <v>4</v>
      </c>
      <c r="O23">
        <f t="shared" si="1"/>
        <v>1</v>
      </c>
      <c r="P23">
        <f t="shared" si="2"/>
        <v>1.05</v>
      </c>
      <c r="Q23">
        <f t="shared" si="3"/>
        <v>1.1000000000000001</v>
      </c>
      <c r="R23">
        <f t="shared" si="4"/>
        <v>1</v>
      </c>
      <c r="S23">
        <f t="shared" si="5"/>
        <v>1.5</v>
      </c>
      <c r="T23" cm="1">
        <f t="array" ref="T23">EXP(SQRT(SUM(LN(O23:S23)^2)))</f>
        <v>1.5209944396561488</v>
      </c>
    </row>
    <row r="24" spans="1:20" ht="29" x14ac:dyDescent="0.35">
      <c r="A24" s="10" t="s">
        <v>86</v>
      </c>
      <c r="B24" s="19" t="s">
        <v>482</v>
      </c>
      <c r="E24" s="19" t="s">
        <v>483</v>
      </c>
      <c r="F24" s="19" t="s">
        <v>330</v>
      </c>
      <c r="G24" s="19" t="s">
        <v>460</v>
      </c>
      <c r="H24" s="19" t="s">
        <v>461</v>
      </c>
      <c r="J24" s="21">
        <v>4</v>
      </c>
      <c r="K24" s="25">
        <v>3</v>
      </c>
      <c r="L24" s="25">
        <v>3</v>
      </c>
      <c r="M24" s="23">
        <v>1</v>
      </c>
      <c r="N24" s="23">
        <v>1</v>
      </c>
      <c r="O24">
        <f t="shared" si="1"/>
        <v>1.2</v>
      </c>
      <c r="P24">
        <f t="shared" si="2"/>
        <v>1.05</v>
      </c>
      <c r="Q24">
        <f t="shared" si="3"/>
        <v>1.1000000000000001</v>
      </c>
      <c r="R24">
        <f t="shared" si="4"/>
        <v>1</v>
      </c>
      <c r="S24">
        <f t="shared" si="5"/>
        <v>1</v>
      </c>
      <c r="T24" cm="1">
        <f t="array" ref="T24">EXP(SQRT(SUM(LN(O24:S24)^2)))</f>
        <v>1.2354522921220721</v>
      </c>
    </row>
    <row r="25" spans="1:20" ht="29" x14ac:dyDescent="0.35">
      <c r="B25" s="19" t="s">
        <v>484</v>
      </c>
      <c r="E25" s="19" t="s">
        <v>483</v>
      </c>
      <c r="F25" s="19" t="s">
        <v>330</v>
      </c>
      <c r="G25" s="19" t="s">
        <v>460</v>
      </c>
      <c r="H25" s="19" t="s">
        <v>461</v>
      </c>
      <c r="J25" s="21">
        <v>4</v>
      </c>
      <c r="K25" s="25">
        <v>3</v>
      </c>
      <c r="L25" s="25">
        <v>3</v>
      </c>
      <c r="M25" s="23">
        <v>1</v>
      </c>
      <c r="N25" s="23">
        <v>1</v>
      </c>
      <c r="O25">
        <f t="shared" si="1"/>
        <v>1.2</v>
      </c>
      <c r="P25">
        <f t="shared" si="2"/>
        <v>1.05</v>
      </c>
      <c r="Q25">
        <f t="shared" si="3"/>
        <v>1.1000000000000001</v>
      </c>
      <c r="R25">
        <f t="shared" si="4"/>
        <v>1</v>
      </c>
      <c r="S25">
        <f t="shared" si="5"/>
        <v>1</v>
      </c>
      <c r="T25" cm="1">
        <f t="array" ref="T25">EXP(SQRT(SUM(LN(O25:S25)^2)))</f>
        <v>1.2354522921220721</v>
      </c>
    </row>
    <row r="26" spans="1:20" ht="29" x14ac:dyDescent="0.35">
      <c r="B26" s="19" t="s">
        <v>485</v>
      </c>
      <c r="E26" s="19" t="s">
        <v>483</v>
      </c>
      <c r="F26" s="19" t="s">
        <v>330</v>
      </c>
      <c r="G26" s="19" t="s">
        <v>460</v>
      </c>
      <c r="H26" s="19" t="s">
        <v>461</v>
      </c>
      <c r="J26" s="21">
        <v>4</v>
      </c>
      <c r="K26" s="25">
        <v>3</v>
      </c>
      <c r="L26" s="25">
        <v>3</v>
      </c>
      <c r="M26" s="23">
        <v>1</v>
      </c>
      <c r="N26" s="23">
        <v>1</v>
      </c>
      <c r="O26">
        <f t="shared" si="1"/>
        <v>1.2</v>
      </c>
      <c r="P26">
        <f t="shared" si="2"/>
        <v>1.05</v>
      </c>
      <c r="Q26">
        <f t="shared" si="3"/>
        <v>1.1000000000000001</v>
      </c>
      <c r="R26">
        <f t="shared" si="4"/>
        <v>1</v>
      </c>
      <c r="S26">
        <f t="shared" si="5"/>
        <v>1</v>
      </c>
      <c r="T26" cm="1">
        <f t="array" ref="T26">EXP(SQRT(SUM(LN(O26:S26)^2)))</f>
        <v>1.2354522921220721</v>
      </c>
    </row>
    <row r="27" spans="1:20" ht="29" x14ac:dyDescent="0.35">
      <c r="B27" s="19" t="s">
        <v>482</v>
      </c>
      <c r="E27" s="19" t="s">
        <v>483</v>
      </c>
      <c r="F27" s="19" t="s">
        <v>330</v>
      </c>
      <c r="G27" s="19" t="s">
        <v>460</v>
      </c>
      <c r="H27" s="19" t="s">
        <v>465</v>
      </c>
      <c r="J27" s="21">
        <v>4</v>
      </c>
      <c r="K27" s="25">
        <v>3</v>
      </c>
      <c r="L27" s="25">
        <v>3</v>
      </c>
      <c r="M27" s="23">
        <v>1</v>
      </c>
      <c r="N27" s="23">
        <v>1</v>
      </c>
      <c r="O27">
        <f t="shared" si="1"/>
        <v>1.2</v>
      </c>
      <c r="P27">
        <f t="shared" si="2"/>
        <v>1.05</v>
      </c>
      <c r="Q27">
        <f t="shared" si="3"/>
        <v>1.1000000000000001</v>
      </c>
      <c r="R27">
        <f t="shared" si="4"/>
        <v>1</v>
      </c>
      <c r="S27">
        <f t="shared" si="5"/>
        <v>1</v>
      </c>
      <c r="T27" cm="1">
        <f t="array" ref="T27">EXP(SQRT(SUM(LN(O27:S27)^2)))</f>
        <v>1.2354522921220721</v>
      </c>
    </row>
    <row r="28" spans="1:20" ht="29" x14ac:dyDescent="0.35">
      <c r="B28" s="19" t="s">
        <v>484</v>
      </c>
      <c r="E28" s="19" t="s">
        <v>483</v>
      </c>
      <c r="F28" s="19" t="s">
        <v>330</v>
      </c>
      <c r="G28" s="19" t="s">
        <v>460</v>
      </c>
      <c r="H28" s="19" t="s">
        <v>465</v>
      </c>
      <c r="J28" s="21">
        <v>4</v>
      </c>
      <c r="K28" s="25">
        <v>3</v>
      </c>
      <c r="L28" s="25">
        <v>3</v>
      </c>
      <c r="M28" s="23">
        <v>1</v>
      </c>
      <c r="N28" s="23">
        <v>1</v>
      </c>
      <c r="O28">
        <f t="shared" si="1"/>
        <v>1.2</v>
      </c>
      <c r="P28">
        <f t="shared" si="2"/>
        <v>1.05</v>
      </c>
      <c r="Q28">
        <f t="shared" si="3"/>
        <v>1.1000000000000001</v>
      </c>
      <c r="R28">
        <f t="shared" si="4"/>
        <v>1</v>
      </c>
      <c r="S28">
        <f t="shared" si="5"/>
        <v>1</v>
      </c>
      <c r="T28" cm="1">
        <f t="array" ref="T28">EXP(SQRT(SUM(LN(O28:S28)^2)))</f>
        <v>1.2354522921220721</v>
      </c>
    </row>
    <row r="29" spans="1:20" ht="29" x14ac:dyDescent="0.35">
      <c r="B29" s="19" t="s">
        <v>485</v>
      </c>
      <c r="E29" s="19" t="s">
        <v>483</v>
      </c>
      <c r="F29" s="19" t="s">
        <v>330</v>
      </c>
      <c r="G29" s="19" t="s">
        <v>460</v>
      </c>
      <c r="H29" s="19" t="s">
        <v>465</v>
      </c>
      <c r="J29" s="21">
        <v>4</v>
      </c>
      <c r="K29" s="25">
        <v>3</v>
      </c>
      <c r="L29" s="25">
        <v>3</v>
      </c>
      <c r="M29" s="23">
        <v>1</v>
      </c>
      <c r="N29" s="23">
        <v>1</v>
      </c>
      <c r="O29">
        <f t="shared" si="1"/>
        <v>1.2</v>
      </c>
      <c r="P29">
        <f t="shared" si="2"/>
        <v>1.05</v>
      </c>
      <c r="Q29">
        <f t="shared" si="3"/>
        <v>1.1000000000000001</v>
      </c>
      <c r="R29">
        <f t="shared" si="4"/>
        <v>1</v>
      </c>
      <c r="S29">
        <f t="shared" si="5"/>
        <v>1</v>
      </c>
      <c r="T29" cm="1">
        <f t="array" ref="T29">EXP(SQRT(SUM(LN(O29:S29)^2)))</f>
        <v>1.2354522921220721</v>
      </c>
    </row>
    <row r="30" spans="1:20" ht="29" x14ac:dyDescent="0.35">
      <c r="B30" s="19" t="s">
        <v>482</v>
      </c>
      <c r="E30" s="19" t="s">
        <v>483</v>
      </c>
      <c r="F30" s="19" t="s">
        <v>330</v>
      </c>
      <c r="G30" s="19" t="s">
        <v>460</v>
      </c>
      <c r="H30" s="19" t="s">
        <v>466</v>
      </c>
      <c r="J30" s="21">
        <v>4</v>
      </c>
      <c r="K30" s="25">
        <v>3</v>
      </c>
      <c r="L30" s="25">
        <v>3</v>
      </c>
      <c r="M30" s="23">
        <v>1</v>
      </c>
      <c r="N30" s="23">
        <v>1</v>
      </c>
      <c r="O30">
        <f t="shared" si="1"/>
        <v>1.2</v>
      </c>
      <c r="P30">
        <f t="shared" si="2"/>
        <v>1.05</v>
      </c>
      <c r="Q30">
        <f t="shared" si="3"/>
        <v>1.1000000000000001</v>
      </c>
      <c r="R30">
        <f t="shared" si="4"/>
        <v>1</v>
      </c>
      <c r="S30">
        <f t="shared" si="5"/>
        <v>1</v>
      </c>
      <c r="T30" cm="1">
        <f t="array" ref="T30">EXP(SQRT(SUM(LN(O30:S30)^2)))</f>
        <v>1.2354522921220721</v>
      </c>
    </row>
    <row r="31" spans="1:20" ht="29" x14ac:dyDescent="0.35">
      <c r="B31" s="19" t="s">
        <v>484</v>
      </c>
      <c r="E31" s="19" t="s">
        <v>483</v>
      </c>
      <c r="F31" s="19" t="s">
        <v>330</v>
      </c>
      <c r="G31" s="19" t="s">
        <v>460</v>
      </c>
      <c r="H31" s="19" t="s">
        <v>466</v>
      </c>
      <c r="J31" s="21">
        <v>4</v>
      </c>
      <c r="K31" s="25">
        <v>3</v>
      </c>
      <c r="L31" s="25">
        <v>3</v>
      </c>
      <c r="M31" s="23">
        <v>1</v>
      </c>
      <c r="N31" s="23">
        <v>1</v>
      </c>
      <c r="O31">
        <f t="shared" si="1"/>
        <v>1.2</v>
      </c>
      <c r="P31">
        <f t="shared" si="2"/>
        <v>1.05</v>
      </c>
      <c r="Q31">
        <f t="shared" si="3"/>
        <v>1.1000000000000001</v>
      </c>
      <c r="R31">
        <f t="shared" si="4"/>
        <v>1</v>
      </c>
      <c r="S31">
        <f t="shared" si="5"/>
        <v>1</v>
      </c>
      <c r="T31" cm="1">
        <f t="array" ref="T31">EXP(SQRT(SUM(LN(O31:S31)^2)))</f>
        <v>1.2354522921220721</v>
      </c>
    </row>
    <row r="32" spans="1:20" ht="29" x14ac:dyDescent="0.35">
      <c r="B32" s="19" t="s">
        <v>485</v>
      </c>
      <c r="E32" s="19" t="s">
        <v>483</v>
      </c>
      <c r="F32" s="19" t="s">
        <v>330</v>
      </c>
      <c r="G32" s="19" t="s">
        <v>460</v>
      </c>
      <c r="H32" s="19" t="s">
        <v>466</v>
      </c>
      <c r="J32" s="21">
        <v>4</v>
      </c>
      <c r="K32" s="25">
        <v>3</v>
      </c>
      <c r="L32" s="25">
        <v>3</v>
      </c>
      <c r="M32" s="23">
        <v>1</v>
      </c>
      <c r="N32" s="23">
        <v>1</v>
      </c>
      <c r="O32">
        <f t="shared" si="1"/>
        <v>1.2</v>
      </c>
      <c r="P32">
        <f t="shared" si="2"/>
        <v>1.05</v>
      </c>
      <c r="Q32">
        <f t="shared" si="3"/>
        <v>1.1000000000000001</v>
      </c>
      <c r="R32">
        <f t="shared" si="4"/>
        <v>1</v>
      </c>
      <c r="S32">
        <f t="shared" si="5"/>
        <v>1</v>
      </c>
      <c r="T32" cm="1">
        <f t="array" ref="T32">EXP(SQRT(SUM(LN(O32:S32)^2)))</f>
        <v>1.2354522921220721</v>
      </c>
    </row>
    <row r="33" spans="1:20" ht="29" x14ac:dyDescent="0.35">
      <c r="B33" s="19" t="s">
        <v>482</v>
      </c>
      <c r="E33" s="19" t="s">
        <v>483</v>
      </c>
      <c r="F33" s="19" t="s">
        <v>330</v>
      </c>
      <c r="G33" s="19" t="s">
        <v>460</v>
      </c>
      <c r="H33" s="19" t="s">
        <v>467</v>
      </c>
      <c r="J33" s="21">
        <v>4</v>
      </c>
      <c r="K33" s="25">
        <v>3</v>
      </c>
      <c r="L33" s="25">
        <v>3</v>
      </c>
      <c r="M33" s="23">
        <v>1</v>
      </c>
      <c r="N33" s="23">
        <v>1</v>
      </c>
      <c r="O33">
        <f t="shared" si="1"/>
        <v>1.2</v>
      </c>
      <c r="P33">
        <f t="shared" si="2"/>
        <v>1.05</v>
      </c>
      <c r="Q33">
        <f t="shared" si="3"/>
        <v>1.1000000000000001</v>
      </c>
      <c r="R33">
        <f t="shared" si="4"/>
        <v>1</v>
      </c>
      <c r="S33">
        <f t="shared" si="5"/>
        <v>1</v>
      </c>
      <c r="T33" cm="1">
        <f t="array" ref="T33">EXP(SQRT(SUM(LN(O33:S33)^2)))</f>
        <v>1.2354522921220721</v>
      </c>
    </row>
    <row r="34" spans="1:20" ht="29" x14ac:dyDescent="0.35">
      <c r="B34" s="19" t="s">
        <v>484</v>
      </c>
      <c r="E34" s="19" t="s">
        <v>483</v>
      </c>
      <c r="F34" s="19" t="s">
        <v>330</v>
      </c>
      <c r="G34" s="19" t="s">
        <v>460</v>
      </c>
      <c r="H34" s="19" t="s">
        <v>467</v>
      </c>
      <c r="J34" s="21">
        <v>4</v>
      </c>
      <c r="K34" s="25">
        <v>3</v>
      </c>
      <c r="L34" s="25">
        <v>3</v>
      </c>
      <c r="M34" s="23">
        <v>1</v>
      </c>
      <c r="N34" s="23">
        <v>1</v>
      </c>
      <c r="O34">
        <f t="shared" si="1"/>
        <v>1.2</v>
      </c>
      <c r="P34">
        <f t="shared" si="2"/>
        <v>1.05</v>
      </c>
      <c r="Q34">
        <f t="shared" si="3"/>
        <v>1.1000000000000001</v>
      </c>
      <c r="R34">
        <f t="shared" si="4"/>
        <v>1</v>
      </c>
      <c r="S34">
        <f t="shared" si="5"/>
        <v>1</v>
      </c>
      <c r="T34" cm="1">
        <f t="array" ref="T34">EXP(SQRT(SUM(LN(O34:S34)^2)))</f>
        <v>1.2354522921220721</v>
      </c>
    </row>
    <row r="35" spans="1:20" ht="29" x14ac:dyDescent="0.35">
      <c r="B35" s="19" t="s">
        <v>485</v>
      </c>
      <c r="E35" s="19" t="s">
        <v>483</v>
      </c>
      <c r="F35" s="19" t="s">
        <v>330</v>
      </c>
      <c r="G35" s="19" t="s">
        <v>460</v>
      </c>
      <c r="H35" s="19" t="s">
        <v>467</v>
      </c>
      <c r="J35" s="21">
        <v>4</v>
      </c>
      <c r="K35" s="25">
        <v>3</v>
      </c>
      <c r="L35" s="25">
        <v>3</v>
      </c>
      <c r="M35" s="23">
        <v>1</v>
      </c>
      <c r="N35" s="23">
        <v>1</v>
      </c>
      <c r="O35">
        <f t="shared" si="1"/>
        <v>1.2</v>
      </c>
      <c r="P35">
        <f t="shared" si="2"/>
        <v>1.05</v>
      </c>
      <c r="Q35">
        <f t="shared" si="3"/>
        <v>1.1000000000000001</v>
      </c>
      <c r="R35">
        <f t="shared" si="4"/>
        <v>1</v>
      </c>
      <c r="S35">
        <f t="shared" si="5"/>
        <v>1</v>
      </c>
      <c r="T35" cm="1">
        <f t="array" ref="T35">EXP(SQRT(SUM(LN(O35:S35)^2)))</f>
        <v>1.2354522921220721</v>
      </c>
    </row>
    <row r="36" spans="1:20" ht="29" x14ac:dyDescent="0.35">
      <c r="B36" s="19" t="s">
        <v>482</v>
      </c>
      <c r="E36" s="19" t="s">
        <v>483</v>
      </c>
      <c r="F36" s="19" t="s">
        <v>330</v>
      </c>
      <c r="G36" s="19" t="s">
        <v>460</v>
      </c>
      <c r="H36" s="19" t="s">
        <v>468</v>
      </c>
      <c r="J36" s="21">
        <v>4</v>
      </c>
      <c r="K36" s="25">
        <v>3</v>
      </c>
      <c r="L36" s="25">
        <v>3</v>
      </c>
      <c r="M36" s="23">
        <v>1</v>
      </c>
      <c r="N36" s="23">
        <v>1</v>
      </c>
      <c r="O36">
        <f t="shared" si="1"/>
        <v>1.2</v>
      </c>
      <c r="P36">
        <f t="shared" si="2"/>
        <v>1.05</v>
      </c>
      <c r="Q36">
        <f t="shared" si="3"/>
        <v>1.1000000000000001</v>
      </c>
      <c r="R36">
        <f t="shared" si="4"/>
        <v>1</v>
      </c>
      <c r="S36">
        <f t="shared" si="5"/>
        <v>1</v>
      </c>
      <c r="T36" cm="1">
        <f t="array" ref="T36">EXP(SQRT(SUM(LN(O36:S36)^2)))</f>
        <v>1.2354522921220721</v>
      </c>
    </row>
    <row r="37" spans="1:20" ht="29" x14ac:dyDescent="0.35">
      <c r="B37" s="19" t="s">
        <v>484</v>
      </c>
      <c r="E37" s="19" t="s">
        <v>483</v>
      </c>
      <c r="F37" s="19" t="s">
        <v>330</v>
      </c>
      <c r="G37" s="19" t="s">
        <v>460</v>
      </c>
      <c r="H37" s="19" t="s">
        <v>468</v>
      </c>
      <c r="J37" s="21">
        <v>4</v>
      </c>
      <c r="K37" s="25">
        <v>3</v>
      </c>
      <c r="L37" s="25">
        <v>3</v>
      </c>
      <c r="M37" s="23">
        <v>1</v>
      </c>
      <c r="N37" s="23">
        <v>1</v>
      </c>
      <c r="O37">
        <f t="shared" si="1"/>
        <v>1.2</v>
      </c>
      <c r="P37">
        <f t="shared" si="2"/>
        <v>1.05</v>
      </c>
      <c r="Q37">
        <f t="shared" si="3"/>
        <v>1.1000000000000001</v>
      </c>
      <c r="R37">
        <f t="shared" si="4"/>
        <v>1</v>
      </c>
      <c r="S37">
        <f t="shared" si="5"/>
        <v>1</v>
      </c>
      <c r="T37" cm="1">
        <f t="array" ref="T37">EXP(SQRT(SUM(LN(O37:S37)^2)))</f>
        <v>1.2354522921220721</v>
      </c>
    </row>
    <row r="38" spans="1:20" ht="29" x14ac:dyDescent="0.35">
      <c r="B38" s="19" t="s">
        <v>485</v>
      </c>
      <c r="E38" s="19" t="s">
        <v>483</v>
      </c>
      <c r="F38" s="19" t="s">
        <v>330</v>
      </c>
      <c r="G38" s="19" t="s">
        <v>460</v>
      </c>
      <c r="H38" s="19" t="s">
        <v>468</v>
      </c>
      <c r="J38" s="21">
        <v>4</v>
      </c>
      <c r="K38" s="25">
        <v>3</v>
      </c>
      <c r="L38" s="25">
        <v>3</v>
      </c>
      <c r="M38" s="23">
        <v>1</v>
      </c>
      <c r="N38" s="23">
        <v>1</v>
      </c>
      <c r="O38">
        <f t="shared" si="1"/>
        <v>1.2</v>
      </c>
      <c r="P38">
        <f t="shared" si="2"/>
        <v>1.05</v>
      </c>
      <c r="Q38">
        <f t="shared" si="3"/>
        <v>1.1000000000000001</v>
      </c>
      <c r="R38">
        <f t="shared" si="4"/>
        <v>1</v>
      </c>
      <c r="S38">
        <f t="shared" si="5"/>
        <v>1</v>
      </c>
      <c r="T38" cm="1">
        <f t="array" ref="T38">EXP(SQRT(SUM(LN(O38:S38)^2)))</f>
        <v>1.2354522921220721</v>
      </c>
    </row>
    <row r="39" spans="1:20" ht="29" x14ac:dyDescent="0.35">
      <c r="B39" s="19" t="s">
        <v>482</v>
      </c>
      <c r="E39" s="19" t="s">
        <v>483</v>
      </c>
      <c r="F39" s="19" t="s">
        <v>330</v>
      </c>
      <c r="G39" s="19" t="s">
        <v>460</v>
      </c>
      <c r="H39" s="19" t="s">
        <v>469</v>
      </c>
      <c r="J39" s="21">
        <v>4</v>
      </c>
      <c r="K39" s="25">
        <v>3</v>
      </c>
      <c r="L39" s="25">
        <v>3</v>
      </c>
      <c r="M39" s="23">
        <v>1</v>
      </c>
      <c r="N39" s="23">
        <v>1</v>
      </c>
      <c r="O39">
        <f t="shared" si="1"/>
        <v>1.2</v>
      </c>
      <c r="P39">
        <f t="shared" si="2"/>
        <v>1.05</v>
      </c>
      <c r="Q39">
        <f t="shared" si="3"/>
        <v>1.1000000000000001</v>
      </c>
      <c r="R39">
        <f t="shared" si="4"/>
        <v>1</v>
      </c>
      <c r="S39">
        <f t="shared" si="5"/>
        <v>1</v>
      </c>
      <c r="T39" cm="1">
        <f t="array" ref="T39">EXP(SQRT(SUM(LN(O39:S39)^2)))</f>
        <v>1.2354522921220721</v>
      </c>
    </row>
    <row r="40" spans="1:20" ht="29" x14ac:dyDescent="0.35">
      <c r="B40" s="19" t="s">
        <v>484</v>
      </c>
      <c r="E40" s="19" t="s">
        <v>483</v>
      </c>
      <c r="F40" s="19" t="s">
        <v>330</v>
      </c>
      <c r="G40" s="19" t="s">
        <v>460</v>
      </c>
      <c r="H40" s="19" t="s">
        <v>469</v>
      </c>
      <c r="J40" s="21">
        <v>4</v>
      </c>
      <c r="K40" s="25">
        <v>3</v>
      </c>
      <c r="L40" s="25">
        <v>3</v>
      </c>
      <c r="M40" s="23">
        <v>1</v>
      </c>
      <c r="N40" s="23">
        <v>1</v>
      </c>
      <c r="O40">
        <f t="shared" si="1"/>
        <v>1.2</v>
      </c>
      <c r="P40">
        <f t="shared" si="2"/>
        <v>1.05</v>
      </c>
      <c r="Q40">
        <f t="shared" si="3"/>
        <v>1.1000000000000001</v>
      </c>
      <c r="R40">
        <f t="shared" si="4"/>
        <v>1</v>
      </c>
      <c r="S40">
        <f t="shared" si="5"/>
        <v>1</v>
      </c>
      <c r="T40" cm="1">
        <f t="array" ref="T40">EXP(SQRT(SUM(LN(O40:S40)^2)))</f>
        <v>1.2354522921220721</v>
      </c>
    </row>
    <row r="41" spans="1:20" ht="29" x14ac:dyDescent="0.35">
      <c r="B41" s="19" t="s">
        <v>485</v>
      </c>
      <c r="E41" s="19" t="s">
        <v>483</v>
      </c>
      <c r="F41" s="19" t="s">
        <v>330</v>
      </c>
      <c r="G41" s="19" t="s">
        <v>460</v>
      </c>
      <c r="H41" s="19" t="s">
        <v>469</v>
      </c>
      <c r="J41" s="21">
        <v>4</v>
      </c>
      <c r="K41" s="25">
        <v>3</v>
      </c>
      <c r="L41" s="25">
        <v>3</v>
      </c>
      <c r="M41" s="23">
        <v>1</v>
      </c>
      <c r="N41" s="23">
        <v>1</v>
      </c>
      <c r="O41">
        <f t="shared" si="1"/>
        <v>1.2</v>
      </c>
      <c r="P41">
        <f t="shared" si="2"/>
        <v>1.05</v>
      </c>
      <c r="Q41">
        <f t="shared" si="3"/>
        <v>1.1000000000000001</v>
      </c>
      <c r="R41">
        <f t="shared" si="4"/>
        <v>1</v>
      </c>
      <c r="S41">
        <f t="shared" si="5"/>
        <v>1</v>
      </c>
      <c r="T41" cm="1">
        <f t="array" ref="T41">EXP(SQRT(SUM(LN(O41:S41)^2)))</f>
        <v>1.2354522921220721</v>
      </c>
    </row>
    <row r="42" spans="1:20" x14ac:dyDescent="0.35">
      <c r="A42" s="10" t="s">
        <v>486</v>
      </c>
      <c r="B42" s="19" t="s">
        <v>487</v>
      </c>
      <c r="E42" s="19" t="s">
        <v>458</v>
      </c>
      <c r="F42" s="19">
        <v>83</v>
      </c>
      <c r="G42" s="19">
        <v>2013</v>
      </c>
      <c r="H42" s="19" t="s">
        <v>488</v>
      </c>
      <c r="J42" s="23">
        <v>1</v>
      </c>
      <c r="K42" s="24">
        <v>2</v>
      </c>
      <c r="L42" s="25">
        <v>3</v>
      </c>
      <c r="M42" s="23">
        <v>1</v>
      </c>
      <c r="N42" s="23">
        <v>1</v>
      </c>
      <c r="O42">
        <f t="shared" si="1"/>
        <v>1</v>
      </c>
      <c r="P42">
        <f t="shared" si="2"/>
        <v>1.02</v>
      </c>
      <c r="Q42">
        <f t="shared" si="3"/>
        <v>1.1000000000000001</v>
      </c>
      <c r="R42">
        <f t="shared" si="4"/>
        <v>1</v>
      </c>
      <c r="S42">
        <f t="shared" si="5"/>
        <v>1</v>
      </c>
      <c r="T42" cm="1">
        <f t="array" ref="T42">EXP(SQRT(SUM(LN(O42:S42)^2)))</f>
        <v>1.1022412909678683</v>
      </c>
    </row>
    <row r="43" spans="1:20" x14ac:dyDescent="0.35">
      <c r="B43" s="19" t="s">
        <v>489</v>
      </c>
      <c r="E43" s="19" t="s">
        <v>458</v>
      </c>
      <c r="F43" s="19">
        <v>83</v>
      </c>
      <c r="G43" s="19">
        <v>2013</v>
      </c>
      <c r="H43" s="19" t="s">
        <v>488</v>
      </c>
      <c r="J43" s="23">
        <v>1</v>
      </c>
      <c r="K43" s="24">
        <v>2</v>
      </c>
      <c r="L43" s="25">
        <v>3</v>
      </c>
      <c r="M43" s="23">
        <v>1</v>
      </c>
      <c r="N43" s="23">
        <v>1</v>
      </c>
      <c r="O43">
        <f t="shared" si="1"/>
        <v>1</v>
      </c>
      <c r="P43">
        <f t="shared" si="2"/>
        <v>1.02</v>
      </c>
      <c r="Q43">
        <f t="shared" si="3"/>
        <v>1.1000000000000001</v>
      </c>
      <c r="R43">
        <f t="shared" si="4"/>
        <v>1</v>
      </c>
      <c r="S43">
        <f t="shared" si="5"/>
        <v>1</v>
      </c>
      <c r="T43" cm="1">
        <f t="array" ref="T43">EXP(SQRT(SUM(LN(O43:S43)^2)))</f>
        <v>1.1022412909678683</v>
      </c>
    </row>
    <row r="44" spans="1:20" x14ac:dyDescent="0.35">
      <c r="B44" s="19" t="s">
        <v>490</v>
      </c>
      <c r="E44" s="19" t="s">
        <v>458</v>
      </c>
      <c r="F44" s="19">
        <v>83</v>
      </c>
      <c r="G44" s="19">
        <v>2013</v>
      </c>
      <c r="H44" s="19" t="s">
        <v>488</v>
      </c>
      <c r="J44" s="23">
        <v>1</v>
      </c>
      <c r="K44" s="24">
        <v>2</v>
      </c>
      <c r="L44" s="25">
        <v>3</v>
      </c>
      <c r="M44" s="23">
        <v>1</v>
      </c>
      <c r="N44" s="23">
        <v>1</v>
      </c>
      <c r="O44">
        <f t="shared" si="1"/>
        <v>1</v>
      </c>
      <c r="P44">
        <f t="shared" si="2"/>
        <v>1.02</v>
      </c>
      <c r="Q44">
        <f t="shared" si="3"/>
        <v>1.1000000000000001</v>
      </c>
      <c r="R44">
        <f t="shared" si="4"/>
        <v>1</v>
      </c>
      <c r="S44">
        <f t="shared" si="5"/>
        <v>1</v>
      </c>
      <c r="T44" cm="1">
        <f t="array" ref="T44">EXP(SQRT(SUM(LN(O44:S44)^2)))</f>
        <v>1.1022412909678683</v>
      </c>
    </row>
    <row r="45" spans="1:20" x14ac:dyDescent="0.35">
      <c r="B45" s="19" t="s">
        <v>487</v>
      </c>
      <c r="E45" s="19" t="s">
        <v>458</v>
      </c>
      <c r="F45" s="19">
        <v>83</v>
      </c>
      <c r="G45" s="19">
        <v>2013</v>
      </c>
      <c r="H45" s="19" t="s">
        <v>465</v>
      </c>
      <c r="J45" s="23">
        <v>1</v>
      </c>
      <c r="K45" s="24">
        <v>2</v>
      </c>
      <c r="L45" s="25">
        <v>3</v>
      </c>
      <c r="M45" s="23">
        <v>1</v>
      </c>
      <c r="N45" s="23">
        <v>1</v>
      </c>
      <c r="O45">
        <f t="shared" si="1"/>
        <v>1</v>
      </c>
      <c r="P45">
        <f t="shared" si="2"/>
        <v>1.02</v>
      </c>
      <c r="Q45">
        <f t="shared" si="3"/>
        <v>1.1000000000000001</v>
      </c>
      <c r="R45">
        <f t="shared" si="4"/>
        <v>1</v>
      </c>
      <c r="S45">
        <f t="shared" si="5"/>
        <v>1</v>
      </c>
      <c r="T45" cm="1">
        <f t="array" ref="T45">EXP(SQRT(SUM(LN(O45:S45)^2)))</f>
        <v>1.1022412909678683</v>
      </c>
    </row>
    <row r="46" spans="1:20" x14ac:dyDescent="0.35">
      <c r="B46" s="19" t="s">
        <v>489</v>
      </c>
      <c r="E46" s="19" t="s">
        <v>458</v>
      </c>
      <c r="F46" s="19">
        <v>83</v>
      </c>
      <c r="G46" s="19">
        <v>2013</v>
      </c>
      <c r="H46" s="19" t="s">
        <v>465</v>
      </c>
      <c r="J46" s="23">
        <v>1</v>
      </c>
      <c r="K46" s="24">
        <v>2</v>
      </c>
      <c r="L46" s="25">
        <v>3</v>
      </c>
      <c r="M46" s="23">
        <v>1</v>
      </c>
      <c r="N46" s="23">
        <v>1</v>
      </c>
      <c r="O46">
        <f t="shared" si="1"/>
        <v>1</v>
      </c>
      <c r="P46">
        <f t="shared" si="2"/>
        <v>1.02</v>
      </c>
      <c r="Q46">
        <f t="shared" si="3"/>
        <v>1.1000000000000001</v>
      </c>
      <c r="R46">
        <f t="shared" si="4"/>
        <v>1</v>
      </c>
      <c r="S46">
        <f t="shared" si="5"/>
        <v>1</v>
      </c>
      <c r="T46" cm="1">
        <f t="array" ref="T46">EXP(SQRT(SUM(LN(O46:S46)^2)))</f>
        <v>1.1022412909678683</v>
      </c>
    </row>
    <row r="47" spans="1:20" x14ac:dyDescent="0.35">
      <c r="B47" s="19" t="s">
        <v>490</v>
      </c>
      <c r="E47" s="19" t="s">
        <v>458</v>
      </c>
      <c r="F47" s="19">
        <v>83</v>
      </c>
      <c r="G47" s="19">
        <v>2013</v>
      </c>
      <c r="H47" s="19" t="s">
        <v>465</v>
      </c>
      <c r="J47" s="23">
        <v>1</v>
      </c>
      <c r="K47" s="24">
        <v>2</v>
      </c>
      <c r="L47" s="25">
        <v>3</v>
      </c>
      <c r="M47" s="23">
        <v>1</v>
      </c>
      <c r="N47" s="23">
        <v>1</v>
      </c>
      <c r="O47">
        <f t="shared" si="1"/>
        <v>1</v>
      </c>
      <c r="P47">
        <f t="shared" si="2"/>
        <v>1.02</v>
      </c>
      <c r="Q47">
        <f t="shared" si="3"/>
        <v>1.1000000000000001</v>
      </c>
      <c r="R47">
        <f t="shared" si="4"/>
        <v>1</v>
      </c>
      <c r="S47">
        <f t="shared" si="5"/>
        <v>1</v>
      </c>
      <c r="T47" cm="1">
        <f t="array" ref="T47">EXP(SQRT(SUM(LN(O47:S47)^2)))</f>
        <v>1.1022412909678683</v>
      </c>
    </row>
    <row r="48" spans="1:20" x14ac:dyDescent="0.35">
      <c r="B48" s="19" t="s">
        <v>487</v>
      </c>
      <c r="E48" s="19" t="s">
        <v>458</v>
      </c>
      <c r="F48" s="19">
        <v>83</v>
      </c>
      <c r="G48" s="19">
        <v>2013</v>
      </c>
      <c r="H48" s="19" t="s">
        <v>466</v>
      </c>
      <c r="J48" s="23">
        <v>1</v>
      </c>
      <c r="K48" s="24">
        <v>2</v>
      </c>
      <c r="L48" s="25">
        <v>3</v>
      </c>
      <c r="M48" s="23">
        <v>1</v>
      </c>
      <c r="N48" s="23">
        <v>1</v>
      </c>
      <c r="O48">
        <f t="shared" si="1"/>
        <v>1</v>
      </c>
      <c r="P48">
        <f t="shared" si="2"/>
        <v>1.02</v>
      </c>
      <c r="Q48">
        <f t="shared" si="3"/>
        <v>1.1000000000000001</v>
      </c>
      <c r="R48">
        <f t="shared" si="4"/>
        <v>1</v>
      </c>
      <c r="S48">
        <f t="shared" si="5"/>
        <v>1</v>
      </c>
      <c r="T48" cm="1">
        <f t="array" ref="T48">EXP(SQRT(SUM(LN(O48:S48)^2)))</f>
        <v>1.1022412909678683</v>
      </c>
    </row>
    <row r="49" spans="1:20" x14ac:dyDescent="0.35">
      <c r="B49" s="19" t="s">
        <v>489</v>
      </c>
      <c r="E49" s="19" t="s">
        <v>458</v>
      </c>
      <c r="F49" s="19">
        <v>83</v>
      </c>
      <c r="G49" s="19">
        <v>2013</v>
      </c>
      <c r="H49" s="19" t="s">
        <v>466</v>
      </c>
      <c r="J49" s="23">
        <v>1</v>
      </c>
      <c r="K49" s="24">
        <v>2</v>
      </c>
      <c r="L49" s="25">
        <v>3</v>
      </c>
      <c r="M49" s="23">
        <v>1</v>
      </c>
      <c r="N49" s="23">
        <v>1</v>
      </c>
      <c r="O49">
        <f t="shared" si="1"/>
        <v>1</v>
      </c>
      <c r="P49">
        <f t="shared" si="2"/>
        <v>1.02</v>
      </c>
      <c r="Q49">
        <f t="shared" si="3"/>
        <v>1.1000000000000001</v>
      </c>
      <c r="R49">
        <f t="shared" si="4"/>
        <v>1</v>
      </c>
      <c r="S49">
        <f t="shared" si="5"/>
        <v>1</v>
      </c>
      <c r="T49" cm="1">
        <f t="array" ref="T49">EXP(SQRT(SUM(LN(O49:S49)^2)))</f>
        <v>1.1022412909678683</v>
      </c>
    </row>
    <row r="50" spans="1:20" x14ac:dyDescent="0.35">
      <c r="B50" s="19" t="s">
        <v>490</v>
      </c>
      <c r="E50" s="19" t="s">
        <v>458</v>
      </c>
      <c r="F50" s="19">
        <v>83</v>
      </c>
      <c r="G50" s="19">
        <v>2013</v>
      </c>
      <c r="H50" s="19" t="s">
        <v>466</v>
      </c>
      <c r="J50" s="23">
        <v>1</v>
      </c>
      <c r="K50" s="24">
        <v>2</v>
      </c>
      <c r="L50" s="25">
        <v>3</v>
      </c>
      <c r="M50" s="23">
        <v>1</v>
      </c>
      <c r="N50" s="23">
        <v>1</v>
      </c>
      <c r="O50">
        <f t="shared" si="1"/>
        <v>1</v>
      </c>
      <c r="P50">
        <f t="shared" si="2"/>
        <v>1.02</v>
      </c>
      <c r="Q50">
        <f t="shared" si="3"/>
        <v>1.1000000000000001</v>
      </c>
      <c r="R50">
        <f t="shared" si="4"/>
        <v>1</v>
      </c>
      <c r="S50">
        <f t="shared" si="5"/>
        <v>1</v>
      </c>
      <c r="T50" cm="1">
        <f t="array" ref="T50">EXP(SQRT(SUM(LN(O50:S50)^2)))</f>
        <v>1.1022412909678683</v>
      </c>
    </row>
    <row r="51" spans="1:20" ht="29" x14ac:dyDescent="0.35">
      <c r="B51" s="19" t="s">
        <v>487</v>
      </c>
      <c r="E51" s="19" t="s">
        <v>458</v>
      </c>
      <c r="F51" s="19">
        <v>83</v>
      </c>
      <c r="G51" s="19">
        <v>2013</v>
      </c>
      <c r="H51" s="19" t="s">
        <v>467</v>
      </c>
      <c r="J51" s="23">
        <v>1</v>
      </c>
      <c r="K51" s="24">
        <v>2</v>
      </c>
      <c r="L51" s="25">
        <v>3</v>
      </c>
      <c r="M51" s="23">
        <v>1</v>
      </c>
      <c r="N51" s="23">
        <v>1</v>
      </c>
      <c r="O51">
        <f t="shared" si="1"/>
        <v>1</v>
      </c>
      <c r="P51">
        <f t="shared" si="2"/>
        <v>1.02</v>
      </c>
      <c r="Q51">
        <f t="shared" si="3"/>
        <v>1.1000000000000001</v>
      </c>
      <c r="R51">
        <f t="shared" si="4"/>
        <v>1</v>
      </c>
      <c r="S51">
        <f t="shared" si="5"/>
        <v>1</v>
      </c>
      <c r="T51" cm="1">
        <f t="array" ref="T51">EXP(SQRT(SUM(LN(O51:S51)^2)))</f>
        <v>1.1022412909678683</v>
      </c>
    </row>
    <row r="52" spans="1:20" ht="29" x14ac:dyDescent="0.35">
      <c r="B52" s="19" t="s">
        <v>489</v>
      </c>
      <c r="E52" s="19" t="s">
        <v>458</v>
      </c>
      <c r="F52" s="19">
        <v>83</v>
      </c>
      <c r="G52" s="19">
        <v>2013</v>
      </c>
      <c r="H52" s="19" t="s">
        <v>467</v>
      </c>
      <c r="J52" s="23">
        <v>1</v>
      </c>
      <c r="K52" s="24">
        <v>2</v>
      </c>
      <c r="L52" s="25">
        <v>3</v>
      </c>
      <c r="M52" s="23">
        <v>1</v>
      </c>
      <c r="N52" s="23">
        <v>1</v>
      </c>
      <c r="O52">
        <f t="shared" si="1"/>
        <v>1</v>
      </c>
      <c r="P52">
        <f t="shared" si="2"/>
        <v>1.02</v>
      </c>
      <c r="Q52">
        <f t="shared" si="3"/>
        <v>1.1000000000000001</v>
      </c>
      <c r="R52">
        <f t="shared" si="4"/>
        <v>1</v>
      </c>
      <c r="S52">
        <f t="shared" si="5"/>
        <v>1</v>
      </c>
      <c r="T52" cm="1">
        <f t="array" ref="T52">EXP(SQRT(SUM(LN(O52:S52)^2)))</f>
        <v>1.1022412909678683</v>
      </c>
    </row>
    <row r="53" spans="1:20" ht="29" x14ac:dyDescent="0.35">
      <c r="B53" s="19" t="s">
        <v>490</v>
      </c>
      <c r="E53" s="19" t="s">
        <v>458</v>
      </c>
      <c r="F53" s="19">
        <v>83</v>
      </c>
      <c r="G53" s="19">
        <v>2013</v>
      </c>
      <c r="H53" s="19" t="s">
        <v>467</v>
      </c>
      <c r="J53" s="23">
        <v>1</v>
      </c>
      <c r="K53" s="24">
        <v>2</v>
      </c>
      <c r="L53" s="25">
        <v>3</v>
      </c>
      <c r="M53" s="23">
        <v>1</v>
      </c>
      <c r="N53" s="23">
        <v>1</v>
      </c>
      <c r="O53">
        <f t="shared" si="1"/>
        <v>1</v>
      </c>
      <c r="P53">
        <f t="shared" si="2"/>
        <v>1.02</v>
      </c>
      <c r="Q53">
        <f t="shared" si="3"/>
        <v>1.1000000000000001</v>
      </c>
      <c r="R53">
        <f t="shared" si="4"/>
        <v>1</v>
      </c>
      <c r="S53">
        <f t="shared" si="5"/>
        <v>1</v>
      </c>
      <c r="T53" cm="1">
        <f t="array" ref="T53">EXP(SQRT(SUM(LN(O53:S53)^2)))</f>
        <v>1.1022412909678683</v>
      </c>
    </row>
    <row r="54" spans="1:20" ht="29" x14ac:dyDescent="0.35">
      <c r="B54" s="19" t="s">
        <v>487</v>
      </c>
      <c r="E54" s="19" t="s">
        <v>458</v>
      </c>
      <c r="F54" s="19">
        <v>83</v>
      </c>
      <c r="G54" s="19">
        <v>2013</v>
      </c>
      <c r="H54" s="19" t="s">
        <v>468</v>
      </c>
      <c r="J54" s="23">
        <v>1</v>
      </c>
      <c r="K54" s="24">
        <v>2</v>
      </c>
      <c r="L54" s="25">
        <v>3</v>
      </c>
      <c r="M54" s="23">
        <v>1</v>
      </c>
      <c r="N54" s="23">
        <v>1</v>
      </c>
      <c r="O54">
        <f t="shared" si="1"/>
        <v>1</v>
      </c>
      <c r="P54">
        <f t="shared" si="2"/>
        <v>1.02</v>
      </c>
      <c r="Q54">
        <f t="shared" si="3"/>
        <v>1.1000000000000001</v>
      </c>
      <c r="R54">
        <f t="shared" si="4"/>
        <v>1</v>
      </c>
      <c r="S54">
        <f t="shared" si="5"/>
        <v>1</v>
      </c>
      <c r="T54" cm="1">
        <f t="array" ref="T54">EXP(SQRT(SUM(LN(O54:S54)^2)))</f>
        <v>1.1022412909678683</v>
      </c>
    </row>
    <row r="55" spans="1:20" ht="29" x14ac:dyDescent="0.35">
      <c r="B55" s="19" t="s">
        <v>489</v>
      </c>
      <c r="E55" s="19" t="s">
        <v>458</v>
      </c>
      <c r="F55" s="19">
        <v>83</v>
      </c>
      <c r="G55" s="19">
        <v>2013</v>
      </c>
      <c r="H55" s="19" t="s">
        <v>468</v>
      </c>
      <c r="J55" s="23">
        <v>1</v>
      </c>
      <c r="K55" s="24">
        <v>2</v>
      </c>
      <c r="L55" s="25">
        <v>3</v>
      </c>
      <c r="M55" s="23">
        <v>1</v>
      </c>
      <c r="N55" s="23">
        <v>1</v>
      </c>
      <c r="O55">
        <f t="shared" si="1"/>
        <v>1</v>
      </c>
      <c r="P55">
        <f t="shared" si="2"/>
        <v>1.02</v>
      </c>
      <c r="Q55">
        <f t="shared" si="3"/>
        <v>1.1000000000000001</v>
      </c>
      <c r="R55">
        <f t="shared" si="4"/>
        <v>1</v>
      </c>
      <c r="S55">
        <f t="shared" si="5"/>
        <v>1</v>
      </c>
      <c r="T55" cm="1">
        <f t="array" ref="T55">EXP(SQRT(SUM(LN(O55:S55)^2)))</f>
        <v>1.1022412909678683</v>
      </c>
    </row>
    <row r="56" spans="1:20" ht="29" x14ac:dyDescent="0.35">
      <c r="B56" s="19" t="s">
        <v>490</v>
      </c>
      <c r="E56" s="19" t="s">
        <v>458</v>
      </c>
      <c r="F56" s="19">
        <v>83</v>
      </c>
      <c r="G56" s="19">
        <v>2013</v>
      </c>
      <c r="H56" s="19" t="s">
        <v>468</v>
      </c>
      <c r="J56" s="23">
        <v>1</v>
      </c>
      <c r="K56" s="24">
        <v>2</v>
      </c>
      <c r="L56" s="25">
        <v>3</v>
      </c>
      <c r="M56" s="23">
        <v>1</v>
      </c>
      <c r="N56" s="23">
        <v>1</v>
      </c>
      <c r="O56">
        <f t="shared" si="1"/>
        <v>1</v>
      </c>
      <c r="P56">
        <f t="shared" si="2"/>
        <v>1.02</v>
      </c>
      <c r="Q56">
        <f t="shared" si="3"/>
        <v>1.1000000000000001</v>
      </c>
      <c r="R56">
        <f t="shared" si="4"/>
        <v>1</v>
      </c>
      <c r="S56">
        <f t="shared" si="5"/>
        <v>1</v>
      </c>
      <c r="T56" cm="1">
        <f t="array" ref="T56">EXP(SQRT(SUM(LN(O56:S56)^2)))</f>
        <v>1.1022412909678683</v>
      </c>
    </row>
    <row r="57" spans="1:20" x14ac:dyDescent="0.35">
      <c r="B57" s="19" t="s">
        <v>487</v>
      </c>
      <c r="E57" s="19" t="s">
        <v>458</v>
      </c>
      <c r="F57" s="19">
        <v>83</v>
      </c>
      <c r="G57" s="19">
        <v>2013</v>
      </c>
      <c r="H57" s="19" t="s">
        <v>469</v>
      </c>
      <c r="J57" s="23">
        <v>1</v>
      </c>
      <c r="K57" s="24">
        <v>2</v>
      </c>
      <c r="L57" s="25">
        <v>3</v>
      </c>
      <c r="M57" s="23">
        <v>1</v>
      </c>
      <c r="N57" s="23">
        <v>1</v>
      </c>
      <c r="O57">
        <f t="shared" si="1"/>
        <v>1</v>
      </c>
      <c r="P57">
        <f t="shared" si="2"/>
        <v>1.02</v>
      </c>
      <c r="Q57">
        <f t="shared" si="3"/>
        <v>1.1000000000000001</v>
      </c>
      <c r="R57">
        <f t="shared" si="4"/>
        <v>1</v>
      </c>
      <c r="S57">
        <f t="shared" si="5"/>
        <v>1</v>
      </c>
      <c r="T57" cm="1">
        <f t="array" ref="T57">EXP(SQRT(SUM(LN(O57:S57)^2)))</f>
        <v>1.1022412909678683</v>
      </c>
    </row>
    <row r="58" spans="1:20" x14ac:dyDescent="0.35">
      <c r="B58" s="19" t="s">
        <v>489</v>
      </c>
      <c r="E58" s="19" t="s">
        <v>458</v>
      </c>
      <c r="F58" s="19">
        <v>83</v>
      </c>
      <c r="G58" s="19">
        <v>2013</v>
      </c>
      <c r="H58" s="19" t="s">
        <v>469</v>
      </c>
      <c r="J58" s="23">
        <v>1</v>
      </c>
      <c r="K58" s="24">
        <v>2</v>
      </c>
      <c r="L58" s="25">
        <v>3</v>
      </c>
      <c r="M58" s="23">
        <v>1</v>
      </c>
      <c r="N58" s="23">
        <v>1</v>
      </c>
      <c r="O58">
        <f t="shared" si="1"/>
        <v>1</v>
      </c>
      <c r="P58">
        <f t="shared" si="2"/>
        <v>1.02</v>
      </c>
      <c r="Q58">
        <f t="shared" si="3"/>
        <v>1.1000000000000001</v>
      </c>
      <c r="R58">
        <f t="shared" si="4"/>
        <v>1</v>
      </c>
      <c r="S58">
        <f t="shared" si="5"/>
        <v>1</v>
      </c>
      <c r="T58" cm="1">
        <f t="array" ref="T58">EXP(SQRT(SUM(LN(O58:S58)^2)))</f>
        <v>1.1022412909678683</v>
      </c>
    </row>
    <row r="59" spans="1:20" x14ac:dyDescent="0.35">
      <c r="B59" s="19" t="s">
        <v>490</v>
      </c>
      <c r="E59" s="19" t="s">
        <v>458</v>
      </c>
      <c r="F59" s="19">
        <v>83</v>
      </c>
      <c r="G59" s="19">
        <v>2013</v>
      </c>
      <c r="H59" s="19" t="s">
        <v>469</v>
      </c>
      <c r="J59" s="23">
        <v>1</v>
      </c>
      <c r="K59" s="24">
        <v>2</v>
      </c>
      <c r="L59" s="25">
        <v>3</v>
      </c>
      <c r="M59" s="23">
        <v>1</v>
      </c>
      <c r="N59" s="23">
        <v>1</v>
      </c>
      <c r="O59">
        <f t="shared" si="1"/>
        <v>1</v>
      </c>
      <c r="P59">
        <f t="shared" si="2"/>
        <v>1.02</v>
      </c>
      <c r="Q59">
        <f t="shared" si="3"/>
        <v>1.1000000000000001</v>
      </c>
      <c r="R59">
        <f t="shared" si="4"/>
        <v>1</v>
      </c>
      <c r="S59">
        <f t="shared" si="5"/>
        <v>1</v>
      </c>
      <c r="T59" cm="1">
        <f t="array" ref="T59">EXP(SQRT(SUM(LN(O59:S59)^2)))</f>
        <v>1.1022412909678683</v>
      </c>
    </row>
    <row r="60" spans="1:20" ht="29" x14ac:dyDescent="0.35">
      <c r="A60" s="10" t="s">
        <v>349</v>
      </c>
      <c r="B60" s="19" t="s">
        <v>491</v>
      </c>
      <c r="D60" s="72" t="s">
        <v>492</v>
      </c>
      <c r="E60" s="19" t="s">
        <v>493</v>
      </c>
      <c r="F60" s="19" t="s">
        <v>494</v>
      </c>
      <c r="G60" s="19">
        <v>2010</v>
      </c>
      <c r="H60" s="19" t="s">
        <v>461</v>
      </c>
      <c r="J60" s="21">
        <v>4</v>
      </c>
      <c r="K60" s="21">
        <v>4</v>
      </c>
      <c r="L60" s="22">
        <v>5</v>
      </c>
      <c r="M60" s="23">
        <v>1</v>
      </c>
      <c r="N60" s="23">
        <v>1</v>
      </c>
      <c r="O60">
        <f t="shared" si="1"/>
        <v>1.2</v>
      </c>
      <c r="P60">
        <f t="shared" si="2"/>
        <v>1.1000000000000001</v>
      </c>
      <c r="Q60">
        <f t="shared" si="3"/>
        <v>1.5</v>
      </c>
      <c r="R60">
        <f t="shared" si="4"/>
        <v>1</v>
      </c>
      <c r="S60">
        <f t="shared" si="5"/>
        <v>1</v>
      </c>
      <c r="T60" cm="1">
        <f t="array" ref="T60">EXP(SQRT(SUM(LN(O60:S60)^2)))</f>
        <v>1.575657361015304</v>
      </c>
    </row>
    <row r="61" spans="1:20" ht="29" x14ac:dyDescent="0.35">
      <c r="B61" s="19" t="s">
        <v>495</v>
      </c>
      <c r="D61" s="72" t="s">
        <v>492</v>
      </c>
      <c r="E61" s="19" t="s">
        <v>493</v>
      </c>
      <c r="F61" s="19" t="s">
        <v>494</v>
      </c>
      <c r="G61" s="19">
        <v>2010</v>
      </c>
      <c r="H61" s="19" t="s">
        <v>461</v>
      </c>
      <c r="J61" s="21">
        <v>4</v>
      </c>
      <c r="K61" s="21">
        <v>4</v>
      </c>
      <c r="L61" s="22">
        <v>5</v>
      </c>
      <c r="M61" s="23">
        <v>1</v>
      </c>
      <c r="N61" s="23">
        <v>1</v>
      </c>
      <c r="O61">
        <f t="shared" si="1"/>
        <v>1.2</v>
      </c>
      <c r="P61">
        <f t="shared" si="2"/>
        <v>1.1000000000000001</v>
      </c>
      <c r="Q61">
        <f t="shared" si="3"/>
        <v>1.5</v>
      </c>
      <c r="R61">
        <f t="shared" si="4"/>
        <v>1</v>
      </c>
      <c r="S61">
        <f t="shared" si="5"/>
        <v>1</v>
      </c>
      <c r="T61" cm="1">
        <f t="array" ref="T61">EXP(SQRT(SUM(LN(O61:S61)^2)))</f>
        <v>1.575657361015304</v>
      </c>
    </row>
    <row r="62" spans="1:20" ht="29" x14ac:dyDescent="0.35">
      <c r="B62" s="19" t="s">
        <v>491</v>
      </c>
      <c r="D62" s="72" t="s">
        <v>492</v>
      </c>
      <c r="E62" s="19" t="s">
        <v>493</v>
      </c>
      <c r="F62" s="19" t="s">
        <v>494</v>
      </c>
      <c r="G62" s="19">
        <v>2010</v>
      </c>
      <c r="H62" s="19" t="s">
        <v>465</v>
      </c>
      <c r="J62" s="21">
        <v>4</v>
      </c>
      <c r="K62" s="21">
        <v>4</v>
      </c>
      <c r="L62" s="22">
        <v>5</v>
      </c>
      <c r="M62" s="23">
        <v>1</v>
      </c>
      <c r="N62" s="23">
        <v>1</v>
      </c>
      <c r="O62">
        <f t="shared" si="1"/>
        <v>1.2</v>
      </c>
      <c r="P62">
        <f t="shared" si="2"/>
        <v>1.1000000000000001</v>
      </c>
      <c r="Q62">
        <f t="shared" si="3"/>
        <v>1.5</v>
      </c>
      <c r="R62">
        <f t="shared" si="4"/>
        <v>1</v>
      </c>
      <c r="S62">
        <f t="shared" si="5"/>
        <v>1</v>
      </c>
      <c r="T62" cm="1">
        <f t="array" ref="T62">EXP(SQRT(SUM(LN(O62:S62)^2)))</f>
        <v>1.575657361015304</v>
      </c>
    </row>
    <row r="63" spans="1:20" ht="29" x14ac:dyDescent="0.35">
      <c r="B63" s="19" t="s">
        <v>495</v>
      </c>
      <c r="D63" s="72" t="s">
        <v>492</v>
      </c>
      <c r="E63" s="19" t="s">
        <v>493</v>
      </c>
      <c r="F63" s="19" t="s">
        <v>494</v>
      </c>
      <c r="G63" s="19">
        <v>2010</v>
      </c>
      <c r="H63" s="19" t="s">
        <v>465</v>
      </c>
      <c r="J63" s="21">
        <v>4</v>
      </c>
      <c r="K63" s="21">
        <v>4</v>
      </c>
      <c r="L63" s="22">
        <v>5</v>
      </c>
      <c r="M63" s="23">
        <v>1</v>
      </c>
      <c r="N63" s="23">
        <v>1</v>
      </c>
      <c r="O63">
        <f t="shared" si="1"/>
        <v>1.2</v>
      </c>
      <c r="P63">
        <f t="shared" si="2"/>
        <v>1.1000000000000001</v>
      </c>
      <c r="Q63">
        <f t="shared" si="3"/>
        <v>1.5</v>
      </c>
      <c r="R63">
        <f t="shared" si="4"/>
        <v>1</v>
      </c>
      <c r="S63">
        <f t="shared" si="5"/>
        <v>1</v>
      </c>
      <c r="T63" cm="1">
        <f t="array" ref="T63">EXP(SQRT(SUM(LN(O63:S63)^2)))</f>
        <v>1.575657361015304</v>
      </c>
    </row>
    <row r="64" spans="1:20" ht="29" x14ac:dyDescent="0.35">
      <c r="B64" s="19" t="s">
        <v>349</v>
      </c>
      <c r="D64" s="72" t="s">
        <v>492</v>
      </c>
      <c r="E64" s="19" t="s">
        <v>493</v>
      </c>
      <c r="F64" s="19" t="s">
        <v>494</v>
      </c>
      <c r="G64" s="19">
        <v>2010</v>
      </c>
      <c r="H64" s="19" t="s">
        <v>466</v>
      </c>
      <c r="J64" s="21">
        <v>4</v>
      </c>
      <c r="K64" s="21">
        <v>4</v>
      </c>
      <c r="L64" s="22">
        <v>5</v>
      </c>
      <c r="M64" s="23">
        <v>1</v>
      </c>
      <c r="N64" s="23">
        <v>1</v>
      </c>
      <c r="O64">
        <f t="shared" si="1"/>
        <v>1.2</v>
      </c>
      <c r="P64">
        <f t="shared" si="2"/>
        <v>1.1000000000000001</v>
      </c>
      <c r="Q64">
        <f t="shared" si="3"/>
        <v>1.5</v>
      </c>
      <c r="R64">
        <f t="shared" si="4"/>
        <v>1</v>
      </c>
      <c r="S64">
        <f t="shared" si="5"/>
        <v>1</v>
      </c>
      <c r="T64" cm="1">
        <f t="array" ref="T64">EXP(SQRT(SUM(LN(O64:S64)^2)))</f>
        <v>1.575657361015304</v>
      </c>
    </row>
    <row r="65" spans="1:20" ht="29" x14ac:dyDescent="0.35">
      <c r="B65" s="19" t="s">
        <v>349</v>
      </c>
      <c r="D65" s="72" t="s">
        <v>492</v>
      </c>
      <c r="E65" s="19" t="s">
        <v>493</v>
      </c>
      <c r="F65" s="19" t="s">
        <v>494</v>
      </c>
      <c r="G65" s="19">
        <v>2010</v>
      </c>
      <c r="H65" s="19" t="s">
        <v>467</v>
      </c>
      <c r="J65" s="21">
        <v>4</v>
      </c>
      <c r="K65" s="21">
        <v>4</v>
      </c>
      <c r="L65" s="22">
        <v>5</v>
      </c>
      <c r="M65" s="23">
        <v>1</v>
      </c>
      <c r="N65" s="23">
        <v>1</v>
      </c>
      <c r="O65">
        <f t="shared" si="1"/>
        <v>1.2</v>
      </c>
      <c r="P65">
        <f t="shared" si="2"/>
        <v>1.1000000000000001</v>
      </c>
      <c r="Q65">
        <f t="shared" si="3"/>
        <v>1.5</v>
      </c>
      <c r="R65">
        <f t="shared" si="4"/>
        <v>1</v>
      </c>
      <c r="S65">
        <f t="shared" si="5"/>
        <v>1</v>
      </c>
      <c r="T65" cm="1">
        <f t="array" ref="T65">EXP(SQRT(SUM(LN(O65:S65)^2)))</f>
        <v>1.575657361015304</v>
      </c>
    </row>
    <row r="66" spans="1:20" ht="29" x14ac:dyDescent="0.35">
      <c r="B66" s="19" t="s">
        <v>349</v>
      </c>
      <c r="D66" s="72" t="s">
        <v>492</v>
      </c>
      <c r="E66" s="19" t="s">
        <v>493</v>
      </c>
      <c r="F66" s="19" t="s">
        <v>494</v>
      </c>
      <c r="G66" s="19">
        <v>2010</v>
      </c>
      <c r="H66" s="19" t="s">
        <v>468</v>
      </c>
      <c r="J66" s="21">
        <v>4</v>
      </c>
      <c r="K66" s="21">
        <v>4</v>
      </c>
      <c r="L66" s="22">
        <v>5</v>
      </c>
      <c r="M66" s="23">
        <v>1</v>
      </c>
      <c r="N66" s="23">
        <v>1</v>
      </c>
      <c r="O66">
        <f t="shared" si="1"/>
        <v>1.2</v>
      </c>
      <c r="P66">
        <f t="shared" si="2"/>
        <v>1.1000000000000001</v>
      </c>
      <c r="Q66">
        <f t="shared" si="3"/>
        <v>1.5</v>
      </c>
      <c r="R66">
        <f t="shared" si="4"/>
        <v>1</v>
      </c>
      <c r="S66">
        <f t="shared" si="5"/>
        <v>1</v>
      </c>
      <c r="T66" cm="1">
        <f t="array" ref="T66">EXP(SQRT(SUM(LN(O66:S66)^2)))</f>
        <v>1.575657361015304</v>
      </c>
    </row>
    <row r="67" spans="1:20" ht="29" x14ac:dyDescent="0.35">
      <c r="B67" s="19" t="s">
        <v>349</v>
      </c>
      <c r="D67" s="72" t="s">
        <v>492</v>
      </c>
      <c r="E67" s="19" t="s">
        <v>493</v>
      </c>
      <c r="F67" s="19" t="s">
        <v>494</v>
      </c>
      <c r="G67" s="19">
        <v>2010</v>
      </c>
      <c r="H67" s="19" t="s">
        <v>469</v>
      </c>
      <c r="J67" s="21">
        <v>4</v>
      </c>
      <c r="K67" s="21">
        <v>4</v>
      </c>
      <c r="L67" s="22">
        <v>5</v>
      </c>
      <c r="M67" s="23">
        <v>1</v>
      </c>
      <c r="N67" s="23">
        <v>1</v>
      </c>
      <c r="O67">
        <f t="shared" si="1"/>
        <v>1.2</v>
      </c>
      <c r="P67">
        <f t="shared" si="2"/>
        <v>1.1000000000000001</v>
      </c>
      <c r="Q67">
        <f t="shared" si="3"/>
        <v>1.5</v>
      </c>
      <c r="R67">
        <f t="shared" si="4"/>
        <v>1</v>
      </c>
      <c r="S67">
        <f t="shared" si="5"/>
        <v>1</v>
      </c>
      <c r="T67" cm="1">
        <f t="array" ref="T67">EXP(SQRT(SUM(LN(O67:S67)^2)))</f>
        <v>1.575657361015304</v>
      </c>
    </row>
    <row r="68" spans="1:20" ht="43.5" x14ac:dyDescent="0.35">
      <c r="A68" s="10" t="s">
        <v>496</v>
      </c>
      <c r="B68" s="19" t="s">
        <v>497</v>
      </c>
      <c r="D68" s="72" t="s">
        <v>48</v>
      </c>
      <c r="E68" s="19" t="s">
        <v>498</v>
      </c>
      <c r="F68" s="19" t="s">
        <v>299</v>
      </c>
      <c r="H68" s="19" t="s">
        <v>461</v>
      </c>
      <c r="J68" s="21">
        <v>4</v>
      </c>
      <c r="K68" s="21">
        <v>4</v>
      </c>
      <c r="L68" s="22">
        <v>5</v>
      </c>
      <c r="M68" s="23">
        <v>1</v>
      </c>
      <c r="N68" s="23">
        <v>1</v>
      </c>
      <c r="O68">
        <f t="shared" si="1"/>
        <v>1.2</v>
      </c>
      <c r="P68">
        <f t="shared" si="2"/>
        <v>1.1000000000000001</v>
      </c>
      <c r="Q68">
        <f t="shared" si="3"/>
        <v>1.5</v>
      </c>
      <c r="R68">
        <f t="shared" si="4"/>
        <v>1</v>
      </c>
      <c r="S68">
        <f t="shared" si="5"/>
        <v>1</v>
      </c>
      <c r="T68" cm="1">
        <f t="array" ref="T68">EXP(SQRT(SUM(LN(O68:S68)^2)))</f>
        <v>1.575657361015304</v>
      </c>
    </row>
    <row r="69" spans="1:20" ht="43.5" x14ac:dyDescent="0.35">
      <c r="B69" s="19" t="s">
        <v>499</v>
      </c>
      <c r="D69" s="72" t="s">
        <v>48</v>
      </c>
      <c r="E69" s="19" t="s">
        <v>498</v>
      </c>
      <c r="F69" s="19" t="s">
        <v>299</v>
      </c>
      <c r="H69" s="19" t="s">
        <v>461</v>
      </c>
      <c r="J69" s="21">
        <v>4</v>
      </c>
      <c r="K69" s="21">
        <v>4</v>
      </c>
      <c r="L69" s="22">
        <v>5</v>
      </c>
      <c r="M69" s="23">
        <v>1</v>
      </c>
      <c r="N69" s="23">
        <v>1</v>
      </c>
      <c r="O69">
        <f t="shared" si="1"/>
        <v>1.2</v>
      </c>
      <c r="P69">
        <f t="shared" si="2"/>
        <v>1.1000000000000001</v>
      </c>
      <c r="Q69">
        <f t="shared" si="3"/>
        <v>1.5</v>
      </c>
      <c r="R69">
        <f t="shared" si="4"/>
        <v>1</v>
      </c>
      <c r="S69">
        <f t="shared" si="5"/>
        <v>1</v>
      </c>
      <c r="T69" cm="1">
        <f t="array" ref="T69">EXP(SQRT(SUM(LN(O69:S69)^2)))</f>
        <v>1.575657361015304</v>
      </c>
    </row>
    <row r="70" spans="1:20" ht="43.5" x14ac:dyDescent="0.35">
      <c r="B70" s="19" t="s">
        <v>497</v>
      </c>
      <c r="D70" s="72" t="s">
        <v>48</v>
      </c>
      <c r="E70" s="19" t="s">
        <v>498</v>
      </c>
      <c r="F70" s="19" t="s">
        <v>299</v>
      </c>
      <c r="H70" s="19" t="s">
        <v>465</v>
      </c>
      <c r="J70" s="21">
        <v>4</v>
      </c>
      <c r="K70" s="21">
        <v>4</v>
      </c>
      <c r="L70" s="22">
        <v>5</v>
      </c>
      <c r="M70" s="23">
        <v>1</v>
      </c>
      <c r="N70" s="23">
        <v>1</v>
      </c>
      <c r="O70">
        <f t="shared" si="1"/>
        <v>1.2</v>
      </c>
      <c r="P70">
        <f t="shared" si="2"/>
        <v>1.1000000000000001</v>
      </c>
      <c r="Q70">
        <f t="shared" si="3"/>
        <v>1.5</v>
      </c>
      <c r="R70">
        <f t="shared" si="4"/>
        <v>1</v>
      </c>
      <c r="S70">
        <f t="shared" si="5"/>
        <v>1</v>
      </c>
      <c r="T70" cm="1">
        <f t="array" ref="T70">EXP(SQRT(SUM(LN(O70:S70)^2)))</f>
        <v>1.575657361015304</v>
      </c>
    </row>
    <row r="71" spans="1:20" ht="43.5" x14ac:dyDescent="0.35">
      <c r="B71" s="19" t="s">
        <v>499</v>
      </c>
      <c r="D71" s="72" t="s">
        <v>48</v>
      </c>
      <c r="E71" s="19" t="s">
        <v>498</v>
      </c>
      <c r="F71" s="19" t="s">
        <v>299</v>
      </c>
      <c r="H71" s="19" t="s">
        <v>465</v>
      </c>
      <c r="J71" s="21">
        <v>4</v>
      </c>
      <c r="K71" s="21">
        <v>4</v>
      </c>
      <c r="L71" s="22">
        <v>5</v>
      </c>
      <c r="M71" s="23">
        <v>1</v>
      </c>
      <c r="N71" s="23">
        <v>1</v>
      </c>
      <c r="O71">
        <f t="shared" si="1"/>
        <v>1.2</v>
      </c>
      <c r="P71">
        <f t="shared" si="2"/>
        <v>1.1000000000000001</v>
      </c>
      <c r="Q71">
        <f t="shared" si="3"/>
        <v>1.5</v>
      </c>
      <c r="R71">
        <f t="shared" si="4"/>
        <v>1</v>
      </c>
      <c r="S71">
        <f t="shared" si="5"/>
        <v>1</v>
      </c>
      <c r="T71" cm="1">
        <f t="array" ref="T71">EXP(SQRT(SUM(LN(O71:S71)^2)))</f>
        <v>1.575657361015304</v>
      </c>
    </row>
    <row r="72" spans="1:20" ht="43.5" x14ac:dyDescent="0.35">
      <c r="B72" s="19" t="s">
        <v>500</v>
      </c>
      <c r="D72" s="72" t="s">
        <v>48</v>
      </c>
      <c r="E72" s="19" t="s">
        <v>498</v>
      </c>
      <c r="F72" s="19" t="s">
        <v>299</v>
      </c>
      <c r="H72" s="19" t="s">
        <v>466</v>
      </c>
      <c r="J72" s="21">
        <v>4</v>
      </c>
      <c r="K72" s="21">
        <v>4</v>
      </c>
      <c r="L72" s="22">
        <v>5</v>
      </c>
      <c r="M72" s="23">
        <v>1</v>
      </c>
      <c r="N72" s="23">
        <v>1</v>
      </c>
      <c r="O72">
        <f t="shared" si="1"/>
        <v>1.2</v>
      </c>
      <c r="P72">
        <f t="shared" si="2"/>
        <v>1.1000000000000001</v>
      </c>
      <c r="Q72">
        <f t="shared" si="3"/>
        <v>1.5</v>
      </c>
      <c r="R72">
        <f t="shared" si="4"/>
        <v>1</v>
      </c>
      <c r="S72">
        <f t="shared" si="5"/>
        <v>1</v>
      </c>
      <c r="T72" cm="1">
        <f t="array" ref="T72">EXP(SQRT(SUM(LN(O72:S72)^2)))</f>
        <v>1.575657361015304</v>
      </c>
    </row>
    <row r="73" spans="1:20" ht="43.5" x14ac:dyDescent="0.35">
      <c r="B73" s="19" t="s">
        <v>500</v>
      </c>
      <c r="D73" s="72" t="s">
        <v>48</v>
      </c>
      <c r="E73" s="19" t="s">
        <v>498</v>
      </c>
      <c r="F73" s="19" t="s">
        <v>299</v>
      </c>
      <c r="H73" s="19" t="s">
        <v>467</v>
      </c>
      <c r="J73" s="21">
        <v>4</v>
      </c>
      <c r="K73" s="21">
        <v>4</v>
      </c>
      <c r="L73" s="22">
        <v>5</v>
      </c>
      <c r="M73" s="23">
        <v>1</v>
      </c>
      <c r="N73" s="23">
        <v>1</v>
      </c>
      <c r="O73">
        <f t="shared" si="1"/>
        <v>1.2</v>
      </c>
      <c r="P73">
        <f t="shared" si="2"/>
        <v>1.1000000000000001</v>
      </c>
      <c r="Q73">
        <f t="shared" si="3"/>
        <v>1.5</v>
      </c>
      <c r="R73">
        <f t="shared" si="4"/>
        <v>1</v>
      </c>
      <c r="S73">
        <f t="shared" si="5"/>
        <v>1</v>
      </c>
      <c r="T73" cm="1">
        <f t="array" ref="T73">EXP(SQRT(SUM(LN(O73:S73)^2)))</f>
        <v>1.575657361015304</v>
      </c>
    </row>
    <row r="74" spans="1:20" ht="43.5" x14ac:dyDescent="0.35">
      <c r="B74" s="19" t="s">
        <v>500</v>
      </c>
      <c r="D74" s="72" t="s">
        <v>48</v>
      </c>
      <c r="E74" s="19" t="s">
        <v>498</v>
      </c>
      <c r="F74" s="19" t="s">
        <v>299</v>
      </c>
      <c r="H74" s="19" t="s">
        <v>468</v>
      </c>
      <c r="J74" s="21">
        <v>4</v>
      </c>
      <c r="K74" s="21">
        <v>4</v>
      </c>
      <c r="L74" s="22">
        <v>5</v>
      </c>
      <c r="M74" s="23">
        <v>1</v>
      </c>
      <c r="N74" s="23">
        <v>1</v>
      </c>
      <c r="O74">
        <f t="shared" ref="O74:O105" si="6">IF(J74=1,W$5,IF(J74=2,W$6,IF(J74=3,W$7,IF(J74=4,W$8,IF(J74=5,W$9,"no")))))</f>
        <v>1.2</v>
      </c>
      <c r="P74">
        <f t="shared" ref="P74:P105" si="7">IF(K74=1,X$5,IF(K74=2,X$6,IF(K74=3,X$7,IF(K74=4,X$8,IF(K74=5,X$9,"no")))))</f>
        <v>1.1000000000000001</v>
      </c>
      <c r="Q74">
        <f t="shared" ref="Q74:Q105" si="8">IF(L74=1,Y$5,IF(L74=2,Y$6,IF(L74=3,Y$7,IF(L74=4,Y$8,IF(L74=5,Y$9,"no")))))</f>
        <v>1.5</v>
      </c>
      <c r="R74">
        <f t="shared" ref="R74:R105" si="9">IF(M74=1,Z$5,IF(M74=2,Z$6,IF(M74=3,Z$7,IF(M74=4,Z$8,IF(M74=5,Z$9,"no")))))</f>
        <v>1</v>
      </c>
      <c r="S74">
        <f t="shared" ref="S74:S105" si="10">IF(N74=1,AA$5,IF(N74=2,AA$6,IF(N74=3,AA$7,IF(N74=4,AA$8,IF(N74=5,AA$9,"no")))))</f>
        <v>1</v>
      </c>
      <c r="T74" cm="1">
        <f t="array" ref="T74">EXP(SQRT(SUM(LN(O74:S74)^2)))</f>
        <v>1.575657361015304</v>
      </c>
    </row>
    <row r="75" spans="1:20" ht="43.5" x14ac:dyDescent="0.35">
      <c r="B75" s="19" t="s">
        <v>500</v>
      </c>
      <c r="D75" s="72" t="s">
        <v>48</v>
      </c>
      <c r="E75" s="19" t="s">
        <v>498</v>
      </c>
      <c r="F75" s="19" t="s">
        <v>299</v>
      </c>
      <c r="H75" s="19" t="s">
        <v>469</v>
      </c>
      <c r="J75" s="21">
        <v>4</v>
      </c>
      <c r="K75" s="21">
        <v>4</v>
      </c>
      <c r="L75" s="22">
        <v>5</v>
      </c>
      <c r="M75" s="23">
        <v>1</v>
      </c>
      <c r="N75" s="23">
        <v>1</v>
      </c>
      <c r="O75">
        <f t="shared" si="6"/>
        <v>1.2</v>
      </c>
      <c r="P75">
        <f t="shared" si="7"/>
        <v>1.1000000000000001</v>
      </c>
      <c r="Q75">
        <f t="shared" si="8"/>
        <v>1.5</v>
      </c>
      <c r="R75">
        <f t="shared" si="9"/>
        <v>1</v>
      </c>
      <c r="S75">
        <f t="shared" si="10"/>
        <v>1</v>
      </c>
      <c r="T75" cm="1">
        <f t="array" ref="T75">EXP(SQRT(SUM(LN(O75:S75)^2)))</f>
        <v>1.575657361015304</v>
      </c>
    </row>
    <row r="76" spans="1:20" ht="43.5" x14ac:dyDescent="0.35">
      <c r="A76" s="10" t="s">
        <v>356</v>
      </c>
      <c r="B76" s="19" t="s">
        <v>501</v>
      </c>
      <c r="D76" s="72" t="s">
        <v>337</v>
      </c>
      <c r="E76" s="19" t="s">
        <v>458</v>
      </c>
      <c r="F76" s="19">
        <v>83</v>
      </c>
      <c r="G76" s="19">
        <v>2013</v>
      </c>
      <c r="H76" s="19" t="s">
        <v>488</v>
      </c>
      <c r="J76" s="23">
        <v>1</v>
      </c>
      <c r="K76" s="24">
        <v>2</v>
      </c>
      <c r="L76" s="25">
        <v>3</v>
      </c>
      <c r="M76" s="23">
        <v>1</v>
      </c>
      <c r="N76" s="23">
        <v>1</v>
      </c>
      <c r="O76">
        <f t="shared" si="6"/>
        <v>1</v>
      </c>
      <c r="P76">
        <f t="shared" si="7"/>
        <v>1.02</v>
      </c>
      <c r="Q76">
        <f t="shared" si="8"/>
        <v>1.1000000000000001</v>
      </c>
      <c r="R76">
        <f t="shared" si="9"/>
        <v>1</v>
      </c>
      <c r="S76">
        <f t="shared" si="10"/>
        <v>1</v>
      </c>
      <c r="T76" cm="1">
        <f t="array" ref="T76">EXP(SQRT(SUM(LN(O76:S76)^2)))</f>
        <v>1.1022412909678683</v>
      </c>
    </row>
    <row r="77" spans="1:20" ht="43.5" x14ac:dyDescent="0.35">
      <c r="B77" s="19" t="s">
        <v>502</v>
      </c>
      <c r="D77" s="72" t="s">
        <v>337</v>
      </c>
      <c r="E77" s="19" t="s">
        <v>503</v>
      </c>
      <c r="F77" s="19" t="s">
        <v>330</v>
      </c>
      <c r="G77" s="19">
        <v>2015</v>
      </c>
      <c r="H77" s="19" t="s">
        <v>488</v>
      </c>
      <c r="J77" s="23">
        <v>1</v>
      </c>
      <c r="K77" s="25">
        <v>3</v>
      </c>
      <c r="L77" s="25">
        <v>3</v>
      </c>
      <c r="M77" s="23">
        <v>1</v>
      </c>
      <c r="N77" s="23">
        <v>1</v>
      </c>
      <c r="O77">
        <f t="shared" si="6"/>
        <v>1</v>
      </c>
      <c r="P77">
        <f t="shared" si="7"/>
        <v>1.05</v>
      </c>
      <c r="Q77">
        <f t="shared" si="8"/>
        <v>1.1000000000000001</v>
      </c>
      <c r="R77">
        <f t="shared" si="9"/>
        <v>1</v>
      </c>
      <c r="S77">
        <f t="shared" si="10"/>
        <v>1</v>
      </c>
      <c r="T77" cm="1">
        <f t="array" ref="T77">EXP(SQRT(SUM(LN(O77:S77)^2)))</f>
        <v>1.1130148943987077</v>
      </c>
    </row>
    <row r="78" spans="1:20" ht="43.5" x14ac:dyDescent="0.35">
      <c r="B78" s="19" t="s">
        <v>501</v>
      </c>
      <c r="D78" s="72" t="s">
        <v>337</v>
      </c>
      <c r="E78" s="19" t="s">
        <v>458</v>
      </c>
      <c r="F78" s="19">
        <v>83</v>
      </c>
      <c r="G78" s="19">
        <v>2013</v>
      </c>
      <c r="H78" s="19" t="s">
        <v>465</v>
      </c>
      <c r="J78" s="23">
        <v>1</v>
      </c>
      <c r="K78" s="24">
        <v>2</v>
      </c>
      <c r="L78" s="25">
        <v>3</v>
      </c>
      <c r="M78" s="23">
        <v>1</v>
      </c>
      <c r="N78" s="23">
        <v>1</v>
      </c>
      <c r="O78">
        <f t="shared" si="6"/>
        <v>1</v>
      </c>
      <c r="P78">
        <f t="shared" si="7"/>
        <v>1.02</v>
      </c>
      <c r="Q78">
        <f t="shared" si="8"/>
        <v>1.1000000000000001</v>
      </c>
      <c r="R78">
        <f t="shared" si="9"/>
        <v>1</v>
      </c>
      <c r="S78">
        <f t="shared" si="10"/>
        <v>1</v>
      </c>
      <c r="T78" cm="1">
        <f t="array" ref="T78">EXP(SQRT(SUM(LN(O78:S78)^2)))</f>
        <v>1.1022412909678683</v>
      </c>
    </row>
    <row r="79" spans="1:20" ht="43.5" x14ac:dyDescent="0.35">
      <c r="B79" s="19" t="s">
        <v>502</v>
      </c>
      <c r="D79" s="72" t="s">
        <v>337</v>
      </c>
      <c r="E79" s="19" t="s">
        <v>503</v>
      </c>
      <c r="F79" s="19" t="s">
        <v>330</v>
      </c>
      <c r="G79" s="19">
        <v>2015</v>
      </c>
      <c r="H79" s="19" t="s">
        <v>465</v>
      </c>
      <c r="J79" s="23">
        <v>1</v>
      </c>
      <c r="K79" s="25">
        <v>3</v>
      </c>
      <c r="L79" s="25">
        <v>3</v>
      </c>
      <c r="M79" s="23">
        <v>1</v>
      </c>
      <c r="N79" s="23">
        <v>1</v>
      </c>
      <c r="O79">
        <f t="shared" si="6"/>
        <v>1</v>
      </c>
      <c r="P79">
        <f t="shared" si="7"/>
        <v>1.05</v>
      </c>
      <c r="Q79">
        <f t="shared" si="8"/>
        <v>1.1000000000000001</v>
      </c>
      <c r="R79">
        <f t="shared" si="9"/>
        <v>1</v>
      </c>
      <c r="S79">
        <f t="shared" si="10"/>
        <v>1</v>
      </c>
      <c r="T79" cm="1">
        <f t="array" ref="T79">EXP(SQRT(SUM(LN(O79:S79)^2)))</f>
        <v>1.1130148943987077</v>
      </c>
    </row>
    <row r="80" spans="1:20" ht="43.5" x14ac:dyDescent="0.35">
      <c r="B80" s="19" t="s">
        <v>501</v>
      </c>
      <c r="D80" s="72" t="s">
        <v>337</v>
      </c>
      <c r="E80" s="19" t="s">
        <v>458</v>
      </c>
      <c r="F80" s="19">
        <v>83</v>
      </c>
      <c r="G80" s="19">
        <v>2013</v>
      </c>
      <c r="H80" s="19" t="s">
        <v>466</v>
      </c>
      <c r="J80" s="23">
        <v>1</v>
      </c>
      <c r="K80" s="24">
        <v>2</v>
      </c>
      <c r="L80" s="25">
        <v>3</v>
      </c>
      <c r="M80" s="23">
        <v>1</v>
      </c>
      <c r="N80" s="23">
        <v>1</v>
      </c>
      <c r="O80">
        <f t="shared" si="6"/>
        <v>1</v>
      </c>
      <c r="P80">
        <f t="shared" si="7"/>
        <v>1.02</v>
      </c>
      <c r="Q80">
        <f t="shared" si="8"/>
        <v>1.1000000000000001</v>
      </c>
      <c r="R80">
        <f t="shared" si="9"/>
        <v>1</v>
      </c>
      <c r="S80">
        <f t="shared" si="10"/>
        <v>1</v>
      </c>
      <c r="T80" cm="1">
        <f t="array" ref="T80">EXP(SQRT(SUM(LN(O80:S80)^2)))</f>
        <v>1.1022412909678683</v>
      </c>
    </row>
    <row r="81" spans="1:20" ht="43.5" x14ac:dyDescent="0.35">
      <c r="B81" s="19" t="s">
        <v>502</v>
      </c>
      <c r="D81" s="72" t="s">
        <v>337</v>
      </c>
      <c r="E81" s="19" t="s">
        <v>503</v>
      </c>
      <c r="F81" s="19" t="s">
        <v>330</v>
      </c>
      <c r="G81" s="19">
        <v>2015</v>
      </c>
      <c r="H81" s="19" t="s">
        <v>466</v>
      </c>
      <c r="J81" s="23">
        <v>1</v>
      </c>
      <c r="K81" s="25">
        <v>3</v>
      </c>
      <c r="L81" s="25">
        <v>3</v>
      </c>
      <c r="M81" s="23">
        <v>1</v>
      </c>
      <c r="N81" s="23">
        <v>1</v>
      </c>
      <c r="O81">
        <f t="shared" si="6"/>
        <v>1</v>
      </c>
      <c r="P81">
        <f t="shared" si="7"/>
        <v>1.05</v>
      </c>
      <c r="Q81">
        <f t="shared" si="8"/>
        <v>1.1000000000000001</v>
      </c>
      <c r="R81">
        <f t="shared" si="9"/>
        <v>1</v>
      </c>
      <c r="S81">
        <f t="shared" si="10"/>
        <v>1</v>
      </c>
      <c r="T81" cm="1">
        <f t="array" ref="T81">EXP(SQRT(SUM(LN(O81:S81)^2)))</f>
        <v>1.1130148943987077</v>
      </c>
    </row>
    <row r="82" spans="1:20" ht="43.5" x14ac:dyDescent="0.35">
      <c r="B82" s="19" t="s">
        <v>501</v>
      </c>
      <c r="D82" s="72" t="s">
        <v>337</v>
      </c>
      <c r="E82" s="19" t="s">
        <v>458</v>
      </c>
      <c r="F82" s="19">
        <v>83</v>
      </c>
      <c r="G82" s="19">
        <v>2013</v>
      </c>
      <c r="H82" s="19" t="s">
        <v>467</v>
      </c>
      <c r="J82" s="23">
        <v>1</v>
      </c>
      <c r="K82" s="24">
        <v>2</v>
      </c>
      <c r="L82" s="25">
        <v>3</v>
      </c>
      <c r="M82" s="23">
        <v>1</v>
      </c>
      <c r="N82" s="23">
        <v>1</v>
      </c>
      <c r="O82">
        <f t="shared" si="6"/>
        <v>1</v>
      </c>
      <c r="P82">
        <f t="shared" si="7"/>
        <v>1.02</v>
      </c>
      <c r="Q82">
        <f t="shared" si="8"/>
        <v>1.1000000000000001</v>
      </c>
      <c r="R82">
        <f t="shared" si="9"/>
        <v>1</v>
      </c>
      <c r="S82">
        <f t="shared" si="10"/>
        <v>1</v>
      </c>
      <c r="T82" cm="1">
        <f t="array" ref="T82">EXP(SQRT(SUM(LN(O82:S82)^2)))</f>
        <v>1.1022412909678683</v>
      </c>
    </row>
    <row r="83" spans="1:20" ht="43.5" x14ac:dyDescent="0.35">
      <c r="B83" s="19" t="s">
        <v>502</v>
      </c>
      <c r="D83" s="72" t="s">
        <v>337</v>
      </c>
      <c r="E83" s="19" t="s">
        <v>503</v>
      </c>
      <c r="F83" s="19" t="s">
        <v>330</v>
      </c>
      <c r="G83" s="19">
        <v>2015</v>
      </c>
      <c r="H83" s="19" t="s">
        <v>467</v>
      </c>
      <c r="J83" s="23">
        <v>1</v>
      </c>
      <c r="K83" s="25">
        <v>3</v>
      </c>
      <c r="L83" s="25">
        <v>3</v>
      </c>
      <c r="M83" s="23">
        <v>1</v>
      </c>
      <c r="N83" s="23">
        <v>1</v>
      </c>
      <c r="O83">
        <f t="shared" si="6"/>
        <v>1</v>
      </c>
      <c r="P83">
        <f t="shared" si="7"/>
        <v>1.05</v>
      </c>
      <c r="Q83">
        <f t="shared" si="8"/>
        <v>1.1000000000000001</v>
      </c>
      <c r="R83">
        <f t="shared" si="9"/>
        <v>1</v>
      </c>
      <c r="S83">
        <f t="shared" si="10"/>
        <v>1</v>
      </c>
      <c r="T83" cm="1">
        <f t="array" ref="T83">EXP(SQRT(SUM(LN(O83:S83)^2)))</f>
        <v>1.1130148943987077</v>
      </c>
    </row>
    <row r="84" spans="1:20" ht="43.5" x14ac:dyDescent="0.35">
      <c r="B84" s="19" t="s">
        <v>501</v>
      </c>
      <c r="D84" s="72" t="s">
        <v>337</v>
      </c>
      <c r="E84" s="19" t="s">
        <v>458</v>
      </c>
      <c r="F84" s="19">
        <v>83</v>
      </c>
      <c r="G84" s="19">
        <v>2013</v>
      </c>
      <c r="H84" s="19" t="s">
        <v>468</v>
      </c>
      <c r="J84" s="23">
        <v>1</v>
      </c>
      <c r="K84" s="24">
        <v>2</v>
      </c>
      <c r="L84" s="25">
        <v>3</v>
      </c>
      <c r="M84" s="23">
        <v>1</v>
      </c>
      <c r="N84" s="23">
        <v>1</v>
      </c>
      <c r="O84">
        <f t="shared" si="6"/>
        <v>1</v>
      </c>
      <c r="P84">
        <f t="shared" si="7"/>
        <v>1.02</v>
      </c>
      <c r="Q84">
        <f t="shared" si="8"/>
        <v>1.1000000000000001</v>
      </c>
      <c r="R84">
        <f t="shared" si="9"/>
        <v>1</v>
      </c>
      <c r="S84">
        <f t="shared" si="10"/>
        <v>1</v>
      </c>
      <c r="T84" cm="1">
        <f t="array" ref="T84">EXP(SQRT(SUM(LN(O84:S84)^2)))</f>
        <v>1.1022412909678683</v>
      </c>
    </row>
    <row r="85" spans="1:20" ht="43.5" x14ac:dyDescent="0.35">
      <c r="B85" s="19" t="s">
        <v>502</v>
      </c>
      <c r="D85" s="72" t="s">
        <v>337</v>
      </c>
      <c r="E85" s="19" t="s">
        <v>503</v>
      </c>
      <c r="F85" s="19" t="s">
        <v>330</v>
      </c>
      <c r="G85" s="19">
        <v>2015</v>
      </c>
      <c r="H85" s="19" t="s">
        <v>468</v>
      </c>
      <c r="J85" s="23">
        <v>1</v>
      </c>
      <c r="K85" s="25">
        <v>3</v>
      </c>
      <c r="L85" s="25">
        <v>3</v>
      </c>
      <c r="M85" s="23">
        <v>1</v>
      </c>
      <c r="N85" s="23">
        <v>1</v>
      </c>
      <c r="O85">
        <f t="shared" si="6"/>
        <v>1</v>
      </c>
      <c r="P85">
        <f t="shared" si="7"/>
        <v>1.05</v>
      </c>
      <c r="Q85">
        <f t="shared" si="8"/>
        <v>1.1000000000000001</v>
      </c>
      <c r="R85">
        <f t="shared" si="9"/>
        <v>1</v>
      </c>
      <c r="S85">
        <f t="shared" si="10"/>
        <v>1</v>
      </c>
      <c r="T85" cm="1">
        <f t="array" ref="T85">EXP(SQRT(SUM(LN(O85:S85)^2)))</f>
        <v>1.1130148943987077</v>
      </c>
    </row>
    <row r="86" spans="1:20" ht="43.5" x14ac:dyDescent="0.35">
      <c r="B86" s="19" t="s">
        <v>501</v>
      </c>
      <c r="D86" s="72" t="s">
        <v>337</v>
      </c>
      <c r="E86" s="19" t="s">
        <v>458</v>
      </c>
      <c r="F86" s="19">
        <v>83</v>
      </c>
      <c r="G86" s="19">
        <v>2013</v>
      </c>
      <c r="H86" s="19" t="s">
        <v>469</v>
      </c>
      <c r="J86" s="23">
        <v>1</v>
      </c>
      <c r="K86" s="24">
        <v>2</v>
      </c>
      <c r="L86" s="25">
        <v>3</v>
      </c>
      <c r="M86" s="23">
        <v>1</v>
      </c>
      <c r="N86" s="23">
        <v>1</v>
      </c>
      <c r="O86">
        <f t="shared" si="6"/>
        <v>1</v>
      </c>
      <c r="P86">
        <f t="shared" si="7"/>
        <v>1.02</v>
      </c>
      <c r="Q86">
        <f t="shared" si="8"/>
        <v>1.1000000000000001</v>
      </c>
      <c r="R86">
        <f t="shared" si="9"/>
        <v>1</v>
      </c>
      <c r="S86">
        <f t="shared" si="10"/>
        <v>1</v>
      </c>
      <c r="T86" cm="1">
        <f t="array" ref="T86">EXP(SQRT(SUM(LN(O86:S86)^2)))</f>
        <v>1.1022412909678683</v>
      </c>
    </row>
    <row r="87" spans="1:20" ht="43.5" x14ac:dyDescent="0.35">
      <c r="B87" s="19" t="s">
        <v>502</v>
      </c>
      <c r="D87" s="72" t="s">
        <v>337</v>
      </c>
      <c r="E87" s="19" t="s">
        <v>503</v>
      </c>
      <c r="F87" s="19" t="s">
        <v>330</v>
      </c>
      <c r="G87" s="19">
        <v>2015</v>
      </c>
      <c r="H87" s="19" t="s">
        <v>469</v>
      </c>
      <c r="J87" s="23">
        <v>1</v>
      </c>
      <c r="K87" s="25">
        <v>3</v>
      </c>
      <c r="L87" s="25">
        <v>3</v>
      </c>
      <c r="M87" s="23">
        <v>1</v>
      </c>
      <c r="N87" s="23">
        <v>1</v>
      </c>
      <c r="O87">
        <f t="shared" si="6"/>
        <v>1</v>
      </c>
      <c r="P87">
        <f t="shared" si="7"/>
        <v>1.05</v>
      </c>
      <c r="Q87">
        <f t="shared" si="8"/>
        <v>1.1000000000000001</v>
      </c>
      <c r="R87">
        <f t="shared" si="9"/>
        <v>1</v>
      </c>
      <c r="S87">
        <f t="shared" si="10"/>
        <v>1</v>
      </c>
      <c r="T87" cm="1">
        <f t="array" ref="T87">EXP(SQRT(SUM(LN(O87:S87)^2)))</f>
        <v>1.1130148943987077</v>
      </c>
    </row>
    <row r="88" spans="1:20" ht="29" x14ac:dyDescent="0.35">
      <c r="A88" s="10" t="s">
        <v>286</v>
      </c>
      <c r="B88" s="19" t="s">
        <v>769</v>
      </c>
      <c r="D88" s="72" t="s">
        <v>771</v>
      </c>
      <c r="E88" s="19" t="s">
        <v>780</v>
      </c>
      <c r="G88" s="19">
        <v>2006</v>
      </c>
      <c r="H88" s="19" t="s">
        <v>461</v>
      </c>
      <c r="J88" s="23">
        <v>1</v>
      </c>
      <c r="K88" s="24">
        <v>2</v>
      </c>
      <c r="L88" s="21">
        <v>4</v>
      </c>
      <c r="M88" s="23">
        <v>1</v>
      </c>
      <c r="N88" s="23">
        <v>1</v>
      </c>
      <c r="O88">
        <f t="shared" si="6"/>
        <v>1</v>
      </c>
      <c r="P88">
        <f t="shared" si="7"/>
        <v>1.02</v>
      </c>
      <c r="Q88">
        <f t="shared" si="8"/>
        <v>1.2</v>
      </c>
      <c r="R88">
        <f t="shared" si="9"/>
        <v>1</v>
      </c>
      <c r="S88">
        <f t="shared" si="10"/>
        <v>1</v>
      </c>
      <c r="T88" cm="1">
        <f t="array" ref="T88">EXP(SQRT(SUM(LN(O88:S88)^2)))</f>
        <v>1.2012874089082783</v>
      </c>
    </row>
    <row r="89" spans="1:20" ht="29" x14ac:dyDescent="0.35">
      <c r="B89" s="19" t="s">
        <v>770</v>
      </c>
      <c r="D89" s="72" t="s">
        <v>771</v>
      </c>
      <c r="E89" s="19" t="s">
        <v>780</v>
      </c>
      <c r="G89" s="19">
        <v>2006</v>
      </c>
      <c r="H89" s="19" t="s">
        <v>461</v>
      </c>
      <c r="J89" s="23">
        <v>1</v>
      </c>
      <c r="K89" s="24">
        <v>2</v>
      </c>
      <c r="L89" s="21">
        <v>4</v>
      </c>
      <c r="M89" s="23">
        <v>1</v>
      </c>
      <c r="N89" s="23">
        <v>1</v>
      </c>
      <c r="O89">
        <f t="shared" si="6"/>
        <v>1</v>
      </c>
      <c r="P89">
        <f t="shared" si="7"/>
        <v>1.02</v>
      </c>
      <c r="Q89">
        <f t="shared" si="8"/>
        <v>1.2</v>
      </c>
      <c r="R89">
        <f t="shared" si="9"/>
        <v>1</v>
      </c>
      <c r="S89">
        <f t="shared" si="10"/>
        <v>1</v>
      </c>
      <c r="T89" cm="1">
        <f t="array" ref="T89">EXP(SQRT(SUM(LN(O89:S89)^2)))</f>
        <v>1.2012874089082783</v>
      </c>
    </row>
    <row r="90" spans="1:20" ht="29" x14ac:dyDescent="0.35">
      <c r="B90" s="19" t="s">
        <v>769</v>
      </c>
      <c r="D90" s="72" t="s">
        <v>771</v>
      </c>
      <c r="E90" s="19" t="s">
        <v>780</v>
      </c>
      <c r="G90" s="19">
        <v>2006</v>
      </c>
      <c r="H90" s="19" t="s">
        <v>465</v>
      </c>
      <c r="J90" s="23">
        <v>1</v>
      </c>
      <c r="K90" s="24">
        <v>2</v>
      </c>
      <c r="L90" s="21">
        <v>4</v>
      </c>
      <c r="M90" s="23">
        <v>1</v>
      </c>
      <c r="N90" s="23">
        <v>1</v>
      </c>
      <c r="O90">
        <f t="shared" si="6"/>
        <v>1</v>
      </c>
      <c r="P90">
        <f t="shared" si="7"/>
        <v>1.02</v>
      </c>
      <c r="Q90">
        <f t="shared" si="8"/>
        <v>1.2</v>
      </c>
      <c r="R90">
        <f t="shared" si="9"/>
        <v>1</v>
      </c>
      <c r="S90">
        <f t="shared" si="10"/>
        <v>1</v>
      </c>
      <c r="T90" cm="1">
        <f t="array" ref="T90">EXP(SQRT(SUM(LN(O90:S90)^2)))</f>
        <v>1.2012874089082783</v>
      </c>
    </row>
    <row r="91" spans="1:20" ht="29" x14ac:dyDescent="0.35">
      <c r="B91" s="19" t="s">
        <v>770</v>
      </c>
      <c r="D91" s="72" t="s">
        <v>771</v>
      </c>
      <c r="E91" s="19" t="s">
        <v>780</v>
      </c>
      <c r="G91" s="19">
        <v>2006</v>
      </c>
      <c r="H91" s="19" t="s">
        <v>465</v>
      </c>
      <c r="J91" s="23">
        <v>1</v>
      </c>
      <c r="K91" s="24">
        <v>2</v>
      </c>
      <c r="L91" s="21">
        <v>4</v>
      </c>
      <c r="M91" s="23">
        <v>1</v>
      </c>
      <c r="N91" s="23">
        <v>1</v>
      </c>
      <c r="O91">
        <f t="shared" si="6"/>
        <v>1</v>
      </c>
      <c r="P91">
        <f t="shared" si="7"/>
        <v>1.02</v>
      </c>
      <c r="Q91">
        <f t="shared" si="8"/>
        <v>1.2</v>
      </c>
      <c r="R91">
        <f t="shared" si="9"/>
        <v>1</v>
      </c>
      <c r="S91">
        <f t="shared" si="10"/>
        <v>1</v>
      </c>
      <c r="T91" cm="1">
        <f t="array" ref="T91">EXP(SQRT(SUM(LN(O91:S91)^2)))</f>
        <v>1.2012874089082783</v>
      </c>
    </row>
    <row r="92" spans="1:20" ht="29" x14ac:dyDescent="0.35">
      <c r="B92" s="19" t="s">
        <v>769</v>
      </c>
      <c r="D92" s="72" t="s">
        <v>771</v>
      </c>
      <c r="E92" s="19" t="s">
        <v>780</v>
      </c>
      <c r="G92" s="19">
        <v>2006</v>
      </c>
      <c r="H92" s="19" t="s">
        <v>466</v>
      </c>
      <c r="J92" s="23">
        <v>1</v>
      </c>
      <c r="K92" s="24">
        <v>2</v>
      </c>
      <c r="L92" s="21">
        <v>4</v>
      </c>
      <c r="M92" s="23">
        <v>1</v>
      </c>
      <c r="N92" s="23">
        <v>1</v>
      </c>
      <c r="O92">
        <f t="shared" si="6"/>
        <v>1</v>
      </c>
      <c r="P92">
        <f t="shared" si="7"/>
        <v>1.02</v>
      </c>
      <c r="Q92">
        <f t="shared" si="8"/>
        <v>1.2</v>
      </c>
      <c r="R92">
        <f t="shared" si="9"/>
        <v>1</v>
      </c>
      <c r="S92">
        <f t="shared" si="10"/>
        <v>1</v>
      </c>
      <c r="T92" cm="1">
        <f t="array" ref="T92">EXP(SQRT(SUM(LN(O92:S92)^2)))</f>
        <v>1.2012874089082783</v>
      </c>
    </row>
    <row r="93" spans="1:20" ht="29" x14ac:dyDescent="0.35">
      <c r="B93" s="19" t="s">
        <v>770</v>
      </c>
      <c r="D93" s="72" t="s">
        <v>771</v>
      </c>
      <c r="E93" s="19" t="s">
        <v>780</v>
      </c>
      <c r="G93" s="19">
        <v>2006</v>
      </c>
      <c r="H93" s="19" t="s">
        <v>466</v>
      </c>
      <c r="J93" s="23">
        <v>1</v>
      </c>
      <c r="K93" s="24">
        <v>2</v>
      </c>
      <c r="L93" s="21">
        <v>4</v>
      </c>
      <c r="M93" s="23">
        <v>1</v>
      </c>
      <c r="N93" s="23">
        <v>1</v>
      </c>
      <c r="O93">
        <f t="shared" si="6"/>
        <v>1</v>
      </c>
      <c r="P93">
        <f t="shared" si="7"/>
        <v>1.02</v>
      </c>
      <c r="Q93">
        <f t="shared" si="8"/>
        <v>1.2</v>
      </c>
      <c r="R93">
        <f t="shared" si="9"/>
        <v>1</v>
      </c>
      <c r="S93">
        <f t="shared" si="10"/>
        <v>1</v>
      </c>
      <c r="T93" cm="1">
        <f t="array" ref="T93">EXP(SQRT(SUM(LN(O93:S93)^2)))</f>
        <v>1.2012874089082783</v>
      </c>
    </row>
    <row r="94" spans="1:20" ht="29" x14ac:dyDescent="0.35">
      <c r="B94" s="19" t="s">
        <v>769</v>
      </c>
      <c r="D94" s="72" t="s">
        <v>771</v>
      </c>
      <c r="E94" s="19" t="s">
        <v>780</v>
      </c>
      <c r="G94" s="19">
        <v>2006</v>
      </c>
      <c r="H94" s="19" t="s">
        <v>467</v>
      </c>
      <c r="J94" s="23">
        <v>1</v>
      </c>
      <c r="K94" s="24">
        <v>2</v>
      </c>
      <c r="L94" s="21">
        <v>4</v>
      </c>
      <c r="M94" s="23">
        <v>1</v>
      </c>
      <c r="N94" s="23">
        <v>1</v>
      </c>
      <c r="O94">
        <f t="shared" si="6"/>
        <v>1</v>
      </c>
      <c r="P94">
        <f t="shared" si="7"/>
        <v>1.02</v>
      </c>
      <c r="Q94">
        <f t="shared" si="8"/>
        <v>1.2</v>
      </c>
      <c r="R94">
        <f t="shared" si="9"/>
        <v>1</v>
      </c>
      <c r="S94">
        <f t="shared" si="10"/>
        <v>1</v>
      </c>
      <c r="T94" cm="1">
        <f t="array" ref="T94">EXP(SQRT(SUM(LN(O94:S94)^2)))</f>
        <v>1.2012874089082783</v>
      </c>
    </row>
    <row r="95" spans="1:20" ht="29" x14ac:dyDescent="0.35">
      <c r="B95" s="19" t="s">
        <v>770</v>
      </c>
      <c r="D95" s="72" t="s">
        <v>771</v>
      </c>
      <c r="E95" s="19" t="s">
        <v>780</v>
      </c>
      <c r="G95" s="19">
        <v>2006</v>
      </c>
      <c r="H95" s="19" t="s">
        <v>467</v>
      </c>
      <c r="J95" s="23">
        <v>1</v>
      </c>
      <c r="K95" s="24">
        <v>2</v>
      </c>
      <c r="L95" s="21">
        <v>4</v>
      </c>
      <c r="M95" s="23">
        <v>1</v>
      </c>
      <c r="N95" s="23">
        <v>1</v>
      </c>
      <c r="O95">
        <f t="shared" si="6"/>
        <v>1</v>
      </c>
      <c r="P95">
        <f t="shared" si="7"/>
        <v>1.02</v>
      </c>
      <c r="Q95">
        <f t="shared" si="8"/>
        <v>1.2</v>
      </c>
      <c r="R95">
        <f t="shared" si="9"/>
        <v>1</v>
      </c>
      <c r="S95">
        <f t="shared" si="10"/>
        <v>1</v>
      </c>
      <c r="T95" cm="1">
        <f t="array" ref="T95">EXP(SQRT(SUM(LN(O95:S95)^2)))</f>
        <v>1.2012874089082783</v>
      </c>
    </row>
    <row r="96" spans="1:20" ht="29" x14ac:dyDescent="0.35">
      <c r="B96" s="19" t="s">
        <v>769</v>
      </c>
      <c r="D96" s="72" t="s">
        <v>771</v>
      </c>
      <c r="E96" s="19" t="s">
        <v>780</v>
      </c>
      <c r="G96" s="19">
        <v>2006</v>
      </c>
      <c r="H96" s="19" t="s">
        <v>468</v>
      </c>
      <c r="J96" s="23">
        <v>1</v>
      </c>
      <c r="K96" s="24">
        <v>2</v>
      </c>
      <c r="L96" s="21">
        <v>4</v>
      </c>
      <c r="M96" s="23">
        <v>1</v>
      </c>
      <c r="N96" s="23">
        <v>1</v>
      </c>
      <c r="O96">
        <f t="shared" si="6"/>
        <v>1</v>
      </c>
      <c r="P96">
        <f t="shared" si="7"/>
        <v>1.02</v>
      </c>
      <c r="Q96">
        <f t="shared" si="8"/>
        <v>1.2</v>
      </c>
      <c r="R96">
        <f t="shared" si="9"/>
        <v>1</v>
      </c>
      <c r="S96">
        <f t="shared" si="10"/>
        <v>1</v>
      </c>
      <c r="T96" cm="1">
        <f t="array" ref="T96">EXP(SQRT(SUM(LN(O96:S96)^2)))</f>
        <v>1.2012874089082783</v>
      </c>
    </row>
    <row r="97" spans="2:20" ht="29" x14ac:dyDescent="0.35">
      <c r="B97" s="19" t="s">
        <v>770</v>
      </c>
      <c r="D97" s="72" t="s">
        <v>771</v>
      </c>
      <c r="E97" s="19" t="s">
        <v>780</v>
      </c>
      <c r="G97" s="19">
        <v>2006</v>
      </c>
      <c r="H97" s="19" t="s">
        <v>468</v>
      </c>
      <c r="J97" s="23">
        <v>1</v>
      </c>
      <c r="K97" s="24">
        <v>2</v>
      </c>
      <c r="L97" s="21">
        <v>4</v>
      </c>
      <c r="M97" s="23">
        <v>1</v>
      </c>
      <c r="N97" s="23">
        <v>1</v>
      </c>
      <c r="O97">
        <f t="shared" si="6"/>
        <v>1</v>
      </c>
      <c r="P97">
        <f t="shared" si="7"/>
        <v>1.02</v>
      </c>
      <c r="Q97">
        <f t="shared" si="8"/>
        <v>1.2</v>
      </c>
      <c r="R97">
        <f t="shared" si="9"/>
        <v>1</v>
      </c>
      <c r="S97">
        <f t="shared" si="10"/>
        <v>1</v>
      </c>
      <c r="T97" cm="1">
        <f t="array" ref="T97">EXP(SQRT(SUM(LN(O97:S97)^2)))</f>
        <v>1.2012874089082783</v>
      </c>
    </row>
    <row r="98" spans="2:20" ht="29" x14ac:dyDescent="0.35">
      <c r="B98" s="19" t="s">
        <v>769</v>
      </c>
      <c r="D98" s="72" t="s">
        <v>771</v>
      </c>
      <c r="E98" s="19" t="s">
        <v>780</v>
      </c>
      <c r="G98" s="19">
        <v>2006</v>
      </c>
      <c r="H98" s="19" t="s">
        <v>469</v>
      </c>
      <c r="J98" s="23">
        <v>1</v>
      </c>
      <c r="K98" s="24">
        <v>2</v>
      </c>
      <c r="L98" s="21">
        <v>4</v>
      </c>
      <c r="M98" s="23">
        <v>1</v>
      </c>
      <c r="N98" s="23">
        <v>1</v>
      </c>
      <c r="O98">
        <f t="shared" si="6"/>
        <v>1</v>
      </c>
      <c r="P98">
        <f t="shared" si="7"/>
        <v>1.02</v>
      </c>
      <c r="Q98">
        <f t="shared" si="8"/>
        <v>1.2</v>
      </c>
      <c r="R98">
        <f t="shared" si="9"/>
        <v>1</v>
      </c>
      <c r="S98">
        <f t="shared" si="10"/>
        <v>1</v>
      </c>
      <c r="T98" cm="1">
        <f t="array" ref="T98">EXP(SQRT(SUM(LN(O98:S98)^2)))</f>
        <v>1.2012874089082783</v>
      </c>
    </row>
    <row r="99" spans="2:20" ht="29" x14ac:dyDescent="0.35">
      <c r="B99" s="19" t="s">
        <v>770</v>
      </c>
      <c r="D99" s="72" t="s">
        <v>771</v>
      </c>
      <c r="E99" s="19" t="s">
        <v>780</v>
      </c>
      <c r="G99" s="19">
        <v>2006</v>
      </c>
      <c r="H99" s="19" t="s">
        <v>469</v>
      </c>
      <c r="J99" s="23">
        <v>1</v>
      </c>
      <c r="K99" s="24">
        <v>2</v>
      </c>
      <c r="L99" s="21">
        <v>4</v>
      </c>
      <c r="M99" s="23">
        <v>1</v>
      </c>
      <c r="N99" s="23">
        <v>1</v>
      </c>
      <c r="O99">
        <f t="shared" si="6"/>
        <v>1</v>
      </c>
      <c r="P99">
        <f t="shared" si="7"/>
        <v>1.02</v>
      </c>
      <c r="Q99">
        <f t="shared" si="8"/>
        <v>1.2</v>
      </c>
      <c r="R99">
        <f t="shared" si="9"/>
        <v>1</v>
      </c>
      <c r="S99">
        <f t="shared" si="10"/>
        <v>1</v>
      </c>
      <c r="T99" cm="1">
        <f t="array" ref="T99">EXP(SQRT(SUM(LN(O99:S99)^2)))</f>
        <v>1.2012874089082783</v>
      </c>
    </row>
    <row r="100" spans="2:20" ht="29" x14ac:dyDescent="0.35">
      <c r="B100" s="19" t="s">
        <v>772</v>
      </c>
      <c r="D100" s="72" t="s">
        <v>771</v>
      </c>
      <c r="E100" s="19" t="s">
        <v>780</v>
      </c>
      <c r="G100" s="19">
        <v>2006</v>
      </c>
      <c r="H100" s="19" t="s">
        <v>461</v>
      </c>
      <c r="J100" s="23">
        <v>1</v>
      </c>
      <c r="K100" s="24">
        <v>2</v>
      </c>
      <c r="L100" s="21">
        <v>4</v>
      </c>
      <c r="M100" s="23">
        <v>1</v>
      </c>
      <c r="N100" s="23">
        <v>1</v>
      </c>
      <c r="O100">
        <f t="shared" si="6"/>
        <v>1</v>
      </c>
      <c r="P100">
        <f t="shared" si="7"/>
        <v>1.02</v>
      </c>
      <c r="Q100">
        <f t="shared" si="8"/>
        <v>1.2</v>
      </c>
      <c r="R100">
        <f t="shared" si="9"/>
        <v>1</v>
      </c>
      <c r="S100">
        <f t="shared" si="10"/>
        <v>1</v>
      </c>
      <c r="T100" cm="1">
        <f t="array" ref="T100">EXP(SQRT(SUM(LN(O100:S100)^2)))</f>
        <v>1.2012874089082783</v>
      </c>
    </row>
    <row r="101" spans="2:20" ht="29" x14ac:dyDescent="0.35">
      <c r="B101" s="19" t="s">
        <v>773</v>
      </c>
      <c r="D101" s="72" t="s">
        <v>771</v>
      </c>
      <c r="E101" s="19" t="s">
        <v>788</v>
      </c>
      <c r="H101" s="19" t="s">
        <v>465</v>
      </c>
      <c r="J101" s="24">
        <v>2</v>
      </c>
      <c r="K101" s="24">
        <v>2</v>
      </c>
      <c r="L101" s="22">
        <v>5</v>
      </c>
      <c r="M101" s="23">
        <v>1</v>
      </c>
      <c r="N101" s="23">
        <v>1</v>
      </c>
      <c r="O101">
        <f t="shared" si="6"/>
        <v>1.05</v>
      </c>
      <c r="P101">
        <f t="shared" si="7"/>
        <v>1.02</v>
      </c>
      <c r="Q101">
        <f t="shared" si="8"/>
        <v>1.5</v>
      </c>
      <c r="R101">
        <f t="shared" si="9"/>
        <v>1</v>
      </c>
      <c r="S101">
        <f t="shared" si="10"/>
        <v>1</v>
      </c>
      <c r="T101" cm="1">
        <f t="array" ref="T101">EXP(SQRT(SUM(LN(O101:S101)^2)))</f>
        <v>1.5051158607595139</v>
      </c>
    </row>
    <row r="102" spans="2:20" ht="29" x14ac:dyDescent="0.35">
      <c r="B102" s="19" t="s">
        <v>774</v>
      </c>
      <c r="D102" s="72" t="s">
        <v>771</v>
      </c>
      <c r="E102" s="19" t="s">
        <v>789</v>
      </c>
      <c r="H102" s="19" t="s">
        <v>466</v>
      </c>
      <c r="J102" s="24">
        <v>2</v>
      </c>
      <c r="K102" s="25">
        <v>3</v>
      </c>
      <c r="L102" s="22">
        <v>5</v>
      </c>
      <c r="M102" s="23">
        <v>1</v>
      </c>
      <c r="N102" s="23">
        <v>1</v>
      </c>
      <c r="O102">
        <f t="shared" si="6"/>
        <v>1.05</v>
      </c>
      <c r="P102">
        <f t="shared" si="7"/>
        <v>1.05</v>
      </c>
      <c r="Q102">
        <f t="shared" si="8"/>
        <v>1.5</v>
      </c>
      <c r="R102">
        <f t="shared" si="9"/>
        <v>1</v>
      </c>
      <c r="S102">
        <f t="shared" si="10"/>
        <v>1</v>
      </c>
      <c r="T102" cm="1">
        <f t="array" ref="T102">EXP(SQRT(SUM(LN(O102:S102)^2)))</f>
        <v>1.508769162317128</v>
      </c>
    </row>
    <row r="103" spans="2:20" ht="29" x14ac:dyDescent="0.35">
      <c r="B103" s="19" t="s">
        <v>775</v>
      </c>
      <c r="D103" s="72" t="s">
        <v>771</v>
      </c>
      <c r="E103" s="19" t="s">
        <v>779</v>
      </c>
      <c r="H103" s="19" t="s">
        <v>467</v>
      </c>
      <c r="J103" s="24">
        <v>2</v>
      </c>
      <c r="K103" s="21">
        <v>4</v>
      </c>
      <c r="L103" s="22">
        <v>5</v>
      </c>
      <c r="M103" s="23">
        <v>1</v>
      </c>
      <c r="N103" s="23">
        <v>1</v>
      </c>
      <c r="O103">
        <f t="shared" si="6"/>
        <v>1.05</v>
      </c>
      <c r="P103">
        <f t="shared" si="7"/>
        <v>1.1000000000000001</v>
      </c>
      <c r="Q103">
        <f t="shared" si="8"/>
        <v>1.5</v>
      </c>
      <c r="R103">
        <f t="shared" si="9"/>
        <v>1</v>
      </c>
      <c r="S103">
        <f t="shared" si="10"/>
        <v>1</v>
      </c>
      <c r="T103" cm="1">
        <f t="array" ref="T103">EXP(SQRT(SUM(LN(O103:S103)^2)))</f>
        <v>1.5209944396561488</v>
      </c>
    </row>
    <row r="104" spans="2:20" ht="43.5" x14ac:dyDescent="0.35">
      <c r="B104" s="19" t="s">
        <v>776</v>
      </c>
      <c r="D104" s="72" t="s">
        <v>771</v>
      </c>
      <c r="E104" s="19" t="s">
        <v>781</v>
      </c>
      <c r="G104" s="19">
        <v>2015</v>
      </c>
      <c r="H104" s="19" t="s">
        <v>468</v>
      </c>
      <c r="J104" s="24">
        <v>2</v>
      </c>
      <c r="K104" s="24">
        <v>2</v>
      </c>
      <c r="L104" s="25">
        <v>3</v>
      </c>
      <c r="M104" s="23">
        <v>1</v>
      </c>
      <c r="N104" s="23">
        <v>1</v>
      </c>
      <c r="O104">
        <f t="shared" si="6"/>
        <v>1.05</v>
      </c>
      <c r="P104">
        <f t="shared" si="7"/>
        <v>1.02</v>
      </c>
      <c r="Q104">
        <f t="shared" si="8"/>
        <v>1.1000000000000001</v>
      </c>
      <c r="R104">
        <f t="shared" si="9"/>
        <v>1</v>
      </c>
      <c r="S104">
        <f t="shared" si="10"/>
        <v>1</v>
      </c>
      <c r="T104" cm="1">
        <f t="array" ref="T104">EXP(SQRT(SUM(LN(O104:S104)^2)))</f>
        <v>1.1150377561073679</v>
      </c>
    </row>
    <row r="105" spans="2:20" ht="29" x14ac:dyDescent="0.35">
      <c r="B105" s="19" t="s">
        <v>777</v>
      </c>
      <c r="D105" s="72" t="s">
        <v>771</v>
      </c>
      <c r="E105" s="19" t="s">
        <v>782</v>
      </c>
      <c r="H105" s="19" t="s">
        <v>469</v>
      </c>
      <c r="J105" s="24">
        <v>2</v>
      </c>
      <c r="K105" s="21">
        <v>4</v>
      </c>
      <c r="L105" s="22">
        <v>5</v>
      </c>
      <c r="M105" s="23">
        <v>1</v>
      </c>
      <c r="N105" s="23">
        <v>1</v>
      </c>
      <c r="O105">
        <f t="shared" si="6"/>
        <v>1.05</v>
      </c>
      <c r="P105">
        <f t="shared" si="7"/>
        <v>1.1000000000000001</v>
      </c>
      <c r="Q105">
        <f t="shared" si="8"/>
        <v>1.5</v>
      </c>
      <c r="R105">
        <f t="shared" si="9"/>
        <v>1</v>
      </c>
      <c r="S105">
        <f t="shared" si="10"/>
        <v>1</v>
      </c>
      <c r="T105" cm="1">
        <f t="array" ref="T105">EXP(SQRT(SUM(LN(O105:S105)^2)))</f>
        <v>1.5209944396561488</v>
      </c>
    </row>
  </sheetData>
  <mergeCells count="1">
    <mergeCell ref="V3:AA3"/>
  </mergeCells>
  <phoneticPr fontId="13" type="noConversion"/>
  <hyperlinks>
    <hyperlink ref="A1" location="'Table of contents'!A1" display="Return to table of contents"/>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3"/>
  <sheetViews>
    <sheetView zoomScale="80" zoomScaleNormal="80" workbookViewId="0">
      <pane xSplit="2" ySplit="3" topLeftCell="C4" activePane="bottomRight" state="frozen"/>
      <selection pane="topRight" activeCell="C1" sqref="C1"/>
      <selection pane="bottomLeft" activeCell="A2" sqref="A2"/>
      <selection pane="bottomRight" activeCell="C1" sqref="C1:D1048576"/>
    </sheetView>
  </sheetViews>
  <sheetFormatPr defaultRowHeight="14.5" x14ac:dyDescent="0.35"/>
  <cols>
    <col min="2" max="2" width="35" customWidth="1"/>
    <col min="3" max="3" width="18.81640625" hidden="1" customWidth="1"/>
    <col min="4" max="4" width="0" hidden="1" customWidth="1"/>
    <col min="5" max="5" width="49.1796875" customWidth="1"/>
    <col min="6" max="6" width="15.26953125" customWidth="1"/>
    <col min="9" max="9" width="28.26953125" customWidth="1"/>
  </cols>
  <sheetData>
    <row r="1" spans="1:27" x14ac:dyDescent="0.35">
      <c r="A1" s="76" t="s">
        <v>873</v>
      </c>
    </row>
    <row r="2" spans="1:27" ht="16" thickBot="1" x14ac:dyDescent="0.4">
      <c r="A2" s="78" t="s">
        <v>851</v>
      </c>
    </row>
    <row r="3" spans="1:27" ht="60" customHeight="1" thickBot="1" x14ac:dyDescent="0.4">
      <c r="A3" s="9" t="s">
        <v>38</v>
      </c>
      <c r="B3" s="7" t="s">
        <v>39</v>
      </c>
      <c r="C3" s="7" t="s">
        <v>579</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30" customHeight="1" thickBot="1" x14ac:dyDescent="0.4">
      <c r="A4" s="59" t="s">
        <v>580</v>
      </c>
      <c r="B4" s="47"/>
      <c r="C4" s="47"/>
      <c r="D4" s="47"/>
      <c r="E4" s="47"/>
      <c r="F4" s="47"/>
      <c r="G4" s="47"/>
      <c r="H4" s="47"/>
      <c r="I4" s="47"/>
      <c r="J4" s="47"/>
      <c r="K4" s="47"/>
      <c r="L4" s="47"/>
      <c r="M4" s="47"/>
      <c r="N4" s="47"/>
      <c r="O4" t="str">
        <f>IF(J4=1,W$5,IF(J4=2,W$6,IF(J4=3,W$7,IF(J4=4,W$8,IF(J4=5,W$9,"no")))))</f>
        <v>no</v>
      </c>
      <c r="P4" t="str">
        <f>IF(K4=1,X$5,IF(K4=2,X$6,IF(K4=3,X$7,IF(K4=4,X$8,IF(K4=5,X$9,"no")))))</f>
        <v>no</v>
      </c>
      <c r="Q4" t="str">
        <f>IF(L4=1,Y$5,IF(L4=2,Y$6,IF(L4=3,Y$7,IF(L4=4,Y$8,IF(L4=5,Y$9,"no")))))</f>
        <v>no</v>
      </c>
      <c r="R4" t="str">
        <f>IF(M4=1,Z$5,IF(M4=2,Z$6,IF(M4=3,Z$7,IF(M4=4,Z$8,IF(M4=5,Z$9,"no")))))</f>
        <v>no</v>
      </c>
      <c r="S4" t="str">
        <f>IF(N4=1,AA$5,IF(N4=2,AA$6,IF(N4=3,AA$7,IF(N4=4,AA$8,IF(N4=5,AA$9,"no")))))</f>
        <v>no</v>
      </c>
      <c r="T4" t="e" cm="1">
        <f t="array" ref="T4">EXP(SQRT(SUM(LN(O4:S4)^2)))</f>
        <v>#VALUE!</v>
      </c>
      <c r="V4" s="47" t="s">
        <v>906</v>
      </c>
      <c r="W4" s="7" t="s">
        <v>907</v>
      </c>
      <c r="X4" s="7" t="s">
        <v>908</v>
      </c>
      <c r="Y4" s="7" t="s">
        <v>909</v>
      </c>
      <c r="Z4" s="7" t="s">
        <v>910</v>
      </c>
      <c r="AA4" s="7" t="s">
        <v>911</v>
      </c>
    </row>
    <row r="5" spans="1:27" x14ac:dyDescent="0.35">
      <c r="A5" s="60" t="s">
        <v>47</v>
      </c>
      <c r="B5" s="19" t="s">
        <v>581</v>
      </c>
      <c r="E5" t="s">
        <v>582</v>
      </c>
      <c r="F5" t="s">
        <v>583</v>
      </c>
      <c r="G5">
        <v>2007</v>
      </c>
      <c r="H5" t="s">
        <v>584</v>
      </c>
      <c r="I5" t="s">
        <v>58</v>
      </c>
      <c r="J5" s="21">
        <v>4</v>
      </c>
      <c r="K5" s="22">
        <v>5</v>
      </c>
      <c r="L5" s="22">
        <v>5</v>
      </c>
      <c r="M5" s="23">
        <v>1</v>
      </c>
      <c r="N5" s="23">
        <v>1</v>
      </c>
      <c r="O5">
        <f t="shared" ref="O5:S6" si="0">IF(J5=1,W$5,IF(J5=2,W$6,IF(J5=3,W$7,IF(J5=4,W$8,IF(J5=5,W$9,"no")))))</f>
        <v>1.2</v>
      </c>
      <c r="P5">
        <f t="shared" si="0"/>
        <v>1.2</v>
      </c>
      <c r="Q5">
        <f t="shared" si="0"/>
        <v>1.5</v>
      </c>
      <c r="R5">
        <f t="shared" si="0"/>
        <v>1</v>
      </c>
      <c r="S5">
        <f t="shared" si="0"/>
        <v>1</v>
      </c>
      <c r="T5" cm="1">
        <f t="array" ref="T5">EXP(SQRT(SUM(LN(O5:S5)^2)))</f>
        <v>1.6168893782141394</v>
      </c>
      <c r="V5">
        <v>1</v>
      </c>
      <c r="W5">
        <v>1</v>
      </c>
      <c r="X5">
        <v>1</v>
      </c>
      <c r="Y5">
        <v>1</v>
      </c>
      <c r="Z5">
        <v>1</v>
      </c>
      <c r="AA5">
        <v>1</v>
      </c>
    </row>
    <row r="6" spans="1:27" x14ac:dyDescent="0.35">
      <c r="A6" s="60" t="s">
        <v>54</v>
      </c>
      <c r="B6" s="19" t="s">
        <v>55</v>
      </c>
      <c r="E6" t="s">
        <v>582</v>
      </c>
      <c r="F6" t="s">
        <v>583</v>
      </c>
      <c r="G6">
        <v>2007</v>
      </c>
      <c r="H6" t="s">
        <v>584</v>
      </c>
      <c r="I6" t="s">
        <v>58</v>
      </c>
      <c r="J6" s="21">
        <v>4</v>
      </c>
      <c r="K6" s="22">
        <v>5</v>
      </c>
      <c r="L6" s="21">
        <v>4</v>
      </c>
      <c r="M6" s="23">
        <v>1</v>
      </c>
      <c r="N6" s="23">
        <v>1</v>
      </c>
      <c r="O6">
        <f t="shared" si="0"/>
        <v>1.2</v>
      </c>
      <c r="P6">
        <f t="shared" si="0"/>
        <v>1.2</v>
      </c>
      <c r="Q6">
        <f t="shared" si="0"/>
        <v>1.2</v>
      </c>
      <c r="R6">
        <f t="shared" si="0"/>
        <v>1</v>
      </c>
      <c r="S6">
        <f t="shared" si="0"/>
        <v>1</v>
      </c>
      <c r="T6" cm="1">
        <f t="array" ref="T6">EXP(SQRT(SUM(LN(O6:S6)^2)))</f>
        <v>1.3713425173473328</v>
      </c>
      <c r="V6">
        <v>2</v>
      </c>
      <c r="W6">
        <v>1.05</v>
      </c>
      <c r="X6">
        <v>1.02</v>
      </c>
      <c r="Y6">
        <v>1.02</v>
      </c>
      <c r="Z6">
        <v>1.01</v>
      </c>
      <c r="AA6">
        <v>1.05</v>
      </c>
    </row>
    <row r="7" spans="1:27" x14ac:dyDescent="0.35">
      <c r="A7" s="60"/>
      <c r="B7" s="19" t="s">
        <v>59</v>
      </c>
      <c r="E7" t="s">
        <v>568</v>
      </c>
      <c r="I7" t="s">
        <v>585</v>
      </c>
      <c r="J7" s="61"/>
      <c r="K7" s="61"/>
      <c r="L7" s="61"/>
      <c r="M7" s="61"/>
      <c r="N7" s="61"/>
      <c r="T7" t="e" cm="1">
        <f t="array" ref="T7">EXP(SQRT(SUM(LN(O7:S7)^2)))</f>
        <v>#NUM!</v>
      </c>
      <c r="V7">
        <v>3</v>
      </c>
      <c r="W7">
        <v>1.1000000000000001</v>
      </c>
      <c r="X7">
        <v>1.05</v>
      </c>
      <c r="Y7">
        <v>1.1000000000000001</v>
      </c>
      <c r="Z7">
        <v>1.02</v>
      </c>
      <c r="AA7">
        <v>1.2</v>
      </c>
    </row>
    <row r="8" spans="1:27" x14ac:dyDescent="0.35">
      <c r="A8" s="60" t="s">
        <v>62</v>
      </c>
      <c r="B8" s="19" t="s">
        <v>62</v>
      </c>
      <c r="E8" t="s">
        <v>568</v>
      </c>
      <c r="J8" s="61"/>
      <c r="K8" s="61"/>
      <c r="L8" s="61"/>
      <c r="M8" s="61"/>
      <c r="N8" s="61"/>
      <c r="T8" t="e" cm="1">
        <f t="array" ref="T8">EXP(SQRT(SUM(LN(O8:S8)^2)))</f>
        <v>#NUM!</v>
      </c>
      <c r="V8">
        <v>4</v>
      </c>
      <c r="W8">
        <v>1.2</v>
      </c>
      <c r="X8">
        <v>1.1000000000000001</v>
      </c>
      <c r="Y8">
        <v>1.2</v>
      </c>
      <c r="Z8">
        <v>1.05</v>
      </c>
      <c r="AA8">
        <v>1.5</v>
      </c>
    </row>
    <row r="9" spans="1:27" ht="29" x14ac:dyDescent="0.35">
      <c r="A9" s="60" t="s">
        <v>66</v>
      </c>
      <c r="B9" s="19" t="s">
        <v>67</v>
      </c>
      <c r="E9" t="s">
        <v>568</v>
      </c>
      <c r="I9" t="s">
        <v>586</v>
      </c>
      <c r="J9" s="61"/>
      <c r="K9" s="61"/>
      <c r="L9" s="61"/>
      <c r="M9" s="61"/>
      <c r="N9" s="61"/>
      <c r="T9" t="e" cm="1">
        <f t="array" ref="T9">EXP(SQRT(SUM(LN(O9:S9)^2)))</f>
        <v>#NUM!</v>
      </c>
      <c r="V9">
        <v>5</v>
      </c>
      <c r="W9">
        <v>1.5</v>
      </c>
      <c r="X9">
        <v>1.2</v>
      </c>
      <c r="Y9">
        <v>1.5</v>
      </c>
      <c r="Z9">
        <v>1.1000000000000001</v>
      </c>
      <c r="AA9">
        <v>2</v>
      </c>
    </row>
    <row r="10" spans="1:27" x14ac:dyDescent="0.35">
      <c r="A10" s="60"/>
      <c r="B10" s="19" t="s">
        <v>69</v>
      </c>
      <c r="E10" t="s">
        <v>568</v>
      </c>
      <c r="J10" s="61"/>
      <c r="K10" s="61"/>
      <c r="L10" s="61"/>
      <c r="M10" s="61"/>
      <c r="N10" s="61"/>
      <c r="T10" t="e" cm="1">
        <f t="array" ref="T10">EXP(SQRT(SUM(LN(O10:S10)^2)))</f>
        <v>#NUM!</v>
      </c>
    </row>
    <row r="11" spans="1:27" x14ac:dyDescent="0.35">
      <c r="A11" s="60"/>
      <c r="B11" s="19" t="s">
        <v>587</v>
      </c>
      <c r="E11" t="s">
        <v>582</v>
      </c>
      <c r="F11" t="s">
        <v>583</v>
      </c>
      <c r="G11">
        <v>2007</v>
      </c>
      <c r="H11" t="s">
        <v>584</v>
      </c>
      <c r="I11" t="s">
        <v>58</v>
      </c>
      <c r="J11" s="21">
        <v>4</v>
      </c>
      <c r="K11" s="22">
        <v>5</v>
      </c>
      <c r="L11" s="21">
        <v>4</v>
      </c>
      <c r="M11" s="23">
        <v>1</v>
      </c>
      <c r="N11" s="23">
        <v>1</v>
      </c>
      <c r="O11">
        <f t="shared" ref="O11:O21" si="1">IF(J11=1,W$5,IF(J11=2,W$6,IF(J11=3,W$7,IF(J11=4,W$8,IF(J11=5,W$9,"no")))))</f>
        <v>1.2</v>
      </c>
      <c r="P11">
        <f t="shared" ref="P11:P21" si="2">IF(K11=1,X$5,IF(K11=2,X$6,IF(K11=3,X$7,IF(K11=4,X$8,IF(K11=5,X$9,"no")))))</f>
        <v>1.2</v>
      </c>
      <c r="Q11">
        <f t="shared" ref="Q11:Q21" si="3">IF(L11=1,Y$5,IF(L11=2,Y$6,IF(L11=3,Y$7,IF(L11=4,Y$8,IF(L11=5,Y$9,"no")))))</f>
        <v>1.2</v>
      </c>
      <c r="R11">
        <f t="shared" ref="R11:R21" si="4">IF(M11=1,Z$5,IF(M11=2,Z$6,IF(M11=3,Z$7,IF(M11=4,Z$8,IF(M11=5,Z$9,"no")))))</f>
        <v>1</v>
      </c>
      <c r="S11">
        <f t="shared" ref="S11:S21" si="5">IF(N11=1,AA$5,IF(N11=2,AA$6,IF(N11=3,AA$7,IF(N11=4,AA$8,IF(N11=5,AA$9,"no")))))</f>
        <v>1</v>
      </c>
      <c r="T11" cm="1">
        <f t="array" ref="T11">EXP(SQRT(SUM(LN(O11:S11)^2)))</f>
        <v>1.3713425173473328</v>
      </c>
    </row>
    <row r="12" spans="1:27" x14ac:dyDescent="0.35">
      <c r="A12" s="60"/>
      <c r="B12" s="19" t="s">
        <v>588</v>
      </c>
      <c r="E12" t="s">
        <v>582</v>
      </c>
      <c r="F12" t="s">
        <v>583</v>
      </c>
      <c r="G12">
        <v>2007</v>
      </c>
      <c r="H12" t="s">
        <v>584</v>
      </c>
      <c r="I12" t="s">
        <v>58</v>
      </c>
      <c r="J12" s="21">
        <v>4</v>
      </c>
      <c r="K12" s="22">
        <v>5</v>
      </c>
      <c r="L12" s="21">
        <v>4</v>
      </c>
      <c r="M12" s="23">
        <v>1</v>
      </c>
      <c r="N12" s="23">
        <v>1</v>
      </c>
      <c r="O12">
        <f t="shared" si="1"/>
        <v>1.2</v>
      </c>
      <c r="P12">
        <f t="shared" si="2"/>
        <v>1.2</v>
      </c>
      <c r="Q12">
        <f t="shared" si="3"/>
        <v>1.2</v>
      </c>
      <c r="R12">
        <f t="shared" si="4"/>
        <v>1</v>
      </c>
      <c r="S12">
        <f t="shared" si="5"/>
        <v>1</v>
      </c>
      <c r="T12" cm="1">
        <f t="array" ref="T12">EXP(SQRT(SUM(LN(O12:S12)^2)))</f>
        <v>1.3713425173473328</v>
      </c>
    </row>
    <row r="13" spans="1:27" ht="29" x14ac:dyDescent="0.35">
      <c r="A13" s="60" t="s">
        <v>73</v>
      </c>
      <c r="B13" s="19" t="s">
        <v>589</v>
      </c>
      <c r="E13" t="s">
        <v>582</v>
      </c>
      <c r="F13" t="s">
        <v>583</v>
      </c>
      <c r="G13">
        <v>2007</v>
      </c>
      <c r="H13" t="s">
        <v>584</v>
      </c>
      <c r="I13" t="s">
        <v>58</v>
      </c>
      <c r="J13" s="21">
        <v>4</v>
      </c>
      <c r="K13" s="22">
        <v>5</v>
      </c>
      <c r="L13" s="21">
        <v>4</v>
      </c>
      <c r="M13" s="23">
        <v>1</v>
      </c>
      <c r="N13" s="23">
        <v>1</v>
      </c>
      <c r="O13">
        <f t="shared" si="1"/>
        <v>1.2</v>
      </c>
      <c r="P13">
        <f t="shared" si="2"/>
        <v>1.2</v>
      </c>
      <c r="Q13">
        <f t="shared" si="3"/>
        <v>1.2</v>
      </c>
      <c r="R13">
        <f t="shared" si="4"/>
        <v>1</v>
      </c>
      <c r="S13">
        <f t="shared" si="5"/>
        <v>1</v>
      </c>
      <c r="T13" cm="1">
        <f t="array" ref="T13">EXP(SQRT(SUM(LN(O13:S13)^2)))</f>
        <v>1.3713425173473328</v>
      </c>
    </row>
    <row r="14" spans="1:27" x14ac:dyDescent="0.35">
      <c r="A14" s="60" t="s">
        <v>75</v>
      </c>
      <c r="B14" s="19" t="s">
        <v>533</v>
      </c>
      <c r="E14" t="s">
        <v>568</v>
      </c>
      <c r="J14" s="61"/>
      <c r="K14" s="61"/>
      <c r="L14" s="61"/>
      <c r="M14" s="61"/>
      <c r="N14" s="61"/>
      <c r="T14" t="e" cm="1">
        <f t="array" ref="T14">EXP(SQRT(SUM(LN(O14:S14)^2)))</f>
        <v>#NUM!</v>
      </c>
    </row>
    <row r="15" spans="1:27" ht="83.25" customHeight="1" x14ac:dyDescent="0.35">
      <c r="A15" s="60" t="s">
        <v>80</v>
      </c>
      <c r="B15" s="19" t="s">
        <v>81</v>
      </c>
      <c r="E15" s="19" t="s">
        <v>590</v>
      </c>
      <c r="F15" t="s">
        <v>583</v>
      </c>
      <c r="G15">
        <v>2007</v>
      </c>
      <c r="H15" t="s">
        <v>584</v>
      </c>
      <c r="I15" t="s">
        <v>591</v>
      </c>
      <c r="J15" s="21">
        <v>4</v>
      </c>
      <c r="K15" s="22">
        <v>5</v>
      </c>
      <c r="L15" s="21">
        <v>4</v>
      </c>
      <c r="M15" s="23">
        <v>1</v>
      </c>
      <c r="N15" s="23">
        <v>1</v>
      </c>
      <c r="O15">
        <f t="shared" si="1"/>
        <v>1.2</v>
      </c>
      <c r="P15">
        <f t="shared" si="2"/>
        <v>1.2</v>
      </c>
      <c r="Q15">
        <f t="shared" si="3"/>
        <v>1.2</v>
      </c>
      <c r="R15">
        <f t="shared" si="4"/>
        <v>1</v>
      </c>
      <c r="S15">
        <f t="shared" si="5"/>
        <v>1</v>
      </c>
      <c r="T15" cm="1">
        <f t="array" ref="T15">EXP(SQRT(SUM(LN(O15:S15)^2)))</f>
        <v>1.3713425173473328</v>
      </c>
    </row>
    <row r="16" spans="1:27" x14ac:dyDescent="0.35">
      <c r="A16" s="60"/>
      <c r="B16" s="19" t="s">
        <v>592</v>
      </c>
      <c r="E16" t="s">
        <v>593</v>
      </c>
      <c r="F16" t="s">
        <v>50</v>
      </c>
      <c r="G16">
        <v>1998</v>
      </c>
      <c r="H16" t="s">
        <v>594</v>
      </c>
      <c r="I16" t="s">
        <v>595</v>
      </c>
      <c r="J16" s="24">
        <v>2</v>
      </c>
      <c r="K16" s="22">
        <v>5</v>
      </c>
      <c r="L16" s="21">
        <v>4</v>
      </c>
      <c r="M16" s="22">
        <v>5</v>
      </c>
      <c r="N16" s="23">
        <v>1</v>
      </c>
      <c r="O16">
        <f t="shared" si="1"/>
        <v>1.05</v>
      </c>
      <c r="P16">
        <f t="shared" si="2"/>
        <v>1.2</v>
      </c>
      <c r="Q16">
        <f t="shared" si="3"/>
        <v>1.2</v>
      </c>
      <c r="R16">
        <f t="shared" si="4"/>
        <v>1.1000000000000001</v>
      </c>
      <c r="S16">
        <f t="shared" si="5"/>
        <v>1</v>
      </c>
      <c r="T16" cm="1">
        <f t="array" ref="T16">EXP(SQRT(SUM(LN(O16:S16)^2)))</f>
        <v>1.3220579299510793</v>
      </c>
    </row>
    <row r="17" spans="1:20" ht="29" x14ac:dyDescent="0.35">
      <c r="A17" s="60" t="s">
        <v>86</v>
      </c>
      <c r="B17" s="19" t="s">
        <v>596</v>
      </c>
      <c r="E17" t="s">
        <v>50</v>
      </c>
      <c r="F17" t="s">
        <v>50</v>
      </c>
      <c r="G17" t="s">
        <v>50</v>
      </c>
      <c r="H17" t="s">
        <v>597</v>
      </c>
      <c r="I17" t="s">
        <v>58</v>
      </c>
      <c r="J17" s="22">
        <v>5</v>
      </c>
      <c r="K17" s="25">
        <v>3</v>
      </c>
      <c r="L17" s="21">
        <v>4</v>
      </c>
      <c r="M17" s="23">
        <v>1</v>
      </c>
      <c r="N17" s="23">
        <v>1</v>
      </c>
      <c r="O17">
        <f t="shared" si="1"/>
        <v>1.5</v>
      </c>
      <c r="P17">
        <f t="shared" si="2"/>
        <v>1.05</v>
      </c>
      <c r="Q17">
        <f t="shared" si="3"/>
        <v>1.2</v>
      </c>
      <c r="R17">
        <f t="shared" si="4"/>
        <v>1</v>
      </c>
      <c r="S17">
        <f t="shared" si="5"/>
        <v>1</v>
      </c>
      <c r="T17" cm="1">
        <f t="array" ref="T17">EXP(SQRT(SUM(LN(O17:S17)^2)))</f>
        <v>1.5639895531526171</v>
      </c>
    </row>
    <row r="18" spans="1:20" ht="29" x14ac:dyDescent="0.35">
      <c r="A18" s="60" t="s">
        <v>92</v>
      </c>
      <c r="B18" s="19"/>
      <c r="E18" t="s">
        <v>568</v>
      </c>
      <c r="I18" t="s">
        <v>598</v>
      </c>
      <c r="J18" s="61"/>
      <c r="K18" s="61"/>
      <c r="L18" s="61"/>
      <c r="M18" s="61"/>
      <c r="N18" s="61"/>
      <c r="T18" t="e" cm="1">
        <f t="array" ref="T18">EXP(SQRT(SUM(LN(O18:S18)^2)))</f>
        <v>#NUM!</v>
      </c>
    </row>
    <row r="19" spans="1:20" ht="58" x14ac:dyDescent="0.35">
      <c r="A19" s="60" t="s">
        <v>97</v>
      </c>
      <c r="B19" s="19" t="s">
        <v>599</v>
      </c>
      <c r="E19" t="s">
        <v>600</v>
      </c>
      <c r="F19" t="s">
        <v>583</v>
      </c>
      <c r="G19">
        <v>2007</v>
      </c>
      <c r="H19" t="s">
        <v>584</v>
      </c>
      <c r="I19" t="s">
        <v>58</v>
      </c>
      <c r="J19" s="21">
        <v>4</v>
      </c>
      <c r="K19" s="22">
        <v>5</v>
      </c>
      <c r="L19" s="21">
        <v>4</v>
      </c>
      <c r="M19" s="23">
        <v>1</v>
      </c>
      <c r="N19" s="23">
        <v>1</v>
      </c>
      <c r="O19">
        <f t="shared" si="1"/>
        <v>1.2</v>
      </c>
      <c r="P19">
        <f t="shared" si="2"/>
        <v>1.2</v>
      </c>
      <c r="Q19">
        <f t="shared" si="3"/>
        <v>1.2</v>
      </c>
      <c r="R19">
        <f t="shared" si="4"/>
        <v>1</v>
      </c>
      <c r="S19">
        <f t="shared" si="5"/>
        <v>1</v>
      </c>
      <c r="T19" cm="1">
        <f t="array" ref="T19">EXP(SQRT(SUM(LN(O19:S19)^2)))</f>
        <v>1.3713425173473328</v>
      </c>
    </row>
    <row r="20" spans="1:20" x14ac:dyDescent="0.35">
      <c r="A20" s="60"/>
      <c r="B20" s="19" t="s">
        <v>601</v>
      </c>
      <c r="E20" t="s">
        <v>602</v>
      </c>
      <c r="F20" t="s">
        <v>583</v>
      </c>
      <c r="G20">
        <v>2007</v>
      </c>
      <c r="H20" t="s">
        <v>584</v>
      </c>
      <c r="I20" t="s">
        <v>58</v>
      </c>
      <c r="J20" s="21">
        <v>4</v>
      </c>
      <c r="K20" s="22">
        <v>5</v>
      </c>
      <c r="L20" s="21">
        <v>4</v>
      </c>
      <c r="M20" s="23">
        <v>1</v>
      </c>
      <c r="N20" s="23">
        <v>1</v>
      </c>
      <c r="O20">
        <f t="shared" si="1"/>
        <v>1.2</v>
      </c>
      <c r="P20">
        <f t="shared" si="2"/>
        <v>1.2</v>
      </c>
      <c r="Q20">
        <f t="shared" si="3"/>
        <v>1.2</v>
      </c>
      <c r="R20">
        <f t="shared" si="4"/>
        <v>1</v>
      </c>
      <c r="S20">
        <f t="shared" si="5"/>
        <v>1</v>
      </c>
      <c r="T20" cm="1">
        <f t="array" ref="T20">EXP(SQRT(SUM(LN(O20:S20)^2)))</f>
        <v>1.3713425173473328</v>
      </c>
    </row>
    <row r="21" spans="1:20" x14ac:dyDescent="0.35">
      <c r="A21" s="60"/>
      <c r="B21" s="19" t="s">
        <v>603</v>
      </c>
      <c r="E21" t="s">
        <v>600</v>
      </c>
      <c r="F21" t="s">
        <v>583</v>
      </c>
      <c r="G21">
        <v>2007</v>
      </c>
      <c r="H21" t="s">
        <v>584</v>
      </c>
      <c r="I21" t="s">
        <v>58</v>
      </c>
      <c r="J21" s="21">
        <v>4</v>
      </c>
      <c r="K21" s="22">
        <v>5</v>
      </c>
      <c r="L21" s="21">
        <v>4</v>
      </c>
      <c r="M21" s="23">
        <v>1</v>
      </c>
      <c r="N21" s="23">
        <v>1</v>
      </c>
      <c r="O21">
        <f t="shared" si="1"/>
        <v>1.2</v>
      </c>
      <c r="P21">
        <f t="shared" si="2"/>
        <v>1.2</v>
      </c>
      <c r="Q21">
        <f t="shared" si="3"/>
        <v>1.2</v>
      </c>
      <c r="R21">
        <f t="shared" si="4"/>
        <v>1</v>
      </c>
      <c r="S21">
        <f t="shared" si="5"/>
        <v>1</v>
      </c>
      <c r="T21" cm="1">
        <f t="array" ref="T21">EXP(SQRT(SUM(LN(O21:S21)^2)))</f>
        <v>1.3713425173473328</v>
      </c>
    </row>
    <row r="22" spans="1:20" ht="58" x14ac:dyDescent="0.35">
      <c r="A22" s="60" t="s">
        <v>120</v>
      </c>
      <c r="B22" s="19"/>
      <c r="E22" t="s">
        <v>568</v>
      </c>
      <c r="J22" s="61"/>
      <c r="K22" s="61"/>
      <c r="L22" s="61"/>
      <c r="M22" s="61"/>
      <c r="N22" s="61"/>
      <c r="T22" t="e" cm="1">
        <f t="array" ref="T22">EXP(SQRT(SUM(LN(O22:S22)^2)))</f>
        <v>#NUM!</v>
      </c>
    </row>
    <row r="23" spans="1:20" ht="43.5" x14ac:dyDescent="0.35">
      <c r="A23" s="60" t="s">
        <v>123</v>
      </c>
      <c r="B23" s="19"/>
      <c r="E23" t="s">
        <v>568</v>
      </c>
      <c r="J23" s="61"/>
      <c r="K23" s="61"/>
      <c r="L23" s="61"/>
      <c r="M23" s="61"/>
      <c r="N23" s="61"/>
      <c r="T23" t="e" cm="1">
        <f t="array" ref="T23">EXP(SQRT(SUM(LN(O23:S23)^2)))</f>
        <v>#NUM!</v>
      </c>
    </row>
  </sheetData>
  <mergeCells count="1">
    <mergeCell ref="V3:AA3"/>
  </mergeCells>
  <hyperlinks>
    <hyperlink ref="A1" location="'Table of contents'!A1" display="Return to table of contents"/>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zoomScale="80" zoomScaleNormal="80" workbookViewId="0"/>
  </sheetViews>
  <sheetFormatPr defaultRowHeight="14.5" x14ac:dyDescent="0.35"/>
  <cols>
    <col min="1" max="1" width="39" customWidth="1"/>
    <col min="2" max="2" width="11.26953125" customWidth="1"/>
  </cols>
  <sheetData>
    <row r="1" spans="1:2" x14ac:dyDescent="0.35">
      <c r="A1" s="76" t="s">
        <v>873</v>
      </c>
    </row>
    <row r="2" spans="1:2" ht="16" thickBot="1" x14ac:dyDescent="0.4">
      <c r="A2" s="78" t="s">
        <v>876</v>
      </c>
    </row>
    <row r="3" spans="1:2" ht="15" thickBot="1" x14ac:dyDescent="0.4">
      <c r="A3" s="7" t="s">
        <v>5</v>
      </c>
      <c r="B3" s="7" t="s">
        <v>4</v>
      </c>
    </row>
    <row r="4" spans="1:2" ht="26.5" thickBot="1" x14ac:dyDescent="0.4">
      <c r="A4" s="2" t="s">
        <v>1151</v>
      </c>
      <c r="B4" s="6">
        <v>1</v>
      </c>
    </row>
    <row r="5" spans="1:2" ht="39.5" thickBot="1" x14ac:dyDescent="0.4">
      <c r="A5" s="2" t="s">
        <v>3</v>
      </c>
      <c r="B5" s="5">
        <v>2</v>
      </c>
    </row>
    <row r="6" spans="1:2" ht="26.5" thickBot="1" x14ac:dyDescent="0.4">
      <c r="A6" s="2" t="s">
        <v>2</v>
      </c>
      <c r="B6" s="4">
        <v>3</v>
      </c>
    </row>
    <row r="7" spans="1:2" ht="26.5" thickBot="1" x14ac:dyDescent="0.4">
      <c r="A7" s="2" t="s">
        <v>1</v>
      </c>
      <c r="B7" s="3">
        <v>4</v>
      </c>
    </row>
    <row r="8" spans="1:2" ht="15" thickBot="1" x14ac:dyDescent="0.4">
      <c r="A8" s="2" t="s">
        <v>0</v>
      </c>
      <c r="B8" s="1">
        <v>5</v>
      </c>
    </row>
  </sheetData>
  <hyperlinks>
    <hyperlink ref="A1" location="'Table of contents'!A1" display="Return to table of contents"/>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4"/>
  <sheetViews>
    <sheetView zoomScale="70" zoomScaleNormal="70" workbookViewId="0">
      <pane xSplit="2" ySplit="3" topLeftCell="C13" activePane="bottomRight" state="frozen"/>
      <selection pane="topRight" activeCell="C1" sqref="C1"/>
      <selection pane="bottomLeft" activeCell="A2" sqref="A2"/>
      <selection pane="bottomRight" activeCell="C1" sqref="C1:D1048576"/>
    </sheetView>
  </sheetViews>
  <sheetFormatPr defaultRowHeight="14.5" x14ac:dyDescent="0.35"/>
  <cols>
    <col min="2" max="2" width="35" customWidth="1"/>
    <col min="3" max="3" width="18.81640625" hidden="1" customWidth="1"/>
    <col min="4" max="4" width="0" hidden="1" customWidth="1"/>
    <col min="5" max="5" width="55.1796875" style="19" customWidth="1"/>
    <col min="6" max="6" width="25.54296875" style="19" customWidth="1"/>
    <col min="7" max="7" width="10" style="19" customWidth="1"/>
    <col min="8" max="8" width="20.26953125" style="19" customWidth="1"/>
    <col min="9" max="9" width="8.81640625" style="19" customWidth="1"/>
  </cols>
  <sheetData>
    <row r="1" spans="1:27" x14ac:dyDescent="0.35">
      <c r="A1" s="76" t="s">
        <v>873</v>
      </c>
      <c r="E1"/>
      <c r="F1"/>
      <c r="G1"/>
      <c r="H1"/>
      <c r="I1"/>
    </row>
    <row r="2" spans="1:27" ht="16" thickBot="1" x14ac:dyDescent="0.4">
      <c r="A2" s="78" t="s">
        <v>852</v>
      </c>
      <c r="E2"/>
      <c r="F2"/>
      <c r="G2"/>
      <c r="H2"/>
      <c r="I2"/>
    </row>
    <row r="3" spans="1:27" ht="60" customHeight="1" thickBot="1" x14ac:dyDescent="0.4">
      <c r="A3" s="9" t="s">
        <v>38</v>
      </c>
      <c r="B3" s="7" t="s">
        <v>39</v>
      </c>
      <c r="C3" s="7" t="s">
        <v>604</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24" customHeight="1" thickBot="1" x14ac:dyDescent="0.4">
      <c r="A4" s="62" t="s">
        <v>605</v>
      </c>
      <c r="B4" s="47"/>
      <c r="C4" s="47"/>
      <c r="D4" s="47"/>
      <c r="E4" s="47"/>
      <c r="F4" s="47"/>
      <c r="G4" s="47"/>
      <c r="H4" s="47"/>
      <c r="I4" s="47"/>
      <c r="J4" s="47"/>
      <c r="K4" s="47"/>
      <c r="L4" s="47"/>
      <c r="M4" s="47"/>
      <c r="N4" s="47"/>
      <c r="V4" s="47" t="s">
        <v>906</v>
      </c>
      <c r="W4" s="7" t="s">
        <v>907</v>
      </c>
      <c r="X4" s="7" t="s">
        <v>908</v>
      </c>
      <c r="Y4" s="7" t="s">
        <v>909</v>
      </c>
      <c r="Z4" s="7" t="s">
        <v>910</v>
      </c>
      <c r="AA4" s="7" t="s">
        <v>911</v>
      </c>
    </row>
    <row r="5" spans="1:27" ht="75.75" customHeight="1" x14ac:dyDescent="0.35">
      <c r="A5" s="60" t="s">
        <v>47</v>
      </c>
      <c r="B5" s="19" t="s">
        <v>581</v>
      </c>
      <c r="E5" s="19" t="s">
        <v>606</v>
      </c>
      <c r="F5" s="63" t="s">
        <v>607</v>
      </c>
      <c r="G5" s="19" t="s">
        <v>50</v>
      </c>
      <c r="H5" s="19" t="s">
        <v>608</v>
      </c>
      <c r="I5" s="19" t="s">
        <v>58</v>
      </c>
      <c r="J5" s="21">
        <v>4</v>
      </c>
      <c r="K5" s="25">
        <v>3</v>
      </c>
      <c r="L5" s="25">
        <v>3</v>
      </c>
      <c r="M5" s="23">
        <v>1</v>
      </c>
      <c r="N5" s="23">
        <v>1</v>
      </c>
      <c r="O5">
        <f t="shared" ref="O5:S9" si="0">IF(J5=1,W$5,IF(J5=2,W$6,IF(J5=3,W$7,IF(J5=4,W$8,IF(J5=5,W$9,"no")))))</f>
        <v>1.2</v>
      </c>
      <c r="P5">
        <f t="shared" si="0"/>
        <v>1.05</v>
      </c>
      <c r="Q5">
        <f t="shared" si="0"/>
        <v>1.1000000000000001</v>
      </c>
      <c r="R5">
        <f t="shared" si="0"/>
        <v>1</v>
      </c>
      <c r="S5">
        <f t="shared" si="0"/>
        <v>1</v>
      </c>
      <c r="T5" cm="1">
        <f t="array" ref="T5">EXP(SQRT(SUM(LN(O5:S5)^2)))</f>
        <v>1.2354522921220721</v>
      </c>
      <c r="V5">
        <v>1</v>
      </c>
      <c r="W5">
        <v>1</v>
      </c>
      <c r="X5">
        <v>1</v>
      </c>
      <c r="Y5">
        <v>1</v>
      </c>
      <c r="Z5">
        <v>1</v>
      </c>
      <c r="AA5">
        <v>1</v>
      </c>
    </row>
    <row r="6" spans="1:27" ht="45.75" customHeight="1" x14ac:dyDescent="0.35">
      <c r="A6" s="60" t="s">
        <v>54</v>
      </c>
      <c r="B6" s="19" t="s">
        <v>55</v>
      </c>
      <c r="E6" s="19" t="s">
        <v>609</v>
      </c>
      <c r="F6" s="19" t="s">
        <v>610</v>
      </c>
      <c r="G6" s="19" t="s">
        <v>50</v>
      </c>
      <c r="H6" s="19" t="s">
        <v>608</v>
      </c>
      <c r="I6" s="19" t="s">
        <v>58</v>
      </c>
      <c r="J6" s="21">
        <v>4</v>
      </c>
      <c r="K6" s="25">
        <v>3</v>
      </c>
      <c r="L6" s="25">
        <v>3</v>
      </c>
      <c r="M6" s="23">
        <v>1</v>
      </c>
      <c r="N6" s="23">
        <v>1</v>
      </c>
      <c r="O6">
        <f t="shared" si="0"/>
        <v>1.2</v>
      </c>
      <c r="P6">
        <f t="shared" si="0"/>
        <v>1.05</v>
      </c>
      <c r="Q6">
        <f t="shared" si="0"/>
        <v>1.1000000000000001</v>
      </c>
      <c r="R6">
        <f t="shared" si="0"/>
        <v>1</v>
      </c>
      <c r="S6">
        <f t="shared" si="0"/>
        <v>1</v>
      </c>
      <c r="T6" cm="1">
        <f t="array" ref="T6">EXP(SQRT(SUM(LN(O6:S6)^2)))</f>
        <v>1.2354522921220721</v>
      </c>
      <c r="V6">
        <v>2</v>
      </c>
      <c r="W6">
        <v>1.05</v>
      </c>
      <c r="X6">
        <v>1.02</v>
      </c>
      <c r="Y6">
        <v>1.02</v>
      </c>
      <c r="Z6">
        <v>1.01</v>
      </c>
      <c r="AA6">
        <v>1.05</v>
      </c>
    </row>
    <row r="7" spans="1:27" x14ac:dyDescent="0.35">
      <c r="A7" s="60"/>
      <c r="B7" s="19" t="s">
        <v>59</v>
      </c>
      <c r="E7" s="19" t="s">
        <v>568</v>
      </c>
      <c r="J7" s="61"/>
      <c r="K7" s="61"/>
      <c r="L7" s="61"/>
      <c r="M7" s="61"/>
      <c r="N7" s="61"/>
      <c r="V7">
        <v>3</v>
      </c>
      <c r="W7">
        <v>1.1000000000000001</v>
      </c>
      <c r="X7">
        <v>1.05</v>
      </c>
      <c r="Y7">
        <v>1.1000000000000001</v>
      </c>
      <c r="Z7">
        <v>1.02</v>
      </c>
      <c r="AA7">
        <v>1.2</v>
      </c>
    </row>
    <row r="8" spans="1:27" x14ac:dyDescent="0.35">
      <c r="A8" s="60" t="s">
        <v>62</v>
      </c>
      <c r="B8" s="19" t="s">
        <v>62</v>
      </c>
      <c r="E8" s="19" t="s">
        <v>568</v>
      </c>
      <c r="J8" s="61"/>
      <c r="K8" s="61"/>
      <c r="L8" s="61"/>
      <c r="M8" s="61"/>
      <c r="N8" s="61"/>
      <c r="V8">
        <v>4</v>
      </c>
      <c r="W8">
        <v>1.2</v>
      </c>
      <c r="X8">
        <v>1.1000000000000001</v>
      </c>
      <c r="Y8">
        <v>1.2</v>
      </c>
      <c r="Z8">
        <v>1.05</v>
      </c>
      <c r="AA8">
        <v>1.5</v>
      </c>
    </row>
    <row r="9" spans="1:27" ht="29" x14ac:dyDescent="0.35">
      <c r="A9" s="60" t="s">
        <v>66</v>
      </c>
      <c r="B9" s="19" t="s">
        <v>67</v>
      </c>
      <c r="E9" s="19" t="s">
        <v>609</v>
      </c>
      <c r="F9" s="19" t="s">
        <v>610</v>
      </c>
      <c r="G9" s="19" t="s">
        <v>50</v>
      </c>
      <c r="H9" s="19" t="s">
        <v>608</v>
      </c>
      <c r="I9" s="19" t="s">
        <v>58</v>
      </c>
      <c r="J9" s="21">
        <v>4</v>
      </c>
      <c r="K9" s="25">
        <v>3</v>
      </c>
      <c r="L9" s="25">
        <v>3</v>
      </c>
      <c r="M9" s="23">
        <v>1</v>
      </c>
      <c r="N9" s="23">
        <v>1</v>
      </c>
      <c r="O9">
        <f t="shared" si="0"/>
        <v>1.2</v>
      </c>
      <c r="P9">
        <f t="shared" si="0"/>
        <v>1.05</v>
      </c>
      <c r="Q9">
        <f t="shared" si="0"/>
        <v>1.1000000000000001</v>
      </c>
      <c r="R9">
        <f t="shared" si="0"/>
        <v>1</v>
      </c>
      <c r="S9">
        <f t="shared" si="0"/>
        <v>1</v>
      </c>
      <c r="T9" cm="1">
        <f t="array" ref="T9">EXP(SQRT(SUM(LN(O9:S9)^2)))</f>
        <v>1.2354522921220721</v>
      </c>
      <c r="V9">
        <v>5</v>
      </c>
      <c r="W9">
        <v>1.5</v>
      </c>
      <c r="X9">
        <v>1.2</v>
      </c>
      <c r="Y9">
        <v>1.5</v>
      </c>
      <c r="Z9">
        <v>1.1000000000000001</v>
      </c>
      <c r="AA9">
        <v>2</v>
      </c>
    </row>
    <row r="10" spans="1:27" ht="29" x14ac:dyDescent="0.35">
      <c r="A10" s="60"/>
      <c r="B10" s="19" t="s">
        <v>611</v>
      </c>
      <c r="E10" s="19" t="s">
        <v>609</v>
      </c>
      <c r="F10" s="19" t="s">
        <v>610</v>
      </c>
      <c r="G10" s="19" t="s">
        <v>50</v>
      </c>
      <c r="H10" s="19" t="s">
        <v>608</v>
      </c>
      <c r="I10" s="19" t="s">
        <v>58</v>
      </c>
      <c r="J10" s="21">
        <v>4</v>
      </c>
      <c r="K10" s="25">
        <v>3</v>
      </c>
      <c r="L10" s="25">
        <v>3</v>
      </c>
      <c r="M10" s="23">
        <v>1</v>
      </c>
      <c r="N10" s="23">
        <v>1</v>
      </c>
      <c r="O10">
        <f t="shared" ref="O10:O24" si="1">IF(J10=1,W$5,IF(J10=2,W$6,IF(J10=3,W$7,IF(J10=4,W$8,IF(J10=5,W$9,"no")))))</f>
        <v>1.2</v>
      </c>
      <c r="P10">
        <f t="shared" ref="P10:P24" si="2">IF(K10=1,X$5,IF(K10=2,X$6,IF(K10=3,X$7,IF(K10=4,X$8,IF(K10=5,X$9,"no")))))</f>
        <v>1.05</v>
      </c>
      <c r="Q10">
        <f t="shared" ref="Q10:Q24" si="3">IF(L10=1,Y$5,IF(L10=2,Y$6,IF(L10=3,Y$7,IF(L10=4,Y$8,IF(L10=5,Y$9,"no")))))</f>
        <v>1.1000000000000001</v>
      </c>
      <c r="R10">
        <f t="shared" ref="R10:R24" si="4">IF(M10=1,Z$5,IF(M10=2,Z$6,IF(M10=3,Z$7,IF(M10=4,Z$8,IF(M10=5,Z$9,"no")))))</f>
        <v>1</v>
      </c>
      <c r="S10">
        <f t="shared" ref="S10:S24" si="5">IF(N10=1,AA$5,IF(N10=2,AA$6,IF(N10=3,AA$7,IF(N10=4,AA$8,IF(N10=5,AA$9,"no")))))</f>
        <v>1</v>
      </c>
      <c r="T10" cm="1">
        <f t="array" ref="T10">EXP(SQRT(SUM(LN(O10:S10)^2)))</f>
        <v>1.2354522921220721</v>
      </c>
    </row>
    <row r="11" spans="1:27" ht="43.5" x14ac:dyDescent="0.35">
      <c r="A11" s="60" t="s">
        <v>612</v>
      </c>
      <c r="B11" s="19" t="s">
        <v>613</v>
      </c>
      <c r="E11" s="19" t="s">
        <v>614</v>
      </c>
      <c r="F11" s="19" t="s">
        <v>615</v>
      </c>
      <c r="G11" s="19">
        <v>2016</v>
      </c>
      <c r="H11" s="19" t="s">
        <v>608</v>
      </c>
      <c r="I11" s="19" t="s">
        <v>58</v>
      </c>
      <c r="J11" s="21">
        <v>4</v>
      </c>
      <c r="K11" s="25">
        <v>3</v>
      </c>
      <c r="L11" s="24">
        <v>2</v>
      </c>
      <c r="M11" s="23">
        <v>1</v>
      </c>
      <c r="N11" s="23">
        <v>1</v>
      </c>
      <c r="O11">
        <f t="shared" si="1"/>
        <v>1.2</v>
      </c>
      <c r="P11">
        <f t="shared" si="2"/>
        <v>1.05</v>
      </c>
      <c r="Q11">
        <f t="shared" si="3"/>
        <v>1.02</v>
      </c>
      <c r="R11">
        <f t="shared" si="4"/>
        <v>1</v>
      </c>
      <c r="S11">
        <f t="shared" si="5"/>
        <v>1</v>
      </c>
      <c r="T11" cm="1">
        <f t="array" ref="T11">EXP(SQRT(SUM(LN(O11:S11)^2)))</f>
        <v>1.2089750740786649</v>
      </c>
    </row>
    <row r="12" spans="1:27" ht="29" x14ac:dyDescent="0.35">
      <c r="A12" s="60" t="s">
        <v>73</v>
      </c>
      <c r="B12" s="19" t="s">
        <v>616</v>
      </c>
      <c r="E12" s="19" t="s">
        <v>609</v>
      </c>
      <c r="F12" s="19" t="s">
        <v>610</v>
      </c>
      <c r="G12" s="19" t="s">
        <v>50</v>
      </c>
      <c r="H12" s="19" t="s">
        <v>608</v>
      </c>
      <c r="I12" s="19" t="s">
        <v>58</v>
      </c>
      <c r="J12" s="21">
        <v>4</v>
      </c>
      <c r="K12" s="25">
        <v>3</v>
      </c>
      <c r="L12" s="25">
        <v>3</v>
      </c>
      <c r="M12" s="23">
        <v>1</v>
      </c>
      <c r="N12" s="23">
        <v>1</v>
      </c>
      <c r="O12">
        <f t="shared" si="1"/>
        <v>1.2</v>
      </c>
      <c r="P12">
        <f t="shared" si="2"/>
        <v>1.05</v>
      </c>
      <c r="Q12">
        <f t="shared" si="3"/>
        <v>1.1000000000000001</v>
      </c>
      <c r="R12">
        <f t="shared" si="4"/>
        <v>1</v>
      </c>
      <c r="S12">
        <f t="shared" si="5"/>
        <v>1</v>
      </c>
      <c r="T12" cm="1">
        <f t="array" ref="T12">EXP(SQRT(SUM(LN(O12:S12)^2)))</f>
        <v>1.2354522921220721</v>
      </c>
    </row>
    <row r="13" spans="1:27" ht="43.5" x14ac:dyDescent="0.35">
      <c r="A13" s="60" t="s">
        <v>617</v>
      </c>
      <c r="B13" s="19" t="s">
        <v>618</v>
      </c>
      <c r="E13" s="19" t="s">
        <v>609</v>
      </c>
      <c r="F13" s="19" t="s">
        <v>610</v>
      </c>
      <c r="G13" s="19" t="s">
        <v>50</v>
      </c>
      <c r="H13" s="19" t="s">
        <v>608</v>
      </c>
      <c r="I13" s="19" t="s">
        <v>58</v>
      </c>
      <c r="J13" s="21">
        <v>4</v>
      </c>
      <c r="K13" s="25">
        <v>3</v>
      </c>
      <c r="L13" s="25">
        <v>3</v>
      </c>
      <c r="M13" s="23">
        <v>1</v>
      </c>
      <c r="N13" s="23">
        <v>1</v>
      </c>
      <c r="O13">
        <f t="shared" si="1"/>
        <v>1.2</v>
      </c>
      <c r="P13">
        <f t="shared" si="2"/>
        <v>1.05</v>
      </c>
      <c r="Q13">
        <f t="shared" si="3"/>
        <v>1.1000000000000001</v>
      </c>
      <c r="R13">
        <f t="shared" si="4"/>
        <v>1</v>
      </c>
      <c r="S13">
        <f t="shared" si="5"/>
        <v>1</v>
      </c>
      <c r="T13" cm="1">
        <f t="array" ref="T13">EXP(SQRT(SUM(LN(O13:S13)^2)))</f>
        <v>1.2354522921220721</v>
      </c>
    </row>
    <row r="14" spans="1:27" x14ac:dyDescent="0.35">
      <c r="A14" s="60" t="s">
        <v>75</v>
      </c>
      <c r="B14" s="19"/>
      <c r="E14" s="19" t="s">
        <v>568</v>
      </c>
      <c r="J14" s="61"/>
      <c r="K14" s="61"/>
      <c r="L14" s="61"/>
      <c r="M14" s="61"/>
      <c r="N14" s="61"/>
    </row>
    <row r="15" spans="1:27" ht="68.25" customHeight="1" x14ac:dyDescent="0.35">
      <c r="A15" s="60" t="s">
        <v>80</v>
      </c>
      <c r="B15" s="19" t="s">
        <v>297</v>
      </c>
      <c r="E15" s="19" t="s">
        <v>619</v>
      </c>
      <c r="F15" s="19" t="s">
        <v>620</v>
      </c>
      <c r="G15" s="19">
        <v>2016</v>
      </c>
      <c r="H15" s="19" t="s">
        <v>621</v>
      </c>
      <c r="I15" s="19" t="s">
        <v>58</v>
      </c>
      <c r="J15" s="21">
        <v>4</v>
      </c>
      <c r="K15" s="25">
        <v>3</v>
      </c>
      <c r="L15" s="24">
        <v>2</v>
      </c>
      <c r="M15" s="23">
        <v>1</v>
      </c>
      <c r="N15" s="23">
        <v>1</v>
      </c>
      <c r="O15">
        <f t="shared" si="1"/>
        <v>1.2</v>
      </c>
      <c r="P15">
        <f t="shared" si="2"/>
        <v>1.05</v>
      </c>
      <c r="Q15">
        <f t="shared" si="3"/>
        <v>1.02</v>
      </c>
      <c r="R15">
        <f t="shared" si="4"/>
        <v>1</v>
      </c>
      <c r="S15">
        <f t="shared" si="5"/>
        <v>1</v>
      </c>
      <c r="T15" cm="1">
        <f t="array" ref="T15">EXP(SQRT(SUM(LN(O15:S15)^2)))</f>
        <v>1.2089750740786649</v>
      </c>
    </row>
    <row r="16" spans="1:27" ht="29" x14ac:dyDescent="0.35">
      <c r="A16" s="60"/>
      <c r="B16" s="19" t="s">
        <v>622</v>
      </c>
      <c r="E16" s="19" t="s">
        <v>609</v>
      </c>
      <c r="F16" s="19" t="s">
        <v>610</v>
      </c>
      <c r="G16" s="19" t="s">
        <v>50</v>
      </c>
      <c r="H16" s="19" t="s">
        <v>608</v>
      </c>
      <c r="I16" s="19" t="s">
        <v>58</v>
      </c>
      <c r="J16" s="21">
        <v>4</v>
      </c>
      <c r="K16" s="25">
        <v>3</v>
      </c>
      <c r="L16" s="25">
        <v>3</v>
      </c>
      <c r="M16" s="23">
        <v>1</v>
      </c>
      <c r="N16" s="23">
        <v>1</v>
      </c>
      <c r="O16">
        <f t="shared" si="1"/>
        <v>1.2</v>
      </c>
      <c r="P16">
        <f t="shared" si="2"/>
        <v>1.05</v>
      </c>
      <c r="Q16">
        <f t="shared" si="3"/>
        <v>1.1000000000000001</v>
      </c>
      <c r="R16">
        <f t="shared" si="4"/>
        <v>1</v>
      </c>
      <c r="S16">
        <f t="shared" si="5"/>
        <v>1</v>
      </c>
      <c r="T16" cm="1">
        <f t="array" ref="T16">EXP(SQRT(SUM(LN(O16:S16)^2)))</f>
        <v>1.2354522921220721</v>
      </c>
    </row>
    <row r="17" spans="1:20" ht="29" x14ac:dyDescent="0.35">
      <c r="A17" s="60" t="s">
        <v>86</v>
      </c>
      <c r="B17" s="19"/>
      <c r="E17" s="19" t="s">
        <v>50</v>
      </c>
      <c r="F17" s="19" t="s">
        <v>50</v>
      </c>
      <c r="G17" s="19" t="s">
        <v>50</v>
      </c>
      <c r="H17" s="19" t="s">
        <v>50</v>
      </c>
      <c r="I17" s="19" t="s">
        <v>50</v>
      </c>
      <c r="J17" s="22">
        <v>5</v>
      </c>
      <c r="K17" s="22">
        <v>5</v>
      </c>
      <c r="L17" s="22">
        <v>5</v>
      </c>
      <c r="M17" s="22">
        <v>5</v>
      </c>
      <c r="N17" s="22">
        <v>5</v>
      </c>
      <c r="O17">
        <f t="shared" si="1"/>
        <v>1.5</v>
      </c>
      <c r="P17">
        <f t="shared" si="2"/>
        <v>1.2</v>
      </c>
      <c r="Q17">
        <f t="shared" si="3"/>
        <v>1.5</v>
      </c>
      <c r="R17">
        <f t="shared" si="4"/>
        <v>1.1000000000000001</v>
      </c>
      <c r="S17">
        <f t="shared" si="5"/>
        <v>2</v>
      </c>
      <c r="T17" cm="1">
        <f t="array" ref="T17">EXP(SQRT(SUM(LN(O17:S17)^2)))</f>
        <v>2.5163566012590954</v>
      </c>
    </row>
    <row r="18" spans="1:20" ht="29" x14ac:dyDescent="0.35">
      <c r="A18" s="60" t="s">
        <v>92</v>
      </c>
      <c r="B18" s="19"/>
      <c r="E18" s="19" t="s">
        <v>568</v>
      </c>
      <c r="J18" s="61"/>
      <c r="K18" s="61"/>
      <c r="L18" s="61"/>
      <c r="M18" s="61"/>
      <c r="N18" s="61"/>
    </row>
    <row r="19" spans="1:20" ht="58" x14ac:dyDescent="0.35">
      <c r="A19" s="60" t="s">
        <v>97</v>
      </c>
      <c r="B19" s="19" t="s">
        <v>623</v>
      </c>
      <c r="E19" s="19" t="s">
        <v>936</v>
      </c>
      <c r="F19" s="19" t="s">
        <v>624</v>
      </c>
      <c r="G19" s="19">
        <v>2017</v>
      </c>
      <c r="H19" s="19" t="s">
        <v>608</v>
      </c>
      <c r="I19" s="19" t="s">
        <v>58</v>
      </c>
      <c r="J19" s="35">
        <v>1</v>
      </c>
      <c r="K19" s="25">
        <v>3</v>
      </c>
      <c r="L19" s="34">
        <v>2</v>
      </c>
      <c r="M19" s="35">
        <v>1</v>
      </c>
      <c r="N19" s="35">
        <v>1</v>
      </c>
      <c r="O19">
        <f t="shared" si="1"/>
        <v>1</v>
      </c>
      <c r="P19">
        <f t="shared" si="2"/>
        <v>1.05</v>
      </c>
      <c r="Q19">
        <f t="shared" si="3"/>
        <v>1.02</v>
      </c>
      <c r="R19">
        <f t="shared" si="4"/>
        <v>1</v>
      </c>
      <c r="S19">
        <f t="shared" si="5"/>
        <v>1</v>
      </c>
      <c r="T19" cm="1">
        <f t="array" ref="T19">EXP(SQRT(SUM(LN(O19:S19)^2)))</f>
        <v>1.0540666817458317</v>
      </c>
    </row>
    <row r="20" spans="1:20" ht="72.5" x14ac:dyDescent="0.35">
      <c r="A20" s="60"/>
      <c r="B20" s="19" t="s">
        <v>625</v>
      </c>
      <c r="E20" s="19" t="s">
        <v>936</v>
      </c>
      <c r="F20" s="19" t="s">
        <v>626</v>
      </c>
      <c r="G20" s="19">
        <v>2017</v>
      </c>
      <c r="H20" s="19" t="s">
        <v>608</v>
      </c>
      <c r="I20" s="19" t="s">
        <v>58</v>
      </c>
      <c r="J20" s="35">
        <v>1</v>
      </c>
      <c r="K20" s="25">
        <v>3</v>
      </c>
      <c r="L20" s="34">
        <v>2</v>
      </c>
      <c r="M20" s="35">
        <v>1</v>
      </c>
      <c r="N20" s="35">
        <v>1</v>
      </c>
      <c r="O20">
        <f t="shared" si="1"/>
        <v>1</v>
      </c>
      <c r="P20">
        <f t="shared" si="2"/>
        <v>1.05</v>
      </c>
      <c r="Q20">
        <f t="shared" si="3"/>
        <v>1.02</v>
      </c>
      <c r="R20">
        <f t="shared" si="4"/>
        <v>1</v>
      </c>
      <c r="S20">
        <f t="shared" si="5"/>
        <v>1</v>
      </c>
      <c r="T20" cm="1">
        <f t="array" ref="T20">EXP(SQRT(SUM(LN(O20:S20)^2)))</f>
        <v>1.0540666817458317</v>
      </c>
    </row>
    <row r="21" spans="1:20" ht="58" x14ac:dyDescent="0.35">
      <c r="A21" s="60"/>
      <c r="B21" s="19" t="s">
        <v>627</v>
      </c>
      <c r="E21" s="19" t="s">
        <v>937</v>
      </c>
      <c r="F21" s="19" t="s">
        <v>628</v>
      </c>
      <c r="G21" s="19">
        <v>2017</v>
      </c>
      <c r="H21" s="19" t="s">
        <v>608</v>
      </c>
      <c r="I21" s="19" t="s">
        <v>58</v>
      </c>
      <c r="J21" s="24">
        <v>2</v>
      </c>
      <c r="K21" s="25">
        <v>3</v>
      </c>
      <c r="L21" s="34">
        <v>2</v>
      </c>
      <c r="M21" s="35">
        <v>1</v>
      </c>
      <c r="N21" s="35">
        <v>1</v>
      </c>
      <c r="O21">
        <f t="shared" si="1"/>
        <v>1.05</v>
      </c>
      <c r="P21">
        <f t="shared" si="2"/>
        <v>1.05</v>
      </c>
      <c r="Q21">
        <f t="shared" si="3"/>
        <v>1.02</v>
      </c>
      <c r="R21">
        <f t="shared" si="4"/>
        <v>1</v>
      </c>
      <c r="S21">
        <f t="shared" si="5"/>
        <v>1</v>
      </c>
      <c r="T21" cm="1">
        <f t="array" ref="T21">EXP(SQRT(SUM(LN(O21:S21)^2)))</f>
        <v>1.0744244531716256</v>
      </c>
    </row>
    <row r="22" spans="1:20" ht="58" x14ac:dyDescent="0.35">
      <c r="A22" s="60" t="s">
        <v>120</v>
      </c>
      <c r="B22" s="19"/>
      <c r="E22" s="19" t="s">
        <v>568</v>
      </c>
      <c r="J22" s="61"/>
      <c r="K22" s="61"/>
      <c r="L22" s="61"/>
      <c r="M22" s="61"/>
      <c r="N22" s="61"/>
    </row>
    <row r="23" spans="1:20" ht="43.5" x14ac:dyDescent="0.35">
      <c r="A23" s="60" t="s">
        <v>123</v>
      </c>
      <c r="B23" s="19"/>
      <c r="E23" s="19" t="s">
        <v>629</v>
      </c>
      <c r="F23" s="19" t="s">
        <v>610</v>
      </c>
      <c r="G23" s="19" t="s">
        <v>50</v>
      </c>
      <c r="H23" s="19" t="s">
        <v>608</v>
      </c>
      <c r="I23" s="19" t="s">
        <v>58</v>
      </c>
      <c r="J23" s="24">
        <v>2</v>
      </c>
      <c r="K23" s="25">
        <v>3</v>
      </c>
      <c r="L23" s="25">
        <v>3</v>
      </c>
      <c r="M23" s="35">
        <v>1</v>
      </c>
      <c r="N23" s="35">
        <v>1</v>
      </c>
      <c r="O23">
        <f t="shared" si="1"/>
        <v>1.05</v>
      </c>
      <c r="P23">
        <f t="shared" si="2"/>
        <v>1.05</v>
      </c>
      <c r="Q23">
        <f t="shared" si="3"/>
        <v>1.1000000000000001</v>
      </c>
      <c r="R23">
        <f t="shared" si="4"/>
        <v>1</v>
      </c>
      <c r="S23">
        <f t="shared" si="5"/>
        <v>1</v>
      </c>
      <c r="T23" cm="1">
        <f t="array" ref="T23">EXP(SQRT(SUM(LN(O23:S23)^2)))</f>
        <v>1.1248669232235737</v>
      </c>
    </row>
    <row r="24" spans="1:20" ht="29" x14ac:dyDescent="0.35">
      <c r="A24" s="60" t="s">
        <v>630</v>
      </c>
      <c r="E24" s="19" t="s">
        <v>631</v>
      </c>
      <c r="F24" s="19" t="s">
        <v>610</v>
      </c>
      <c r="G24" s="19" t="s">
        <v>50</v>
      </c>
      <c r="H24" s="19" t="s">
        <v>608</v>
      </c>
      <c r="I24" s="19" t="s">
        <v>58</v>
      </c>
      <c r="J24" s="24">
        <v>2</v>
      </c>
      <c r="K24" s="25">
        <v>3</v>
      </c>
      <c r="L24" s="25">
        <v>3</v>
      </c>
      <c r="M24" s="35">
        <v>1</v>
      </c>
      <c r="N24" s="67">
        <v>4</v>
      </c>
      <c r="O24">
        <f t="shared" si="1"/>
        <v>1.05</v>
      </c>
      <c r="P24">
        <f t="shared" si="2"/>
        <v>1.05</v>
      </c>
      <c r="Q24">
        <f t="shared" si="3"/>
        <v>1.1000000000000001</v>
      </c>
      <c r="R24">
        <f t="shared" si="4"/>
        <v>1</v>
      </c>
      <c r="S24">
        <f t="shared" si="5"/>
        <v>1.5</v>
      </c>
      <c r="T24" cm="1">
        <f t="array" ref="T24">EXP(SQRT(SUM(LN(O24:S24)^2)))</f>
        <v>1.5253029072947595</v>
      </c>
    </row>
  </sheetData>
  <mergeCells count="1">
    <mergeCell ref="V3:AA3"/>
  </mergeCells>
  <hyperlinks>
    <hyperlink ref="A1" location="'Table of contents'!A1" display="Return to table of contents"/>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7"/>
  <sheetViews>
    <sheetView zoomScale="80" zoomScaleNormal="80" workbookViewId="0">
      <pane xSplit="2" ySplit="3" topLeftCell="C4" activePane="bottomRight" state="frozen"/>
      <selection pane="topRight" activeCell="C1" sqref="C1"/>
      <selection pane="bottomLeft" activeCell="A2" sqref="A2"/>
      <selection pane="bottomRight"/>
    </sheetView>
  </sheetViews>
  <sheetFormatPr defaultRowHeight="14.5" x14ac:dyDescent="0.35"/>
  <cols>
    <col min="1" max="1" width="13.7265625" customWidth="1"/>
    <col min="2" max="2" width="35" customWidth="1"/>
    <col min="3" max="3" width="18.81640625" hidden="1" customWidth="1"/>
    <col min="4" max="4" width="0" hidden="1" customWidth="1"/>
    <col min="5" max="5" width="33.81640625" style="19" customWidth="1"/>
    <col min="6" max="6" width="15.26953125" style="19" customWidth="1"/>
    <col min="7" max="7" width="16.7265625" style="19" customWidth="1"/>
    <col min="8" max="8" width="18.7265625" style="19" customWidth="1"/>
    <col min="9" max="9" width="28.26953125" style="19" customWidth="1"/>
  </cols>
  <sheetData>
    <row r="1" spans="1:27" x14ac:dyDescent="0.35">
      <c r="A1" s="76" t="s">
        <v>873</v>
      </c>
      <c r="E1"/>
      <c r="F1"/>
      <c r="G1"/>
      <c r="H1"/>
      <c r="I1"/>
    </row>
    <row r="2" spans="1:27" ht="16" thickBot="1" x14ac:dyDescent="0.4">
      <c r="A2" s="78" t="s">
        <v>853</v>
      </c>
      <c r="E2"/>
      <c r="F2"/>
      <c r="G2"/>
      <c r="H2"/>
      <c r="I2"/>
    </row>
    <row r="3" spans="1:27" ht="60" customHeight="1" thickBot="1" x14ac:dyDescent="0.4">
      <c r="A3" s="9" t="s">
        <v>38</v>
      </c>
      <c r="B3" s="7" t="s">
        <v>39</v>
      </c>
      <c r="C3" s="7" t="s">
        <v>40</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18.75" customHeight="1" thickBot="1" x14ac:dyDescent="0.4">
      <c r="A4" s="62" t="s">
        <v>633</v>
      </c>
      <c r="B4" s="47"/>
      <c r="C4" s="47"/>
      <c r="D4" s="47"/>
      <c r="E4" s="47"/>
      <c r="F4" s="47"/>
      <c r="G4" s="47"/>
      <c r="H4" s="47"/>
      <c r="I4" s="47"/>
      <c r="J4" s="47"/>
      <c r="K4" s="47"/>
      <c r="L4" s="47"/>
      <c r="M4" s="47"/>
      <c r="N4" s="47"/>
      <c r="V4" s="47" t="s">
        <v>906</v>
      </c>
      <c r="W4" s="7" t="s">
        <v>907</v>
      </c>
      <c r="X4" s="7" t="s">
        <v>908</v>
      </c>
      <c r="Y4" s="7" t="s">
        <v>909</v>
      </c>
      <c r="Z4" s="7" t="s">
        <v>910</v>
      </c>
      <c r="AA4" s="7" t="s">
        <v>911</v>
      </c>
    </row>
    <row r="5" spans="1:27" ht="58" x14ac:dyDescent="0.35">
      <c r="A5" s="60" t="s">
        <v>47</v>
      </c>
      <c r="B5" s="19" t="s">
        <v>581</v>
      </c>
      <c r="E5" s="19" t="s">
        <v>634</v>
      </c>
      <c r="F5" s="19" t="s">
        <v>635</v>
      </c>
      <c r="G5" s="19" t="s">
        <v>636</v>
      </c>
      <c r="H5" s="19" t="s">
        <v>637</v>
      </c>
      <c r="I5" s="19" t="s">
        <v>638</v>
      </c>
      <c r="J5" s="23">
        <v>1</v>
      </c>
      <c r="K5" s="25">
        <v>3</v>
      </c>
      <c r="L5" s="22">
        <v>5</v>
      </c>
      <c r="M5" s="23">
        <v>1</v>
      </c>
      <c r="N5" s="23">
        <v>1</v>
      </c>
      <c r="O5">
        <f t="shared" ref="O5:S9" si="0">IF(J5=1,W$5,IF(J5=2,W$6,IF(J5=3,W$7,IF(J5=4,W$8,IF(J5=5,W$9,"no")))))</f>
        <v>1</v>
      </c>
      <c r="P5">
        <f t="shared" si="0"/>
        <v>1.05</v>
      </c>
      <c r="Q5">
        <f t="shared" si="0"/>
        <v>1.5</v>
      </c>
      <c r="R5">
        <f t="shared" si="0"/>
        <v>1</v>
      </c>
      <c r="S5">
        <f t="shared" si="0"/>
        <v>1</v>
      </c>
      <c r="T5" cm="1">
        <f t="array" ref="T5">EXP(SQRT(SUM(LN(O5:S5)^2)))</f>
        <v>1.5043938375399291</v>
      </c>
      <c r="V5">
        <v>1</v>
      </c>
      <c r="W5">
        <v>1</v>
      </c>
      <c r="X5">
        <v>1</v>
      </c>
      <c r="Y5">
        <v>1</v>
      </c>
      <c r="Z5">
        <v>1</v>
      </c>
      <c r="AA5">
        <v>1</v>
      </c>
    </row>
    <row r="6" spans="1:27" ht="58" x14ac:dyDescent="0.35">
      <c r="A6" s="60" t="s">
        <v>54</v>
      </c>
      <c r="B6" s="19" t="s">
        <v>55</v>
      </c>
      <c r="E6" s="19" t="s">
        <v>634</v>
      </c>
      <c r="F6" s="19" t="s">
        <v>635</v>
      </c>
      <c r="G6" s="19" t="s">
        <v>636</v>
      </c>
      <c r="H6" s="19" t="s">
        <v>637</v>
      </c>
      <c r="I6" s="19" t="s">
        <v>639</v>
      </c>
      <c r="J6" s="23">
        <v>1</v>
      </c>
      <c r="K6" s="25">
        <v>3</v>
      </c>
      <c r="L6" s="22">
        <v>5</v>
      </c>
      <c r="M6" s="23">
        <v>1</v>
      </c>
      <c r="N6" s="23">
        <v>1</v>
      </c>
      <c r="O6">
        <f t="shared" si="0"/>
        <v>1</v>
      </c>
      <c r="P6">
        <f t="shared" si="0"/>
        <v>1.05</v>
      </c>
      <c r="Q6">
        <f t="shared" si="0"/>
        <v>1.5</v>
      </c>
      <c r="R6">
        <f t="shared" si="0"/>
        <v>1</v>
      </c>
      <c r="S6">
        <f t="shared" si="0"/>
        <v>1</v>
      </c>
      <c r="T6" cm="1">
        <f t="array" ref="T6">EXP(SQRT(SUM(LN(O6:S6)^2)))</f>
        <v>1.5043938375399291</v>
      </c>
      <c r="V6">
        <v>2</v>
      </c>
      <c r="W6">
        <v>1.05</v>
      </c>
      <c r="X6">
        <v>1.02</v>
      </c>
      <c r="Y6">
        <v>1.02</v>
      </c>
      <c r="Z6">
        <v>1.01</v>
      </c>
      <c r="AA6">
        <v>1.05</v>
      </c>
    </row>
    <row r="7" spans="1:27" ht="58" x14ac:dyDescent="0.35">
      <c r="A7" s="60" t="s">
        <v>640</v>
      </c>
      <c r="B7" s="19"/>
      <c r="E7" s="19" t="s">
        <v>634</v>
      </c>
      <c r="F7" s="19" t="s">
        <v>635</v>
      </c>
      <c r="G7" s="19" t="s">
        <v>636</v>
      </c>
      <c r="H7" s="19" t="s">
        <v>637</v>
      </c>
      <c r="I7" s="19" t="s">
        <v>639</v>
      </c>
      <c r="J7" s="23">
        <v>1</v>
      </c>
      <c r="K7" s="25">
        <v>3</v>
      </c>
      <c r="L7" s="22">
        <v>5</v>
      </c>
      <c r="M7" s="23">
        <v>1</v>
      </c>
      <c r="N7" s="23">
        <v>1</v>
      </c>
      <c r="O7">
        <f t="shared" si="0"/>
        <v>1</v>
      </c>
      <c r="P7">
        <f t="shared" si="0"/>
        <v>1.05</v>
      </c>
      <c r="Q7">
        <f t="shared" si="0"/>
        <v>1.5</v>
      </c>
      <c r="R7">
        <f t="shared" si="0"/>
        <v>1</v>
      </c>
      <c r="S7">
        <f t="shared" si="0"/>
        <v>1</v>
      </c>
      <c r="T7" cm="1">
        <f t="array" ref="T7">EXP(SQRT(SUM(LN(O7:S7)^2)))</f>
        <v>1.5043938375399291</v>
      </c>
      <c r="V7">
        <v>3</v>
      </c>
      <c r="W7">
        <v>1.1000000000000001</v>
      </c>
      <c r="X7">
        <v>1.05</v>
      </c>
      <c r="Y7">
        <v>1.1000000000000001</v>
      </c>
      <c r="Z7">
        <v>1.02</v>
      </c>
      <c r="AA7">
        <v>1.2</v>
      </c>
    </row>
    <row r="8" spans="1:27" x14ac:dyDescent="0.35">
      <c r="A8" s="60" t="s">
        <v>62</v>
      </c>
      <c r="B8" s="19" t="s">
        <v>62</v>
      </c>
      <c r="E8" s="19" t="s">
        <v>568</v>
      </c>
      <c r="J8" s="61"/>
      <c r="K8" s="61"/>
      <c r="L8" s="61"/>
      <c r="M8" s="61"/>
      <c r="N8" s="61"/>
      <c r="V8">
        <v>4</v>
      </c>
      <c r="W8">
        <v>1.2</v>
      </c>
      <c r="X8">
        <v>1.1000000000000001</v>
      </c>
      <c r="Y8">
        <v>1.2</v>
      </c>
      <c r="Z8">
        <v>1.05</v>
      </c>
      <c r="AA8">
        <v>1.5</v>
      </c>
    </row>
    <row r="9" spans="1:27" ht="58" x14ac:dyDescent="0.35">
      <c r="A9" s="60" t="s">
        <v>66</v>
      </c>
      <c r="B9" s="19" t="s">
        <v>978</v>
      </c>
      <c r="E9" s="19" t="s">
        <v>634</v>
      </c>
      <c r="F9" s="19" t="s">
        <v>635</v>
      </c>
      <c r="G9" s="19" t="s">
        <v>636</v>
      </c>
      <c r="H9" s="19" t="s">
        <v>637</v>
      </c>
      <c r="I9" s="19" t="s">
        <v>639</v>
      </c>
      <c r="J9" s="23">
        <v>1</v>
      </c>
      <c r="K9" s="25">
        <v>3</v>
      </c>
      <c r="L9" s="22">
        <v>5</v>
      </c>
      <c r="M9" s="23">
        <v>1</v>
      </c>
      <c r="N9" s="23">
        <v>1</v>
      </c>
      <c r="O9">
        <f t="shared" si="0"/>
        <v>1</v>
      </c>
      <c r="P9">
        <f t="shared" si="0"/>
        <v>1.05</v>
      </c>
      <c r="Q9">
        <f t="shared" si="0"/>
        <v>1.5</v>
      </c>
      <c r="R9">
        <f t="shared" si="0"/>
        <v>1</v>
      </c>
      <c r="S9">
        <f t="shared" si="0"/>
        <v>1</v>
      </c>
      <c r="T9" cm="1">
        <f t="array" ref="T9">EXP(SQRT(SUM(LN(O9:S9)^2)))</f>
        <v>1.5043938375399291</v>
      </c>
      <c r="V9">
        <v>5</v>
      </c>
      <c r="W9">
        <v>1.5</v>
      </c>
      <c r="X9">
        <v>1.2</v>
      </c>
      <c r="Y9">
        <v>1.5</v>
      </c>
      <c r="Z9">
        <v>1.1000000000000001</v>
      </c>
      <c r="AA9">
        <v>2</v>
      </c>
    </row>
    <row r="10" spans="1:27" x14ac:dyDescent="0.35">
      <c r="A10" s="60" t="s">
        <v>73</v>
      </c>
      <c r="B10" s="19"/>
      <c r="E10" s="19" t="s">
        <v>568</v>
      </c>
      <c r="J10" s="61"/>
      <c r="K10" s="61"/>
      <c r="L10" s="61"/>
      <c r="M10" s="61"/>
      <c r="N10" s="61"/>
    </row>
    <row r="11" spans="1:27" x14ac:dyDescent="0.35">
      <c r="A11" s="60" t="s">
        <v>75</v>
      </c>
      <c r="B11" s="19"/>
      <c r="E11" s="19" t="s">
        <v>568</v>
      </c>
      <c r="J11" s="61"/>
      <c r="K11" s="61"/>
      <c r="L11" s="61"/>
      <c r="M11" s="61"/>
      <c r="N11" s="61"/>
    </row>
    <row r="12" spans="1:27" x14ac:dyDescent="0.35">
      <c r="A12" s="60" t="s">
        <v>80</v>
      </c>
      <c r="B12" s="19"/>
      <c r="E12" s="19" t="s">
        <v>568</v>
      </c>
      <c r="J12" s="61"/>
      <c r="K12" s="61"/>
      <c r="L12" s="61"/>
      <c r="M12" s="61"/>
      <c r="N12" s="61"/>
    </row>
    <row r="13" spans="1:27" x14ac:dyDescent="0.35">
      <c r="A13" s="60" t="s">
        <v>86</v>
      </c>
      <c r="B13" s="19"/>
      <c r="E13" s="19" t="s">
        <v>568</v>
      </c>
      <c r="J13" s="61"/>
      <c r="K13" s="61"/>
      <c r="L13" s="61"/>
      <c r="M13" s="61"/>
      <c r="N13" s="61"/>
    </row>
    <row r="14" spans="1:27" x14ac:dyDescent="0.35">
      <c r="A14" s="60" t="s">
        <v>92</v>
      </c>
      <c r="B14" s="19"/>
      <c r="E14" s="19" t="s">
        <v>568</v>
      </c>
      <c r="J14" s="61"/>
      <c r="K14" s="61"/>
      <c r="L14" s="61"/>
      <c r="M14" s="61"/>
      <c r="N14" s="61"/>
    </row>
    <row r="15" spans="1:27" ht="29" x14ac:dyDescent="0.35">
      <c r="A15" s="60" t="s">
        <v>97</v>
      </c>
      <c r="B15" s="19" t="s">
        <v>641</v>
      </c>
      <c r="E15" s="19" t="s">
        <v>642</v>
      </c>
      <c r="F15" s="19" t="s">
        <v>635</v>
      </c>
      <c r="G15" s="19" t="s">
        <v>636</v>
      </c>
      <c r="H15" s="19" t="s">
        <v>637</v>
      </c>
      <c r="I15" s="19" t="s">
        <v>639</v>
      </c>
      <c r="J15" s="24">
        <v>2</v>
      </c>
      <c r="K15" s="25">
        <v>3</v>
      </c>
      <c r="L15" s="22">
        <v>5</v>
      </c>
      <c r="M15" s="23">
        <v>1</v>
      </c>
      <c r="N15" s="23">
        <v>1</v>
      </c>
      <c r="O15">
        <f t="shared" ref="O15" si="1">IF(J15=1,W$5,IF(J15=2,W$6,IF(J15=3,W$7,IF(J15=4,W$8,IF(J15=5,W$9,"no")))))</f>
        <v>1.05</v>
      </c>
      <c r="P15">
        <f t="shared" ref="P15" si="2">IF(K15=1,X$5,IF(K15=2,X$6,IF(K15=3,X$7,IF(K15=4,X$8,IF(K15=5,X$9,"no")))))</f>
        <v>1.05</v>
      </c>
      <c r="Q15">
        <f t="shared" ref="Q15" si="3">IF(L15=1,Y$5,IF(L15=2,Y$6,IF(L15=3,Y$7,IF(L15=4,Y$8,IF(L15=5,Y$9,"no")))))</f>
        <v>1.5</v>
      </c>
      <c r="R15">
        <f t="shared" ref="R15" si="4">IF(M15=1,Z$5,IF(M15=2,Z$6,IF(M15=3,Z$7,IF(M15=4,Z$8,IF(M15=5,Z$9,"no")))))</f>
        <v>1</v>
      </c>
      <c r="S15">
        <f t="shared" ref="S15" si="5">IF(N15=1,AA$5,IF(N15=2,AA$6,IF(N15=3,AA$7,IF(N15=4,AA$8,IF(N15=5,AA$9,"no")))))</f>
        <v>1</v>
      </c>
      <c r="T15" cm="1">
        <f t="array" ref="T15">EXP(SQRT(SUM(LN(O15:S15)^2)))</f>
        <v>1.508769162317128</v>
      </c>
    </row>
    <row r="16" spans="1:27" ht="29" x14ac:dyDescent="0.35">
      <c r="A16" s="60" t="s">
        <v>120</v>
      </c>
      <c r="B16" s="19"/>
      <c r="E16" s="19" t="s">
        <v>568</v>
      </c>
      <c r="J16" s="61"/>
      <c r="K16" s="61"/>
      <c r="L16" s="61"/>
      <c r="M16" s="61"/>
      <c r="N16" s="61"/>
    </row>
    <row r="17" spans="1:14" ht="29" x14ac:dyDescent="0.35">
      <c r="A17" s="60" t="s">
        <v>123</v>
      </c>
      <c r="B17" s="19"/>
      <c r="E17" s="19" t="s">
        <v>568</v>
      </c>
      <c r="J17" s="61"/>
      <c r="K17" s="61"/>
      <c r="L17" s="61"/>
      <c r="M17" s="61"/>
      <c r="N17" s="61"/>
    </row>
  </sheetData>
  <mergeCells count="1">
    <mergeCell ref="V3:AA3"/>
  </mergeCells>
  <hyperlinks>
    <hyperlink ref="A1" location="'Table of contents'!A1" display="Return to table of contents"/>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9"/>
  <sheetViews>
    <sheetView zoomScale="80" zoomScaleNormal="80" workbookViewId="0">
      <pane xSplit="2" ySplit="3" topLeftCell="E10" activePane="bottomRight" state="frozen"/>
      <selection pane="topRight" activeCell="C1" sqref="C1"/>
      <selection pane="bottomLeft" activeCell="A2" sqref="A2"/>
      <selection pane="bottomRight"/>
    </sheetView>
  </sheetViews>
  <sheetFormatPr defaultRowHeight="14.5" x14ac:dyDescent="0.35"/>
  <cols>
    <col min="1" max="1" width="11.81640625" customWidth="1"/>
    <col min="2" max="2" width="23.81640625" customWidth="1"/>
    <col min="3" max="3" width="8" hidden="1" customWidth="1"/>
    <col min="4" max="4" width="0" hidden="1" customWidth="1"/>
    <col min="5" max="5" width="22.1796875" style="19" customWidth="1"/>
    <col min="6" max="6" width="15.26953125" style="19" customWidth="1"/>
    <col min="7" max="7" width="16.1796875" style="19" customWidth="1"/>
    <col min="8" max="8" width="8.7265625" style="19"/>
    <col min="9" max="9" width="8.81640625" style="19" customWidth="1"/>
  </cols>
  <sheetData>
    <row r="1" spans="1:27" x14ac:dyDescent="0.35">
      <c r="A1" s="76" t="s">
        <v>873</v>
      </c>
      <c r="E1"/>
      <c r="F1"/>
      <c r="G1"/>
      <c r="H1"/>
      <c r="I1"/>
    </row>
    <row r="2" spans="1:27" ht="16" thickBot="1" x14ac:dyDescent="0.4">
      <c r="A2" s="78" t="s">
        <v>890</v>
      </c>
      <c r="E2"/>
      <c r="F2"/>
      <c r="G2"/>
      <c r="H2"/>
      <c r="I2"/>
    </row>
    <row r="3" spans="1:27" ht="60" customHeight="1" thickBot="1" x14ac:dyDescent="0.4">
      <c r="A3" s="9" t="s">
        <v>38</v>
      </c>
      <c r="B3" s="7" t="s">
        <v>39</v>
      </c>
      <c r="C3" s="7" t="s">
        <v>632</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s="62" customFormat="1" ht="27.75" customHeight="1" thickBot="1" x14ac:dyDescent="0.4">
      <c r="A4" s="59" t="s">
        <v>683</v>
      </c>
      <c r="B4" s="59"/>
      <c r="C4" s="59"/>
      <c r="D4" s="59"/>
      <c r="E4" s="65"/>
      <c r="F4" s="65"/>
      <c r="G4" s="65"/>
      <c r="H4" s="65"/>
      <c r="I4" s="65"/>
      <c r="J4" s="59"/>
      <c r="K4" s="59"/>
      <c r="L4" s="59"/>
      <c r="M4" s="59"/>
      <c r="N4" s="59"/>
      <c r="O4"/>
      <c r="P4"/>
      <c r="Q4"/>
      <c r="R4"/>
      <c r="S4"/>
      <c r="T4"/>
      <c r="U4"/>
      <c r="V4" s="47" t="s">
        <v>906</v>
      </c>
      <c r="W4" s="7" t="s">
        <v>907</v>
      </c>
      <c r="X4" s="7" t="s">
        <v>908</v>
      </c>
      <c r="Y4" s="7" t="s">
        <v>909</v>
      </c>
      <c r="Z4" s="7" t="s">
        <v>910</v>
      </c>
      <c r="AA4" s="7" t="s">
        <v>911</v>
      </c>
    </row>
    <row r="5" spans="1:27" ht="33" customHeight="1" x14ac:dyDescent="0.35">
      <c r="A5" s="60" t="s">
        <v>47</v>
      </c>
      <c r="B5" s="19" t="s">
        <v>581</v>
      </c>
      <c r="E5" s="19" t="s">
        <v>684</v>
      </c>
      <c r="F5" s="19" t="s">
        <v>50</v>
      </c>
      <c r="G5" s="19" t="s">
        <v>685</v>
      </c>
      <c r="H5" s="19" t="s">
        <v>686</v>
      </c>
      <c r="I5" s="19" t="s">
        <v>58</v>
      </c>
      <c r="J5" s="24">
        <v>2</v>
      </c>
      <c r="K5" s="25">
        <v>3</v>
      </c>
      <c r="L5" s="24">
        <v>2</v>
      </c>
      <c r="M5" s="23">
        <v>1</v>
      </c>
      <c r="N5" s="23">
        <v>1</v>
      </c>
      <c r="O5">
        <f t="shared" ref="O5:S9" si="0">IF(J5=1,W$5,IF(J5=2,W$6,IF(J5=3,W$7,IF(J5=4,W$8,IF(J5=5,W$9,"no")))))</f>
        <v>1.05</v>
      </c>
      <c r="P5">
        <f t="shared" si="0"/>
        <v>1.05</v>
      </c>
      <c r="Q5">
        <f t="shared" si="0"/>
        <v>1.02</v>
      </c>
      <c r="R5">
        <f t="shared" si="0"/>
        <v>1</v>
      </c>
      <c r="S5">
        <f t="shared" si="0"/>
        <v>1</v>
      </c>
      <c r="T5" cm="1">
        <f t="array" ref="T5">EXP(SQRT(SUM(LN(O5:S5)^2)))</f>
        <v>1.0744244531716256</v>
      </c>
      <c r="V5">
        <v>1</v>
      </c>
      <c r="W5">
        <v>1</v>
      </c>
      <c r="X5">
        <v>1</v>
      </c>
      <c r="Y5">
        <v>1</v>
      </c>
      <c r="Z5">
        <v>1</v>
      </c>
      <c r="AA5">
        <v>1</v>
      </c>
    </row>
    <row r="6" spans="1:27" ht="29" x14ac:dyDescent="0.35">
      <c r="A6" s="60" t="s">
        <v>54</v>
      </c>
      <c r="B6" s="19" t="s">
        <v>55</v>
      </c>
      <c r="E6" s="19" t="s">
        <v>684</v>
      </c>
      <c r="F6" s="19" t="s">
        <v>50</v>
      </c>
      <c r="G6" s="19" t="s">
        <v>685</v>
      </c>
      <c r="H6" s="19" t="s">
        <v>686</v>
      </c>
      <c r="I6" s="19" t="s">
        <v>58</v>
      </c>
      <c r="J6" s="24">
        <v>2</v>
      </c>
      <c r="K6" s="25">
        <v>3</v>
      </c>
      <c r="L6" s="24">
        <v>2</v>
      </c>
      <c r="M6" s="23">
        <v>1</v>
      </c>
      <c r="N6" s="23">
        <v>1</v>
      </c>
      <c r="O6">
        <f t="shared" si="0"/>
        <v>1.05</v>
      </c>
      <c r="P6">
        <f t="shared" si="0"/>
        <v>1.05</v>
      </c>
      <c r="Q6">
        <f t="shared" si="0"/>
        <v>1.02</v>
      </c>
      <c r="R6">
        <f t="shared" si="0"/>
        <v>1</v>
      </c>
      <c r="S6">
        <f t="shared" si="0"/>
        <v>1</v>
      </c>
      <c r="T6" cm="1">
        <f t="array" ref="T6">EXP(SQRT(SUM(LN(O6:S6)^2)))</f>
        <v>1.0744244531716256</v>
      </c>
      <c r="V6">
        <v>2</v>
      </c>
      <c r="W6">
        <v>1.05</v>
      </c>
      <c r="X6">
        <v>1.02</v>
      </c>
      <c r="Y6">
        <v>1.02</v>
      </c>
      <c r="Z6">
        <v>1.01</v>
      </c>
      <c r="AA6">
        <v>1.05</v>
      </c>
    </row>
    <row r="7" spans="1:27" ht="36.75" customHeight="1" x14ac:dyDescent="0.35">
      <c r="A7" s="60" t="s">
        <v>62</v>
      </c>
      <c r="B7" s="19" t="s">
        <v>62</v>
      </c>
      <c r="E7" s="19" t="s">
        <v>684</v>
      </c>
      <c r="F7" s="19" t="s">
        <v>50</v>
      </c>
      <c r="G7" s="19" t="s">
        <v>685</v>
      </c>
      <c r="H7" s="19" t="s">
        <v>686</v>
      </c>
      <c r="I7" s="19" t="s">
        <v>58</v>
      </c>
      <c r="J7" s="24">
        <v>2</v>
      </c>
      <c r="K7" s="25">
        <v>3</v>
      </c>
      <c r="L7" s="24">
        <v>2</v>
      </c>
      <c r="M7" s="23">
        <v>1</v>
      </c>
      <c r="N7" s="23">
        <v>1</v>
      </c>
      <c r="O7">
        <f t="shared" si="0"/>
        <v>1.05</v>
      </c>
      <c r="P7">
        <f t="shared" si="0"/>
        <v>1.05</v>
      </c>
      <c r="Q7">
        <f t="shared" si="0"/>
        <v>1.02</v>
      </c>
      <c r="R7">
        <f t="shared" si="0"/>
        <v>1</v>
      </c>
      <c r="S7">
        <f t="shared" si="0"/>
        <v>1</v>
      </c>
      <c r="T7" cm="1">
        <f t="array" ref="T7">EXP(SQRT(SUM(LN(O7:S7)^2)))</f>
        <v>1.0744244531716256</v>
      </c>
      <c r="V7">
        <v>3</v>
      </c>
      <c r="W7">
        <v>1.1000000000000001</v>
      </c>
      <c r="X7">
        <v>1.05</v>
      </c>
      <c r="Y7">
        <v>1.1000000000000001</v>
      </c>
      <c r="Z7">
        <v>1.02</v>
      </c>
      <c r="AA7">
        <v>1.2</v>
      </c>
    </row>
    <row r="8" spans="1:27" ht="31.5" customHeight="1" x14ac:dyDescent="0.35">
      <c r="A8" s="60" t="s">
        <v>66</v>
      </c>
      <c r="B8" s="19" t="s">
        <v>67</v>
      </c>
      <c r="E8" s="19" t="s">
        <v>684</v>
      </c>
      <c r="F8" s="19" t="s">
        <v>50</v>
      </c>
      <c r="G8" s="19" t="s">
        <v>685</v>
      </c>
      <c r="H8" s="19" t="s">
        <v>686</v>
      </c>
      <c r="I8" s="19" t="s">
        <v>58</v>
      </c>
      <c r="J8" s="24">
        <v>2</v>
      </c>
      <c r="K8" s="25">
        <v>3</v>
      </c>
      <c r="L8" s="24">
        <v>2</v>
      </c>
      <c r="M8" s="23">
        <v>1</v>
      </c>
      <c r="N8" s="23">
        <v>1</v>
      </c>
      <c r="O8">
        <f t="shared" si="0"/>
        <v>1.05</v>
      </c>
      <c r="P8">
        <f t="shared" si="0"/>
        <v>1.05</v>
      </c>
      <c r="Q8">
        <f t="shared" si="0"/>
        <v>1.02</v>
      </c>
      <c r="R8">
        <f t="shared" si="0"/>
        <v>1</v>
      </c>
      <c r="S8">
        <f t="shared" si="0"/>
        <v>1</v>
      </c>
      <c r="T8" cm="1">
        <f t="array" ref="T8">EXP(SQRT(SUM(LN(O8:S8)^2)))</f>
        <v>1.0744244531716256</v>
      </c>
      <c r="V8">
        <v>4</v>
      </c>
      <c r="W8">
        <v>1.2</v>
      </c>
      <c r="X8">
        <v>1.1000000000000001</v>
      </c>
      <c r="Y8">
        <v>1.2</v>
      </c>
      <c r="Z8">
        <v>1.05</v>
      </c>
      <c r="AA8">
        <v>1.5</v>
      </c>
    </row>
    <row r="9" spans="1:27" ht="33" customHeight="1" x14ac:dyDescent="0.35">
      <c r="A9" s="60"/>
      <c r="B9" s="19" t="s">
        <v>69</v>
      </c>
      <c r="E9" s="19" t="s">
        <v>684</v>
      </c>
      <c r="F9" s="19" t="s">
        <v>50</v>
      </c>
      <c r="G9" s="19" t="s">
        <v>685</v>
      </c>
      <c r="H9" s="19" t="s">
        <v>686</v>
      </c>
      <c r="I9" s="19" t="s">
        <v>58</v>
      </c>
      <c r="J9" s="24">
        <v>2</v>
      </c>
      <c r="K9" s="25">
        <v>3</v>
      </c>
      <c r="L9" s="24">
        <v>2</v>
      </c>
      <c r="M9" s="23">
        <v>1</v>
      </c>
      <c r="N9" s="23">
        <v>1</v>
      </c>
      <c r="O9">
        <f t="shared" si="0"/>
        <v>1.05</v>
      </c>
      <c r="P9">
        <f t="shared" si="0"/>
        <v>1.05</v>
      </c>
      <c r="Q9">
        <f t="shared" si="0"/>
        <v>1.02</v>
      </c>
      <c r="R9">
        <f t="shared" si="0"/>
        <v>1</v>
      </c>
      <c r="S9">
        <f t="shared" si="0"/>
        <v>1</v>
      </c>
      <c r="T9" cm="1">
        <f t="array" ref="T9">EXP(SQRT(SUM(LN(O9:S9)^2)))</f>
        <v>1.0744244531716256</v>
      </c>
      <c r="V9">
        <v>5</v>
      </c>
      <c r="W9">
        <v>1.5</v>
      </c>
      <c r="X9">
        <v>1.2</v>
      </c>
      <c r="Y9">
        <v>1.5</v>
      </c>
      <c r="Z9">
        <v>1.1000000000000001</v>
      </c>
      <c r="AA9">
        <v>2</v>
      </c>
    </row>
    <row r="10" spans="1:27" ht="33" customHeight="1" x14ac:dyDescent="0.35">
      <c r="A10" s="60"/>
      <c r="B10" s="19" t="s">
        <v>978</v>
      </c>
      <c r="E10" s="19" t="s">
        <v>684</v>
      </c>
      <c r="F10" s="19" t="s">
        <v>50</v>
      </c>
      <c r="G10" s="19" t="s">
        <v>685</v>
      </c>
      <c r="H10" s="19" t="s">
        <v>686</v>
      </c>
      <c r="I10" s="19" t="s">
        <v>58</v>
      </c>
      <c r="J10" s="24">
        <v>2</v>
      </c>
      <c r="K10" s="25">
        <v>3</v>
      </c>
      <c r="L10" s="24">
        <v>2</v>
      </c>
      <c r="M10" s="23">
        <v>1</v>
      </c>
      <c r="N10" s="23">
        <v>1</v>
      </c>
      <c r="O10">
        <f t="shared" ref="O10:O17" si="1">IF(J10=1,W$5,IF(J10=2,W$6,IF(J10=3,W$7,IF(J10=4,W$8,IF(J10=5,W$9,"no")))))</f>
        <v>1.05</v>
      </c>
      <c r="P10">
        <f t="shared" ref="P10:P17" si="2">IF(K10=1,X$5,IF(K10=2,X$6,IF(K10=3,X$7,IF(K10=4,X$8,IF(K10=5,X$9,"no")))))</f>
        <v>1.05</v>
      </c>
      <c r="Q10">
        <f t="shared" ref="Q10:Q17" si="3">IF(L10=1,Y$5,IF(L10=2,Y$6,IF(L10=3,Y$7,IF(L10=4,Y$8,IF(L10=5,Y$9,"no")))))</f>
        <v>1.02</v>
      </c>
      <c r="R10">
        <f t="shared" ref="R10:R17" si="4">IF(M10=1,Z$5,IF(M10=2,Z$6,IF(M10=3,Z$7,IF(M10=4,Z$8,IF(M10=5,Z$9,"no")))))</f>
        <v>1</v>
      </c>
      <c r="S10">
        <f t="shared" ref="S10:S17" si="5">IF(N10=1,AA$5,IF(N10=2,AA$6,IF(N10=3,AA$7,IF(N10=4,AA$8,IF(N10=5,AA$9,"no")))))</f>
        <v>1</v>
      </c>
      <c r="T10" cm="1">
        <f t="array" ref="T10">EXP(SQRT(SUM(LN(O10:S10)^2)))</f>
        <v>1.0744244531716256</v>
      </c>
    </row>
    <row r="11" spans="1:27" ht="33" customHeight="1" x14ac:dyDescent="0.35">
      <c r="A11" s="60" t="s">
        <v>73</v>
      </c>
      <c r="B11" s="19" t="s">
        <v>1009</v>
      </c>
      <c r="E11" s="19" t="s">
        <v>684</v>
      </c>
      <c r="F11" s="19" t="s">
        <v>50</v>
      </c>
      <c r="G11" s="19" t="s">
        <v>685</v>
      </c>
      <c r="H11" s="19" t="s">
        <v>686</v>
      </c>
      <c r="I11" s="19" t="s">
        <v>58</v>
      </c>
      <c r="J11" s="24">
        <v>2</v>
      </c>
      <c r="K11" s="25">
        <v>3</v>
      </c>
      <c r="L11" s="24">
        <v>2</v>
      </c>
      <c r="M11" s="23">
        <v>1</v>
      </c>
      <c r="N11" s="23">
        <v>1</v>
      </c>
      <c r="O11">
        <f t="shared" si="1"/>
        <v>1.05</v>
      </c>
      <c r="P11">
        <f t="shared" si="2"/>
        <v>1.05</v>
      </c>
      <c r="Q11">
        <f t="shared" si="3"/>
        <v>1.02</v>
      </c>
      <c r="R11">
        <f t="shared" si="4"/>
        <v>1</v>
      </c>
      <c r="S11">
        <f t="shared" si="5"/>
        <v>1</v>
      </c>
      <c r="T11" cm="1">
        <f t="array" ref="T11">EXP(SQRT(SUM(LN(O11:S11)^2)))</f>
        <v>1.0744244531716256</v>
      </c>
    </row>
    <row r="12" spans="1:27" ht="33" customHeight="1" x14ac:dyDescent="0.35">
      <c r="A12" s="60"/>
      <c r="B12" s="19" t="s">
        <v>1010</v>
      </c>
      <c r="E12" s="19" t="s">
        <v>684</v>
      </c>
      <c r="F12" s="19" t="s">
        <v>50</v>
      </c>
      <c r="G12" s="19" t="s">
        <v>685</v>
      </c>
      <c r="H12" s="19" t="s">
        <v>686</v>
      </c>
      <c r="I12" s="19" t="s">
        <v>58</v>
      </c>
      <c r="J12" s="24">
        <v>2</v>
      </c>
      <c r="K12" s="25">
        <v>3</v>
      </c>
      <c r="L12" s="24">
        <v>2</v>
      </c>
      <c r="M12" s="23">
        <v>1</v>
      </c>
      <c r="N12" s="23">
        <v>1</v>
      </c>
      <c r="O12">
        <f t="shared" si="1"/>
        <v>1.05</v>
      </c>
      <c r="P12">
        <f t="shared" si="2"/>
        <v>1.05</v>
      </c>
      <c r="Q12">
        <f t="shared" si="3"/>
        <v>1.02</v>
      </c>
      <c r="R12">
        <f t="shared" si="4"/>
        <v>1</v>
      </c>
      <c r="S12">
        <f t="shared" si="5"/>
        <v>1</v>
      </c>
      <c r="T12" cm="1">
        <f t="array" ref="T12">EXP(SQRT(SUM(LN(O12:S12)^2)))</f>
        <v>1.0744244531716256</v>
      </c>
    </row>
    <row r="13" spans="1:27" ht="33" customHeight="1" x14ac:dyDescent="0.35">
      <c r="A13" s="60"/>
      <c r="B13" s="19" t="s">
        <v>1011</v>
      </c>
      <c r="E13" s="19" t="s">
        <v>684</v>
      </c>
      <c r="F13" s="19" t="s">
        <v>50</v>
      </c>
      <c r="G13" s="19" t="s">
        <v>685</v>
      </c>
      <c r="H13" s="19" t="s">
        <v>686</v>
      </c>
      <c r="I13" s="19" t="s">
        <v>58</v>
      </c>
      <c r="J13" s="24">
        <v>2</v>
      </c>
      <c r="K13" s="25">
        <v>3</v>
      </c>
      <c r="L13" s="24">
        <v>2</v>
      </c>
      <c r="M13" s="23">
        <v>1</v>
      </c>
      <c r="N13" s="23">
        <v>1</v>
      </c>
      <c r="O13">
        <f t="shared" si="1"/>
        <v>1.05</v>
      </c>
      <c r="P13">
        <f t="shared" si="2"/>
        <v>1.05</v>
      </c>
      <c r="Q13">
        <f t="shared" si="3"/>
        <v>1.02</v>
      </c>
      <c r="R13">
        <f t="shared" si="4"/>
        <v>1</v>
      </c>
      <c r="S13">
        <f t="shared" si="5"/>
        <v>1</v>
      </c>
      <c r="T13" cm="1">
        <f t="array" ref="T13">EXP(SQRT(SUM(LN(O13:S13)^2)))</f>
        <v>1.0744244531716256</v>
      </c>
    </row>
    <row r="14" spans="1:27" ht="33" customHeight="1" x14ac:dyDescent="0.35">
      <c r="A14" s="60" t="s">
        <v>75</v>
      </c>
      <c r="B14" s="19"/>
      <c r="E14" s="19" t="s">
        <v>568</v>
      </c>
      <c r="J14" s="61"/>
      <c r="K14" s="61"/>
      <c r="L14" s="61"/>
      <c r="M14" s="61"/>
      <c r="N14" s="61"/>
    </row>
    <row r="15" spans="1:27" ht="33" customHeight="1" x14ac:dyDescent="0.35">
      <c r="A15" s="60" t="s">
        <v>80</v>
      </c>
      <c r="B15" s="19" t="s">
        <v>687</v>
      </c>
      <c r="E15" s="19" t="s">
        <v>684</v>
      </c>
      <c r="F15" s="19" t="s">
        <v>50</v>
      </c>
      <c r="G15" s="19" t="s">
        <v>685</v>
      </c>
      <c r="H15" s="19" t="s">
        <v>686</v>
      </c>
      <c r="I15" s="19" t="s">
        <v>58</v>
      </c>
      <c r="J15" s="24">
        <v>2</v>
      </c>
      <c r="K15" s="25">
        <v>3</v>
      </c>
      <c r="L15" s="24">
        <v>2</v>
      </c>
      <c r="M15" s="23">
        <v>1</v>
      </c>
      <c r="N15" s="23">
        <v>1</v>
      </c>
      <c r="O15">
        <f t="shared" si="1"/>
        <v>1.05</v>
      </c>
      <c r="P15">
        <f t="shared" si="2"/>
        <v>1.05</v>
      </c>
      <c r="Q15">
        <f t="shared" si="3"/>
        <v>1.02</v>
      </c>
      <c r="R15">
        <f t="shared" si="4"/>
        <v>1</v>
      </c>
      <c r="S15">
        <f t="shared" si="5"/>
        <v>1</v>
      </c>
      <c r="T15" cm="1">
        <f t="array" ref="T15">EXP(SQRT(SUM(LN(O15:S15)^2)))</f>
        <v>1.0744244531716256</v>
      </c>
    </row>
    <row r="16" spans="1:27" ht="33" customHeight="1" x14ac:dyDescent="0.35">
      <c r="A16" s="60" t="s">
        <v>86</v>
      </c>
      <c r="B16" s="19"/>
      <c r="I16" s="19" t="s">
        <v>688</v>
      </c>
      <c r="J16" s="61"/>
      <c r="K16" s="61"/>
      <c r="L16" s="61"/>
      <c r="M16" s="61"/>
      <c r="N16" s="61"/>
    </row>
    <row r="17" spans="1:20" ht="33" customHeight="1" x14ac:dyDescent="0.35">
      <c r="A17" s="60" t="s">
        <v>92</v>
      </c>
      <c r="B17" s="19" t="s">
        <v>93</v>
      </c>
      <c r="E17" s="19" t="s">
        <v>684</v>
      </c>
      <c r="F17" s="19" t="s">
        <v>50</v>
      </c>
      <c r="G17" s="19" t="s">
        <v>685</v>
      </c>
      <c r="H17" s="19" t="s">
        <v>686</v>
      </c>
      <c r="I17" s="19" t="s">
        <v>58</v>
      </c>
      <c r="J17" s="24">
        <v>2</v>
      </c>
      <c r="K17" s="25">
        <v>3</v>
      </c>
      <c r="L17" s="24">
        <v>2</v>
      </c>
      <c r="M17" s="23">
        <v>1</v>
      </c>
      <c r="N17" s="23">
        <v>1</v>
      </c>
      <c r="O17">
        <f t="shared" si="1"/>
        <v>1.05</v>
      </c>
      <c r="P17">
        <f t="shared" si="2"/>
        <v>1.05</v>
      </c>
      <c r="Q17">
        <f t="shared" si="3"/>
        <v>1.02</v>
      </c>
      <c r="R17">
        <f t="shared" si="4"/>
        <v>1</v>
      </c>
      <c r="S17">
        <f t="shared" si="5"/>
        <v>1</v>
      </c>
      <c r="T17" cm="1">
        <f t="array" ref="T17">EXP(SQRT(SUM(LN(O17:S17)^2)))</f>
        <v>1.0744244531716256</v>
      </c>
    </row>
    <row r="18" spans="1:20" ht="33" customHeight="1" x14ac:dyDescent="0.35">
      <c r="A18" s="60" t="s">
        <v>120</v>
      </c>
      <c r="B18" s="19"/>
      <c r="E18" s="19" t="s">
        <v>568</v>
      </c>
      <c r="J18" s="61"/>
      <c r="K18" s="61"/>
      <c r="L18" s="61"/>
      <c r="M18" s="61"/>
      <c r="N18" s="61"/>
    </row>
    <row r="19" spans="1:20" ht="29" x14ac:dyDescent="0.35">
      <c r="A19" s="60" t="s">
        <v>123</v>
      </c>
      <c r="B19" s="19"/>
      <c r="E19" s="19" t="s">
        <v>568</v>
      </c>
      <c r="J19" s="61"/>
      <c r="K19" s="61"/>
      <c r="L19" s="61"/>
      <c r="M19" s="61"/>
      <c r="N19" s="61"/>
    </row>
  </sheetData>
  <mergeCells count="1">
    <mergeCell ref="V3:AA3"/>
  </mergeCells>
  <hyperlinks>
    <hyperlink ref="A1" location="'Table of contents'!A1" display="Return to table of contents"/>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4"/>
  <sheetViews>
    <sheetView zoomScale="90" zoomScaleNormal="90" workbookViewId="0">
      <pane ySplit="3" topLeftCell="A31" activePane="bottomLeft" state="frozen"/>
      <selection pane="bottomLeft" activeCell="H34" sqref="H34"/>
    </sheetView>
  </sheetViews>
  <sheetFormatPr defaultRowHeight="14.5" x14ac:dyDescent="0.35"/>
  <cols>
    <col min="1" max="1" width="20.1796875" style="10" customWidth="1"/>
    <col min="3" max="4" width="0" hidden="1" customWidth="1"/>
    <col min="5" max="5" width="22.26953125" customWidth="1"/>
  </cols>
  <sheetData>
    <row r="1" spans="1:27" x14ac:dyDescent="0.35">
      <c r="A1" s="76" t="s">
        <v>873</v>
      </c>
    </row>
    <row r="2" spans="1:27" ht="16" thickBot="1" x14ac:dyDescent="0.4">
      <c r="A2" s="78" t="s">
        <v>1129</v>
      </c>
    </row>
    <row r="3" spans="1:27" ht="52.5" thickBot="1" x14ac:dyDescent="0.4">
      <c r="A3" s="9" t="s">
        <v>38</v>
      </c>
      <c r="B3" s="7" t="s">
        <v>39</v>
      </c>
      <c r="C3" s="7" t="s">
        <v>40</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130.5" thickBot="1" x14ac:dyDescent="0.4">
      <c r="A4" s="9" t="s">
        <v>47</v>
      </c>
      <c r="B4" s="11"/>
      <c r="C4" s="11"/>
      <c r="D4" s="11" t="s">
        <v>48</v>
      </c>
      <c r="E4" s="11" t="s">
        <v>49</v>
      </c>
      <c r="F4" s="11" t="s">
        <v>50</v>
      </c>
      <c r="G4" s="11" t="s">
        <v>51</v>
      </c>
      <c r="H4" s="11" t="s">
        <v>504</v>
      </c>
      <c r="I4" s="11" t="s">
        <v>53</v>
      </c>
      <c r="J4" s="12">
        <v>1</v>
      </c>
      <c r="K4" s="15">
        <v>3</v>
      </c>
      <c r="L4" s="14">
        <v>2</v>
      </c>
      <c r="M4" s="12">
        <v>1</v>
      </c>
      <c r="N4" s="12">
        <v>1</v>
      </c>
      <c r="O4">
        <f>IF(J4=1,W$5,IF(J4=2,W$6,IF(J4=3,W$7,IF(J4=4,W$8,IF(J4=5,W$9,"no")))))</f>
        <v>1</v>
      </c>
      <c r="P4">
        <f>IF(K4=1,X$5,IF(K4=2,X$6,IF(K4=3,X$7,IF(K4=4,X$8,IF(K4=5,X$9,"no")))))</f>
        <v>1.05</v>
      </c>
      <c r="Q4">
        <f>IF(L4=1,Y$5,IF(L4=2,Y$6,IF(L4=3,Y$7,IF(L4=4,Y$8,IF(L4=5,Y$9,"no")))))</f>
        <v>1.02</v>
      </c>
      <c r="R4">
        <f>IF(M4=1,Z$5,IF(M4=2,Z$6,IF(M4=3,Z$7,IF(M4=4,Z$8,IF(M4=5,Z$9,"no")))))</f>
        <v>1</v>
      </c>
      <c r="S4">
        <f>IF(N4=1,AA$5,IF(N4=2,AA$6,IF(N4=3,AA$7,IF(N4=4,AA$8,IF(N4=5,AA$9,"no")))))</f>
        <v>1</v>
      </c>
      <c r="T4" cm="1">
        <f t="array" ref="T4">EXP(SQRT(SUM(LN(O4:S4)^2)))</f>
        <v>1.0540666817458317</v>
      </c>
      <c r="V4" s="47" t="s">
        <v>906</v>
      </c>
      <c r="W4" s="7" t="s">
        <v>907</v>
      </c>
      <c r="X4" s="7" t="s">
        <v>908</v>
      </c>
      <c r="Y4" s="7" t="s">
        <v>909</v>
      </c>
      <c r="Z4" s="7" t="s">
        <v>910</v>
      </c>
      <c r="AA4" s="7" t="s">
        <v>911</v>
      </c>
    </row>
    <row r="5" spans="1:27" ht="26.5" thickBot="1" x14ac:dyDescent="0.4">
      <c r="A5" s="9" t="s">
        <v>54</v>
      </c>
      <c r="B5" s="11" t="s">
        <v>55</v>
      </c>
      <c r="D5" s="11" t="s">
        <v>56</v>
      </c>
      <c r="E5" s="11" t="s">
        <v>57</v>
      </c>
      <c r="F5" s="11" t="s">
        <v>50</v>
      </c>
      <c r="G5" s="11" t="s">
        <v>51</v>
      </c>
      <c r="H5" s="11" t="s">
        <v>504</v>
      </c>
      <c r="I5" s="11" t="s">
        <v>58</v>
      </c>
      <c r="J5" s="14">
        <v>2</v>
      </c>
      <c r="K5" s="15">
        <v>3</v>
      </c>
      <c r="L5" s="14">
        <v>2</v>
      </c>
      <c r="M5" s="12">
        <v>1</v>
      </c>
      <c r="N5" s="12">
        <v>1</v>
      </c>
      <c r="O5">
        <f t="shared" ref="O5:S9" si="0">IF(J5=1,W$5,IF(J5=2,W$6,IF(J5=3,W$7,IF(J5=4,W$8,IF(J5=5,W$9,"no")))))</f>
        <v>1.05</v>
      </c>
      <c r="P5">
        <f t="shared" si="0"/>
        <v>1.05</v>
      </c>
      <c r="Q5">
        <f t="shared" si="0"/>
        <v>1.02</v>
      </c>
      <c r="R5">
        <f t="shared" si="0"/>
        <v>1</v>
      </c>
      <c r="S5">
        <f t="shared" si="0"/>
        <v>1</v>
      </c>
      <c r="T5" cm="1">
        <f t="array" ref="T5">EXP(SQRT(SUM(LN(O5:S5)^2)))</f>
        <v>1.0744244531716256</v>
      </c>
      <c r="V5">
        <v>1</v>
      </c>
      <c r="W5">
        <v>1</v>
      </c>
      <c r="X5">
        <v>1</v>
      </c>
      <c r="Y5">
        <v>1</v>
      </c>
      <c r="Z5">
        <v>1</v>
      </c>
      <c r="AA5">
        <v>1</v>
      </c>
    </row>
    <row r="6" spans="1:27" ht="26.5" thickBot="1" x14ac:dyDescent="0.4">
      <c r="A6" s="9"/>
      <c r="B6" s="11" t="s">
        <v>59</v>
      </c>
      <c r="D6" s="11" t="s">
        <v>60</v>
      </c>
      <c r="E6" s="11" t="s">
        <v>61</v>
      </c>
      <c r="F6" s="11" t="s">
        <v>50</v>
      </c>
      <c r="G6" s="11" t="s">
        <v>51</v>
      </c>
      <c r="H6" s="11" t="s">
        <v>504</v>
      </c>
      <c r="I6" s="11" t="s">
        <v>58</v>
      </c>
      <c r="J6" s="14">
        <v>2</v>
      </c>
      <c r="K6" s="15">
        <v>3</v>
      </c>
      <c r="L6" s="14">
        <v>2</v>
      </c>
      <c r="M6" s="12">
        <v>1</v>
      </c>
      <c r="N6" s="12">
        <v>1</v>
      </c>
      <c r="O6">
        <f t="shared" si="0"/>
        <v>1.05</v>
      </c>
      <c r="P6">
        <f t="shared" si="0"/>
        <v>1.05</v>
      </c>
      <c r="Q6">
        <f t="shared" si="0"/>
        <v>1.02</v>
      </c>
      <c r="R6">
        <f t="shared" si="0"/>
        <v>1</v>
      </c>
      <c r="S6">
        <f t="shared" si="0"/>
        <v>1</v>
      </c>
      <c r="T6" cm="1">
        <f t="array" ref="T6">EXP(SQRT(SUM(LN(O6:S6)^2)))</f>
        <v>1.0744244531716256</v>
      </c>
      <c r="V6">
        <v>2</v>
      </c>
      <c r="W6">
        <v>1.05</v>
      </c>
      <c r="X6">
        <v>1.02</v>
      </c>
      <c r="Y6">
        <v>1.02</v>
      </c>
      <c r="Z6">
        <v>1.01</v>
      </c>
      <c r="AA6">
        <v>1.05</v>
      </c>
    </row>
    <row r="7" spans="1:27" ht="26.5" thickBot="1" x14ac:dyDescent="0.4">
      <c r="A7" s="9" t="s">
        <v>62</v>
      </c>
      <c r="B7" s="11"/>
      <c r="D7" s="11" t="s">
        <v>63</v>
      </c>
      <c r="E7" s="11" t="s">
        <v>64</v>
      </c>
      <c r="F7" s="11" t="s">
        <v>50</v>
      </c>
      <c r="G7" s="11" t="s">
        <v>65</v>
      </c>
      <c r="H7" s="11" t="s">
        <v>504</v>
      </c>
      <c r="I7" s="11" t="s">
        <v>58</v>
      </c>
      <c r="J7" s="12">
        <v>1</v>
      </c>
      <c r="K7" s="15">
        <v>3</v>
      </c>
      <c r="L7" s="15">
        <v>3</v>
      </c>
      <c r="M7" s="12">
        <v>1</v>
      </c>
      <c r="N7" s="12">
        <v>1</v>
      </c>
      <c r="O7">
        <f t="shared" si="0"/>
        <v>1</v>
      </c>
      <c r="P7">
        <f t="shared" si="0"/>
        <v>1.05</v>
      </c>
      <c r="Q7">
        <f t="shared" si="0"/>
        <v>1.1000000000000001</v>
      </c>
      <c r="R7">
        <f t="shared" si="0"/>
        <v>1</v>
      </c>
      <c r="S7">
        <f t="shared" si="0"/>
        <v>1</v>
      </c>
      <c r="T7" cm="1">
        <f t="array" ref="T7">EXP(SQRT(SUM(LN(O7:S7)^2)))</f>
        <v>1.1130148943987077</v>
      </c>
      <c r="V7">
        <v>3</v>
      </c>
      <c r="W7">
        <v>1.1000000000000001</v>
      </c>
      <c r="X7">
        <v>1.05</v>
      </c>
      <c r="Y7">
        <v>1.1000000000000001</v>
      </c>
      <c r="Z7">
        <v>1.02</v>
      </c>
      <c r="AA7">
        <v>1.2</v>
      </c>
    </row>
    <row r="8" spans="1:27" ht="26.5" thickBot="1" x14ac:dyDescent="0.4">
      <c r="A8" s="9" t="s">
        <v>66</v>
      </c>
      <c r="B8" s="11" t="s">
        <v>67</v>
      </c>
      <c r="D8" s="11" t="s">
        <v>63</v>
      </c>
      <c r="E8" s="11" t="s">
        <v>68</v>
      </c>
      <c r="F8" s="11" t="s">
        <v>50</v>
      </c>
      <c r="G8" s="11">
        <v>2012</v>
      </c>
      <c r="H8" s="11" t="s">
        <v>504</v>
      </c>
      <c r="I8" s="11" t="s">
        <v>58</v>
      </c>
      <c r="J8" s="12">
        <v>1</v>
      </c>
      <c r="K8" s="15">
        <v>3</v>
      </c>
      <c r="L8" s="15">
        <v>3</v>
      </c>
      <c r="M8" s="12">
        <v>1</v>
      </c>
      <c r="N8" s="12">
        <v>1</v>
      </c>
      <c r="O8">
        <f t="shared" si="0"/>
        <v>1</v>
      </c>
      <c r="P8">
        <f t="shared" si="0"/>
        <v>1.05</v>
      </c>
      <c r="Q8">
        <f t="shared" si="0"/>
        <v>1.1000000000000001</v>
      </c>
      <c r="R8">
        <f t="shared" si="0"/>
        <v>1</v>
      </c>
      <c r="S8">
        <f t="shared" si="0"/>
        <v>1</v>
      </c>
      <c r="T8" cm="1">
        <f t="array" ref="T8">EXP(SQRT(SUM(LN(O8:S8)^2)))</f>
        <v>1.1130148943987077</v>
      </c>
      <c r="V8">
        <v>4</v>
      </c>
      <c r="W8">
        <v>1.2</v>
      </c>
      <c r="X8">
        <v>1.1000000000000001</v>
      </c>
      <c r="Y8">
        <v>1.2</v>
      </c>
      <c r="Z8">
        <v>1.05</v>
      </c>
      <c r="AA8">
        <v>1.5</v>
      </c>
    </row>
    <row r="9" spans="1:27" ht="52.5" thickBot="1" x14ac:dyDescent="0.4">
      <c r="A9" s="9"/>
      <c r="B9" s="11" t="s">
        <v>977</v>
      </c>
      <c r="D9" s="11" t="s">
        <v>63</v>
      </c>
      <c r="E9" s="11" t="s">
        <v>70</v>
      </c>
      <c r="F9" s="11" t="s">
        <v>50</v>
      </c>
      <c r="G9" s="11" t="s">
        <v>51</v>
      </c>
      <c r="H9" s="11" t="s">
        <v>504</v>
      </c>
      <c r="I9" s="11" t="s">
        <v>58</v>
      </c>
      <c r="J9" s="12">
        <v>1</v>
      </c>
      <c r="K9" s="15">
        <v>3</v>
      </c>
      <c r="L9" s="14">
        <v>2</v>
      </c>
      <c r="M9" s="12">
        <v>1</v>
      </c>
      <c r="N9" s="12">
        <v>1</v>
      </c>
      <c r="O9">
        <f t="shared" si="0"/>
        <v>1</v>
      </c>
      <c r="P9">
        <f t="shared" si="0"/>
        <v>1.05</v>
      </c>
      <c r="Q9">
        <f t="shared" si="0"/>
        <v>1.02</v>
      </c>
      <c r="R9">
        <f t="shared" si="0"/>
        <v>1</v>
      </c>
      <c r="S9">
        <f t="shared" si="0"/>
        <v>1</v>
      </c>
      <c r="T9" cm="1">
        <f t="array" ref="T9">EXP(SQRT(SUM(LN(O9:S9)^2)))</f>
        <v>1.0540666817458317</v>
      </c>
      <c r="V9">
        <v>5</v>
      </c>
      <c r="W9">
        <v>1.5</v>
      </c>
      <c r="X9">
        <v>1.2</v>
      </c>
      <c r="Y9">
        <v>1.5</v>
      </c>
      <c r="Z9">
        <v>1.1000000000000001</v>
      </c>
      <c r="AA9">
        <v>2</v>
      </c>
    </row>
    <row r="10" spans="1:27" ht="78.5" thickBot="1" x14ac:dyDescent="0.4">
      <c r="A10" s="9"/>
      <c r="B10" s="11" t="s">
        <v>978</v>
      </c>
      <c r="D10" s="11" t="s">
        <v>63</v>
      </c>
      <c r="E10" s="11" t="s">
        <v>532</v>
      </c>
      <c r="F10" s="11" t="s">
        <v>50</v>
      </c>
      <c r="G10" s="11" t="s">
        <v>51</v>
      </c>
      <c r="H10" s="11" t="s">
        <v>504</v>
      </c>
      <c r="I10" s="11" t="s">
        <v>58</v>
      </c>
      <c r="J10" s="12">
        <v>1</v>
      </c>
      <c r="K10" s="15">
        <v>3</v>
      </c>
      <c r="L10" s="14">
        <v>2</v>
      </c>
      <c r="M10" s="12">
        <v>1</v>
      </c>
      <c r="N10" s="12">
        <v>1</v>
      </c>
      <c r="O10">
        <f t="shared" ref="O10:O34" si="1">IF(J10=1,W$5,IF(J10=2,W$6,IF(J10=3,W$7,IF(J10=4,W$8,IF(J10=5,W$9,"no")))))</f>
        <v>1</v>
      </c>
      <c r="P10">
        <f t="shared" ref="P10:P34" si="2">IF(K10=1,X$5,IF(K10=2,X$6,IF(K10=3,X$7,IF(K10=4,X$8,IF(K10=5,X$9,"no")))))</f>
        <v>1.05</v>
      </c>
      <c r="Q10">
        <f t="shared" ref="Q10:Q34" si="3">IF(L10=1,Y$5,IF(L10=2,Y$6,IF(L10=3,Y$7,IF(L10=4,Y$8,IF(L10=5,Y$9,"no")))))</f>
        <v>1.02</v>
      </c>
      <c r="R10">
        <f t="shared" ref="R10:R34" si="4">IF(M10=1,Z$5,IF(M10=2,Z$6,IF(M10=3,Z$7,IF(M10=4,Z$8,IF(M10=5,Z$9,"no")))))</f>
        <v>1</v>
      </c>
      <c r="S10">
        <f t="shared" ref="S10:S34" si="5">IF(N10=1,AA$5,IF(N10=2,AA$6,IF(N10=3,AA$7,IF(N10=4,AA$8,IF(N10=5,AA$9,"no")))))</f>
        <v>1</v>
      </c>
      <c r="T10" cm="1">
        <f t="array" ref="T10">EXP(SQRT(SUM(LN(O10:S10)^2)))</f>
        <v>1.0540666817458317</v>
      </c>
    </row>
    <row r="11" spans="1:27" ht="78.5" thickBot="1" x14ac:dyDescent="0.4">
      <c r="A11" s="9" t="s">
        <v>73</v>
      </c>
      <c r="B11" s="11" t="s">
        <v>979</v>
      </c>
      <c r="D11" s="11" t="s">
        <v>63</v>
      </c>
      <c r="E11" s="11" t="s">
        <v>74</v>
      </c>
      <c r="F11" s="11" t="s">
        <v>50</v>
      </c>
      <c r="G11" s="11" t="s">
        <v>51</v>
      </c>
      <c r="H11" s="11" t="s">
        <v>504</v>
      </c>
      <c r="I11" s="11" t="s">
        <v>58</v>
      </c>
      <c r="J11" s="12">
        <v>1</v>
      </c>
      <c r="K11" s="15">
        <v>3</v>
      </c>
      <c r="L11" s="14">
        <v>2</v>
      </c>
      <c r="M11" s="12">
        <v>1</v>
      </c>
      <c r="N11" s="12">
        <v>1</v>
      </c>
      <c r="O11">
        <f t="shared" si="1"/>
        <v>1</v>
      </c>
      <c r="P11">
        <f t="shared" si="2"/>
        <v>1.05</v>
      </c>
      <c r="Q11">
        <f t="shared" si="3"/>
        <v>1.02</v>
      </c>
      <c r="R11">
        <f t="shared" si="4"/>
        <v>1</v>
      </c>
      <c r="S11">
        <f t="shared" si="5"/>
        <v>1</v>
      </c>
      <c r="T11" cm="1">
        <f t="array" ref="T11">EXP(SQRT(SUM(LN(O11:S11)^2)))</f>
        <v>1.0540666817458317</v>
      </c>
    </row>
    <row r="12" spans="1:27" ht="65.5" thickBot="1" x14ac:dyDescent="0.4">
      <c r="A12" s="9" t="s">
        <v>75</v>
      </c>
      <c r="B12" s="11" t="s">
        <v>533</v>
      </c>
      <c r="D12" s="11" t="s">
        <v>82</v>
      </c>
      <c r="E12" s="11" t="s">
        <v>83</v>
      </c>
      <c r="F12" s="11" t="s">
        <v>50</v>
      </c>
      <c r="G12" s="11" t="s">
        <v>84</v>
      </c>
      <c r="H12" s="11" t="s">
        <v>504</v>
      </c>
      <c r="I12" s="11" t="s">
        <v>534</v>
      </c>
      <c r="J12" s="14">
        <v>2</v>
      </c>
      <c r="K12" s="15">
        <v>3</v>
      </c>
      <c r="L12" s="14">
        <v>2</v>
      </c>
      <c r="M12" s="12">
        <v>1</v>
      </c>
      <c r="N12" s="12">
        <v>1</v>
      </c>
      <c r="O12">
        <f t="shared" si="1"/>
        <v>1.05</v>
      </c>
      <c r="P12">
        <f t="shared" si="2"/>
        <v>1.05</v>
      </c>
      <c r="Q12">
        <f t="shared" si="3"/>
        <v>1.02</v>
      </c>
      <c r="R12">
        <f t="shared" si="4"/>
        <v>1</v>
      </c>
      <c r="S12">
        <f t="shared" si="5"/>
        <v>1</v>
      </c>
      <c r="T12" cm="1">
        <f t="array" ref="T12">EXP(SQRT(SUM(LN(O12:S12)^2)))</f>
        <v>1.0744244531716256</v>
      </c>
    </row>
    <row r="13" spans="1:27" ht="39.5" thickBot="1" x14ac:dyDescent="0.4">
      <c r="A13" s="9"/>
      <c r="B13" s="11" t="s">
        <v>76</v>
      </c>
      <c r="D13" s="11" t="s">
        <v>77</v>
      </c>
      <c r="E13" s="11" t="s">
        <v>78</v>
      </c>
      <c r="F13" s="11" t="s">
        <v>50</v>
      </c>
      <c r="G13" s="11">
        <v>2005</v>
      </c>
      <c r="H13" s="11" t="s">
        <v>504</v>
      </c>
      <c r="I13" s="11" t="s">
        <v>535</v>
      </c>
      <c r="J13" s="14">
        <v>2</v>
      </c>
      <c r="K13" s="15">
        <v>3</v>
      </c>
      <c r="L13" s="13">
        <v>5</v>
      </c>
      <c r="M13" s="12">
        <v>1</v>
      </c>
      <c r="N13" s="12">
        <v>1</v>
      </c>
      <c r="O13">
        <f t="shared" si="1"/>
        <v>1.05</v>
      </c>
      <c r="P13">
        <f t="shared" si="2"/>
        <v>1.05</v>
      </c>
      <c r="Q13">
        <f t="shared" si="3"/>
        <v>1.5</v>
      </c>
      <c r="R13">
        <f t="shared" si="4"/>
        <v>1</v>
      </c>
      <c r="S13">
        <f t="shared" si="5"/>
        <v>1</v>
      </c>
      <c r="T13" cm="1">
        <f t="array" ref="T13">EXP(SQRT(SUM(LN(O13:S13)^2)))</f>
        <v>1.508769162317128</v>
      </c>
    </row>
    <row r="14" spans="1:27" ht="91.5" thickBot="1" x14ac:dyDescent="0.4">
      <c r="A14" s="9" t="s">
        <v>80</v>
      </c>
      <c r="B14" s="11" t="s">
        <v>81</v>
      </c>
      <c r="D14" s="11" t="s">
        <v>82</v>
      </c>
      <c r="E14" s="11" t="s">
        <v>83</v>
      </c>
      <c r="F14" s="11" t="s">
        <v>50</v>
      </c>
      <c r="G14" s="11" t="s">
        <v>84</v>
      </c>
      <c r="H14" s="11" t="s">
        <v>504</v>
      </c>
      <c r="I14" s="11" t="s">
        <v>536</v>
      </c>
      <c r="J14" s="14">
        <v>2</v>
      </c>
      <c r="K14" s="15">
        <v>3</v>
      </c>
      <c r="L14" s="14">
        <v>2</v>
      </c>
      <c r="M14" s="12">
        <v>1</v>
      </c>
      <c r="N14" s="12">
        <v>1</v>
      </c>
      <c r="O14">
        <f t="shared" si="1"/>
        <v>1.05</v>
      </c>
      <c r="P14">
        <f t="shared" si="2"/>
        <v>1.05</v>
      </c>
      <c r="Q14">
        <f t="shared" si="3"/>
        <v>1.02</v>
      </c>
      <c r="R14">
        <f t="shared" si="4"/>
        <v>1</v>
      </c>
      <c r="S14">
        <f t="shared" si="5"/>
        <v>1</v>
      </c>
      <c r="T14" cm="1">
        <f t="array" ref="T14">EXP(SQRT(SUM(LN(O14:S14)^2)))</f>
        <v>1.0744244531716256</v>
      </c>
    </row>
    <row r="15" spans="1:27" ht="39.5" thickBot="1" x14ac:dyDescent="0.4">
      <c r="A15" s="9" t="s">
        <v>86</v>
      </c>
      <c r="B15" s="11"/>
      <c r="D15" s="11" t="s">
        <v>87</v>
      </c>
      <c r="E15" s="11" t="s">
        <v>88</v>
      </c>
      <c r="F15" s="11" t="s">
        <v>50</v>
      </c>
      <c r="G15" s="11" t="s">
        <v>50</v>
      </c>
      <c r="H15" s="11" t="s">
        <v>504</v>
      </c>
      <c r="I15" s="11" t="s">
        <v>58</v>
      </c>
      <c r="J15" s="14">
        <v>2</v>
      </c>
      <c r="K15" s="15">
        <v>3</v>
      </c>
      <c r="L15" s="45">
        <v>4</v>
      </c>
      <c r="M15" s="12">
        <v>1</v>
      </c>
      <c r="N15" s="12">
        <v>1</v>
      </c>
      <c r="O15">
        <f t="shared" si="1"/>
        <v>1.05</v>
      </c>
      <c r="P15">
        <f t="shared" si="2"/>
        <v>1.05</v>
      </c>
      <c r="Q15">
        <f t="shared" si="3"/>
        <v>1.2</v>
      </c>
      <c r="R15">
        <f t="shared" si="4"/>
        <v>1</v>
      </c>
      <c r="S15">
        <f t="shared" si="5"/>
        <v>1</v>
      </c>
      <c r="T15" cm="1">
        <f t="array" ref="T15">EXP(SQRT(SUM(LN(O15:S15)^2)))</f>
        <v>1.2152396494091648</v>
      </c>
    </row>
    <row r="16" spans="1:27" ht="26.5" thickBot="1" x14ac:dyDescent="0.4">
      <c r="A16" s="9" t="s">
        <v>89</v>
      </c>
      <c r="B16" s="11"/>
      <c r="D16" s="11" t="s">
        <v>90</v>
      </c>
      <c r="E16" s="11" t="s">
        <v>91</v>
      </c>
      <c r="F16" s="11" t="s">
        <v>50</v>
      </c>
      <c r="G16" s="11" t="s">
        <v>50</v>
      </c>
      <c r="H16" s="11" t="s">
        <v>504</v>
      </c>
      <c r="I16" s="11" t="s">
        <v>58</v>
      </c>
      <c r="J16" s="14">
        <v>2</v>
      </c>
      <c r="K16" s="15">
        <v>3</v>
      </c>
      <c r="L16" s="15">
        <v>3</v>
      </c>
      <c r="M16" s="12">
        <v>1</v>
      </c>
      <c r="N16" s="12">
        <v>1</v>
      </c>
      <c r="O16">
        <f t="shared" si="1"/>
        <v>1.05</v>
      </c>
      <c r="P16">
        <f t="shared" si="2"/>
        <v>1.05</v>
      </c>
      <c r="Q16">
        <f t="shared" si="3"/>
        <v>1.1000000000000001</v>
      </c>
      <c r="R16">
        <f t="shared" si="4"/>
        <v>1</v>
      </c>
      <c r="S16">
        <f t="shared" si="5"/>
        <v>1</v>
      </c>
      <c r="T16" cm="1">
        <f t="array" ref="T16">EXP(SQRT(SUM(LN(O16:S16)^2)))</f>
        <v>1.1248669232235737</v>
      </c>
    </row>
    <row r="17" spans="1:20" ht="98.25" customHeight="1" thickBot="1" x14ac:dyDescent="0.4">
      <c r="A17" s="9" t="s">
        <v>92</v>
      </c>
      <c r="B17" s="11" t="s">
        <v>93</v>
      </c>
      <c r="C17" s="11"/>
      <c r="D17" s="11"/>
      <c r="E17" s="11" t="s">
        <v>94</v>
      </c>
      <c r="F17" s="11" t="s">
        <v>50</v>
      </c>
      <c r="G17" s="11" t="s">
        <v>50</v>
      </c>
      <c r="H17" s="11" t="s">
        <v>95</v>
      </c>
      <c r="I17" s="11" t="s">
        <v>96</v>
      </c>
      <c r="J17" s="14">
        <v>2</v>
      </c>
      <c r="K17" s="15">
        <v>3</v>
      </c>
      <c r="L17" s="13">
        <v>5</v>
      </c>
      <c r="M17" s="14">
        <v>2</v>
      </c>
      <c r="N17" s="12">
        <v>1</v>
      </c>
      <c r="O17">
        <f t="shared" si="1"/>
        <v>1.05</v>
      </c>
      <c r="P17">
        <f t="shared" si="2"/>
        <v>1.05</v>
      </c>
      <c r="Q17">
        <f t="shared" si="3"/>
        <v>1.5</v>
      </c>
      <c r="R17">
        <f t="shared" si="4"/>
        <v>1.01</v>
      </c>
      <c r="S17">
        <f t="shared" si="5"/>
        <v>1</v>
      </c>
      <c r="T17" cm="1">
        <f t="array" ref="T17">EXP(SQRT(SUM(LN(O17:S17)^2)))</f>
        <v>1.5089507464377672</v>
      </c>
    </row>
    <row r="18" spans="1:20" ht="39.5" thickBot="1" x14ac:dyDescent="0.4">
      <c r="A18" s="9" t="s">
        <v>97</v>
      </c>
      <c r="B18" s="11" t="s">
        <v>98</v>
      </c>
      <c r="C18" s="11"/>
      <c r="D18" s="11" t="s">
        <v>63</v>
      </c>
      <c r="E18" s="11" t="s">
        <v>99</v>
      </c>
      <c r="F18" s="11" t="s">
        <v>50</v>
      </c>
      <c r="G18" s="11" t="s">
        <v>100</v>
      </c>
      <c r="H18" s="11" t="s">
        <v>101</v>
      </c>
      <c r="I18" s="11" t="s">
        <v>58</v>
      </c>
      <c r="J18" s="14">
        <v>2</v>
      </c>
      <c r="K18" s="15">
        <v>3</v>
      </c>
      <c r="L18" s="12">
        <v>1</v>
      </c>
      <c r="M18" s="14">
        <v>2</v>
      </c>
      <c r="N18" s="12">
        <v>1</v>
      </c>
      <c r="O18">
        <f t="shared" si="1"/>
        <v>1.05</v>
      </c>
      <c r="P18">
        <f t="shared" si="2"/>
        <v>1.05</v>
      </c>
      <c r="Q18">
        <f t="shared" si="3"/>
        <v>1</v>
      </c>
      <c r="R18">
        <f t="shared" si="4"/>
        <v>1.01</v>
      </c>
      <c r="S18">
        <f t="shared" si="5"/>
        <v>1</v>
      </c>
      <c r="T18" cm="1">
        <f t="array" ref="T18">EXP(SQRT(SUM(LN(O18:S18)^2)))</f>
        <v>1.0722009304576894</v>
      </c>
    </row>
    <row r="19" spans="1:20" ht="39.5" thickBot="1" x14ac:dyDescent="0.4">
      <c r="A19" s="9"/>
      <c r="B19" s="11" t="s">
        <v>102</v>
      </c>
      <c r="C19" s="11"/>
      <c r="D19" s="11" t="s">
        <v>103</v>
      </c>
      <c r="E19" s="11" t="s">
        <v>104</v>
      </c>
      <c r="F19" s="11" t="s">
        <v>50</v>
      </c>
      <c r="G19" s="11" t="s">
        <v>100</v>
      </c>
      <c r="H19" s="11" t="s">
        <v>504</v>
      </c>
      <c r="I19" s="11" t="s">
        <v>58</v>
      </c>
      <c r="J19" s="12">
        <v>1</v>
      </c>
      <c r="K19" s="15">
        <v>3</v>
      </c>
      <c r="L19" s="12">
        <v>1</v>
      </c>
      <c r="M19" s="12">
        <v>1</v>
      </c>
      <c r="N19" s="12">
        <v>1</v>
      </c>
      <c r="O19">
        <f t="shared" si="1"/>
        <v>1</v>
      </c>
      <c r="P19">
        <f t="shared" si="2"/>
        <v>1.05</v>
      </c>
      <c r="Q19">
        <f t="shared" si="3"/>
        <v>1</v>
      </c>
      <c r="R19">
        <f t="shared" si="4"/>
        <v>1</v>
      </c>
      <c r="S19">
        <f t="shared" si="5"/>
        <v>1</v>
      </c>
      <c r="T19" cm="1">
        <f t="array" ref="T19">EXP(SQRT(SUM(LN(O19:S19)^2)))</f>
        <v>1.05</v>
      </c>
    </row>
    <row r="20" spans="1:20" ht="65.5" thickBot="1" x14ac:dyDescent="0.4">
      <c r="A20" s="9"/>
      <c r="B20" s="11" t="s">
        <v>105</v>
      </c>
      <c r="C20" s="11"/>
      <c r="D20" s="11" t="s">
        <v>63</v>
      </c>
      <c r="E20" s="11" t="s">
        <v>99</v>
      </c>
      <c r="F20" s="11" t="s">
        <v>50</v>
      </c>
      <c r="G20" s="11" t="s">
        <v>100</v>
      </c>
      <c r="H20" s="11" t="s">
        <v>101</v>
      </c>
      <c r="I20" s="11" t="s">
        <v>58</v>
      </c>
      <c r="J20" s="14">
        <v>2</v>
      </c>
      <c r="K20" s="15">
        <v>3</v>
      </c>
      <c r="L20" s="12">
        <v>1</v>
      </c>
      <c r="M20" s="14">
        <v>2</v>
      </c>
      <c r="N20" s="12">
        <v>1</v>
      </c>
      <c r="O20">
        <f t="shared" si="1"/>
        <v>1.05</v>
      </c>
      <c r="P20">
        <f t="shared" si="2"/>
        <v>1.05</v>
      </c>
      <c r="Q20">
        <f t="shared" si="3"/>
        <v>1</v>
      </c>
      <c r="R20">
        <f t="shared" si="4"/>
        <v>1.01</v>
      </c>
      <c r="S20">
        <f t="shared" si="5"/>
        <v>1</v>
      </c>
      <c r="T20" cm="1">
        <f t="array" ref="T20">EXP(SQRT(SUM(LN(O20:S20)^2)))</f>
        <v>1.0722009304576894</v>
      </c>
    </row>
    <row r="21" spans="1:20" ht="91.5" thickBot="1" x14ac:dyDescent="0.4">
      <c r="A21" s="9"/>
      <c r="B21" s="11" t="s">
        <v>106</v>
      </c>
      <c r="C21" s="11"/>
      <c r="D21" s="11" t="s">
        <v>63</v>
      </c>
      <c r="E21" s="11" t="s">
        <v>99</v>
      </c>
      <c r="F21" s="11" t="s">
        <v>50</v>
      </c>
      <c r="G21" s="11" t="s">
        <v>100</v>
      </c>
      <c r="H21" s="11" t="s">
        <v>101</v>
      </c>
      <c r="I21" s="11" t="s">
        <v>58</v>
      </c>
      <c r="J21" s="14">
        <v>2</v>
      </c>
      <c r="K21" s="15">
        <v>3</v>
      </c>
      <c r="L21" s="12">
        <v>1</v>
      </c>
      <c r="M21" s="14">
        <v>2</v>
      </c>
      <c r="N21" s="12">
        <v>1</v>
      </c>
      <c r="O21">
        <f t="shared" si="1"/>
        <v>1.05</v>
      </c>
      <c r="P21">
        <f t="shared" si="2"/>
        <v>1.05</v>
      </c>
      <c r="Q21">
        <f t="shared" si="3"/>
        <v>1</v>
      </c>
      <c r="R21">
        <f t="shared" si="4"/>
        <v>1.01</v>
      </c>
      <c r="S21">
        <f t="shared" si="5"/>
        <v>1</v>
      </c>
      <c r="T21" cm="1">
        <f t="array" ref="T21">EXP(SQRT(SUM(LN(O21:S21)^2)))</f>
        <v>1.0722009304576894</v>
      </c>
    </row>
    <row r="22" spans="1:20" ht="78.5" thickBot="1" x14ac:dyDescent="0.4">
      <c r="A22" s="9"/>
      <c r="B22" s="11" t="s">
        <v>107</v>
      </c>
      <c r="C22" s="11"/>
      <c r="D22" s="11" t="s">
        <v>63</v>
      </c>
      <c r="E22" s="11" t="s">
        <v>99</v>
      </c>
      <c r="F22" s="11" t="s">
        <v>50</v>
      </c>
      <c r="G22" s="11" t="s">
        <v>100</v>
      </c>
      <c r="H22" s="11" t="s">
        <v>101</v>
      </c>
      <c r="I22" s="11" t="s">
        <v>58</v>
      </c>
      <c r="J22" s="14">
        <v>2</v>
      </c>
      <c r="K22" s="15">
        <v>3</v>
      </c>
      <c r="L22" s="12">
        <v>1</v>
      </c>
      <c r="M22" s="14">
        <v>2</v>
      </c>
      <c r="N22" s="12">
        <v>1</v>
      </c>
      <c r="O22">
        <f t="shared" si="1"/>
        <v>1.05</v>
      </c>
      <c r="P22">
        <f t="shared" si="2"/>
        <v>1.05</v>
      </c>
      <c r="Q22">
        <f t="shared" si="3"/>
        <v>1</v>
      </c>
      <c r="R22">
        <f t="shared" si="4"/>
        <v>1.01</v>
      </c>
      <c r="S22">
        <f t="shared" si="5"/>
        <v>1</v>
      </c>
      <c r="T22" cm="1">
        <f t="array" ref="T22">EXP(SQRT(SUM(LN(O22:S22)^2)))</f>
        <v>1.0722009304576894</v>
      </c>
    </row>
    <row r="23" spans="1:20" ht="78.5" thickBot="1" x14ac:dyDescent="0.4">
      <c r="A23" s="9"/>
      <c r="B23" s="11" t="s">
        <v>108</v>
      </c>
      <c r="C23" s="11"/>
      <c r="D23" s="11" t="s">
        <v>63</v>
      </c>
      <c r="E23" s="11" t="s">
        <v>99</v>
      </c>
      <c r="F23" s="11" t="s">
        <v>50</v>
      </c>
      <c r="G23" s="11" t="s">
        <v>100</v>
      </c>
      <c r="H23" s="11" t="s">
        <v>101</v>
      </c>
      <c r="I23" s="11" t="s">
        <v>58</v>
      </c>
      <c r="J23" s="14">
        <v>2</v>
      </c>
      <c r="K23" s="15">
        <v>3</v>
      </c>
      <c r="L23" s="12">
        <v>1</v>
      </c>
      <c r="M23" s="14">
        <v>2</v>
      </c>
      <c r="N23" s="12">
        <v>1</v>
      </c>
      <c r="O23">
        <f t="shared" si="1"/>
        <v>1.05</v>
      </c>
      <c r="P23">
        <f t="shared" si="2"/>
        <v>1.05</v>
      </c>
      <c r="Q23">
        <f t="shared" si="3"/>
        <v>1</v>
      </c>
      <c r="R23">
        <f t="shared" si="4"/>
        <v>1.01</v>
      </c>
      <c r="S23">
        <f t="shared" si="5"/>
        <v>1</v>
      </c>
      <c r="T23" cm="1">
        <f t="array" ref="T23">EXP(SQRT(SUM(LN(O23:S23)^2)))</f>
        <v>1.0722009304576894</v>
      </c>
    </row>
    <row r="24" spans="1:20" ht="91.5" thickBot="1" x14ac:dyDescent="0.4">
      <c r="A24" s="9"/>
      <c r="B24" s="11" t="s">
        <v>109</v>
      </c>
      <c r="C24" s="11"/>
      <c r="D24" s="11" t="s">
        <v>63</v>
      </c>
      <c r="E24" s="11" t="s">
        <v>99</v>
      </c>
      <c r="F24" s="11" t="s">
        <v>50</v>
      </c>
      <c r="G24" s="11" t="s">
        <v>100</v>
      </c>
      <c r="H24" s="11" t="s">
        <v>101</v>
      </c>
      <c r="I24" s="11" t="s">
        <v>58</v>
      </c>
      <c r="J24" s="14">
        <v>2</v>
      </c>
      <c r="K24" s="15">
        <v>3</v>
      </c>
      <c r="L24" s="12">
        <v>1</v>
      </c>
      <c r="M24" s="14">
        <v>2</v>
      </c>
      <c r="N24" s="12">
        <v>1</v>
      </c>
      <c r="O24">
        <f t="shared" si="1"/>
        <v>1.05</v>
      </c>
      <c r="P24">
        <f t="shared" si="2"/>
        <v>1.05</v>
      </c>
      <c r="Q24">
        <f t="shared" si="3"/>
        <v>1</v>
      </c>
      <c r="R24">
        <f t="shared" si="4"/>
        <v>1.01</v>
      </c>
      <c r="S24">
        <f t="shared" si="5"/>
        <v>1</v>
      </c>
      <c r="T24" cm="1">
        <f t="array" ref="T24">EXP(SQRT(SUM(LN(O24:S24)^2)))</f>
        <v>1.0722009304576894</v>
      </c>
    </row>
    <row r="25" spans="1:20" ht="78.5" thickBot="1" x14ac:dyDescent="0.4">
      <c r="A25" s="9"/>
      <c r="B25" s="11" t="s">
        <v>110</v>
      </c>
      <c r="C25" s="11"/>
      <c r="D25" s="11" t="s">
        <v>63</v>
      </c>
      <c r="E25" s="11" t="s">
        <v>99</v>
      </c>
      <c r="F25" s="11" t="s">
        <v>50</v>
      </c>
      <c r="G25" s="11" t="s">
        <v>100</v>
      </c>
      <c r="H25" s="11" t="s">
        <v>101</v>
      </c>
      <c r="I25" s="11" t="s">
        <v>58</v>
      </c>
      <c r="J25" s="14">
        <v>2</v>
      </c>
      <c r="K25" s="15">
        <v>3</v>
      </c>
      <c r="L25" s="12">
        <v>1</v>
      </c>
      <c r="M25" s="14">
        <v>2</v>
      </c>
      <c r="N25" s="12">
        <v>1</v>
      </c>
      <c r="O25">
        <f t="shared" si="1"/>
        <v>1.05</v>
      </c>
      <c r="P25">
        <f t="shared" si="2"/>
        <v>1.05</v>
      </c>
      <c r="Q25">
        <f t="shared" si="3"/>
        <v>1</v>
      </c>
      <c r="R25">
        <f t="shared" si="4"/>
        <v>1.01</v>
      </c>
      <c r="S25">
        <f t="shared" si="5"/>
        <v>1</v>
      </c>
      <c r="T25" cm="1">
        <f t="array" ref="T25">EXP(SQRT(SUM(LN(O25:S25)^2)))</f>
        <v>1.0722009304576894</v>
      </c>
    </row>
    <row r="26" spans="1:20" ht="78.5" thickBot="1" x14ac:dyDescent="0.4">
      <c r="A26" s="9"/>
      <c r="B26" s="11" t="s">
        <v>111</v>
      </c>
      <c r="C26" s="11"/>
      <c r="D26" s="11" t="s">
        <v>63</v>
      </c>
      <c r="E26" s="11" t="s">
        <v>99</v>
      </c>
      <c r="F26" s="11" t="s">
        <v>50</v>
      </c>
      <c r="G26" s="11" t="s">
        <v>100</v>
      </c>
      <c r="H26" s="11" t="s">
        <v>101</v>
      </c>
      <c r="I26" s="11" t="s">
        <v>58</v>
      </c>
      <c r="J26" s="14">
        <v>2</v>
      </c>
      <c r="K26" s="15">
        <v>3</v>
      </c>
      <c r="L26" s="12">
        <v>1</v>
      </c>
      <c r="M26" s="14">
        <v>2</v>
      </c>
      <c r="N26" s="12">
        <v>1</v>
      </c>
      <c r="O26">
        <f t="shared" si="1"/>
        <v>1.05</v>
      </c>
      <c r="P26">
        <f t="shared" si="2"/>
        <v>1.05</v>
      </c>
      <c r="Q26">
        <f t="shared" si="3"/>
        <v>1</v>
      </c>
      <c r="R26">
        <f t="shared" si="4"/>
        <v>1.01</v>
      </c>
      <c r="S26">
        <f t="shared" si="5"/>
        <v>1</v>
      </c>
      <c r="T26" cm="1">
        <f t="array" ref="T26">EXP(SQRT(SUM(LN(O26:S26)^2)))</f>
        <v>1.0722009304576894</v>
      </c>
    </row>
    <row r="27" spans="1:20" ht="39.5" thickBot="1" x14ac:dyDescent="0.4">
      <c r="A27" s="9"/>
      <c r="B27" s="11" t="s">
        <v>112</v>
      </c>
      <c r="C27" s="11"/>
      <c r="D27" s="11" t="s">
        <v>63</v>
      </c>
      <c r="E27" s="11" t="s">
        <v>99</v>
      </c>
      <c r="F27" s="11" t="s">
        <v>50</v>
      </c>
      <c r="G27" s="11" t="s">
        <v>100</v>
      </c>
      <c r="H27" s="11" t="s">
        <v>101</v>
      </c>
      <c r="I27" s="11" t="s">
        <v>58</v>
      </c>
      <c r="J27" s="14">
        <v>2</v>
      </c>
      <c r="K27" s="15">
        <v>3</v>
      </c>
      <c r="L27" s="12">
        <v>1</v>
      </c>
      <c r="M27" s="14">
        <v>2</v>
      </c>
      <c r="N27" s="12">
        <v>1</v>
      </c>
      <c r="O27">
        <f t="shared" si="1"/>
        <v>1.05</v>
      </c>
      <c r="P27">
        <f t="shared" si="2"/>
        <v>1.05</v>
      </c>
      <c r="Q27">
        <f t="shared" si="3"/>
        <v>1</v>
      </c>
      <c r="R27">
        <f t="shared" si="4"/>
        <v>1.01</v>
      </c>
      <c r="S27">
        <f t="shared" si="5"/>
        <v>1</v>
      </c>
      <c r="T27" cm="1">
        <f t="array" ref="T27">EXP(SQRT(SUM(LN(O27:S27)^2)))</f>
        <v>1.0722009304576894</v>
      </c>
    </row>
    <row r="28" spans="1:20" ht="39.5" thickBot="1" x14ac:dyDescent="0.4">
      <c r="A28" s="9"/>
      <c r="B28" s="11" t="s">
        <v>113</v>
      </c>
      <c r="C28" s="11"/>
      <c r="D28" s="11" t="s">
        <v>63</v>
      </c>
      <c r="E28" s="11" t="s">
        <v>99</v>
      </c>
      <c r="F28" s="11" t="s">
        <v>50</v>
      </c>
      <c r="G28" s="11" t="s">
        <v>100</v>
      </c>
      <c r="H28" s="11" t="s">
        <v>101</v>
      </c>
      <c r="I28" s="11" t="s">
        <v>58</v>
      </c>
      <c r="J28" s="14">
        <v>2</v>
      </c>
      <c r="K28" s="15">
        <v>3</v>
      </c>
      <c r="L28" s="12">
        <v>1</v>
      </c>
      <c r="M28" s="14">
        <v>2</v>
      </c>
      <c r="N28" s="12">
        <v>1</v>
      </c>
      <c r="O28">
        <f t="shared" si="1"/>
        <v>1.05</v>
      </c>
      <c r="P28">
        <f t="shared" si="2"/>
        <v>1.05</v>
      </c>
      <c r="Q28">
        <f t="shared" si="3"/>
        <v>1</v>
      </c>
      <c r="R28">
        <f t="shared" si="4"/>
        <v>1.01</v>
      </c>
      <c r="S28">
        <f t="shared" si="5"/>
        <v>1</v>
      </c>
      <c r="T28" cm="1">
        <f t="array" ref="T28">EXP(SQRT(SUM(LN(O28:S28)^2)))</f>
        <v>1.0722009304576894</v>
      </c>
    </row>
    <row r="29" spans="1:20" ht="39.5" thickBot="1" x14ac:dyDescent="0.4">
      <c r="A29" s="9"/>
      <c r="B29" s="11" t="s">
        <v>114</v>
      </c>
      <c r="C29" s="11"/>
      <c r="D29" s="11" t="s">
        <v>63</v>
      </c>
      <c r="E29" s="11" t="s">
        <v>99</v>
      </c>
      <c r="F29" s="11" t="s">
        <v>50</v>
      </c>
      <c r="G29" s="11" t="s">
        <v>100</v>
      </c>
      <c r="H29" s="11" t="s">
        <v>101</v>
      </c>
      <c r="I29" s="11" t="s">
        <v>58</v>
      </c>
      <c r="J29" s="14">
        <v>2</v>
      </c>
      <c r="K29" s="15">
        <v>3</v>
      </c>
      <c r="L29" s="12">
        <v>1</v>
      </c>
      <c r="M29" s="14">
        <v>2</v>
      </c>
      <c r="N29" s="12">
        <v>1</v>
      </c>
      <c r="O29">
        <f t="shared" si="1"/>
        <v>1.05</v>
      </c>
      <c r="P29">
        <f t="shared" si="2"/>
        <v>1.05</v>
      </c>
      <c r="Q29">
        <f t="shared" si="3"/>
        <v>1</v>
      </c>
      <c r="R29">
        <f t="shared" si="4"/>
        <v>1.01</v>
      </c>
      <c r="S29">
        <f t="shared" si="5"/>
        <v>1</v>
      </c>
      <c r="T29" cm="1">
        <f t="array" ref="T29">EXP(SQRT(SUM(LN(O29:S29)^2)))</f>
        <v>1.0722009304576894</v>
      </c>
    </row>
    <row r="30" spans="1:20" ht="52.5" thickBot="1" x14ac:dyDescent="0.4">
      <c r="A30" s="9"/>
      <c r="B30" s="11" t="s">
        <v>115</v>
      </c>
      <c r="C30" s="11"/>
      <c r="D30" s="11" t="s">
        <v>63</v>
      </c>
      <c r="E30" s="11" t="s">
        <v>116</v>
      </c>
      <c r="F30" s="11" t="s">
        <v>50</v>
      </c>
      <c r="G30" s="11" t="s">
        <v>100</v>
      </c>
      <c r="H30" s="11" t="s">
        <v>101</v>
      </c>
      <c r="I30" s="11" t="s">
        <v>58</v>
      </c>
      <c r="J30" s="14">
        <v>2</v>
      </c>
      <c r="K30" s="15">
        <v>3</v>
      </c>
      <c r="L30" s="12">
        <v>1</v>
      </c>
      <c r="M30" s="14">
        <v>2</v>
      </c>
      <c r="N30" s="12">
        <v>1</v>
      </c>
      <c r="O30">
        <f t="shared" si="1"/>
        <v>1.05</v>
      </c>
      <c r="P30">
        <f t="shared" si="2"/>
        <v>1.05</v>
      </c>
      <c r="Q30">
        <f t="shared" si="3"/>
        <v>1</v>
      </c>
      <c r="R30">
        <f t="shared" si="4"/>
        <v>1.01</v>
      </c>
      <c r="S30">
        <f t="shared" si="5"/>
        <v>1</v>
      </c>
      <c r="T30" cm="1">
        <f t="array" ref="T30">EXP(SQRT(SUM(LN(O30:S30)^2)))</f>
        <v>1.0722009304576894</v>
      </c>
    </row>
    <row r="31" spans="1:20" ht="39.5" thickBot="1" x14ac:dyDescent="0.4">
      <c r="A31" s="9"/>
      <c r="B31" s="11" t="s">
        <v>117</v>
      </c>
      <c r="C31" s="11"/>
      <c r="D31" s="11" t="s">
        <v>63</v>
      </c>
      <c r="E31" s="11" t="s">
        <v>118</v>
      </c>
      <c r="F31" s="11" t="s">
        <v>50</v>
      </c>
      <c r="G31" s="11" t="s">
        <v>100</v>
      </c>
      <c r="H31" s="11" t="s">
        <v>101</v>
      </c>
      <c r="I31" s="11" t="s">
        <v>58</v>
      </c>
      <c r="J31" s="14">
        <v>2</v>
      </c>
      <c r="K31" s="15">
        <v>3</v>
      </c>
      <c r="L31" s="12">
        <v>1</v>
      </c>
      <c r="M31" s="14">
        <v>2</v>
      </c>
      <c r="N31" s="12">
        <v>1</v>
      </c>
      <c r="O31">
        <f t="shared" si="1"/>
        <v>1.05</v>
      </c>
      <c r="P31">
        <f t="shared" si="2"/>
        <v>1.05</v>
      </c>
      <c r="Q31">
        <f t="shared" si="3"/>
        <v>1</v>
      </c>
      <c r="R31">
        <f t="shared" si="4"/>
        <v>1.01</v>
      </c>
      <c r="S31">
        <f t="shared" si="5"/>
        <v>1</v>
      </c>
      <c r="T31" cm="1">
        <f t="array" ref="T31">EXP(SQRT(SUM(LN(O31:S31)^2)))</f>
        <v>1.0722009304576894</v>
      </c>
    </row>
    <row r="32" spans="1:20" ht="39.5" thickBot="1" x14ac:dyDescent="0.4">
      <c r="A32" s="9"/>
      <c r="B32" s="11" t="s">
        <v>119</v>
      </c>
      <c r="C32" s="11"/>
      <c r="D32" s="11" t="s">
        <v>63</v>
      </c>
      <c r="E32" s="11" t="s">
        <v>118</v>
      </c>
      <c r="F32" s="11" t="s">
        <v>50</v>
      </c>
      <c r="G32" s="11" t="s">
        <v>100</v>
      </c>
      <c r="H32" s="11" t="s">
        <v>101</v>
      </c>
      <c r="I32" s="11" t="s">
        <v>58</v>
      </c>
      <c r="J32" s="14">
        <v>2</v>
      </c>
      <c r="K32" s="15">
        <v>3</v>
      </c>
      <c r="L32" s="12">
        <v>1</v>
      </c>
      <c r="M32" s="14">
        <v>2</v>
      </c>
      <c r="N32" s="12">
        <v>1</v>
      </c>
      <c r="O32">
        <f t="shared" si="1"/>
        <v>1.05</v>
      </c>
      <c r="P32">
        <f t="shared" si="2"/>
        <v>1.05</v>
      </c>
      <c r="Q32">
        <f t="shared" si="3"/>
        <v>1</v>
      </c>
      <c r="R32">
        <f t="shared" si="4"/>
        <v>1.01</v>
      </c>
      <c r="S32">
        <f t="shared" si="5"/>
        <v>1</v>
      </c>
      <c r="T32" cm="1">
        <f t="array" ref="T32">EXP(SQRT(SUM(LN(O32:S32)^2)))</f>
        <v>1.0722009304576894</v>
      </c>
    </row>
    <row r="33" spans="1:20" ht="65.5" thickBot="1" x14ac:dyDescent="0.4">
      <c r="A33" s="9" t="s">
        <v>120</v>
      </c>
      <c r="B33" s="11"/>
      <c r="D33" s="11" t="s">
        <v>121</v>
      </c>
      <c r="E33" s="11" t="s">
        <v>122</v>
      </c>
      <c r="F33" s="11" t="s">
        <v>50</v>
      </c>
      <c r="G33" s="11" t="s">
        <v>100</v>
      </c>
      <c r="H33" s="11" t="s">
        <v>101</v>
      </c>
      <c r="I33" s="11" t="s">
        <v>58</v>
      </c>
      <c r="J33" s="14">
        <v>2</v>
      </c>
      <c r="K33" s="15">
        <v>3</v>
      </c>
      <c r="L33" s="12">
        <v>1</v>
      </c>
      <c r="M33" s="14">
        <v>2</v>
      </c>
      <c r="N33" s="12">
        <v>1</v>
      </c>
      <c r="O33">
        <f t="shared" si="1"/>
        <v>1.05</v>
      </c>
      <c r="P33">
        <f t="shared" si="2"/>
        <v>1.05</v>
      </c>
      <c r="Q33">
        <f t="shared" si="3"/>
        <v>1</v>
      </c>
      <c r="R33">
        <f t="shared" si="4"/>
        <v>1.01</v>
      </c>
      <c r="S33">
        <f t="shared" si="5"/>
        <v>1</v>
      </c>
      <c r="T33" cm="1">
        <f t="array" ref="T33">EXP(SQRT(SUM(LN(O33:S33)^2)))</f>
        <v>1.0722009304576894</v>
      </c>
    </row>
    <row r="34" spans="1:20" ht="39.5" thickBot="1" x14ac:dyDescent="0.4">
      <c r="A34" s="9" t="s">
        <v>123</v>
      </c>
      <c r="B34" s="11"/>
      <c r="D34" s="11" t="s">
        <v>63</v>
      </c>
      <c r="E34" s="11" t="s">
        <v>124</v>
      </c>
      <c r="F34" s="11" t="s">
        <v>50</v>
      </c>
      <c r="G34" s="11">
        <v>2021</v>
      </c>
      <c r="H34" s="11" t="s">
        <v>101</v>
      </c>
      <c r="I34" s="11" t="s">
        <v>58</v>
      </c>
      <c r="J34" s="14">
        <v>2</v>
      </c>
      <c r="K34" s="15">
        <v>3</v>
      </c>
      <c r="L34" s="12">
        <v>1</v>
      </c>
      <c r="M34" s="14">
        <v>2</v>
      </c>
      <c r="N34" s="12">
        <v>1</v>
      </c>
      <c r="O34">
        <f t="shared" si="1"/>
        <v>1.05</v>
      </c>
      <c r="P34">
        <f t="shared" si="2"/>
        <v>1.05</v>
      </c>
      <c r="Q34">
        <f t="shared" si="3"/>
        <v>1</v>
      </c>
      <c r="R34">
        <f t="shared" si="4"/>
        <v>1.01</v>
      </c>
      <c r="S34">
        <f t="shared" si="5"/>
        <v>1</v>
      </c>
      <c r="T34" cm="1">
        <f t="array" ref="T34">EXP(SQRT(SUM(LN(O34:S34)^2)))</f>
        <v>1.0722009304576894</v>
      </c>
    </row>
  </sheetData>
  <mergeCells count="1">
    <mergeCell ref="V3:AA3"/>
  </mergeCells>
  <hyperlinks>
    <hyperlink ref="A1" location="'Table of contents'!A1" display="Return to table of contents"/>
  </hyperlinks>
  <pageMargins left="0.7" right="0.7" top="0.75" bottom="0.75" header="0.3" footer="0.3"/>
  <pageSetup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5"/>
  <sheetViews>
    <sheetView zoomScale="80" zoomScaleNormal="80" workbookViewId="0"/>
  </sheetViews>
  <sheetFormatPr defaultRowHeight="14.5" x14ac:dyDescent="0.35"/>
  <cols>
    <col min="1" max="1" width="20.1796875" style="10" customWidth="1"/>
    <col min="3" max="4" width="0" hidden="1" customWidth="1"/>
    <col min="5" max="5" width="54.26953125" customWidth="1"/>
    <col min="7" max="7" width="24.26953125" customWidth="1"/>
    <col min="9" max="9" width="20.81640625" customWidth="1"/>
  </cols>
  <sheetData>
    <row r="1" spans="1:27" x14ac:dyDescent="0.35">
      <c r="A1" s="76" t="s">
        <v>873</v>
      </c>
    </row>
    <row r="2" spans="1:27" ht="16" thickBot="1" x14ac:dyDescent="0.4">
      <c r="A2" s="78" t="s">
        <v>1137</v>
      </c>
    </row>
    <row r="3" spans="1:27" ht="52.5" thickBot="1" x14ac:dyDescent="0.4">
      <c r="A3" s="9" t="s">
        <v>38</v>
      </c>
      <c r="B3" s="7" t="s">
        <v>39</v>
      </c>
      <c r="C3" s="7" t="s">
        <v>40</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44" thickBot="1" x14ac:dyDescent="0.4">
      <c r="A4" s="9" t="s">
        <v>47</v>
      </c>
      <c r="B4" s="50"/>
      <c r="C4" s="50"/>
      <c r="D4" s="50"/>
      <c r="E4" s="50" t="s">
        <v>64</v>
      </c>
      <c r="F4" s="50" t="s">
        <v>50</v>
      </c>
      <c r="G4" s="50" t="s">
        <v>537</v>
      </c>
      <c r="H4" s="50" t="s">
        <v>538</v>
      </c>
      <c r="I4" s="50" t="s">
        <v>539</v>
      </c>
      <c r="J4" s="51">
        <v>1</v>
      </c>
      <c r="K4" s="53">
        <v>3</v>
      </c>
      <c r="L4" s="53">
        <v>3</v>
      </c>
      <c r="M4" s="51">
        <v>1</v>
      </c>
      <c r="N4" s="51">
        <v>1</v>
      </c>
      <c r="O4">
        <f>IF(J4=1,W$5,IF(J4=2,W$6,IF(J4=3,W$7,IF(J4=4,W$8,IF(J4=5,W$9,"no")))))</f>
        <v>1</v>
      </c>
      <c r="P4">
        <f>IF(K4=1,X$5,IF(K4=2,X$6,IF(K4=3,X$7,IF(K4=4,X$8,IF(K4=5,X$9,"no")))))</f>
        <v>1.05</v>
      </c>
      <c r="Q4">
        <f>IF(L4=1,Y$5,IF(L4=2,Y$6,IF(L4=3,Y$7,IF(L4=4,Y$8,IF(L4=5,Y$9,"no")))))</f>
        <v>1.1000000000000001</v>
      </c>
      <c r="R4">
        <f>IF(M4=1,Z$5,IF(M4=2,Z$6,IF(M4=3,Z$7,IF(M4=4,Z$8,IF(M4=5,Z$9,"no")))))</f>
        <v>1</v>
      </c>
      <c r="S4">
        <f>IF(N4=1,AA$5,IF(N4=2,AA$6,IF(N4=3,AA$7,IF(N4=4,AA$8,IF(N4=5,AA$9,"no")))))</f>
        <v>1</v>
      </c>
      <c r="T4" cm="1">
        <f t="array" ref="T4">EXP(SQRT(SUM(LN(O4:S4)^2)))</f>
        <v>1.1130148943987077</v>
      </c>
      <c r="V4" s="47" t="s">
        <v>906</v>
      </c>
      <c r="W4" s="7" t="s">
        <v>907</v>
      </c>
      <c r="X4" s="7" t="s">
        <v>908</v>
      </c>
      <c r="Y4" s="7" t="s">
        <v>909</v>
      </c>
      <c r="Z4" s="7" t="s">
        <v>910</v>
      </c>
      <c r="AA4" s="7" t="s">
        <v>911</v>
      </c>
    </row>
    <row r="5" spans="1:27" ht="44" thickBot="1" x14ac:dyDescent="0.4">
      <c r="A5" s="9" t="s">
        <v>54</v>
      </c>
      <c r="B5" s="50" t="s">
        <v>55</v>
      </c>
      <c r="C5" s="50"/>
      <c r="D5" s="50"/>
      <c r="E5" s="50" t="s">
        <v>540</v>
      </c>
      <c r="F5" s="50" t="s">
        <v>50</v>
      </c>
      <c r="G5" s="50" t="s">
        <v>537</v>
      </c>
      <c r="H5" s="50" t="s">
        <v>538</v>
      </c>
      <c r="I5" s="50" t="s">
        <v>58</v>
      </c>
      <c r="J5" s="54">
        <v>2</v>
      </c>
      <c r="K5" s="53">
        <v>3</v>
      </c>
      <c r="L5" s="53">
        <v>3</v>
      </c>
      <c r="M5" s="51">
        <v>1</v>
      </c>
      <c r="N5" s="51">
        <v>1</v>
      </c>
      <c r="O5">
        <f t="shared" ref="O5:S6" si="0">IF(J5=1,W$5,IF(J5=2,W$6,IF(J5=3,W$7,IF(J5=4,W$8,IF(J5=5,W$9,"no")))))</f>
        <v>1.05</v>
      </c>
      <c r="P5">
        <f t="shared" si="0"/>
        <v>1.05</v>
      </c>
      <c r="Q5">
        <f t="shared" si="0"/>
        <v>1.1000000000000001</v>
      </c>
      <c r="R5">
        <f t="shared" si="0"/>
        <v>1</v>
      </c>
      <c r="S5">
        <f t="shared" si="0"/>
        <v>1</v>
      </c>
      <c r="T5" cm="1">
        <f t="array" ref="T5">EXP(SQRT(SUM(LN(O5:S5)^2)))</f>
        <v>1.1248669232235737</v>
      </c>
      <c r="V5">
        <v>1</v>
      </c>
      <c r="W5">
        <v>1</v>
      </c>
      <c r="X5">
        <v>1</v>
      </c>
      <c r="Y5">
        <v>1</v>
      </c>
      <c r="Z5">
        <v>1</v>
      </c>
      <c r="AA5">
        <v>1</v>
      </c>
    </row>
    <row r="6" spans="1:27" ht="44" thickBot="1" x14ac:dyDescent="0.4">
      <c r="A6" s="9"/>
      <c r="B6" s="50" t="s">
        <v>59</v>
      </c>
      <c r="C6" s="50"/>
      <c r="D6" s="50"/>
      <c r="E6" s="50" t="s">
        <v>540</v>
      </c>
      <c r="F6" s="50" t="s">
        <v>50</v>
      </c>
      <c r="G6" s="50" t="s">
        <v>537</v>
      </c>
      <c r="H6" s="50" t="s">
        <v>538</v>
      </c>
      <c r="I6" s="50" t="s">
        <v>58</v>
      </c>
      <c r="J6" s="54">
        <v>2</v>
      </c>
      <c r="K6" s="53">
        <v>3</v>
      </c>
      <c r="L6" s="53">
        <v>3</v>
      </c>
      <c r="M6" s="51">
        <v>1</v>
      </c>
      <c r="N6" s="51">
        <v>1</v>
      </c>
      <c r="O6">
        <f t="shared" si="0"/>
        <v>1.05</v>
      </c>
      <c r="P6">
        <f t="shared" si="0"/>
        <v>1.05</v>
      </c>
      <c r="Q6">
        <f t="shared" si="0"/>
        <v>1.1000000000000001</v>
      </c>
      <c r="R6">
        <f t="shared" si="0"/>
        <v>1</v>
      </c>
      <c r="S6">
        <f t="shared" si="0"/>
        <v>1</v>
      </c>
      <c r="T6" cm="1">
        <f t="array" ref="T6">EXP(SQRT(SUM(LN(O6:S6)^2)))</f>
        <v>1.1248669232235737</v>
      </c>
      <c r="V6">
        <v>2</v>
      </c>
      <c r="W6">
        <v>1.05</v>
      </c>
      <c r="X6">
        <v>1.02</v>
      </c>
      <c r="Y6">
        <v>1.02</v>
      </c>
      <c r="Z6">
        <v>1.01</v>
      </c>
      <c r="AA6">
        <v>1.05</v>
      </c>
    </row>
    <row r="7" spans="1:27" ht="87.5" thickBot="1" x14ac:dyDescent="0.4">
      <c r="A7" s="9" t="s">
        <v>62</v>
      </c>
      <c r="B7" s="50"/>
      <c r="C7" s="50"/>
      <c r="D7" s="50"/>
      <c r="E7" s="50" t="s">
        <v>541</v>
      </c>
      <c r="F7" s="50" t="s">
        <v>50</v>
      </c>
      <c r="G7" s="50" t="s">
        <v>537</v>
      </c>
      <c r="H7" s="50" t="s">
        <v>538</v>
      </c>
      <c r="I7" s="50" t="s">
        <v>58</v>
      </c>
      <c r="J7" s="55">
        <v>4</v>
      </c>
      <c r="K7" s="53">
        <v>3</v>
      </c>
      <c r="L7" s="55">
        <v>4</v>
      </c>
      <c r="M7" s="51">
        <v>1</v>
      </c>
      <c r="N7" s="51">
        <v>1</v>
      </c>
      <c r="O7">
        <f t="shared" ref="O7:O25" si="1">IF(J7=1,W$5,IF(J7=2,W$6,IF(J7=3,W$7,IF(J7=4,W$8,IF(J7=5,W$9,"no")))))</f>
        <v>1.2</v>
      </c>
      <c r="P7">
        <f t="shared" ref="P7:P25" si="2">IF(K7=1,X$5,IF(K7=2,X$6,IF(K7=3,X$7,IF(K7=4,X$8,IF(K7=5,X$9,"no")))))</f>
        <v>1.05</v>
      </c>
      <c r="Q7">
        <f t="shared" ref="Q7:Q25" si="3">IF(L7=1,Y$5,IF(L7=2,Y$6,IF(L7=3,Y$7,IF(L7=4,Y$8,IF(L7=5,Y$9,"no")))))</f>
        <v>1.2</v>
      </c>
      <c r="R7">
        <f t="shared" ref="R7:R25" si="4">IF(M7=1,Z$5,IF(M7=2,Z$6,IF(M7=3,Z$7,IF(M7=4,Z$8,IF(M7=5,Z$9,"no")))))</f>
        <v>1</v>
      </c>
      <c r="S7">
        <f t="shared" ref="S7:S25" si="5">IF(N7=1,AA$5,IF(N7=2,AA$6,IF(N7=3,AA$7,IF(N7=4,AA$8,IF(N7=5,AA$9,"no")))))</f>
        <v>1</v>
      </c>
      <c r="T7" cm="1">
        <f t="array" ref="T7">EXP(SQRT(SUM(LN(O7:S7)^2)))</f>
        <v>1.3000688016831126</v>
      </c>
      <c r="V7">
        <v>3</v>
      </c>
      <c r="W7">
        <v>1.1000000000000001</v>
      </c>
      <c r="X7">
        <v>1.05</v>
      </c>
      <c r="Y7">
        <v>1.1000000000000001</v>
      </c>
      <c r="Z7">
        <v>1.02</v>
      </c>
      <c r="AA7">
        <v>1.2</v>
      </c>
    </row>
    <row r="8" spans="1:27" ht="87.5" thickBot="1" x14ac:dyDescent="0.4">
      <c r="A8" s="9" t="s">
        <v>66</v>
      </c>
      <c r="B8" s="50" t="s">
        <v>67</v>
      </c>
      <c r="C8" s="50"/>
      <c r="D8" s="50"/>
      <c r="E8" s="50" t="s">
        <v>542</v>
      </c>
      <c r="F8" s="50" t="s">
        <v>50</v>
      </c>
      <c r="G8" s="50" t="s">
        <v>537</v>
      </c>
      <c r="H8" s="50" t="s">
        <v>538</v>
      </c>
      <c r="I8" s="50" t="s">
        <v>58</v>
      </c>
      <c r="J8" s="55">
        <v>4</v>
      </c>
      <c r="K8" s="53">
        <v>3</v>
      </c>
      <c r="L8" s="55">
        <v>4</v>
      </c>
      <c r="M8" s="51">
        <v>1</v>
      </c>
      <c r="N8" s="51">
        <v>1</v>
      </c>
      <c r="O8">
        <f t="shared" si="1"/>
        <v>1.2</v>
      </c>
      <c r="P8">
        <f t="shared" si="2"/>
        <v>1.05</v>
      </c>
      <c r="Q8">
        <f t="shared" si="3"/>
        <v>1.2</v>
      </c>
      <c r="R8">
        <f t="shared" si="4"/>
        <v>1</v>
      </c>
      <c r="S8">
        <f t="shared" si="5"/>
        <v>1</v>
      </c>
      <c r="T8" cm="1">
        <f t="array" ref="T8">EXP(SQRT(SUM(LN(O8:S8)^2)))</f>
        <v>1.3000688016831126</v>
      </c>
      <c r="V8">
        <v>4</v>
      </c>
      <c r="W8">
        <v>1.2</v>
      </c>
      <c r="X8">
        <v>1.1000000000000001</v>
      </c>
      <c r="Y8">
        <v>1.2</v>
      </c>
      <c r="Z8">
        <v>1.05</v>
      </c>
      <c r="AA8">
        <v>1.5</v>
      </c>
    </row>
    <row r="9" spans="1:27" ht="87.5" thickBot="1" x14ac:dyDescent="0.4">
      <c r="A9" s="9"/>
      <c r="B9" s="2" t="s">
        <v>978</v>
      </c>
      <c r="C9" s="50"/>
      <c r="D9" s="50"/>
      <c r="E9" s="50" t="s">
        <v>542</v>
      </c>
      <c r="F9" s="50" t="s">
        <v>50</v>
      </c>
      <c r="G9" s="50" t="s">
        <v>537</v>
      </c>
      <c r="H9" s="50" t="s">
        <v>538</v>
      </c>
      <c r="I9" s="50" t="s">
        <v>58</v>
      </c>
      <c r="J9" s="55">
        <v>4</v>
      </c>
      <c r="K9" s="53">
        <v>3</v>
      </c>
      <c r="L9" s="55">
        <v>4</v>
      </c>
      <c r="M9" s="51">
        <v>1</v>
      </c>
      <c r="N9" s="51">
        <v>1</v>
      </c>
      <c r="O9">
        <f t="shared" si="1"/>
        <v>1.2</v>
      </c>
      <c r="P9">
        <f t="shared" si="2"/>
        <v>1.05</v>
      </c>
      <c r="Q9">
        <f t="shared" si="3"/>
        <v>1.2</v>
      </c>
      <c r="R9">
        <f t="shared" si="4"/>
        <v>1</v>
      </c>
      <c r="S9">
        <f t="shared" si="5"/>
        <v>1</v>
      </c>
      <c r="T9" cm="1">
        <f t="array" ref="T9">EXP(SQRT(SUM(LN(O9:S9)^2)))</f>
        <v>1.3000688016831126</v>
      </c>
      <c r="V9">
        <v>5</v>
      </c>
      <c r="W9">
        <v>1.5</v>
      </c>
      <c r="X9">
        <v>1.2</v>
      </c>
      <c r="Y9">
        <v>1.5</v>
      </c>
      <c r="Z9">
        <v>1.1000000000000001</v>
      </c>
      <c r="AA9">
        <v>2</v>
      </c>
    </row>
    <row r="10" spans="1:27" ht="104.5" thickBot="1" x14ac:dyDescent="0.4">
      <c r="A10" s="9" t="s">
        <v>73</v>
      </c>
      <c r="B10" s="2" t="s">
        <v>980</v>
      </c>
      <c r="C10" s="50"/>
      <c r="D10" s="50"/>
      <c r="E10" s="50" t="s">
        <v>541</v>
      </c>
      <c r="F10" s="50" t="s">
        <v>50</v>
      </c>
      <c r="G10" s="50" t="s">
        <v>537</v>
      </c>
      <c r="H10" s="50" t="s">
        <v>538</v>
      </c>
      <c r="I10" s="50" t="s">
        <v>58</v>
      </c>
      <c r="J10" s="55">
        <v>4</v>
      </c>
      <c r="K10" s="53">
        <v>3</v>
      </c>
      <c r="L10" s="55">
        <v>4</v>
      </c>
      <c r="M10" s="51">
        <v>1</v>
      </c>
      <c r="N10" s="51">
        <v>1</v>
      </c>
      <c r="O10">
        <f t="shared" si="1"/>
        <v>1.2</v>
      </c>
      <c r="P10">
        <f t="shared" si="2"/>
        <v>1.05</v>
      </c>
      <c r="Q10">
        <f t="shared" si="3"/>
        <v>1.2</v>
      </c>
      <c r="R10">
        <f t="shared" si="4"/>
        <v>1</v>
      </c>
      <c r="S10">
        <f t="shared" si="5"/>
        <v>1</v>
      </c>
      <c r="T10" cm="1">
        <f t="array" ref="T10">EXP(SQRT(SUM(LN(O10:S10)^2)))</f>
        <v>1.3000688016831126</v>
      </c>
    </row>
    <row r="11" spans="1:27" ht="87.5" thickBot="1" x14ac:dyDescent="0.4">
      <c r="A11" s="9" t="s">
        <v>533</v>
      </c>
      <c r="B11" s="50" t="s">
        <v>543</v>
      </c>
      <c r="C11" s="50">
        <v>15.14</v>
      </c>
      <c r="D11" s="50" t="s">
        <v>82</v>
      </c>
      <c r="E11" s="50" t="s">
        <v>541</v>
      </c>
      <c r="F11" s="50" t="s">
        <v>50</v>
      </c>
      <c r="G11" s="50" t="s">
        <v>537</v>
      </c>
      <c r="H11" s="50" t="s">
        <v>538</v>
      </c>
      <c r="I11" s="50" t="s">
        <v>58</v>
      </c>
      <c r="J11" s="3">
        <v>4</v>
      </c>
      <c r="K11" s="53">
        <v>3</v>
      </c>
      <c r="L11" s="3">
        <v>4</v>
      </c>
      <c r="M11" s="6">
        <v>1</v>
      </c>
      <c r="N11" s="6">
        <v>1</v>
      </c>
      <c r="O11">
        <f t="shared" si="1"/>
        <v>1.2</v>
      </c>
      <c r="P11">
        <f t="shared" si="2"/>
        <v>1.05</v>
      </c>
      <c r="Q11">
        <f t="shared" si="3"/>
        <v>1.2</v>
      </c>
      <c r="R11">
        <f t="shared" si="4"/>
        <v>1</v>
      </c>
      <c r="S11">
        <f t="shared" si="5"/>
        <v>1</v>
      </c>
      <c r="T11" cm="1">
        <f t="array" ref="T11">EXP(SQRT(SUM(LN(O11:S11)^2)))</f>
        <v>1.3000688016831126</v>
      </c>
    </row>
    <row r="12" spans="1:27" ht="44" thickBot="1" x14ac:dyDescent="0.4">
      <c r="A12" s="9" t="s">
        <v>75</v>
      </c>
      <c r="B12" s="50" t="s">
        <v>75</v>
      </c>
      <c r="C12" s="50"/>
      <c r="D12" s="50"/>
      <c r="E12" s="50" t="s">
        <v>544</v>
      </c>
      <c r="F12" s="50" t="s">
        <v>50</v>
      </c>
      <c r="G12" s="50" t="s">
        <v>537</v>
      </c>
      <c r="H12" s="50" t="s">
        <v>538</v>
      </c>
      <c r="I12" s="50" t="s">
        <v>545</v>
      </c>
      <c r="J12" s="3">
        <v>4</v>
      </c>
      <c r="K12" s="53">
        <v>3</v>
      </c>
      <c r="L12" s="3">
        <v>4</v>
      </c>
      <c r="M12" s="6">
        <v>1</v>
      </c>
      <c r="N12" s="6">
        <v>1</v>
      </c>
      <c r="O12">
        <f t="shared" si="1"/>
        <v>1.2</v>
      </c>
      <c r="P12">
        <f t="shared" si="2"/>
        <v>1.05</v>
      </c>
      <c r="Q12">
        <f t="shared" si="3"/>
        <v>1.2</v>
      </c>
      <c r="R12">
        <f t="shared" si="4"/>
        <v>1</v>
      </c>
      <c r="S12">
        <f t="shared" si="5"/>
        <v>1</v>
      </c>
      <c r="T12" cm="1">
        <f t="array" ref="T12">EXP(SQRT(SUM(LN(O12:S12)^2)))</f>
        <v>1.3000688016831126</v>
      </c>
    </row>
    <row r="13" spans="1:27" ht="87.5" thickBot="1" x14ac:dyDescent="0.4">
      <c r="A13" s="9" t="s">
        <v>80</v>
      </c>
      <c r="B13" s="50" t="s">
        <v>81</v>
      </c>
      <c r="C13" s="50"/>
      <c r="D13" s="50"/>
      <c r="E13" s="50" t="s">
        <v>541</v>
      </c>
      <c r="F13" s="50" t="s">
        <v>50</v>
      </c>
      <c r="G13" s="50" t="s">
        <v>537</v>
      </c>
      <c r="H13" s="50" t="s">
        <v>538</v>
      </c>
      <c r="I13" s="50" t="s">
        <v>58</v>
      </c>
      <c r="J13" s="3">
        <v>4</v>
      </c>
      <c r="K13" s="53">
        <v>3</v>
      </c>
      <c r="L13" s="3">
        <v>4</v>
      </c>
      <c r="M13" s="6">
        <v>1</v>
      </c>
      <c r="N13" s="6">
        <v>1</v>
      </c>
      <c r="O13">
        <f t="shared" si="1"/>
        <v>1.2</v>
      </c>
      <c r="P13">
        <f t="shared" si="2"/>
        <v>1.05</v>
      </c>
      <c r="Q13">
        <f t="shared" si="3"/>
        <v>1.2</v>
      </c>
      <c r="R13">
        <f t="shared" si="4"/>
        <v>1</v>
      </c>
      <c r="S13">
        <f t="shared" si="5"/>
        <v>1</v>
      </c>
      <c r="T13" cm="1">
        <f t="array" ref="T13">EXP(SQRT(SUM(LN(O13:S13)^2)))</f>
        <v>1.3000688016831126</v>
      </c>
    </row>
    <row r="14" spans="1:27" ht="87.5" thickBot="1" x14ac:dyDescent="0.4">
      <c r="A14" s="9" t="s">
        <v>86</v>
      </c>
      <c r="B14" s="50"/>
      <c r="C14" s="50"/>
      <c r="D14" s="50"/>
      <c r="E14" s="50" t="s">
        <v>541</v>
      </c>
      <c r="F14" s="50" t="s">
        <v>50</v>
      </c>
      <c r="G14" s="50" t="s">
        <v>537</v>
      </c>
      <c r="H14" s="50" t="s">
        <v>538</v>
      </c>
      <c r="I14" s="50" t="s">
        <v>58</v>
      </c>
      <c r="J14" s="3">
        <v>4</v>
      </c>
      <c r="K14" s="53">
        <v>3</v>
      </c>
      <c r="L14" s="3">
        <v>4</v>
      </c>
      <c r="M14" s="6">
        <v>1</v>
      </c>
      <c r="N14" s="6">
        <v>1</v>
      </c>
      <c r="O14">
        <f t="shared" si="1"/>
        <v>1.2</v>
      </c>
      <c r="P14">
        <f t="shared" si="2"/>
        <v>1.05</v>
      </c>
      <c r="Q14">
        <f t="shared" si="3"/>
        <v>1.2</v>
      </c>
      <c r="R14">
        <f t="shared" si="4"/>
        <v>1</v>
      </c>
      <c r="S14">
        <f t="shared" si="5"/>
        <v>1</v>
      </c>
      <c r="T14" cm="1">
        <f t="array" ref="T14">EXP(SQRT(SUM(LN(O14:S14)^2)))</f>
        <v>1.3000688016831126</v>
      </c>
    </row>
    <row r="15" spans="1:27" ht="117.75" customHeight="1" thickBot="1" x14ac:dyDescent="0.4">
      <c r="A15" s="9" t="s">
        <v>92</v>
      </c>
      <c r="B15" s="50" t="s">
        <v>93</v>
      </c>
      <c r="C15" s="50"/>
      <c r="D15" s="50"/>
      <c r="E15" s="50" t="s">
        <v>546</v>
      </c>
      <c r="F15" s="50" t="s">
        <v>50</v>
      </c>
      <c r="G15" s="50" t="s">
        <v>547</v>
      </c>
      <c r="H15" s="50" t="s">
        <v>548</v>
      </c>
      <c r="I15" s="50" t="s">
        <v>549</v>
      </c>
      <c r="J15" s="56">
        <v>2</v>
      </c>
      <c r="K15" s="53">
        <v>3</v>
      </c>
      <c r="L15" s="3">
        <v>4</v>
      </c>
      <c r="M15" s="4">
        <v>3</v>
      </c>
      <c r="N15" s="6">
        <v>1</v>
      </c>
      <c r="O15">
        <f t="shared" si="1"/>
        <v>1.05</v>
      </c>
      <c r="P15">
        <f t="shared" si="2"/>
        <v>1.05</v>
      </c>
      <c r="Q15">
        <f t="shared" si="3"/>
        <v>1.2</v>
      </c>
      <c r="R15">
        <f t="shared" si="4"/>
        <v>1.02</v>
      </c>
      <c r="S15">
        <f t="shared" si="5"/>
        <v>1</v>
      </c>
      <c r="T15" cm="1">
        <f t="array" ref="T15">EXP(SQRT(SUM(LN(O15:S15)^2)))</f>
        <v>1.2164594125584303</v>
      </c>
    </row>
    <row r="16" spans="1:27" ht="44" thickBot="1" x14ac:dyDescent="0.4">
      <c r="A16" s="9" t="s">
        <v>97</v>
      </c>
      <c r="B16" s="50" t="s">
        <v>550</v>
      </c>
      <c r="C16" s="50"/>
      <c r="D16" s="50"/>
      <c r="E16" s="50" t="s">
        <v>551</v>
      </c>
      <c r="F16" s="50" t="s">
        <v>50</v>
      </c>
      <c r="G16" s="50" t="s">
        <v>537</v>
      </c>
      <c r="H16" s="50" t="s">
        <v>538</v>
      </c>
      <c r="I16" s="50" t="s">
        <v>58</v>
      </c>
      <c r="J16" s="56">
        <v>2</v>
      </c>
      <c r="K16" s="53">
        <v>3</v>
      </c>
      <c r="L16" s="3">
        <v>4</v>
      </c>
      <c r="M16" s="6">
        <v>1</v>
      </c>
      <c r="N16" s="6">
        <v>1</v>
      </c>
      <c r="O16">
        <f t="shared" si="1"/>
        <v>1.05</v>
      </c>
      <c r="P16">
        <f t="shared" si="2"/>
        <v>1.05</v>
      </c>
      <c r="Q16">
        <f t="shared" si="3"/>
        <v>1.2</v>
      </c>
      <c r="R16">
        <f t="shared" si="4"/>
        <v>1</v>
      </c>
      <c r="S16">
        <f t="shared" si="5"/>
        <v>1</v>
      </c>
      <c r="T16" cm="1">
        <f t="array" ref="T16">EXP(SQRT(SUM(LN(O16:S16)^2)))</f>
        <v>1.2152396494091648</v>
      </c>
    </row>
    <row r="17" spans="1:20" ht="44" thickBot="1" x14ac:dyDescent="0.4">
      <c r="A17" s="9"/>
      <c r="B17" s="50" t="s">
        <v>552</v>
      </c>
      <c r="C17" s="50"/>
      <c r="D17" s="50"/>
      <c r="E17" s="50" t="s">
        <v>553</v>
      </c>
      <c r="F17" s="50" t="s">
        <v>50</v>
      </c>
      <c r="G17" s="50" t="s">
        <v>537</v>
      </c>
      <c r="H17" s="50" t="s">
        <v>538</v>
      </c>
      <c r="I17" s="50" t="s">
        <v>58</v>
      </c>
      <c r="J17" s="56">
        <v>2</v>
      </c>
      <c r="K17" s="53">
        <v>3</v>
      </c>
      <c r="L17" s="3">
        <v>4</v>
      </c>
      <c r="M17" s="6">
        <v>1</v>
      </c>
      <c r="N17" s="6">
        <v>1</v>
      </c>
      <c r="O17">
        <f t="shared" si="1"/>
        <v>1.05</v>
      </c>
      <c r="P17">
        <f t="shared" si="2"/>
        <v>1.05</v>
      </c>
      <c r="Q17">
        <f t="shared" si="3"/>
        <v>1.2</v>
      </c>
      <c r="R17">
        <f t="shared" si="4"/>
        <v>1</v>
      </c>
      <c r="S17">
        <f t="shared" si="5"/>
        <v>1</v>
      </c>
      <c r="T17" cm="1">
        <f t="array" ref="T17">EXP(SQRT(SUM(LN(O17:S17)^2)))</f>
        <v>1.2152396494091648</v>
      </c>
    </row>
    <row r="18" spans="1:20" ht="58.5" thickBot="1" x14ac:dyDescent="0.4">
      <c r="A18" s="9"/>
      <c r="B18" s="50" t="s">
        <v>554</v>
      </c>
      <c r="C18" s="50"/>
      <c r="D18" s="50"/>
      <c r="E18" s="50" t="s">
        <v>555</v>
      </c>
      <c r="F18" s="50" t="s">
        <v>50</v>
      </c>
      <c r="G18" s="50" t="s">
        <v>537</v>
      </c>
      <c r="H18" s="50" t="s">
        <v>538</v>
      </c>
      <c r="I18" s="50" t="s">
        <v>58</v>
      </c>
      <c r="J18" s="6">
        <v>1</v>
      </c>
      <c r="K18" s="53">
        <v>3</v>
      </c>
      <c r="L18" s="3">
        <v>4</v>
      </c>
      <c r="M18" s="6">
        <v>1</v>
      </c>
      <c r="N18" s="6">
        <v>1</v>
      </c>
      <c r="O18">
        <f t="shared" si="1"/>
        <v>1</v>
      </c>
      <c r="P18">
        <f t="shared" si="2"/>
        <v>1.05</v>
      </c>
      <c r="Q18">
        <f t="shared" si="3"/>
        <v>1.2</v>
      </c>
      <c r="R18">
        <f t="shared" si="4"/>
        <v>1</v>
      </c>
      <c r="S18">
        <f t="shared" si="5"/>
        <v>1</v>
      </c>
      <c r="T18" cm="1">
        <f t="array" ref="T18">EXP(SQRT(SUM(LN(O18:S18)^2)))</f>
        <v>1.207723199572867</v>
      </c>
    </row>
    <row r="19" spans="1:20" ht="44" thickBot="1" x14ac:dyDescent="0.4">
      <c r="A19" s="9"/>
      <c r="B19" s="50" t="s">
        <v>556</v>
      </c>
      <c r="C19" s="50"/>
      <c r="D19" s="50"/>
      <c r="E19" s="50" t="s">
        <v>555</v>
      </c>
      <c r="F19" s="50" t="s">
        <v>50</v>
      </c>
      <c r="G19" s="50" t="s">
        <v>537</v>
      </c>
      <c r="H19" s="50" t="s">
        <v>538</v>
      </c>
      <c r="I19" s="50" t="s">
        <v>58</v>
      </c>
      <c r="J19" s="6">
        <v>1</v>
      </c>
      <c r="K19" s="53">
        <v>3</v>
      </c>
      <c r="L19" s="3">
        <v>4</v>
      </c>
      <c r="M19" s="6">
        <v>1</v>
      </c>
      <c r="N19" s="6">
        <v>1</v>
      </c>
      <c r="O19">
        <f t="shared" si="1"/>
        <v>1</v>
      </c>
      <c r="P19">
        <f t="shared" si="2"/>
        <v>1.05</v>
      </c>
      <c r="Q19">
        <f t="shared" si="3"/>
        <v>1.2</v>
      </c>
      <c r="R19">
        <f t="shared" si="4"/>
        <v>1</v>
      </c>
      <c r="S19">
        <f t="shared" si="5"/>
        <v>1</v>
      </c>
      <c r="T19" cm="1">
        <f t="array" ref="T19">EXP(SQRT(SUM(LN(O19:S19)^2)))</f>
        <v>1.207723199572867</v>
      </c>
    </row>
    <row r="20" spans="1:20" ht="44" thickBot="1" x14ac:dyDescent="0.4">
      <c r="A20" s="9"/>
      <c r="B20" s="50" t="s">
        <v>557</v>
      </c>
      <c r="C20" s="50"/>
      <c r="D20" s="50"/>
      <c r="E20" s="50" t="s">
        <v>558</v>
      </c>
      <c r="F20" s="50" t="s">
        <v>50</v>
      </c>
      <c r="G20" s="50" t="s">
        <v>537</v>
      </c>
      <c r="H20" s="50" t="s">
        <v>538</v>
      </c>
      <c r="I20" s="50" t="s">
        <v>58</v>
      </c>
      <c r="J20" s="56">
        <v>2</v>
      </c>
      <c r="K20" s="53">
        <v>3</v>
      </c>
      <c r="L20" s="3">
        <v>4</v>
      </c>
      <c r="M20" s="6">
        <v>1</v>
      </c>
      <c r="N20" s="6">
        <v>1</v>
      </c>
      <c r="O20">
        <f t="shared" si="1"/>
        <v>1.05</v>
      </c>
      <c r="P20">
        <f t="shared" si="2"/>
        <v>1.05</v>
      </c>
      <c r="Q20">
        <f t="shared" si="3"/>
        <v>1.2</v>
      </c>
      <c r="R20">
        <f t="shared" si="4"/>
        <v>1</v>
      </c>
      <c r="S20">
        <f t="shared" si="5"/>
        <v>1</v>
      </c>
      <c r="T20" cm="1">
        <f t="array" ref="T20">EXP(SQRT(SUM(LN(O20:S20)^2)))</f>
        <v>1.2152396494091648</v>
      </c>
    </row>
    <row r="21" spans="1:20" ht="44" thickBot="1" x14ac:dyDescent="0.4">
      <c r="A21" s="9"/>
      <c r="B21" s="50" t="s">
        <v>559</v>
      </c>
      <c r="C21" s="50"/>
      <c r="D21" s="50"/>
      <c r="E21" s="50" t="s">
        <v>558</v>
      </c>
      <c r="F21" s="50" t="s">
        <v>50</v>
      </c>
      <c r="G21" s="50" t="s">
        <v>537</v>
      </c>
      <c r="H21" s="50" t="s">
        <v>538</v>
      </c>
      <c r="I21" s="50" t="s">
        <v>58</v>
      </c>
      <c r="J21" s="56">
        <v>2</v>
      </c>
      <c r="K21" s="53">
        <v>3</v>
      </c>
      <c r="L21" s="3">
        <v>4</v>
      </c>
      <c r="M21" s="6">
        <v>1</v>
      </c>
      <c r="N21" s="6">
        <v>1</v>
      </c>
      <c r="O21">
        <f t="shared" si="1"/>
        <v>1.05</v>
      </c>
      <c r="P21">
        <f t="shared" si="2"/>
        <v>1.05</v>
      </c>
      <c r="Q21">
        <f t="shared" si="3"/>
        <v>1.2</v>
      </c>
      <c r="R21">
        <f t="shared" si="4"/>
        <v>1</v>
      </c>
      <c r="S21">
        <f t="shared" si="5"/>
        <v>1</v>
      </c>
      <c r="T21" cm="1">
        <f t="array" ref="T21">EXP(SQRT(SUM(LN(O21:S21)^2)))</f>
        <v>1.2152396494091648</v>
      </c>
    </row>
    <row r="22" spans="1:20" ht="44" thickBot="1" x14ac:dyDescent="0.4">
      <c r="A22" s="9"/>
      <c r="B22" s="50" t="s">
        <v>559</v>
      </c>
      <c r="C22" s="50"/>
      <c r="D22" s="50"/>
      <c r="E22" s="50" t="s">
        <v>558</v>
      </c>
      <c r="F22" s="50" t="s">
        <v>50</v>
      </c>
      <c r="G22" s="50" t="s">
        <v>537</v>
      </c>
      <c r="H22" s="50" t="s">
        <v>538</v>
      </c>
      <c r="I22" s="50" t="s">
        <v>58</v>
      </c>
      <c r="J22" s="56">
        <v>2</v>
      </c>
      <c r="K22" s="53">
        <v>3</v>
      </c>
      <c r="L22" s="3">
        <v>4</v>
      </c>
      <c r="M22" s="6">
        <v>1</v>
      </c>
      <c r="N22" s="6">
        <v>1</v>
      </c>
      <c r="O22">
        <f t="shared" si="1"/>
        <v>1.05</v>
      </c>
      <c r="P22">
        <f t="shared" si="2"/>
        <v>1.05</v>
      </c>
      <c r="Q22">
        <f t="shared" si="3"/>
        <v>1.2</v>
      </c>
      <c r="R22">
        <f t="shared" si="4"/>
        <v>1</v>
      </c>
      <c r="S22">
        <f t="shared" si="5"/>
        <v>1</v>
      </c>
      <c r="T22" cm="1">
        <f t="array" ref="T22">EXP(SQRT(SUM(LN(O22:S22)^2)))</f>
        <v>1.2152396494091648</v>
      </c>
    </row>
    <row r="23" spans="1:20" ht="44" thickBot="1" x14ac:dyDescent="0.4">
      <c r="A23" s="9"/>
      <c r="B23" s="50" t="s">
        <v>560</v>
      </c>
      <c r="C23" s="50"/>
      <c r="D23" s="50"/>
      <c r="E23" s="50" t="s">
        <v>558</v>
      </c>
      <c r="F23" s="50" t="s">
        <v>50</v>
      </c>
      <c r="G23" s="50" t="s">
        <v>537</v>
      </c>
      <c r="H23" s="50" t="s">
        <v>538</v>
      </c>
      <c r="I23" s="50" t="s">
        <v>58</v>
      </c>
      <c r="J23" s="56">
        <v>2</v>
      </c>
      <c r="K23" s="53">
        <v>3</v>
      </c>
      <c r="L23" s="3">
        <v>4</v>
      </c>
      <c r="M23" s="6">
        <v>1</v>
      </c>
      <c r="N23" s="6">
        <v>1</v>
      </c>
      <c r="O23">
        <f t="shared" si="1"/>
        <v>1.05</v>
      </c>
      <c r="P23">
        <f t="shared" si="2"/>
        <v>1.05</v>
      </c>
      <c r="Q23">
        <f t="shared" si="3"/>
        <v>1.2</v>
      </c>
      <c r="R23">
        <f t="shared" si="4"/>
        <v>1</v>
      </c>
      <c r="S23">
        <f t="shared" si="5"/>
        <v>1</v>
      </c>
      <c r="T23" cm="1">
        <f t="array" ref="T23">EXP(SQRT(SUM(LN(O23:S23)^2)))</f>
        <v>1.2152396494091648</v>
      </c>
    </row>
    <row r="24" spans="1:20" ht="44" thickBot="1" x14ac:dyDescent="0.4">
      <c r="A24" s="9" t="s">
        <v>120</v>
      </c>
      <c r="B24" s="50"/>
      <c r="C24" s="50"/>
      <c r="D24" s="50"/>
      <c r="E24" s="50" t="s">
        <v>558</v>
      </c>
      <c r="F24" s="50" t="s">
        <v>50</v>
      </c>
      <c r="G24" s="50" t="s">
        <v>537</v>
      </c>
      <c r="H24" s="50" t="s">
        <v>538</v>
      </c>
      <c r="I24" s="50" t="s">
        <v>58</v>
      </c>
      <c r="J24" s="56">
        <v>2</v>
      </c>
      <c r="K24" s="53">
        <v>3</v>
      </c>
      <c r="L24" s="3">
        <v>4</v>
      </c>
      <c r="M24" s="6">
        <v>1</v>
      </c>
      <c r="N24" s="6">
        <v>1</v>
      </c>
      <c r="O24">
        <f t="shared" si="1"/>
        <v>1.05</v>
      </c>
      <c r="P24">
        <f t="shared" si="2"/>
        <v>1.05</v>
      </c>
      <c r="Q24">
        <f t="shared" si="3"/>
        <v>1.2</v>
      </c>
      <c r="R24">
        <f t="shared" si="4"/>
        <v>1</v>
      </c>
      <c r="S24">
        <f t="shared" si="5"/>
        <v>1</v>
      </c>
      <c r="T24" cm="1">
        <f t="array" ref="T24">EXP(SQRT(SUM(LN(O24:S24)^2)))</f>
        <v>1.2152396494091648</v>
      </c>
    </row>
    <row r="25" spans="1:20" ht="44" thickBot="1" x14ac:dyDescent="0.4">
      <c r="A25" s="9" t="s">
        <v>123</v>
      </c>
      <c r="B25" s="50"/>
      <c r="C25" s="50"/>
      <c r="D25" s="50"/>
      <c r="E25" s="50" t="s">
        <v>561</v>
      </c>
      <c r="F25" s="50" t="s">
        <v>50</v>
      </c>
      <c r="G25" s="50" t="s">
        <v>537</v>
      </c>
      <c r="H25" s="50" t="s">
        <v>538</v>
      </c>
      <c r="I25" s="50" t="s">
        <v>58</v>
      </c>
      <c r="J25" s="56">
        <v>2</v>
      </c>
      <c r="K25" s="53">
        <v>3</v>
      </c>
      <c r="L25" s="3">
        <v>4</v>
      </c>
      <c r="M25" s="6">
        <v>1</v>
      </c>
      <c r="N25" s="6">
        <v>1</v>
      </c>
      <c r="O25">
        <f t="shared" si="1"/>
        <v>1.05</v>
      </c>
      <c r="P25">
        <f t="shared" si="2"/>
        <v>1.05</v>
      </c>
      <c r="Q25">
        <f t="shared" si="3"/>
        <v>1.2</v>
      </c>
      <c r="R25">
        <f t="shared" si="4"/>
        <v>1</v>
      </c>
      <c r="S25">
        <f t="shared" si="5"/>
        <v>1</v>
      </c>
      <c r="T25" cm="1">
        <f t="array" ref="T25">EXP(SQRT(SUM(LN(O25:S25)^2)))</f>
        <v>1.2152396494091648</v>
      </c>
    </row>
  </sheetData>
  <mergeCells count="1">
    <mergeCell ref="V3:AA3"/>
  </mergeCells>
  <hyperlinks>
    <hyperlink ref="A1" location="'Table of contents'!A1" display="Return to table of contents"/>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5"/>
  <sheetViews>
    <sheetView topLeftCell="J4" workbookViewId="0">
      <selection activeCell="V3" sqref="V3:AA9"/>
    </sheetView>
  </sheetViews>
  <sheetFormatPr defaultRowHeight="14.5" x14ac:dyDescent="0.35"/>
  <cols>
    <col min="1" max="1" width="20.1796875" style="16" customWidth="1"/>
    <col min="2" max="2" width="17.81640625" style="17" customWidth="1"/>
    <col min="3" max="4" width="0" style="17" hidden="1" customWidth="1"/>
    <col min="5" max="5" width="22.26953125" style="17" customWidth="1"/>
    <col min="6" max="6" width="8.7265625" style="17"/>
    <col min="7" max="7" width="15.54296875" style="17" customWidth="1"/>
    <col min="8" max="8" width="8.7265625" style="17"/>
    <col min="9" max="9" width="23.81640625" style="17" customWidth="1"/>
    <col min="10" max="14" width="8.7265625" style="17"/>
  </cols>
  <sheetData>
    <row r="1" spans="1:27" x14ac:dyDescent="0.35">
      <c r="A1" s="76" t="s">
        <v>873</v>
      </c>
      <c r="B1"/>
      <c r="C1"/>
      <c r="D1"/>
      <c r="E1"/>
      <c r="F1"/>
      <c r="G1"/>
      <c r="H1"/>
      <c r="I1"/>
      <c r="J1"/>
      <c r="K1"/>
      <c r="L1"/>
      <c r="M1"/>
      <c r="N1"/>
    </row>
    <row r="2" spans="1:27" ht="16" thickBot="1" x14ac:dyDescent="0.4">
      <c r="A2" s="78" t="s">
        <v>1133</v>
      </c>
      <c r="B2"/>
      <c r="C2"/>
      <c r="D2"/>
      <c r="E2"/>
      <c r="F2"/>
      <c r="G2"/>
      <c r="H2"/>
      <c r="I2"/>
      <c r="J2"/>
      <c r="K2"/>
      <c r="L2"/>
      <c r="M2"/>
      <c r="N2"/>
    </row>
    <row r="3" spans="1:27" ht="52.5" thickBot="1" x14ac:dyDescent="0.4">
      <c r="A3" s="9" t="s">
        <v>38</v>
      </c>
      <c r="B3" s="7" t="s">
        <v>39</v>
      </c>
      <c r="C3" s="7" t="s">
        <v>562</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27" customHeight="1" thickBot="1" x14ac:dyDescent="0.4">
      <c r="A4" s="9" t="s">
        <v>47</v>
      </c>
      <c r="B4" s="2"/>
      <c r="C4" s="2"/>
      <c r="D4" s="2"/>
      <c r="E4" s="2" t="s">
        <v>563</v>
      </c>
      <c r="F4" s="2" t="s">
        <v>50</v>
      </c>
      <c r="G4" s="2" t="s">
        <v>564</v>
      </c>
      <c r="H4" s="2" t="s">
        <v>504</v>
      </c>
      <c r="I4" s="2" t="s">
        <v>565</v>
      </c>
      <c r="J4" s="5">
        <v>2</v>
      </c>
      <c r="K4" s="4">
        <v>3</v>
      </c>
      <c r="L4" s="3">
        <v>4</v>
      </c>
      <c r="M4" s="6">
        <v>1</v>
      </c>
      <c r="N4" s="6">
        <v>1</v>
      </c>
      <c r="O4">
        <f>IF(J4=1,W$5,IF(J4=2,W$6,IF(J4=3,W$7,IF(J4=4,W$8,IF(J4=5,W$9,"no")))))</f>
        <v>1.05</v>
      </c>
      <c r="P4">
        <f>IF(K4=1,X$5,IF(K4=2,X$6,IF(K4=3,X$7,IF(K4=4,X$8,IF(K4=5,X$9,"no")))))</f>
        <v>1.05</v>
      </c>
      <c r="Q4">
        <f>IF(L4=1,Y$5,IF(L4=2,Y$6,IF(L4=3,Y$7,IF(L4=4,Y$8,IF(L4=5,Y$9,"no")))))</f>
        <v>1.2</v>
      </c>
      <c r="R4">
        <f>IF(M4=1,Z$5,IF(M4=2,Z$6,IF(M4=3,Z$7,IF(M4=4,Z$8,IF(M4=5,Z$9,"no")))))</f>
        <v>1</v>
      </c>
      <c r="S4">
        <f>IF(N4=1,AA$5,IF(N4=2,AA$6,IF(N4=3,AA$7,IF(N4=4,AA$8,IF(N4=5,AA$9,"no")))))</f>
        <v>1</v>
      </c>
      <c r="T4" cm="1">
        <f t="array" ref="T4">EXP(SQRT(SUM(LN(O4:S4)^2)))</f>
        <v>1.2152396494091648</v>
      </c>
      <c r="V4" s="47" t="s">
        <v>906</v>
      </c>
      <c r="W4" s="7" t="s">
        <v>907</v>
      </c>
      <c r="X4" s="7" t="s">
        <v>908</v>
      </c>
      <c r="Y4" s="7" t="s">
        <v>909</v>
      </c>
      <c r="Z4" s="7" t="s">
        <v>910</v>
      </c>
      <c r="AA4" s="7" t="s">
        <v>911</v>
      </c>
    </row>
    <row r="5" spans="1:27" ht="26.5" thickBot="1" x14ac:dyDescent="0.4">
      <c r="A5" s="9" t="s">
        <v>54</v>
      </c>
      <c r="B5" s="2" t="s">
        <v>55</v>
      </c>
      <c r="C5" s="2"/>
      <c r="D5" s="2"/>
      <c r="E5" s="2" t="s">
        <v>563</v>
      </c>
      <c r="F5" s="2" t="s">
        <v>50</v>
      </c>
      <c r="G5" s="2" t="s">
        <v>564</v>
      </c>
      <c r="H5" s="2" t="s">
        <v>504</v>
      </c>
      <c r="I5" s="2" t="s">
        <v>58</v>
      </c>
      <c r="J5" s="5">
        <v>2</v>
      </c>
      <c r="K5" s="4">
        <v>3</v>
      </c>
      <c r="L5" s="3">
        <v>4</v>
      </c>
      <c r="M5" s="6">
        <v>1</v>
      </c>
      <c r="N5" s="6">
        <v>1</v>
      </c>
      <c r="O5">
        <f t="shared" ref="O5:S9" si="0">IF(J5=1,W$5,IF(J5=2,W$6,IF(J5=3,W$7,IF(J5=4,W$8,IF(J5=5,W$9,"no")))))</f>
        <v>1.05</v>
      </c>
      <c r="P5">
        <f t="shared" si="0"/>
        <v>1.05</v>
      </c>
      <c r="Q5">
        <f t="shared" si="0"/>
        <v>1.2</v>
      </c>
      <c r="R5">
        <f t="shared" si="0"/>
        <v>1</v>
      </c>
      <c r="S5">
        <f t="shared" si="0"/>
        <v>1</v>
      </c>
      <c r="T5" cm="1">
        <f t="array" ref="T5">EXP(SQRT(SUM(LN(O5:S5)^2)))</f>
        <v>1.2152396494091648</v>
      </c>
      <c r="V5">
        <v>1</v>
      </c>
      <c r="W5">
        <v>1</v>
      </c>
      <c r="X5">
        <v>1</v>
      </c>
      <c r="Y5">
        <v>1</v>
      </c>
      <c r="Z5">
        <v>1</v>
      </c>
      <c r="AA5">
        <v>1</v>
      </c>
    </row>
    <row r="6" spans="1:27" ht="26.5" thickBot="1" x14ac:dyDescent="0.4">
      <c r="A6" s="9" t="s">
        <v>62</v>
      </c>
      <c r="B6" s="2"/>
      <c r="C6" s="2"/>
      <c r="D6" s="2"/>
      <c r="E6" s="2" t="s">
        <v>563</v>
      </c>
      <c r="F6" s="2" t="s">
        <v>50</v>
      </c>
      <c r="G6" s="2" t="s">
        <v>564</v>
      </c>
      <c r="H6" s="2" t="s">
        <v>504</v>
      </c>
      <c r="I6" s="2" t="s">
        <v>58</v>
      </c>
      <c r="J6" s="5">
        <v>2</v>
      </c>
      <c r="K6" s="4">
        <v>3</v>
      </c>
      <c r="L6" s="3">
        <v>4</v>
      </c>
      <c r="M6" s="6">
        <v>1</v>
      </c>
      <c r="N6" s="6">
        <v>1</v>
      </c>
      <c r="O6">
        <f t="shared" si="0"/>
        <v>1.05</v>
      </c>
      <c r="P6">
        <f t="shared" si="0"/>
        <v>1.05</v>
      </c>
      <c r="Q6">
        <f t="shared" si="0"/>
        <v>1.2</v>
      </c>
      <c r="R6">
        <f t="shared" si="0"/>
        <v>1</v>
      </c>
      <c r="S6">
        <f t="shared" si="0"/>
        <v>1</v>
      </c>
      <c r="T6" cm="1">
        <f t="array" ref="T6">EXP(SQRT(SUM(LN(O6:S6)^2)))</f>
        <v>1.2152396494091648</v>
      </c>
      <c r="V6">
        <v>2</v>
      </c>
      <c r="W6">
        <v>1.05</v>
      </c>
      <c r="X6">
        <v>1.02</v>
      </c>
      <c r="Y6">
        <v>1.02</v>
      </c>
      <c r="Z6">
        <v>1.01</v>
      </c>
      <c r="AA6">
        <v>1.05</v>
      </c>
    </row>
    <row r="7" spans="1:27" ht="26.5" thickBot="1" x14ac:dyDescent="0.4">
      <c r="A7" s="9" t="s">
        <v>66</v>
      </c>
      <c r="B7" s="2" t="s">
        <v>67</v>
      </c>
      <c r="C7" s="2"/>
      <c r="D7" s="2"/>
      <c r="E7" s="2" t="s">
        <v>563</v>
      </c>
      <c r="F7" s="2" t="s">
        <v>50</v>
      </c>
      <c r="G7" s="2" t="s">
        <v>564</v>
      </c>
      <c r="H7" s="2" t="s">
        <v>504</v>
      </c>
      <c r="I7" s="2" t="s">
        <v>58</v>
      </c>
      <c r="J7" s="5">
        <v>2</v>
      </c>
      <c r="K7" s="4">
        <v>3</v>
      </c>
      <c r="L7" s="3">
        <v>4</v>
      </c>
      <c r="M7" s="6">
        <v>1</v>
      </c>
      <c r="N7" s="6">
        <v>1</v>
      </c>
      <c r="O7">
        <f t="shared" si="0"/>
        <v>1.05</v>
      </c>
      <c r="P7">
        <f t="shared" si="0"/>
        <v>1.05</v>
      </c>
      <c r="Q7">
        <f t="shared" si="0"/>
        <v>1.2</v>
      </c>
      <c r="R7">
        <f t="shared" si="0"/>
        <v>1</v>
      </c>
      <c r="S7">
        <f t="shared" si="0"/>
        <v>1</v>
      </c>
      <c r="T7" cm="1">
        <f t="array" ref="T7">EXP(SQRT(SUM(LN(O7:S7)^2)))</f>
        <v>1.2152396494091648</v>
      </c>
      <c r="V7">
        <v>3</v>
      </c>
      <c r="W7">
        <v>1.1000000000000001</v>
      </c>
      <c r="X7">
        <v>1.05</v>
      </c>
      <c r="Y7">
        <v>1.1000000000000001</v>
      </c>
      <c r="Z7">
        <v>1.02</v>
      </c>
      <c r="AA7">
        <v>1.2</v>
      </c>
    </row>
    <row r="8" spans="1:27" ht="52.5" thickBot="1" x14ac:dyDescent="0.4">
      <c r="A8" s="9"/>
      <c r="B8" s="2" t="s">
        <v>978</v>
      </c>
      <c r="C8" s="2"/>
      <c r="D8" s="2"/>
      <c r="E8" s="2" t="s">
        <v>563</v>
      </c>
      <c r="F8" s="2" t="s">
        <v>50</v>
      </c>
      <c r="G8" s="2" t="s">
        <v>564</v>
      </c>
      <c r="H8" s="2" t="s">
        <v>504</v>
      </c>
      <c r="I8" s="2" t="s">
        <v>566</v>
      </c>
      <c r="J8" s="5">
        <v>2</v>
      </c>
      <c r="K8" s="4">
        <v>3</v>
      </c>
      <c r="L8" s="3">
        <v>4</v>
      </c>
      <c r="M8" s="6">
        <v>1</v>
      </c>
      <c r="N8" s="6">
        <v>1</v>
      </c>
      <c r="O8">
        <f t="shared" si="0"/>
        <v>1.05</v>
      </c>
      <c r="P8">
        <f t="shared" si="0"/>
        <v>1.05</v>
      </c>
      <c r="Q8">
        <f t="shared" si="0"/>
        <v>1.2</v>
      </c>
      <c r="R8">
        <f t="shared" si="0"/>
        <v>1</v>
      </c>
      <c r="S8">
        <f t="shared" si="0"/>
        <v>1</v>
      </c>
      <c r="T8" cm="1">
        <f t="array" ref="T8">EXP(SQRT(SUM(LN(O8:S8)^2)))</f>
        <v>1.2152396494091648</v>
      </c>
      <c r="V8">
        <v>4</v>
      </c>
      <c r="W8">
        <v>1.2</v>
      </c>
      <c r="X8">
        <v>1.1000000000000001</v>
      </c>
      <c r="Y8">
        <v>1.2</v>
      </c>
      <c r="Z8">
        <v>1.05</v>
      </c>
      <c r="AA8">
        <v>1.5</v>
      </c>
    </row>
    <row r="9" spans="1:27" ht="26.5" thickBot="1" x14ac:dyDescent="0.4">
      <c r="A9" s="9" t="s">
        <v>73</v>
      </c>
      <c r="B9" s="2" t="s">
        <v>1015</v>
      </c>
      <c r="C9" s="2"/>
      <c r="D9" s="2"/>
      <c r="E9" s="2" t="s">
        <v>563</v>
      </c>
      <c r="F9" s="2" t="s">
        <v>50</v>
      </c>
      <c r="G9" s="2" t="s">
        <v>564</v>
      </c>
      <c r="H9" s="2" t="s">
        <v>504</v>
      </c>
      <c r="I9" s="2" t="s">
        <v>58</v>
      </c>
      <c r="J9" s="5">
        <v>2</v>
      </c>
      <c r="K9" s="4">
        <v>3</v>
      </c>
      <c r="L9" s="3">
        <v>4</v>
      </c>
      <c r="M9" s="6">
        <v>1</v>
      </c>
      <c r="N9" s="6">
        <v>1</v>
      </c>
      <c r="O9">
        <f t="shared" si="0"/>
        <v>1.05</v>
      </c>
      <c r="P9">
        <f t="shared" si="0"/>
        <v>1.05</v>
      </c>
      <c r="Q9">
        <f t="shared" si="0"/>
        <v>1.2</v>
      </c>
      <c r="R9">
        <f t="shared" si="0"/>
        <v>1</v>
      </c>
      <c r="S9">
        <f t="shared" si="0"/>
        <v>1</v>
      </c>
      <c r="T9" cm="1">
        <f t="array" ref="T9">EXP(SQRT(SUM(LN(O9:S9)^2)))</f>
        <v>1.2152396494091648</v>
      </c>
      <c r="V9">
        <v>5</v>
      </c>
      <c r="W9">
        <v>1.5</v>
      </c>
      <c r="X9">
        <v>1.2</v>
      </c>
      <c r="Y9">
        <v>1.5</v>
      </c>
      <c r="Z9">
        <v>1.1000000000000001</v>
      </c>
      <c r="AA9">
        <v>2</v>
      </c>
    </row>
    <row r="10" spans="1:27" ht="26.5" thickBot="1" x14ac:dyDescent="0.4">
      <c r="A10" s="9" t="s">
        <v>533</v>
      </c>
      <c r="B10" s="2" t="s">
        <v>543</v>
      </c>
      <c r="C10" s="2"/>
      <c r="D10" s="2"/>
      <c r="E10" s="2" t="s">
        <v>563</v>
      </c>
      <c r="F10" s="2" t="s">
        <v>50</v>
      </c>
      <c r="G10" s="2" t="s">
        <v>564</v>
      </c>
      <c r="H10" s="2" t="s">
        <v>504</v>
      </c>
      <c r="I10" s="2" t="s">
        <v>58</v>
      </c>
      <c r="J10" s="5">
        <v>2</v>
      </c>
      <c r="K10" s="4">
        <v>3</v>
      </c>
      <c r="L10" s="3">
        <v>4</v>
      </c>
      <c r="M10" s="6">
        <v>1</v>
      </c>
      <c r="N10" s="6">
        <v>1</v>
      </c>
      <c r="O10">
        <f t="shared" ref="O10:O13" si="1">IF(J10=1,W$5,IF(J10=2,W$6,IF(J10=3,W$7,IF(J10=4,W$8,IF(J10=5,W$9,"no")))))</f>
        <v>1.05</v>
      </c>
      <c r="P10">
        <f t="shared" ref="P10:P13" si="2">IF(K10=1,X$5,IF(K10=2,X$6,IF(K10=3,X$7,IF(K10=4,X$8,IF(K10=5,X$9,"no")))))</f>
        <v>1.05</v>
      </c>
      <c r="Q10">
        <f t="shared" ref="Q10:Q13" si="3">IF(L10=1,Y$5,IF(L10=2,Y$6,IF(L10=3,Y$7,IF(L10=4,Y$8,IF(L10=5,Y$9,"no")))))</f>
        <v>1.2</v>
      </c>
      <c r="R10">
        <f t="shared" ref="R10:R13" si="4">IF(M10=1,Z$5,IF(M10=2,Z$6,IF(M10=3,Z$7,IF(M10=4,Z$8,IF(M10=5,Z$9,"no")))))</f>
        <v>1</v>
      </c>
      <c r="S10">
        <f t="shared" ref="S10:S13" si="5">IF(N10=1,AA$5,IF(N10=2,AA$6,IF(N10=3,AA$7,IF(N10=4,AA$8,IF(N10=5,AA$9,"no")))))</f>
        <v>1</v>
      </c>
      <c r="T10" cm="1">
        <f t="array" ref="T10">EXP(SQRT(SUM(LN(O10:S10)^2)))</f>
        <v>1.2152396494091648</v>
      </c>
    </row>
    <row r="11" spans="1:27" ht="26.5" thickBot="1" x14ac:dyDescent="0.4">
      <c r="A11" s="9" t="s">
        <v>75</v>
      </c>
      <c r="B11" s="2" t="s">
        <v>75</v>
      </c>
      <c r="C11" s="2"/>
      <c r="D11" s="2"/>
      <c r="E11" s="2" t="s">
        <v>563</v>
      </c>
      <c r="F11" s="2" t="s">
        <v>50</v>
      </c>
      <c r="G11" s="2" t="s">
        <v>564</v>
      </c>
      <c r="H11" s="2" t="s">
        <v>504</v>
      </c>
      <c r="I11" s="2" t="s">
        <v>58</v>
      </c>
      <c r="J11" s="5">
        <v>2</v>
      </c>
      <c r="K11" s="4">
        <v>3</v>
      </c>
      <c r="L11" s="3">
        <v>4</v>
      </c>
      <c r="M11" s="6">
        <v>1</v>
      </c>
      <c r="N11" s="6">
        <v>1</v>
      </c>
      <c r="O11">
        <f t="shared" si="1"/>
        <v>1.05</v>
      </c>
      <c r="P11">
        <f t="shared" si="2"/>
        <v>1.05</v>
      </c>
      <c r="Q11">
        <f t="shared" si="3"/>
        <v>1.2</v>
      </c>
      <c r="R11">
        <f t="shared" si="4"/>
        <v>1</v>
      </c>
      <c r="S11">
        <f t="shared" si="5"/>
        <v>1</v>
      </c>
      <c r="T11" cm="1">
        <f t="array" ref="T11">EXP(SQRT(SUM(LN(O11:S11)^2)))</f>
        <v>1.2152396494091648</v>
      </c>
    </row>
    <row r="12" spans="1:27" ht="26.5" thickBot="1" x14ac:dyDescent="0.4">
      <c r="A12" s="9" t="s">
        <v>80</v>
      </c>
      <c r="B12" s="2" t="s">
        <v>81</v>
      </c>
      <c r="C12" s="2"/>
      <c r="D12" s="2"/>
      <c r="E12" s="2" t="s">
        <v>563</v>
      </c>
      <c r="F12" s="2" t="s">
        <v>50</v>
      </c>
      <c r="G12" s="2" t="s">
        <v>564</v>
      </c>
      <c r="H12" s="2" t="s">
        <v>504</v>
      </c>
      <c r="I12" s="2" t="s">
        <v>58</v>
      </c>
      <c r="J12" s="5">
        <v>2</v>
      </c>
      <c r="K12" s="4">
        <v>3</v>
      </c>
      <c r="L12" s="3">
        <v>4</v>
      </c>
      <c r="M12" s="6">
        <v>1</v>
      </c>
      <c r="N12" s="6">
        <v>1</v>
      </c>
      <c r="O12">
        <f t="shared" si="1"/>
        <v>1.05</v>
      </c>
      <c r="P12">
        <f t="shared" si="2"/>
        <v>1.05</v>
      </c>
      <c r="Q12">
        <f t="shared" si="3"/>
        <v>1.2</v>
      </c>
      <c r="R12">
        <f t="shared" si="4"/>
        <v>1</v>
      </c>
      <c r="S12">
        <f t="shared" si="5"/>
        <v>1</v>
      </c>
      <c r="T12" cm="1">
        <f t="array" ref="T12">EXP(SQRT(SUM(LN(O12:S12)^2)))</f>
        <v>1.2152396494091648</v>
      </c>
    </row>
    <row r="13" spans="1:27" ht="26.5" thickBot="1" x14ac:dyDescent="0.4">
      <c r="A13" s="9" t="s">
        <v>86</v>
      </c>
      <c r="B13" s="2"/>
      <c r="C13" s="2"/>
      <c r="D13" s="2"/>
      <c r="E13" s="2" t="s">
        <v>567</v>
      </c>
      <c r="F13" s="2" t="s">
        <v>50</v>
      </c>
      <c r="G13" s="2" t="s">
        <v>564</v>
      </c>
      <c r="H13" s="2" t="s">
        <v>504</v>
      </c>
      <c r="I13" s="2" t="s">
        <v>58</v>
      </c>
      <c r="J13" s="5">
        <v>2</v>
      </c>
      <c r="K13" s="4">
        <v>3</v>
      </c>
      <c r="L13" s="3">
        <v>4</v>
      </c>
      <c r="M13" s="6">
        <v>1</v>
      </c>
      <c r="N13" s="6">
        <v>1</v>
      </c>
      <c r="O13">
        <f t="shared" si="1"/>
        <v>1.05</v>
      </c>
      <c r="P13">
        <f t="shared" si="2"/>
        <v>1.05</v>
      </c>
      <c r="Q13">
        <f t="shared" si="3"/>
        <v>1.2</v>
      </c>
      <c r="R13">
        <f t="shared" si="4"/>
        <v>1</v>
      </c>
      <c r="S13">
        <f t="shared" si="5"/>
        <v>1</v>
      </c>
      <c r="T13" cm="1">
        <f t="array" ref="T13">EXP(SQRT(SUM(LN(O13:S13)^2)))</f>
        <v>1.2152396494091648</v>
      </c>
    </row>
    <row r="14" spans="1:27" ht="65.5" thickBot="1" x14ac:dyDescent="0.4">
      <c r="A14" s="57" t="s">
        <v>92</v>
      </c>
      <c r="B14" s="1"/>
      <c r="C14" s="1" t="s">
        <v>568</v>
      </c>
      <c r="D14" s="2"/>
      <c r="E14" s="2"/>
      <c r="F14" s="2"/>
      <c r="G14" s="2"/>
      <c r="H14" s="2"/>
      <c r="I14" s="2" t="s">
        <v>569</v>
      </c>
      <c r="J14" s="58"/>
      <c r="K14" s="58"/>
      <c r="L14" s="58"/>
      <c r="M14" s="58"/>
      <c r="N14" s="58"/>
    </row>
    <row r="15" spans="1:27" ht="26.5" thickBot="1" x14ac:dyDescent="0.4">
      <c r="A15" s="9" t="s">
        <v>97</v>
      </c>
      <c r="B15" s="2" t="s">
        <v>550</v>
      </c>
      <c r="C15" s="2"/>
      <c r="D15" s="2"/>
      <c r="E15" s="2" t="s">
        <v>570</v>
      </c>
      <c r="F15" s="2" t="s">
        <v>50</v>
      </c>
      <c r="G15" s="2" t="s">
        <v>564</v>
      </c>
      <c r="H15" s="2" t="s">
        <v>504</v>
      </c>
      <c r="I15" s="2" t="s">
        <v>58</v>
      </c>
      <c r="J15" s="6">
        <v>1</v>
      </c>
      <c r="K15" s="4">
        <v>3</v>
      </c>
      <c r="L15" s="3">
        <v>4</v>
      </c>
      <c r="M15" s="6">
        <v>1</v>
      </c>
      <c r="N15" s="6">
        <v>1</v>
      </c>
      <c r="O15">
        <f t="shared" ref="O15:O25" si="6">IF(J15=1,W$5,IF(J15=2,W$6,IF(J15=3,W$7,IF(J15=4,W$8,IF(J15=5,W$9,"no")))))</f>
        <v>1</v>
      </c>
      <c r="P15">
        <f t="shared" ref="P15:P25" si="7">IF(K15=1,X$5,IF(K15=2,X$6,IF(K15=3,X$7,IF(K15=4,X$8,IF(K15=5,X$9,"no")))))</f>
        <v>1.05</v>
      </c>
      <c r="Q15">
        <f t="shared" ref="Q15:Q25" si="8">IF(L15=1,Y$5,IF(L15=2,Y$6,IF(L15=3,Y$7,IF(L15=4,Y$8,IF(L15=5,Y$9,"no")))))</f>
        <v>1.2</v>
      </c>
      <c r="R15">
        <f t="shared" ref="R15:R25" si="9">IF(M15=1,Z$5,IF(M15=2,Z$6,IF(M15=3,Z$7,IF(M15=4,Z$8,IF(M15=5,Z$9,"no")))))</f>
        <v>1</v>
      </c>
      <c r="S15">
        <f t="shared" ref="S15:S25" si="10">IF(N15=1,AA$5,IF(N15=2,AA$6,IF(N15=3,AA$7,IF(N15=4,AA$8,IF(N15=5,AA$9,"no")))))</f>
        <v>1</v>
      </c>
      <c r="T15" cm="1">
        <f t="array" ref="T15">EXP(SQRT(SUM(LN(O15:S15)^2)))</f>
        <v>1.207723199572867</v>
      </c>
    </row>
    <row r="16" spans="1:27" ht="26.5" thickBot="1" x14ac:dyDescent="0.4">
      <c r="A16" s="9"/>
      <c r="B16" s="2" t="s">
        <v>552</v>
      </c>
      <c r="C16" s="2"/>
      <c r="D16" s="2"/>
      <c r="E16" s="2" t="s">
        <v>571</v>
      </c>
      <c r="F16" s="2" t="s">
        <v>50</v>
      </c>
      <c r="G16" s="2" t="s">
        <v>564</v>
      </c>
      <c r="H16" s="2" t="s">
        <v>101</v>
      </c>
      <c r="I16" s="2" t="s">
        <v>58</v>
      </c>
      <c r="J16" s="5">
        <v>2</v>
      </c>
      <c r="K16" s="4">
        <v>3</v>
      </c>
      <c r="L16" s="3">
        <v>4</v>
      </c>
      <c r="M16" s="5">
        <v>2</v>
      </c>
      <c r="N16" s="6">
        <v>1</v>
      </c>
      <c r="O16">
        <f t="shared" si="6"/>
        <v>1.05</v>
      </c>
      <c r="P16">
        <f t="shared" si="7"/>
        <v>1.05</v>
      </c>
      <c r="Q16">
        <f t="shared" si="8"/>
        <v>1.2</v>
      </c>
      <c r="R16">
        <f t="shared" si="9"/>
        <v>1.01</v>
      </c>
      <c r="S16">
        <f t="shared" si="10"/>
        <v>1</v>
      </c>
      <c r="T16" cm="1">
        <f t="array" ref="T16">EXP(SQRT(SUM(LN(O16:S16)^2)))</f>
        <v>1.215548092916382</v>
      </c>
    </row>
    <row r="17" spans="1:20" ht="26.5" thickBot="1" x14ac:dyDescent="0.4">
      <c r="A17" s="9"/>
      <c r="B17" s="2" t="s">
        <v>572</v>
      </c>
      <c r="C17" s="2"/>
      <c r="D17" s="2"/>
      <c r="E17" s="2" t="s">
        <v>571</v>
      </c>
      <c r="F17" s="2" t="s">
        <v>50</v>
      </c>
      <c r="G17" s="2" t="s">
        <v>564</v>
      </c>
      <c r="H17" s="2" t="s">
        <v>101</v>
      </c>
      <c r="I17" s="2" t="s">
        <v>58</v>
      </c>
      <c r="J17" s="5">
        <v>2</v>
      </c>
      <c r="K17" s="4">
        <v>3</v>
      </c>
      <c r="L17" s="3">
        <v>4</v>
      </c>
      <c r="M17" s="5">
        <v>2</v>
      </c>
      <c r="N17" s="6">
        <v>1</v>
      </c>
      <c r="O17">
        <f t="shared" si="6"/>
        <v>1.05</v>
      </c>
      <c r="P17">
        <f t="shared" si="7"/>
        <v>1.05</v>
      </c>
      <c r="Q17">
        <f t="shared" si="8"/>
        <v>1.2</v>
      </c>
      <c r="R17">
        <f t="shared" si="9"/>
        <v>1.01</v>
      </c>
      <c r="S17">
        <f t="shared" si="10"/>
        <v>1</v>
      </c>
      <c r="T17" cm="1">
        <f t="array" ref="T17">EXP(SQRT(SUM(LN(O17:S17)^2)))</f>
        <v>1.215548092916382</v>
      </c>
    </row>
    <row r="18" spans="1:20" ht="26.5" thickBot="1" x14ac:dyDescent="0.4">
      <c r="A18" s="9"/>
      <c r="B18" s="2" t="s">
        <v>573</v>
      </c>
      <c r="C18" s="2"/>
      <c r="D18" s="2"/>
      <c r="E18" s="2" t="s">
        <v>571</v>
      </c>
      <c r="F18" s="2" t="s">
        <v>50</v>
      </c>
      <c r="G18" s="2" t="s">
        <v>564</v>
      </c>
      <c r="H18" s="2" t="s">
        <v>101</v>
      </c>
      <c r="I18" s="2" t="s">
        <v>58</v>
      </c>
      <c r="J18" s="5">
        <v>2</v>
      </c>
      <c r="K18" s="4">
        <v>3</v>
      </c>
      <c r="L18" s="3">
        <v>4</v>
      </c>
      <c r="M18" s="5">
        <v>2</v>
      </c>
      <c r="N18" s="6">
        <v>1</v>
      </c>
      <c r="O18">
        <f t="shared" si="6"/>
        <v>1.05</v>
      </c>
      <c r="P18">
        <f t="shared" si="7"/>
        <v>1.05</v>
      </c>
      <c r="Q18">
        <f t="shared" si="8"/>
        <v>1.2</v>
      </c>
      <c r="R18">
        <f t="shared" si="9"/>
        <v>1.01</v>
      </c>
      <c r="S18">
        <f t="shared" si="10"/>
        <v>1</v>
      </c>
      <c r="T18" cm="1">
        <f t="array" ref="T18">EXP(SQRT(SUM(LN(O18:S18)^2)))</f>
        <v>1.215548092916382</v>
      </c>
    </row>
    <row r="19" spans="1:20" ht="26.5" thickBot="1" x14ac:dyDescent="0.4">
      <c r="A19" s="9"/>
      <c r="B19" s="2" t="s">
        <v>556</v>
      </c>
      <c r="C19" s="2"/>
      <c r="D19" s="2"/>
      <c r="E19" s="2" t="s">
        <v>574</v>
      </c>
      <c r="F19" s="2" t="s">
        <v>50</v>
      </c>
      <c r="G19" s="2" t="s">
        <v>564</v>
      </c>
      <c r="H19" s="2" t="s">
        <v>101</v>
      </c>
      <c r="I19" s="2" t="s">
        <v>58</v>
      </c>
      <c r="J19" s="5">
        <v>2</v>
      </c>
      <c r="K19" s="4">
        <v>3</v>
      </c>
      <c r="L19" s="3">
        <v>4</v>
      </c>
      <c r="M19" s="5">
        <v>2</v>
      </c>
      <c r="N19" s="6">
        <v>1</v>
      </c>
      <c r="O19">
        <f t="shared" si="6"/>
        <v>1.05</v>
      </c>
      <c r="P19">
        <f t="shared" si="7"/>
        <v>1.05</v>
      </c>
      <c r="Q19">
        <f t="shared" si="8"/>
        <v>1.2</v>
      </c>
      <c r="R19">
        <f t="shared" si="9"/>
        <v>1.01</v>
      </c>
      <c r="S19">
        <f t="shared" si="10"/>
        <v>1</v>
      </c>
      <c r="T19" cm="1">
        <f t="array" ref="T19">EXP(SQRT(SUM(LN(O19:S19)^2)))</f>
        <v>1.215548092916382</v>
      </c>
    </row>
    <row r="20" spans="1:20" ht="26.5" thickBot="1" x14ac:dyDescent="0.4">
      <c r="A20" s="9"/>
      <c r="B20" s="2" t="s">
        <v>557</v>
      </c>
      <c r="C20" s="2"/>
      <c r="D20" s="2"/>
      <c r="E20" s="2" t="s">
        <v>575</v>
      </c>
      <c r="F20" s="2" t="s">
        <v>50</v>
      </c>
      <c r="G20" s="2" t="s">
        <v>564</v>
      </c>
      <c r="H20" s="2" t="s">
        <v>504</v>
      </c>
      <c r="I20" s="2" t="s">
        <v>58</v>
      </c>
      <c r="J20" s="6">
        <v>1</v>
      </c>
      <c r="K20" s="4">
        <v>3</v>
      </c>
      <c r="L20" s="3">
        <v>4</v>
      </c>
      <c r="M20" s="6">
        <v>1</v>
      </c>
      <c r="N20" s="6">
        <v>1</v>
      </c>
      <c r="O20">
        <f t="shared" si="6"/>
        <v>1</v>
      </c>
      <c r="P20">
        <f t="shared" si="7"/>
        <v>1.05</v>
      </c>
      <c r="Q20">
        <f t="shared" si="8"/>
        <v>1.2</v>
      </c>
      <c r="R20">
        <f t="shared" si="9"/>
        <v>1</v>
      </c>
      <c r="S20">
        <f t="shared" si="10"/>
        <v>1</v>
      </c>
      <c r="T20" cm="1">
        <f t="array" ref="T20">EXP(SQRT(SUM(LN(O20:S20)^2)))</f>
        <v>1.207723199572867</v>
      </c>
    </row>
    <row r="21" spans="1:20" ht="26.5" thickBot="1" x14ac:dyDescent="0.4">
      <c r="A21" s="9"/>
      <c r="B21" s="2" t="s">
        <v>559</v>
      </c>
      <c r="C21" s="2"/>
      <c r="D21" s="2"/>
      <c r="E21" s="2" t="s">
        <v>576</v>
      </c>
      <c r="F21" s="2" t="s">
        <v>50</v>
      </c>
      <c r="G21" s="2" t="s">
        <v>564</v>
      </c>
      <c r="H21" s="2" t="s">
        <v>101</v>
      </c>
      <c r="I21" s="2" t="s">
        <v>58</v>
      </c>
      <c r="J21" s="5">
        <v>2</v>
      </c>
      <c r="K21" s="4">
        <v>3</v>
      </c>
      <c r="L21" s="3">
        <v>4</v>
      </c>
      <c r="M21" s="5">
        <v>2</v>
      </c>
      <c r="N21" s="6">
        <v>1</v>
      </c>
      <c r="O21">
        <f t="shared" si="6"/>
        <v>1.05</v>
      </c>
      <c r="P21">
        <f t="shared" si="7"/>
        <v>1.05</v>
      </c>
      <c r="Q21">
        <f t="shared" si="8"/>
        <v>1.2</v>
      </c>
      <c r="R21">
        <f t="shared" si="9"/>
        <v>1.01</v>
      </c>
      <c r="S21">
        <f t="shared" si="10"/>
        <v>1</v>
      </c>
      <c r="T21" cm="1">
        <f t="array" ref="T21">EXP(SQRT(SUM(LN(O21:S21)^2)))</f>
        <v>1.215548092916382</v>
      </c>
    </row>
    <row r="22" spans="1:20" ht="26.5" thickBot="1" x14ac:dyDescent="0.4">
      <c r="A22" s="9"/>
      <c r="B22" s="2" t="s">
        <v>559</v>
      </c>
      <c r="C22" s="2"/>
      <c r="D22" s="2"/>
      <c r="E22" s="2" t="s">
        <v>576</v>
      </c>
      <c r="F22" s="2" t="s">
        <v>50</v>
      </c>
      <c r="G22" s="2" t="s">
        <v>564</v>
      </c>
      <c r="H22" s="2" t="s">
        <v>101</v>
      </c>
      <c r="I22" s="2" t="s">
        <v>58</v>
      </c>
      <c r="J22" s="5">
        <v>2</v>
      </c>
      <c r="K22" s="4">
        <v>3</v>
      </c>
      <c r="L22" s="3">
        <v>4</v>
      </c>
      <c r="M22" s="5">
        <v>2</v>
      </c>
      <c r="N22" s="6">
        <v>1</v>
      </c>
      <c r="O22">
        <f t="shared" si="6"/>
        <v>1.05</v>
      </c>
      <c r="P22">
        <f t="shared" si="7"/>
        <v>1.05</v>
      </c>
      <c r="Q22">
        <f t="shared" si="8"/>
        <v>1.2</v>
      </c>
      <c r="R22">
        <f t="shared" si="9"/>
        <v>1.01</v>
      </c>
      <c r="S22">
        <f t="shared" si="10"/>
        <v>1</v>
      </c>
      <c r="T22" cm="1">
        <f t="array" ref="T22">EXP(SQRT(SUM(LN(O22:S22)^2)))</f>
        <v>1.215548092916382</v>
      </c>
    </row>
    <row r="23" spans="1:20" ht="26.5" thickBot="1" x14ac:dyDescent="0.4">
      <c r="A23" s="9"/>
      <c r="B23" s="2" t="s">
        <v>560</v>
      </c>
      <c r="C23" s="2"/>
      <c r="D23" s="2"/>
      <c r="E23" s="2" t="s">
        <v>576</v>
      </c>
      <c r="F23" s="2" t="s">
        <v>50</v>
      </c>
      <c r="G23" s="2" t="s">
        <v>564</v>
      </c>
      <c r="H23" s="2" t="s">
        <v>101</v>
      </c>
      <c r="I23" s="2" t="s">
        <v>58</v>
      </c>
      <c r="J23" s="5">
        <v>2</v>
      </c>
      <c r="K23" s="4">
        <v>3</v>
      </c>
      <c r="L23" s="3">
        <v>4</v>
      </c>
      <c r="M23" s="5">
        <v>2</v>
      </c>
      <c r="N23" s="6">
        <v>1</v>
      </c>
      <c r="O23">
        <f t="shared" si="6"/>
        <v>1.05</v>
      </c>
      <c r="P23">
        <f t="shared" si="7"/>
        <v>1.05</v>
      </c>
      <c r="Q23">
        <f t="shared" si="8"/>
        <v>1.2</v>
      </c>
      <c r="R23">
        <f t="shared" si="9"/>
        <v>1.01</v>
      </c>
      <c r="S23">
        <f t="shared" si="10"/>
        <v>1</v>
      </c>
      <c r="T23" cm="1">
        <f t="array" ref="T23">EXP(SQRT(SUM(LN(O23:S23)^2)))</f>
        <v>1.215548092916382</v>
      </c>
    </row>
    <row r="24" spans="1:20" ht="26.5" thickBot="1" x14ac:dyDescent="0.4">
      <c r="A24" s="9" t="s">
        <v>120</v>
      </c>
      <c r="B24" s="2"/>
      <c r="C24" s="2"/>
      <c r="D24" s="2"/>
      <c r="E24" s="2" t="s">
        <v>577</v>
      </c>
      <c r="F24" s="2" t="s">
        <v>50</v>
      </c>
      <c r="G24" s="2" t="s">
        <v>564</v>
      </c>
      <c r="H24" s="2" t="s">
        <v>101</v>
      </c>
      <c r="I24" s="2" t="s">
        <v>58</v>
      </c>
      <c r="J24" s="5">
        <v>2</v>
      </c>
      <c r="K24" s="4">
        <v>3</v>
      </c>
      <c r="L24" s="3">
        <v>4</v>
      </c>
      <c r="M24" s="5">
        <v>2</v>
      </c>
      <c r="N24" s="6">
        <v>1</v>
      </c>
      <c r="O24">
        <f t="shared" si="6"/>
        <v>1.05</v>
      </c>
      <c r="P24">
        <f t="shared" si="7"/>
        <v>1.05</v>
      </c>
      <c r="Q24">
        <f t="shared" si="8"/>
        <v>1.2</v>
      </c>
      <c r="R24">
        <f t="shared" si="9"/>
        <v>1.01</v>
      </c>
      <c r="S24">
        <f t="shared" si="10"/>
        <v>1</v>
      </c>
      <c r="T24" cm="1">
        <f t="array" ref="T24">EXP(SQRT(SUM(LN(O24:S24)^2)))</f>
        <v>1.215548092916382</v>
      </c>
    </row>
    <row r="25" spans="1:20" ht="26.5" thickBot="1" x14ac:dyDescent="0.4">
      <c r="A25" s="9" t="s">
        <v>123</v>
      </c>
      <c r="B25" s="2"/>
      <c r="C25" s="2"/>
      <c r="D25" s="2"/>
      <c r="E25" s="2" t="s">
        <v>578</v>
      </c>
      <c r="F25" s="2" t="s">
        <v>50</v>
      </c>
      <c r="G25" s="2" t="s">
        <v>564</v>
      </c>
      <c r="H25" s="2" t="s">
        <v>101</v>
      </c>
      <c r="I25" s="2" t="s">
        <v>58</v>
      </c>
      <c r="J25" s="1">
        <v>5</v>
      </c>
      <c r="K25" s="4">
        <v>3</v>
      </c>
      <c r="L25" s="3">
        <v>4</v>
      </c>
      <c r="M25" s="5">
        <v>2</v>
      </c>
      <c r="N25" s="6">
        <v>1</v>
      </c>
      <c r="O25">
        <f t="shared" si="6"/>
        <v>1.5</v>
      </c>
      <c r="P25">
        <f t="shared" si="7"/>
        <v>1.05</v>
      </c>
      <c r="Q25">
        <f t="shared" si="8"/>
        <v>1.2</v>
      </c>
      <c r="R25">
        <f t="shared" si="9"/>
        <v>1.01</v>
      </c>
      <c r="S25">
        <f t="shared" si="10"/>
        <v>1</v>
      </c>
      <c r="T25" cm="1">
        <f t="array" ref="T25">EXP(SQRT(SUM(LN(O25:S25)^2)))</f>
        <v>1.5641626577464089</v>
      </c>
    </row>
  </sheetData>
  <mergeCells count="1">
    <mergeCell ref="V3:AA3"/>
  </mergeCells>
  <hyperlinks>
    <hyperlink ref="A1" location="'Table of contents'!A1" display="Return to table of contents"/>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
  <sheetViews>
    <sheetView topLeftCell="I1" workbookViewId="0">
      <selection activeCell="T7" sqref="T7"/>
    </sheetView>
  </sheetViews>
  <sheetFormatPr defaultRowHeight="14.5" x14ac:dyDescent="0.35"/>
  <cols>
    <col min="2" max="2" width="8.7265625" style="19"/>
    <col min="3" max="3" width="15" style="19" customWidth="1"/>
    <col min="4" max="4" width="15.81640625" style="19" customWidth="1"/>
    <col min="5" max="5" width="21.7265625" style="19" customWidth="1"/>
    <col min="6" max="6" width="8.7265625" style="19"/>
    <col min="7" max="7" width="12.7265625" style="19" customWidth="1"/>
    <col min="8" max="8" width="8.7265625" style="19"/>
  </cols>
  <sheetData>
    <row r="1" spans="1:27" x14ac:dyDescent="0.35">
      <c r="A1" s="76" t="s">
        <v>873</v>
      </c>
      <c r="B1"/>
      <c r="C1"/>
      <c r="D1"/>
      <c r="E1"/>
      <c r="F1"/>
      <c r="G1"/>
      <c r="H1"/>
    </row>
    <row r="2" spans="1:27" ht="16" thickBot="1" x14ac:dyDescent="0.4">
      <c r="A2" s="78" t="s">
        <v>901</v>
      </c>
      <c r="B2"/>
      <c r="C2"/>
      <c r="D2"/>
      <c r="E2"/>
      <c r="F2"/>
      <c r="G2"/>
      <c r="H2"/>
    </row>
    <row r="3" spans="1:27" ht="52.5" thickBot="1" x14ac:dyDescent="0.4">
      <c r="A3" s="9" t="s">
        <v>38</v>
      </c>
      <c r="B3" s="7" t="s">
        <v>39</v>
      </c>
      <c r="C3" s="7" t="s">
        <v>296</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29.5" thickBot="1" x14ac:dyDescent="0.4">
      <c r="A4" s="10" t="s">
        <v>47</v>
      </c>
      <c r="B4" s="19" t="s">
        <v>305</v>
      </c>
      <c r="C4" s="19">
        <v>3.21</v>
      </c>
      <c r="D4" s="19" t="s">
        <v>357</v>
      </c>
      <c r="E4" s="19" t="s">
        <v>505</v>
      </c>
      <c r="F4" s="19">
        <v>100</v>
      </c>
      <c r="G4" s="19" t="s">
        <v>1152</v>
      </c>
      <c r="H4" s="19" t="s">
        <v>504</v>
      </c>
      <c r="J4" s="23">
        <v>1</v>
      </c>
      <c r="K4" s="23">
        <v>1</v>
      </c>
      <c r="L4" s="23">
        <v>1</v>
      </c>
      <c r="M4" s="23">
        <v>1</v>
      </c>
      <c r="N4" s="23">
        <v>1</v>
      </c>
      <c r="O4">
        <f>IF(J4=1,W$5,IF(J4=2,W$6,IF(J4=3,W$7,IF(J4=4,W$8,IF(J4=5,W$9,"no")))))</f>
        <v>1</v>
      </c>
      <c r="P4">
        <f t="shared" ref="P4:S4" si="0">IF(K4=1,X$5,IF(K4=2,X$6,IF(K4=3,X$7,IF(K4=4,X$8,IF(K4=5,X$9,"no")))))</f>
        <v>1</v>
      </c>
      <c r="Q4">
        <f t="shared" si="0"/>
        <v>1</v>
      </c>
      <c r="R4">
        <f t="shared" si="0"/>
        <v>1</v>
      </c>
      <c r="S4">
        <f t="shared" si="0"/>
        <v>1</v>
      </c>
      <c r="T4" cm="1">
        <f t="array" ref="T4">EXP(SQRT(SUM(LN(O4:S4)^2)))</f>
        <v>1</v>
      </c>
      <c r="V4" s="47" t="s">
        <v>906</v>
      </c>
      <c r="W4" s="7" t="s">
        <v>907</v>
      </c>
      <c r="X4" s="7" t="s">
        <v>908</v>
      </c>
      <c r="Y4" s="7" t="s">
        <v>909</v>
      </c>
      <c r="Z4" s="7" t="s">
        <v>910</v>
      </c>
      <c r="AA4" s="7" t="s">
        <v>911</v>
      </c>
    </row>
    <row r="5" spans="1:27" x14ac:dyDescent="0.35">
      <c r="V5">
        <v>1</v>
      </c>
      <c r="W5">
        <v>1</v>
      </c>
      <c r="X5">
        <v>1</v>
      </c>
      <c r="Y5">
        <v>1</v>
      </c>
      <c r="Z5">
        <v>1</v>
      </c>
      <c r="AA5">
        <v>1</v>
      </c>
    </row>
    <row r="6" spans="1:27" x14ac:dyDescent="0.35">
      <c r="V6">
        <v>2</v>
      </c>
      <c r="W6">
        <v>1.05</v>
      </c>
      <c r="X6">
        <v>1.02</v>
      </c>
      <c r="Y6">
        <v>1.02</v>
      </c>
      <c r="Z6">
        <v>1.01</v>
      </c>
      <c r="AA6">
        <v>1.05</v>
      </c>
    </row>
    <row r="7" spans="1:27" x14ac:dyDescent="0.35">
      <c r="V7">
        <v>3</v>
      </c>
      <c r="W7">
        <v>1.1000000000000001</v>
      </c>
      <c r="X7">
        <v>1.05</v>
      </c>
      <c r="Y7">
        <v>1.1000000000000001</v>
      </c>
      <c r="Z7">
        <v>1.02</v>
      </c>
      <c r="AA7">
        <v>1.2</v>
      </c>
    </row>
    <row r="8" spans="1:27" x14ac:dyDescent="0.35">
      <c r="V8">
        <v>4</v>
      </c>
      <c r="W8">
        <v>1.2</v>
      </c>
      <c r="X8">
        <v>1.1000000000000001</v>
      </c>
      <c r="Y8">
        <v>1.2</v>
      </c>
      <c r="Z8">
        <v>1.05</v>
      </c>
      <c r="AA8">
        <v>1.5</v>
      </c>
    </row>
    <row r="9" spans="1:27" x14ac:dyDescent="0.35">
      <c r="V9">
        <v>5</v>
      </c>
      <c r="W9">
        <v>1.5</v>
      </c>
      <c r="X9">
        <v>1.2</v>
      </c>
      <c r="Y9">
        <v>1.5</v>
      </c>
      <c r="Z9">
        <v>1.1000000000000001</v>
      </c>
      <c r="AA9">
        <v>2</v>
      </c>
    </row>
  </sheetData>
  <mergeCells count="1">
    <mergeCell ref="V3:AA3"/>
  </mergeCells>
  <hyperlinks>
    <hyperlink ref="A1" location="'Table of contents'!A1" display="Return to table of contents"/>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
  <sheetViews>
    <sheetView workbookViewId="0"/>
  </sheetViews>
  <sheetFormatPr defaultRowHeight="14.5" x14ac:dyDescent="0.35"/>
  <cols>
    <col min="2" max="2" width="21" style="19" customWidth="1"/>
    <col min="3" max="4" width="0" style="19" hidden="1" customWidth="1"/>
    <col min="5" max="5" width="8.7265625" style="19"/>
  </cols>
  <sheetData>
    <row r="1" spans="1:27" x14ac:dyDescent="0.35">
      <c r="A1" s="76" t="s">
        <v>873</v>
      </c>
      <c r="B1"/>
      <c r="C1"/>
      <c r="D1"/>
      <c r="E1"/>
    </row>
    <row r="2" spans="1:27" ht="16" thickBot="1" x14ac:dyDescent="0.4">
      <c r="A2" s="78" t="s">
        <v>902</v>
      </c>
      <c r="B2"/>
      <c r="C2"/>
      <c r="D2"/>
      <c r="E2"/>
    </row>
    <row r="3" spans="1:27" ht="52.5" thickBot="1" x14ac:dyDescent="0.4">
      <c r="A3" s="9" t="s">
        <v>38</v>
      </c>
      <c r="B3" s="7" t="s">
        <v>39</v>
      </c>
      <c r="C3" s="7" t="s">
        <v>296</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29.5" thickBot="1" x14ac:dyDescent="0.4">
      <c r="A4" s="10" t="s">
        <v>333</v>
      </c>
      <c r="B4" s="19" t="s">
        <v>506</v>
      </c>
      <c r="C4" s="19">
        <v>328536</v>
      </c>
      <c r="D4" s="19" t="s">
        <v>63</v>
      </c>
      <c r="E4" s="19" t="s">
        <v>509</v>
      </c>
      <c r="F4">
        <v>100</v>
      </c>
      <c r="G4">
        <v>2017</v>
      </c>
      <c r="H4" t="s">
        <v>504</v>
      </c>
      <c r="J4" s="23">
        <v>1</v>
      </c>
      <c r="K4" s="23">
        <v>1</v>
      </c>
      <c r="L4" s="24">
        <v>2</v>
      </c>
      <c r="M4" s="23">
        <v>1</v>
      </c>
      <c r="N4" s="21">
        <v>4</v>
      </c>
      <c r="O4">
        <f>IF(J4=1,W$5,IF(J4=2,W$6,IF(J4=3,W$7,IF(J4=4,W$8,IF(J4=5,W$9,"no")))))</f>
        <v>1</v>
      </c>
      <c r="P4">
        <f>IF(K4=1,X$5,IF(K4=2,X$6,IF(K4=3,X$7,IF(K4=4,X$8,IF(K4=5,X$9,"no")))))</f>
        <v>1</v>
      </c>
      <c r="Q4">
        <f>IF(L4=1,Y$5,IF(L4=2,Y$6,IF(L4=3,Y$7,IF(L4=4,Y$8,IF(L4=5,Y$9,"no")))))</f>
        <v>1.02</v>
      </c>
      <c r="R4">
        <f>IF(M4=1,Z$5,IF(M4=2,Z$6,IF(M4=3,Z$7,IF(M4=4,Z$8,IF(M4=5,Z$9,"no")))))</f>
        <v>1</v>
      </c>
      <c r="S4">
        <f>IF(N4=1,AA$5,IF(N4=2,AA$6,IF(N4=3,AA$7,IF(N4=4,AA$8,IF(N4=5,AA$9,"no")))))</f>
        <v>1.5</v>
      </c>
      <c r="T4" cm="1">
        <f t="array" ref="T4">EXP(SQRT(SUM(LN(O4:S4)^2)))</f>
        <v>1.5007251028381072</v>
      </c>
      <c r="V4" s="47" t="s">
        <v>906</v>
      </c>
      <c r="W4" s="7" t="s">
        <v>907</v>
      </c>
      <c r="X4" s="7" t="s">
        <v>908</v>
      </c>
      <c r="Y4" s="7" t="s">
        <v>909</v>
      </c>
      <c r="Z4" s="7" t="s">
        <v>910</v>
      </c>
      <c r="AA4" s="7" t="s">
        <v>911</v>
      </c>
    </row>
    <row r="5" spans="1:27" ht="29" x14ac:dyDescent="0.35">
      <c r="B5" s="19" t="s">
        <v>507</v>
      </c>
      <c r="C5" s="19">
        <v>2480458</v>
      </c>
      <c r="D5" s="19" t="s">
        <v>63</v>
      </c>
      <c r="E5" s="19" t="s">
        <v>509</v>
      </c>
      <c r="F5">
        <v>100</v>
      </c>
      <c r="G5">
        <v>2017</v>
      </c>
      <c r="H5" t="s">
        <v>504</v>
      </c>
      <c r="J5" s="23">
        <v>1</v>
      </c>
      <c r="K5" s="23">
        <v>1</v>
      </c>
      <c r="L5" s="24">
        <v>2</v>
      </c>
      <c r="M5" s="23">
        <v>1</v>
      </c>
      <c r="N5" s="21">
        <v>4</v>
      </c>
      <c r="O5">
        <f t="shared" ref="O5:S6" si="0">IF(J5=1,W$5,IF(J5=2,W$6,IF(J5=3,W$7,IF(J5=4,W$8,IF(J5=5,W$9,"no")))))</f>
        <v>1</v>
      </c>
      <c r="P5">
        <f t="shared" si="0"/>
        <v>1</v>
      </c>
      <c r="Q5">
        <f t="shared" si="0"/>
        <v>1.02</v>
      </c>
      <c r="R5">
        <f t="shared" si="0"/>
        <v>1</v>
      </c>
      <c r="S5">
        <f t="shared" si="0"/>
        <v>1.5</v>
      </c>
      <c r="T5" cm="1">
        <f t="array" ref="T5">EXP(SQRT(SUM(LN(O5:S5)^2)))</f>
        <v>1.5007251028381072</v>
      </c>
      <c r="V5">
        <v>1</v>
      </c>
      <c r="W5">
        <v>1</v>
      </c>
      <c r="X5">
        <v>1</v>
      </c>
      <c r="Y5">
        <v>1</v>
      </c>
      <c r="Z5">
        <v>1</v>
      </c>
      <c r="AA5">
        <v>1</v>
      </c>
    </row>
    <row r="6" spans="1:27" ht="29" x14ac:dyDescent="0.35">
      <c r="B6" s="19" t="s">
        <v>508</v>
      </c>
      <c r="C6" s="19">
        <v>154530</v>
      </c>
      <c r="D6" s="19" t="s">
        <v>63</v>
      </c>
      <c r="E6" s="19" t="s">
        <v>509</v>
      </c>
      <c r="F6">
        <v>100</v>
      </c>
      <c r="G6">
        <v>2017</v>
      </c>
      <c r="H6" t="s">
        <v>504</v>
      </c>
      <c r="J6" s="23">
        <v>1</v>
      </c>
      <c r="K6" s="23">
        <v>1</v>
      </c>
      <c r="L6" s="24">
        <v>2</v>
      </c>
      <c r="M6" s="23">
        <v>1</v>
      </c>
      <c r="N6" s="21">
        <v>4</v>
      </c>
      <c r="O6">
        <f t="shared" si="0"/>
        <v>1</v>
      </c>
      <c r="P6">
        <f t="shared" si="0"/>
        <v>1</v>
      </c>
      <c r="Q6">
        <f t="shared" si="0"/>
        <v>1.02</v>
      </c>
      <c r="R6">
        <f t="shared" si="0"/>
        <v>1</v>
      </c>
      <c r="S6">
        <f t="shared" si="0"/>
        <v>1.5</v>
      </c>
      <c r="T6" cm="1">
        <f t="array" ref="T6">EXP(SQRT(SUM(LN(O6:S6)^2)))</f>
        <v>1.5007251028381072</v>
      </c>
      <c r="V6">
        <v>2</v>
      </c>
      <c r="W6">
        <v>1.05</v>
      </c>
      <c r="X6">
        <v>1.02</v>
      </c>
      <c r="Y6">
        <v>1.02</v>
      </c>
      <c r="Z6">
        <v>1.01</v>
      </c>
      <c r="AA6">
        <v>1.05</v>
      </c>
    </row>
    <row r="7" spans="1:27" x14ac:dyDescent="0.35">
      <c r="V7">
        <v>3</v>
      </c>
      <c r="W7">
        <v>1.1000000000000001</v>
      </c>
      <c r="X7">
        <v>1.05</v>
      </c>
      <c r="Y7">
        <v>1.1000000000000001</v>
      </c>
      <c r="Z7">
        <v>1.02</v>
      </c>
      <c r="AA7">
        <v>1.2</v>
      </c>
    </row>
    <row r="8" spans="1:27" x14ac:dyDescent="0.35">
      <c r="V8">
        <v>4</v>
      </c>
      <c r="W8">
        <v>1.2</v>
      </c>
      <c r="X8">
        <v>1.1000000000000001</v>
      </c>
      <c r="Y8">
        <v>1.2</v>
      </c>
      <c r="Z8">
        <v>1.05</v>
      </c>
      <c r="AA8">
        <v>1.5</v>
      </c>
    </row>
    <row r="9" spans="1:27" x14ac:dyDescent="0.35">
      <c r="V9">
        <v>5</v>
      </c>
      <c r="W9">
        <v>1.5</v>
      </c>
      <c r="X9">
        <v>1.2</v>
      </c>
      <c r="Y9">
        <v>1.5</v>
      </c>
      <c r="Z9">
        <v>1.1000000000000001</v>
      </c>
      <c r="AA9">
        <v>2</v>
      </c>
    </row>
  </sheetData>
  <mergeCells count="1">
    <mergeCell ref="V3:AA3"/>
  </mergeCells>
  <hyperlinks>
    <hyperlink ref="A1" location="'Table of contents'!A1" display="Return to table of contents"/>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21"/>
  <sheetViews>
    <sheetView workbookViewId="0"/>
  </sheetViews>
  <sheetFormatPr defaultRowHeight="14.5" x14ac:dyDescent="0.35"/>
  <cols>
    <col min="2" max="2" width="24" style="19" customWidth="1"/>
    <col min="3" max="4" width="0" style="19" hidden="1" customWidth="1"/>
    <col min="5" max="8" width="8.7265625" style="19"/>
    <col min="9" max="9" width="12.7265625" style="19" customWidth="1"/>
  </cols>
  <sheetData>
    <row r="1" spans="1:27" x14ac:dyDescent="0.35">
      <c r="A1" s="76" t="s">
        <v>873</v>
      </c>
      <c r="B1"/>
      <c r="C1"/>
      <c r="D1"/>
      <c r="E1"/>
      <c r="F1"/>
      <c r="G1"/>
      <c r="H1"/>
      <c r="I1"/>
    </row>
    <row r="2" spans="1:27" ht="16" thickBot="1" x14ac:dyDescent="0.4">
      <c r="A2" s="110" t="s">
        <v>510</v>
      </c>
      <c r="B2"/>
      <c r="C2"/>
      <c r="D2"/>
      <c r="E2"/>
      <c r="F2"/>
      <c r="G2"/>
      <c r="H2"/>
      <c r="I2"/>
    </row>
    <row r="3" spans="1:27" ht="52.5" thickBot="1" x14ac:dyDescent="0.4">
      <c r="A3" s="9" t="s">
        <v>38</v>
      </c>
      <c r="B3" s="7" t="s">
        <v>39</v>
      </c>
      <c r="C3" s="7" t="s">
        <v>296</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15" thickBot="1" x14ac:dyDescent="0.4">
      <c r="A4" t="s">
        <v>510</v>
      </c>
      <c r="B4" s="47"/>
      <c r="C4" s="47"/>
      <c r="D4" s="47"/>
      <c r="E4" s="47"/>
      <c r="F4" s="47"/>
      <c r="G4" s="47"/>
      <c r="H4" s="47"/>
      <c r="I4" s="47"/>
      <c r="J4" s="47"/>
      <c r="K4" s="47"/>
      <c r="L4" s="47"/>
      <c r="M4" s="47"/>
      <c r="N4" s="47"/>
      <c r="V4" s="47" t="s">
        <v>906</v>
      </c>
      <c r="W4" s="7" t="s">
        <v>907</v>
      </c>
      <c r="X4" s="7" t="s">
        <v>908</v>
      </c>
      <c r="Y4" s="7" t="s">
        <v>909</v>
      </c>
      <c r="Z4" s="7" t="s">
        <v>910</v>
      </c>
      <c r="AA4" s="7" t="s">
        <v>911</v>
      </c>
    </row>
    <row r="5" spans="1:27" ht="29" x14ac:dyDescent="0.35">
      <c r="A5" s="10" t="s">
        <v>511</v>
      </c>
      <c r="B5" s="19" t="s">
        <v>512</v>
      </c>
      <c r="C5" s="19">
        <v>30</v>
      </c>
      <c r="D5" s="19" t="s">
        <v>337</v>
      </c>
      <c r="E5" s="19" t="s">
        <v>345</v>
      </c>
      <c r="F5" s="19">
        <f>(103969/1401443)*100</f>
        <v>7.4187105718891173</v>
      </c>
      <c r="G5" s="19">
        <v>2017</v>
      </c>
      <c r="H5" s="19" t="s">
        <v>504</v>
      </c>
      <c r="I5" s="19" t="s">
        <v>396</v>
      </c>
      <c r="J5" s="23">
        <v>1</v>
      </c>
      <c r="K5" s="25">
        <v>3</v>
      </c>
      <c r="L5" s="24">
        <v>2</v>
      </c>
      <c r="M5" s="23">
        <v>1</v>
      </c>
      <c r="N5" s="23">
        <v>1</v>
      </c>
      <c r="O5">
        <f t="shared" ref="O5:S9" si="0">IF(J5=1,W$5,IF(J5=2,W$6,IF(J5=3,W$7,IF(J5=4,W$8,IF(J5=5,W$9,"no")))))</f>
        <v>1</v>
      </c>
      <c r="P5">
        <f t="shared" si="0"/>
        <v>1.05</v>
      </c>
      <c r="Q5">
        <f t="shared" si="0"/>
        <v>1.02</v>
      </c>
      <c r="R5">
        <f t="shared" si="0"/>
        <v>1</v>
      </c>
      <c r="S5">
        <f t="shared" si="0"/>
        <v>1</v>
      </c>
      <c r="T5" cm="1">
        <f t="array" ref="T5">EXP(SQRT(SUM(LN(O5:S5)^2)))</f>
        <v>1.0540666817458317</v>
      </c>
      <c r="V5">
        <v>1</v>
      </c>
      <c r="W5">
        <v>1</v>
      </c>
      <c r="X5">
        <v>1</v>
      </c>
      <c r="Y5">
        <v>1</v>
      </c>
      <c r="Z5">
        <v>1</v>
      </c>
      <c r="AA5">
        <v>1</v>
      </c>
    </row>
    <row r="6" spans="1:27" ht="29" x14ac:dyDescent="0.35">
      <c r="B6" s="19" t="s">
        <v>513</v>
      </c>
      <c r="C6" s="19">
        <v>33</v>
      </c>
      <c r="D6" s="19" t="s">
        <v>337</v>
      </c>
      <c r="E6" s="19" t="s">
        <v>345</v>
      </c>
      <c r="F6" s="19">
        <f t="shared" ref="F6:F21" si="1">(103969/1401443)*100</f>
        <v>7.4187105718891173</v>
      </c>
      <c r="G6" s="19">
        <v>2017</v>
      </c>
      <c r="H6" s="19" t="s">
        <v>504</v>
      </c>
      <c r="I6" s="19" t="s">
        <v>396</v>
      </c>
      <c r="J6" s="23">
        <v>1</v>
      </c>
      <c r="K6" s="25">
        <v>3</v>
      </c>
      <c r="L6" s="24">
        <v>2</v>
      </c>
      <c r="M6" s="23">
        <v>1</v>
      </c>
      <c r="N6" s="23">
        <v>1</v>
      </c>
      <c r="O6">
        <f t="shared" si="0"/>
        <v>1</v>
      </c>
      <c r="P6">
        <f t="shared" si="0"/>
        <v>1.05</v>
      </c>
      <c r="Q6">
        <f t="shared" si="0"/>
        <v>1.02</v>
      </c>
      <c r="R6">
        <f t="shared" si="0"/>
        <v>1</v>
      </c>
      <c r="S6">
        <f t="shared" si="0"/>
        <v>1</v>
      </c>
      <c r="T6" cm="1">
        <f t="array" ref="T6">EXP(SQRT(SUM(LN(O6:S6)^2)))</f>
        <v>1.0540666817458317</v>
      </c>
      <c r="V6">
        <v>2</v>
      </c>
      <c r="W6">
        <v>1.05</v>
      </c>
      <c r="X6">
        <v>1.02</v>
      </c>
      <c r="Y6">
        <v>1.02</v>
      </c>
      <c r="Z6">
        <v>1.01</v>
      </c>
      <c r="AA6">
        <v>1.05</v>
      </c>
    </row>
    <row r="7" spans="1:27" ht="43.5" x14ac:dyDescent="0.35">
      <c r="A7" s="10" t="s">
        <v>304</v>
      </c>
      <c r="B7" s="19" t="s">
        <v>514</v>
      </c>
      <c r="C7" s="19">
        <v>98</v>
      </c>
      <c r="D7" s="19" t="s">
        <v>337</v>
      </c>
      <c r="E7" s="19" t="s">
        <v>345</v>
      </c>
      <c r="F7" s="19">
        <f t="shared" si="1"/>
        <v>7.4187105718891173</v>
      </c>
      <c r="G7" s="19">
        <v>2017</v>
      </c>
      <c r="H7" s="19" t="s">
        <v>504</v>
      </c>
      <c r="I7" s="19" t="s">
        <v>396</v>
      </c>
      <c r="J7" s="23">
        <v>1</v>
      </c>
      <c r="K7" s="25">
        <v>3</v>
      </c>
      <c r="L7" s="24">
        <v>2</v>
      </c>
      <c r="M7" s="23">
        <v>1</v>
      </c>
      <c r="N7" s="23">
        <v>1</v>
      </c>
      <c r="O7">
        <f t="shared" si="0"/>
        <v>1</v>
      </c>
      <c r="P7">
        <f t="shared" si="0"/>
        <v>1.05</v>
      </c>
      <c r="Q7">
        <f t="shared" si="0"/>
        <v>1.02</v>
      </c>
      <c r="R7">
        <f t="shared" si="0"/>
        <v>1</v>
      </c>
      <c r="S7">
        <f t="shared" si="0"/>
        <v>1</v>
      </c>
      <c r="T7" cm="1">
        <f t="array" ref="T7">EXP(SQRT(SUM(LN(O7:S7)^2)))</f>
        <v>1.0540666817458317</v>
      </c>
      <c r="V7">
        <v>3</v>
      </c>
      <c r="W7">
        <v>1.1000000000000001</v>
      </c>
      <c r="X7">
        <v>1.05</v>
      </c>
      <c r="Y7">
        <v>1.1000000000000001</v>
      </c>
      <c r="Z7">
        <v>1.02</v>
      </c>
      <c r="AA7">
        <v>1.2</v>
      </c>
    </row>
    <row r="8" spans="1:27" ht="29" x14ac:dyDescent="0.35">
      <c r="B8" s="19" t="s">
        <v>515</v>
      </c>
      <c r="C8" s="19">
        <v>158</v>
      </c>
      <c r="D8" s="19" t="s">
        <v>328</v>
      </c>
      <c r="E8" s="19" t="s">
        <v>345</v>
      </c>
      <c r="F8" s="19">
        <f t="shared" si="1"/>
        <v>7.4187105718891173</v>
      </c>
      <c r="G8" s="19">
        <v>2017</v>
      </c>
      <c r="H8" s="19" t="s">
        <v>504</v>
      </c>
      <c r="I8" s="19" t="s">
        <v>396</v>
      </c>
      <c r="J8" s="23">
        <v>1</v>
      </c>
      <c r="K8" s="25">
        <v>3</v>
      </c>
      <c r="L8" s="24">
        <v>2</v>
      </c>
      <c r="M8" s="23">
        <v>1</v>
      </c>
      <c r="N8" s="23">
        <v>1</v>
      </c>
      <c r="O8">
        <f t="shared" si="0"/>
        <v>1</v>
      </c>
      <c r="P8">
        <f t="shared" si="0"/>
        <v>1.05</v>
      </c>
      <c r="Q8">
        <f t="shared" si="0"/>
        <v>1.02</v>
      </c>
      <c r="R8">
        <f t="shared" si="0"/>
        <v>1</v>
      </c>
      <c r="S8">
        <f t="shared" si="0"/>
        <v>1</v>
      </c>
      <c r="T8" cm="1">
        <f t="array" ref="T8">EXP(SQRT(SUM(LN(O8:S8)^2)))</f>
        <v>1.0540666817458317</v>
      </c>
      <c r="V8">
        <v>4</v>
      </c>
      <c r="W8">
        <v>1.2</v>
      </c>
      <c r="X8">
        <v>1.1000000000000001</v>
      </c>
      <c r="Y8">
        <v>1.2</v>
      </c>
      <c r="Z8">
        <v>1.05</v>
      </c>
      <c r="AA8">
        <v>1.5</v>
      </c>
    </row>
    <row r="9" spans="1:27" ht="29" x14ac:dyDescent="0.35">
      <c r="B9" s="19" t="s">
        <v>516</v>
      </c>
      <c r="C9" s="19">
        <v>110</v>
      </c>
      <c r="D9" s="19" t="s">
        <v>328</v>
      </c>
      <c r="E9" s="19" t="s">
        <v>345</v>
      </c>
      <c r="F9" s="19">
        <f t="shared" si="1"/>
        <v>7.4187105718891173</v>
      </c>
      <c r="G9" s="19">
        <v>2017</v>
      </c>
      <c r="H9" s="19" t="s">
        <v>504</v>
      </c>
      <c r="I9" s="19" t="s">
        <v>396</v>
      </c>
      <c r="J9" s="23">
        <v>1</v>
      </c>
      <c r="K9" s="25">
        <v>3</v>
      </c>
      <c r="L9" s="24">
        <v>2</v>
      </c>
      <c r="M9" s="23">
        <v>1</v>
      </c>
      <c r="N9" s="23">
        <v>1</v>
      </c>
      <c r="O9">
        <f t="shared" si="0"/>
        <v>1</v>
      </c>
      <c r="P9">
        <f t="shared" si="0"/>
        <v>1.05</v>
      </c>
      <c r="Q9">
        <f t="shared" si="0"/>
        <v>1.02</v>
      </c>
      <c r="R9">
        <f t="shared" si="0"/>
        <v>1</v>
      </c>
      <c r="S9">
        <f t="shared" si="0"/>
        <v>1</v>
      </c>
      <c r="T9" cm="1">
        <f t="array" ref="T9">EXP(SQRT(SUM(LN(O9:S9)^2)))</f>
        <v>1.0540666817458317</v>
      </c>
      <c r="V9">
        <v>5</v>
      </c>
      <c r="W9">
        <v>1.5</v>
      </c>
      <c r="X9">
        <v>1.2</v>
      </c>
      <c r="Y9">
        <v>1.5</v>
      </c>
      <c r="Z9">
        <v>1.1000000000000001</v>
      </c>
      <c r="AA9">
        <v>2</v>
      </c>
    </row>
    <row r="10" spans="1:27" ht="29" x14ac:dyDescent="0.35">
      <c r="B10" s="19" t="s">
        <v>517</v>
      </c>
      <c r="C10" s="19">
        <v>31</v>
      </c>
      <c r="D10" s="19" t="s">
        <v>518</v>
      </c>
      <c r="E10" s="19" t="s">
        <v>345</v>
      </c>
      <c r="F10" s="19">
        <f t="shared" si="1"/>
        <v>7.4187105718891173</v>
      </c>
      <c r="G10" s="19">
        <v>2017</v>
      </c>
      <c r="H10" s="19" t="s">
        <v>504</v>
      </c>
      <c r="I10" s="19" t="s">
        <v>396</v>
      </c>
      <c r="J10" s="23">
        <v>1</v>
      </c>
      <c r="K10" s="25">
        <v>3</v>
      </c>
      <c r="L10" s="24">
        <v>2</v>
      </c>
      <c r="M10" s="23">
        <v>1</v>
      </c>
      <c r="N10" s="23">
        <v>1</v>
      </c>
      <c r="O10">
        <f t="shared" ref="O10:O21" si="2">IF(J10=1,W$5,IF(J10=2,W$6,IF(J10=3,W$7,IF(J10=4,W$8,IF(J10=5,W$9,"no")))))</f>
        <v>1</v>
      </c>
      <c r="P10">
        <f t="shared" ref="P10:P21" si="3">IF(K10=1,X$5,IF(K10=2,X$6,IF(K10=3,X$7,IF(K10=4,X$8,IF(K10=5,X$9,"no")))))</f>
        <v>1.05</v>
      </c>
      <c r="Q10">
        <f t="shared" ref="Q10:Q21" si="4">IF(L10=1,Y$5,IF(L10=2,Y$6,IF(L10=3,Y$7,IF(L10=4,Y$8,IF(L10=5,Y$9,"no")))))</f>
        <v>1.02</v>
      </c>
      <c r="R10">
        <f t="shared" ref="R10:R21" si="5">IF(M10=1,Z$5,IF(M10=2,Z$6,IF(M10=3,Z$7,IF(M10=4,Z$8,IF(M10=5,Z$9,"no")))))</f>
        <v>1</v>
      </c>
      <c r="S10">
        <f t="shared" ref="S10:S21" si="6">IF(N10=1,AA$5,IF(N10=2,AA$6,IF(N10=3,AA$7,IF(N10=4,AA$8,IF(N10=5,AA$9,"no")))))</f>
        <v>1</v>
      </c>
      <c r="T10" cm="1">
        <f t="array" ref="T10">EXP(SQRT(SUM(LN(O10:S10)^2)))</f>
        <v>1.0540666817458317</v>
      </c>
    </row>
    <row r="11" spans="1:27" ht="29" x14ac:dyDescent="0.35">
      <c r="B11" s="19" t="s">
        <v>519</v>
      </c>
      <c r="C11" s="19">
        <v>20</v>
      </c>
      <c r="D11" s="19" t="s">
        <v>520</v>
      </c>
      <c r="E11" s="19" t="s">
        <v>345</v>
      </c>
      <c r="F11" s="19">
        <f t="shared" si="1"/>
        <v>7.4187105718891173</v>
      </c>
      <c r="G11" s="19">
        <v>2017</v>
      </c>
      <c r="H11" s="19" t="s">
        <v>504</v>
      </c>
      <c r="I11" s="19" t="s">
        <v>396</v>
      </c>
      <c r="J11" s="23">
        <v>1</v>
      </c>
      <c r="K11" s="25">
        <v>3</v>
      </c>
      <c r="L11" s="24">
        <v>2</v>
      </c>
      <c r="M11" s="23">
        <v>1</v>
      </c>
      <c r="N11" s="23">
        <v>1</v>
      </c>
      <c r="O11">
        <f t="shared" si="2"/>
        <v>1</v>
      </c>
      <c r="P11">
        <f t="shared" si="3"/>
        <v>1.05</v>
      </c>
      <c r="Q11">
        <f t="shared" si="4"/>
        <v>1.02</v>
      </c>
      <c r="R11">
        <f t="shared" si="5"/>
        <v>1</v>
      </c>
      <c r="S11">
        <f t="shared" si="6"/>
        <v>1</v>
      </c>
      <c r="T11" cm="1">
        <f t="array" ref="T11">EXP(SQRT(SUM(LN(O11:S11)^2)))</f>
        <v>1.0540666817458317</v>
      </c>
    </row>
    <row r="12" spans="1:27" ht="43.5" x14ac:dyDescent="0.35">
      <c r="B12" s="19" t="s">
        <v>521</v>
      </c>
      <c r="C12" s="19">
        <v>78</v>
      </c>
      <c r="D12" s="19" t="s">
        <v>337</v>
      </c>
      <c r="E12" s="19" t="s">
        <v>345</v>
      </c>
      <c r="F12" s="19">
        <f t="shared" si="1"/>
        <v>7.4187105718891173</v>
      </c>
      <c r="G12" s="19">
        <v>2017</v>
      </c>
      <c r="H12" s="19" t="s">
        <v>504</v>
      </c>
      <c r="I12" s="19" t="s">
        <v>396</v>
      </c>
      <c r="J12" s="23">
        <v>1</v>
      </c>
      <c r="K12" s="25">
        <v>3</v>
      </c>
      <c r="L12" s="24">
        <v>2</v>
      </c>
      <c r="M12" s="23">
        <v>1</v>
      </c>
      <c r="N12" s="23">
        <v>1</v>
      </c>
      <c r="O12">
        <f t="shared" si="2"/>
        <v>1</v>
      </c>
      <c r="P12">
        <f t="shared" si="3"/>
        <v>1.05</v>
      </c>
      <c r="Q12">
        <f t="shared" si="4"/>
        <v>1.02</v>
      </c>
      <c r="R12">
        <f t="shared" si="5"/>
        <v>1</v>
      </c>
      <c r="S12">
        <f t="shared" si="6"/>
        <v>1</v>
      </c>
      <c r="T12" cm="1">
        <f t="array" ref="T12">EXP(SQRT(SUM(LN(O12:S12)^2)))</f>
        <v>1.0540666817458317</v>
      </c>
    </row>
    <row r="13" spans="1:27" ht="58" x14ac:dyDescent="0.35">
      <c r="A13" s="10" t="s">
        <v>333</v>
      </c>
      <c r="B13" s="19" t="s">
        <v>522</v>
      </c>
      <c r="C13" s="19">
        <v>100</v>
      </c>
      <c r="D13" s="19" t="s">
        <v>337</v>
      </c>
      <c r="E13" s="19" t="s">
        <v>345</v>
      </c>
      <c r="F13" s="19">
        <f t="shared" si="1"/>
        <v>7.4187105718891173</v>
      </c>
      <c r="G13" s="19">
        <v>2017</v>
      </c>
      <c r="H13" s="19" t="s">
        <v>504</v>
      </c>
      <c r="I13" s="19" t="s">
        <v>396</v>
      </c>
      <c r="J13" s="23">
        <v>1</v>
      </c>
      <c r="K13" s="25">
        <v>3</v>
      </c>
      <c r="L13" s="24">
        <v>2</v>
      </c>
      <c r="M13" s="23">
        <v>1</v>
      </c>
      <c r="N13" s="23">
        <v>1</v>
      </c>
      <c r="O13">
        <f t="shared" si="2"/>
        <v>1</v>
      </c>
      <c r="P13">
        <f t="shared" si="3"/>
        <v>1.05</v>
      </c>
      <c r="Q13">
        <f t="shared" si="4"/>
        <v>1.02</v>
      </c>
      <c r="R13">
        <f t="shared" si="5"/>
        <v>1</v>
      </c>
      <c r="S13">
        <f t="shared" si="6"/>
        <v>1</v>
      </c>
      <c r="T13" cm="1">
        <f t="array" ref="T13">EXP(SQRT(SUM(LN(O13:S13)^2)))</f>
        <v>1.0540666817458317</v>
      </c>
    </row>
    <row r="14" spans="1:27" ht="29" x14ac:dyDescent="0.35">
      <c r="B14" s="19" t="s">
        <v>523</v>
      </c>
      <c r="C14" s="19">
        <v>3.1</v>
      </c>
      <c r="D14" s="19" t="s">
        <v>524</v>
      </c>
      <c r="E14" s="19" t="s">
        <v>345</v>
      </c>
      <c r="F14" s="19">
        <f t="shared" si="1"/>
        <v>7.4187105718891173</v>
      </c>
      <c r="G14" s="19">
        <v>2017</v>
      </c>
      <c r="H14" s="19" t="s">
        <v>504</v>
      </c>
      <c r="I14" s="19" t="s">
        <v>396</v>
      </c>
      <c r="J14" s="23">
        <v>1</v>
      </c>
      <c r="K14" s="25">
        <v>3</v>
      </c>
      <c r="L14" s="24">
        <v>2</v>
      </c>
      <c r="M14" s="23">
        <v>1</v>
      </c>
      <c r="N14" s="23">
        <v>1</v>
      </c>
      <c r="O14">
        <f t="shared" si="2"/>
        <v>1</v>
      </c>
      <c r="P14">
        <f t="shared" si="3"/>
        <v>1.05</v>
      </c>
      <c r="Q14">
        <f t="shared" si="4"/>
        <v>1.02</v>
      </c>
      <c r="R14">
        <f t="shared" si="5"/>
        <v>1</v>
      </c>
      <c r="S14">
        <f t="shared" si="6"/>
        <v>1</v>
      </c>
      <c r="T14" cm="1">
        <f t="array" ref="T14">EXP(SQRT(SUM(LN(O14:S14)^2)))</f>
        <v>1.0540666817458317</v>
      </c>
    </row>
    <row r="15" spans="1:27" ht="29" x14ac:dyDescent="0.35">
      <c r="B15" s="19" t="s">
        <v>525</v>
      </c>
      <c r="C15" s="19">
        <v>2.4</v>
      </c>
      <c r="D15" s="19" t="s">
        <v>524</v>
      </c>
      <c r="E15" s="19" t="s">
        <v>345</v>
      </c>
      <c r="F15" s="19">
        <f t="shared" si="1"/>
        <v>7.4187105718891173</v>
      </c>
      <c r="G15" s="19">
        <v>2017</v>
      </c>
      <c r="H15" s="19" t="s">
        <v>504</v>
      </c>
      <c r="I15" s="19" t="s">
        <v>396</v>
      </c>
      <c r="J15" s="23">
        <v>1</v>
      </c>
      <c r="K15" s="25">
        <v>3</v>
      </c>
      <c r="L15" s="24">
        <v>2</v>
      </c>
      <c r="M15" s="23">
        <v>1</v>
      </c>
      <c r="N15" s="23">
        <v>1</v>
      </c>
      <c r="O15">
        <f t="shared" si="2"/>
        <v>1</v>
      </c>
      <c r="P15">
        <f t="shared" si="3"/>
        <v>1.05</v>
      </c>
      <c r="Q15">
        <f t="shared" si="4"/>
        <v>1.02</v>
      </c>
      <c r="R15">
        <f t="shared" si="5"/>
        <v>1</v>
      </c>
      <c r="S15">
        <f t="shared" si="6"/>
        <v>1</v>
      </c>
      <c r="T15" cm="1">
        <f t="array" ref="T15">EXP(SQRT(SUM(LN(O15:S15)^2)))</f>
        <v>1.0540666817458317</v>
      </c>
    </row>
    <row r="16" spans="1:27" ht="29" x14ac:dyDescent="0.35">
      <c r="B16" s="19" t="s">
        <v>526</v>
      </c>
      <c r="C16" s="19">
        <v>1.8</v>
      </c>
      <c r="D16" s="19" t="s">
        <v>524</v>
      </c>
      <c r="E16" s="19" t="s">
        <v>345</v>
      </c>
      <c r="F16" s="19">
        <f t="shared" si="1"/>
        <v>7.4187105718891173</v>
      </c>
      <c r="G16" s="19">
        <v>2017</v>
      </c>
      <c r="H16" s="19" t="s">
        <v>504</v>
      </c>
      <c r="I16" s="19" t="s">
        <v>396</v>
      </c>
      <c r="J16" s="23">
        <v>1</v>
      </c>
      <c r="K16" s="25">
        <v>3</v>
      </c>
      <c r="L16" s="24">
        <v>2</v>
      </c>
      <c r="M16" s="23">
        <v>1</v>
      </c>
      <c r="N16" s="23">
        <v>1</v>
      </c>
      <c r="O16">
        <f t="shared" si="2"/>
        <v>1</v>
      </c>
      <c r="P16">
        <f t="shared" si="3"/>
        <v>1.05</v>
      </c>
      <c r="Q16">
        <f t="shared" si="4"/>
        <v>1.02</v>
      </c>
      <c r="R16">
        <f t="shared" si="5"/>
        <v>1</v>
      </c>
      <c r="S16">
        <f t="shared" si="6"/>
        <v>1</v>
      </c>
      <c r="T16" cm="1">
        <f t="array" ref="T16">EXP(SQRT(SUM(LN(O16:S16)^2)))</f>
        <v>1.0540666817458317</v>
      </c>
    </row>
    <row r="17" spans="2:20" ht="29" x14ac:dyDescent="0.35">
      <c r="B17" s="19" t="s">
        <v>527</v>
      </c>
      <c r="C17" s="19">
        <v>0.6</v>
      </c>
      <c r="D17" s="19" t="s">
        <v>524</v>
      </c>
      <c r="E17" s="19" t="s">
        <v>345</v>
      </c>
      <c r="F17" s="19">
        <f t="shared" si="1"/>
        <v>7.4187105718891173</v>
      </c>
      <c r="G17" s="19">
        <v>2017</v>
      </c>
      <c r="H17" s="19" t="s">
        <v>504</v>
      </c>
      <c r="I17" s="19" t="s">
        <v>396</v>
      </c>
      <c r="J17" s="23">
        <v>1</v>
      </c>
      <c r="K17" s="25">
        <v>3</v>
      </c>
      <c r="L17" s="24">
        <v>2</v>
      </c>
      <c r="M17" s="23">
        <v>1</v>
      </c>
      <c r="N17" s="23">
        <v>1</v>
      </c>
      <c r="O17">
        <f t="shared" si="2"/>
        <v>1</v>
      </c>
      <c r="P17">
        <f t="shared" si="3"/>
        <v>1.05</v>
      </c>
      <c r="Q17">
        <f t="shared" si="4"/>
        <v>1.02</v>
      </c>
      <c r="R17">
        <f t="shared" si="5"/>
        <v>1</v>
      </c>
      <c r="S17">
        <f t="shared" si="6"/>
        <v>1</v>
      </c>
      <c r="T17" cm="1">
        <f t="array" ref="T17">EXP(SQRT(SUM(LN(O17:S17)^2)))</f>
        <v>1.0540666817458317</v>
      </c>
    </row>
    <row r="18" spans="2:20" ht="29" x14ac:dyDescent="0.35">
      <c r="B18" s="19" t="s">
        <v>528</v>
      </c>
      <c r="C18" s="19">
        <v>0.8</v>
      </c>
      <c r="D18" s="19" t="s">
        <v>524</v>
      </c>
      <c r="E18" s="19" t="s">
        <v>345</v>
      </c>
      <c r="F18" s="19">
        <f t="shared" si="1"/>
        <v>7.4187105718891173</v>
      </c>
      <c r="G18" s="19">
        <v>2017</v>
      </c>
      <c r="H18" s="19" t="s">
        <v>504</v>
      </c>
      <c r="I18" s="19" t="s">
        <v>396</v>
      </c>
      <c r="J18" s="23">
        <v>1</v>
      </c>
      <c r="K18" s="25">
        <v>3</v>
      </c>
      <c r="L18" s="24">
        <v>2</v>
      </c>
      <c r="M18" s="23">
        <v>1</v>
      </c>
      <c r="N18" s="23">
        <v>1</v>
      </c>
      <c r="O18">
        <f t="shared" si="2"/>
        <v>1</v>
      </c>
      <c r="P18">
        <f t="shared" si="3"/>
        <v>1.05</v>
      </c>
      <c r="Q18">
        <f t="shared" si="4"/>
        <v>1.02</v>
      </c>
      <c r="R18">
        <f t="shared" si="5"/>
        <v>1</v>
      </c>
      <c r="S18">
        <f t="shared" si="6"/>
        <v>1</v>
      </c>
      <c r="T18" cm="1">
        <f t="array" ref="T18">EXP(SQRT(SUM(LN(O18:S18)^2)))</f>
        <v>1.0540666817458317</v>
      </c>
    </row>
    <row r="19" spans="2:20" ht="29" x14ac:dyDescent="0.35">
      <c r="B19" s="19" t="s">
        <v>529</v>
      </c>
      <c r="E19" s="19" t="s">
        <v>345</v>
      </c>
      <c r="F19" s="19">
        <f t="shared" si="1"/>
        <v>7.4187105718891173</v>
      </c>
      <c r="G19" s="19">
        <v>2017</v>
      </c>
      <c r="H19" s="19" t="s">
        <v>504</v>
      </c>
      <c r="I19" s="19" t="s">
        <v>396</v>
      </c>
      <c r="J19" s="23">
        <v>1</v>
      </c>
      <c r="K19" s="25">
        <v>3</v>
      </c>
      <c r="L19" s="24">
        <v>2</v>
      </c>
      <c r="M19" s="23">
        <v>1</v>
      </c>
      <c r="N19" s="23">
        <v>1</v>
      </c>
      <c r="O19">
        <f t="shared" si="2"/>
        <v>1</v>
      </c>
      <c r="P19">
        <f t="shared" si="3"/>
        <v>1.05</v>
      </c>
      <c r="Q19">
        <f t="shared" si="4"/>
        <v>1.02</v>
      </c>
      <c r="R19">
        <f t="shared" si="5"/>
        <v>1</v>
      </c>
      <c r="S19">
        <f t="shared" si="6"/>
        <v>1</v>
      </c>
      <c r="T19" cm="1">
        <f t="array" ref="T19">EXP(SQRT(SUM(LN(O19:S19)^2)))</f>
        <v>1.0540666817458317</v>
      </c>
    </row>
    <row r="20" spans="2:20" ht="29" x14ac:dyDescent="0.35">
      <c r="B20" s="19" t="s">
        <v>530</v>
      </c>
      <c r="E20" s="19" t="s">
        <v>345</v>
      </c>
      <c r="F20" s="19">
        <f t="shared" si="1"/>
        <v>7.4187105718891173</v>
      </c>
      <c r="G20" s="19">
        <v>2017</v>
      </c>
      <c r="H20" s="19" t="s">
        <v>504</v>
      </c>
      <c r="I20" s="19" t="s">
        <v>396</v>
      </c>
      <c r="J20" s="23">
        <v>1</v>
      </c>
      <c r="K20" s="25">
        <v>3</v>
      </c>
      <c r="L20" s="24">
        <v>2</v>
      </c>
      <c r="M20" s="23">
        <v>1</v>
      </c>
      <c r="N20" s="23">
        <v>1</v>
      </c>
      <c r="O20">
        <f t="shared" si="2"/>
        <v>1</v>
      </c>
      <c r="P20">
        <f t="shared" si="3"/>
        <v>1.05</v>
      </c>
      <c r="Q20">
        <f t="shared" si="4"/>
        <v>1.02</v>
      </c>
      <c r="R20">
        <f t="shared" si="5"/>
        <v>1</v>
      </c>
      <c r="S20">
        <f t="shared" si="6"/>
        <v>1</v>
      </c>
      <c r="T20" cm="1">
        <f t="array" ref="T20">EXP(SQRT(SUM(LN(O20:S20)^2)))</f>
        <v>1.0540666817458317</v>
      </c>
    </row>
    <row r="21" spans="2:20" ht="29" x14ac:dyDescent="0.35">
      <c r="B21" s="19" t="s">
        <v>531</v>
      </c>
      <c r="E21" s="19" t="s">
        <v>345</v>
      </c>
      <c r="F21" s="19">
        <f t="shared" si="1"/>
        <v>7.4187105718891173</v>
      </c>
      <c r="G21" s="19">
        <v>2017</v>
      </c>
      <c r="H21" s="19" t="s">
        <v>504</v>
      </c>
      <c r="I21" s="19" t="s">
        <v>396</v>
      </c>
      <c r="J21" s="23">
        <v>1</v>
      </c>
      <c r="K21" s="25">
        <v>3</v>
      </c>
      <c r="L21" s="24">
        <v>2</v>
      </c>
      <c r="M21" s="23">
        <v>1</v>
      </c>
      <c r="N21" s="23">
        <v>1</v>
      </c>
      <c r="O21">
        <f t="shared" si="2"/>
        <v>1</v>
      </c>
      <c r="P21">
        <f t="shared" si="3"/>
        <v>1.05</v>
      </c>
      <c r="Q21">
        <f t="shared" si="4"/>
        <v>1.02</v>
      </c>
      <c r="R21">
        <f t="shared" si="5"/>
        <v>1</v>
      </c>
      <c r="S21">
        <f t="shared" si="6"/>
        <v>1</v>
      </c>
      <c r="T21" cm="1">
        <f t="array" ref="T21">EXP(SQRT(SUM(LN(O21:S21)^2)))</f>
        <v>1.0540666817458317</v>
      </c>
    </row>
  </sheetData>
  <mergeCells count="1">
    <mergeCell ref="V3:AA3"/>
  </mergeCells>
  <hyperlinks>
    <hyperlink ref="A1" location="'Table of contents'!A1" display="Return to table of contents"/>
  </hyperlinks>
  <pageMargins left="0.7" right="0.7" top="0.75" bottom="0.75" header="0.3" footer="0.3"/>
  <pageSetup orientation="portrait" r:id="rId1"/>
  <legacy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45"/>
  <sheetViews>
    <sheetView workbookViewId="0">
      <selection activeCell="N17" sqref="N17"/>
    </sheetView>
  </sheetViews>
  <sheetFormatPr defaultRowHeight="14.5" x14ac:dyDescent="0.35"/>
  <cols>
    <col min="1" max="1" width="22.54296875" customWidth="1"/>
    <col min="2" max="2" width="35" customWidth="1"/>
    <col min="3" max="3" width="18.81640625" hidden="1" customWidth="1"/>
    <col min="4" max="4" width="0" hidden="1" customWidth="1"/>
    <col min="5" max="5" width="13.7265625" customWidth="1"/>
    <col min="6" max="6" width="9.54296875" customWidth="1"/>
    <col min="7" max="7" width="10" customWidth="1"/>
    <col min="9" max="9" width="15.54296875" customWidth="1"/>
  </cols>
  <sheetData>
    <row r="1" spans="1:27" x14ac:dyDescent="0.35">
      <c r="A1" s="76" t="s">
        <v>873</v>
      </c>
    </row>
    <row r="2" spans="1:27" ht="16" thickBot="1" x14ac:dyDescent="0.4">
      <c r="A2" s="78" t="s">
        <v>880</v>
      </c>
    </row>
    <row r="3" spans="1:27" ht="60" customHeight="1" thickBot="1" x14ac:dyDescent="0.4">
      <c r="A3" s="9" t="s">
        <v>38</v>
      </c>
      <c r="B3" s="7" t="s">
        <v>39</v>
      </c>
      <c r="C3" s="7" t="s">
        <v>632</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22.5" customHeight="1" thickBot="1" x14ac:dyDescent="0.4">
      <c r="A4" s="59" t="s">
        <v>644</v>
      </c>
      <c r="B4" s="47"/>
      <c r="C4" s="47"/>
      <c r="D4" s="47"/>
      <c r="E4" s="47"/>
      <c r="F4" s="47"/>
      <c r="G4" s="47"/>
      <c r="H4" s="47"/>
      <c r="I4" s="47"/>
      <c r="J4" s="47"/>
      <c r="K4" s="47"/>
      <c r="L4" s="47"/>
      <c r="M4" s="47"/>
      <c r="N4" s="47"/>
      <c r="V4" s="47" t="s">
        <v>906</v>
      </c>
      <c r="W4" s="7" t="s">
        <v>907</v>
      </c>
      <c r="X4" s="7" t="s">
        <v>908</v>
      </c>
      <c r="Y4" s="7" t="s">
        <v>909</v>
      </c>
      <c r="Z4" s="7" t="s">
        <v>910</v>
      </c>
      <c r="AA4" s="7" t="s">
        <v>911</v>
      </c>
    </row>
    <row r="5" spans="1:27" x14ac:dyDescent="0.35">
      <c r="A5" s="60" t="s">
        <v>47</v>
      </c>
      <c r="B5" s="19" t="s">
        <v>581</v>
      </c>
      <c r="E5" t="s">
        <v>645</v>
      </c>
      <c r="F5" s="66">
        <v>0.8</v>
      </c>
      <c r="G5" t="s">
        <v>646</v>
      </c>
      <c r="H5" t="s">
        <v>504</v>
      </c>
      <c r="I5" t="s">
        <v>58</v>
      </c>
      <c r="J5" s="23">
        <v>1</v>
      </c>
      <c r="K5" s="24">
        <v>2</v>
      </c>
      <c r="L5" s="21">
        <v>4</v>
      </c>
      <c r="M5" s="23">
        <v>1</v>
      </c>
      <c r="N5" s="23">
        <v>1</v>
      </c>
      <c r="O5">
        <f t="shared" ref="O5:S9" si="0">IF(J5=1,W$5,IF(J5=2,W$6,IF(J5=3,W$7,IF(J5=4,W$8,IF(J5=5,W$9,"no")))))</f>
        <v>1</v>
      </c>
      <c r="P5">
        <f t="shared" si="0"/>
        <v>1.02</v>
      </c>
      <c r="Q5">
        <f t="shared" si="0"/>
        <v>1.2</v>
      </c>
      <c r="R5">
        <f t="shared" si="0"/>
        <v>1</v>
      </c>
      <c r="S5">
        <f t="shared" si="0"/>
        <v>1</v>
      </c>
      <c r="T5" cm="1">
        <f t="array" ref="T5">EXP(SQRT(SUM(LN(O5:S5)^2)))</f>
        <v>1.2012874089082783</v>
      </c>
      <c r="V5">
        <v>1</v>
      </c>
      <c r="W5">
        <v>1</v>
      </c>
      <c r="X5">
        <v>1</v>
      </c>
      <c r="Y5">
        <v>1</v>
      </c>
      <c r="Z5">
        <v>1</v>
      </c>
      <c r="AA5">
        <v>1</v>
      </c>
    </row>
    <row r="6" spans="1:27" x14ac:dyDescent="0.35">
      <c r="A6" s="60" t="s">
        <v>54</v>
      </c>
      <c r="B6" s="19"/>
      <c r="E6" t="s">
        <v>645</v>
      </c>
      <c r="F6" s="66">
        <v>0.8</v>
      </c>
      <c r="G6" t="s">
        <v>646</v>
      </c>
      <c r="H6" t="s">
        <v>504</v>
      </c>
      <c r="I6" t="s">
        <v>58</v>
      </c>
      <c r="J6" s="23">
        <v>1</v>
      </c>
      <c r="K6" s="24">
        <v>2</v>
      </c>
      <c r="L6" s="21">
        <v>4</v>
      </c>
      <c r="M6" s="23">
        <v>1</v>
      </c>
      <c r="N6" s="23">
        <v>1</v>
      </c>
      <c r="O6">
        <f t="shared" si="0"/>
        <v>1</v>
      </c>
      <c r="P6">
        <f t="shared" si="0"/>
        <v>1.02</v>
      </c>
      <c r="Q6">
        <f t="shared" si="0"/>
        <v>1.2</v>
      </c>
      <c r="R6">
        <f t="shared" si="0"/>
        <v>1</v>
      </c>
      <c r="S6">
        <f t="shared" si="0"/>
        <v>1</v>
      </c>
      <c r="T6" cm="1">
        <f t="array" ref="T6">EXP(SQRT(SUM(LN(O6:S6)^2)))</f>
        <v>1.2012874089082783</v>
      </c>
      <c r="V6">
        <v>2</v>
      </c>
      <c r="W6">
        <v>1.05</v>
      </c>
      <c r="X6">
        <v>1.02</v>
      </c>
      <c r="Y6">
        <v>1.02</v>
      </c>
      <c r="Z6">
        <v>1.01</v>
      </c>
      <c r="AA6">
        <v>1.05</v>
      </c>
    </row>
    <row r="7" spans="1:27" x14ac:dyDescent="0.35">
      <c r="A7" s="60" t="s">
        <v>62</v>
      </c>
      <c r="B7" s="19" t="s">
        <v>62</v>
      </c>
      <c r="E7" t="s">
        <v>568</v>
      </c>
      <c r="J7" s="61"/>
      <c r="K7" s="61"/>
      <c r="L7" s="61"/>
      <c r="M7" s="61"/>
      <c r="N7" s="61"/>
      <c r="V7">
        <v>3</v>
      </c>
      <c r="W7">
        <v>1.1000000000000001</v>
      </c>
      <c r="X7">
        <v>1.05</v>
      </c>
      <c r="Y7">
        <v>1.1000000000000001</v>
      </c>
      <c r="Z7">
        <v>1.02</v>
      </c>
      <c r="AA7">
        <v>1.2</v>
      </c>
    </row>
    <row r="8" spans="1:27" ht="29" x14ac:dyDescent="0.35">
      <c r="A8" s="60" t="s">
        <v>66</v>
      </c>
      <c r="B8" s="19" t="s">
        <v>1016</v>
      </c>
      <c r="E8" t="s">
        <v>645</v>
      </c>
      <c r="F8" s="66">
        <v>0.8</v>
      </c>
      <c r="G8" t="s">
        <v>646</v>
      </c>
      <c r="H8" t="s">
        <v>504</v>
      </c>
      <c r="I8" t="s">
        <v>58</v>
      </c>
      <c r="J8" s="23">
        <v>1</v>
      </c>
      <c r="K8" s="24">
        <v>2</v>
      </c>
      <c r="L8" s="21">
        <v>4</v>
      </c>
      <c r="M8" s="23">
        <v>1</v>
      </c>
      <c r="N8" s="23">
        <v>1</v>
      </c>
      <c r="O8">
        <f t="shared" si="0"/>
        <v>1</v>
      </c>
      <c r="P8">
        <f t="shared" si="0"/>
        <v>1.02</v>
      </c>
      <c r="Q8">
        <f t="shared" si="0"/>
        <v>1.2</v>
      </c>
      <c r="R8">
        <f t="shared" si="0"/>
        <v>1</v>
      </c>
      <c r="S8">
        <f t="shared" si="0"/>
        <v>1</v>
      </c>
      <c r="T8" cm="1">
        <f t="array" ref="T8">EXP(SQRT(SUM(LN(O8:S8)^2)))</f>
        <v>1.2012874089082783</v>
      </c>
      <c r="V8">
        <v>4</v>
      </c>
      <c r="W8">
        <v>1.2</v>
      </c>
      <c r="X8">
        <v>1.1000000000000001</v>
      </c>
      <c r="Y8">
        <v>1.2</v>
      </c>
      <c r="Z8">
        <v>1.05</v>
      </c>
      <c r="AA8">
        <v>1.5</v>
      </c>
    </row>
    <row r="9" spans="1:27" ht="29" x14ac:dyDescent="0.35">
      <c r="A9" s="60" t="s">
        <v>73</v>
      </c>
      <c r="B9" s="19" t="s">
        <v>1017</v>
      </c>
      <c r="E9" t="s">
        <v>645</v>
      </c>
      <c r="F9" s="66">
        <v>0.8</v>
      </c>
      <c r="G9" t="s">
        <v>646</v>
      </c>
      <c r="H9" t="s">
        <v>504</v>
      </c>
      <c r="I9" t="s">
        <v>58</v>
      </c>
      <c r="J9" s="23">
        <v>1</v>
      </c>
      <c r="K9" s="24">
        <v>2</v>
      </c>
      <c r="L9" s="21">
        <v>4</v>
      </c>
      <c r="M9" s="23">
        <v>1</v>
      </c>
      <c r="N9" s="23">
        <v>1</v>
      </c>
      <c r="O9">
        <f t="shared" si="0"/>
        <v>1</v>
      </c>
      <c r="P9">
        <f t="shared" si="0"/>
        <v>1.02</v>
      </c>
      <c r="Q9">
        <f t="shared" si="0"/>
        <v>1.2</v>
      </c>
      <c r="R9">
        <f t="shared" si="0"/>
        <v>1</v>
      </c>
      <c r="S9">
        <f t="shared" si="0"/>
        <v>1</v>
      </c>
      <c r="T9" cm="1">
        <f t="array" ref="T9">EXP(SQRT(SUM(LN(O9:S9)^2)))</f>
        <v>1.2012874089082783</v>
      </c>
      <c r="V9">
        <v>5</v>
      </c>
      <c r="W9">
        <v>1.5</v>
      </c>
      <c r="X9">
        <v>1.2</v>
      </c>
      <c r="Y9">
        <v>1.5</v>
      </c>
      <c r="Z9">
        <v>1.1000000000000001</v>
      </c>
      <c r="AA9">
        <v>2</v>
      </c>
    </row>
    <row r="10" spans="1:27" x14ac:dyDescent="0.35">
      <c r="A10" s="60" t="s">
        <v>75</v>
      </c>
      <c r="B10" s="19"/>
      <c r="E10" t="s">
        <v>568</v>
      </c>
      <c r="J10" s="61"/>
      <c r="K10" s="61"/>
      <c r="L10" s="61"/>
      <c r="M10" s="61"/>
      <c r="N10" s="61"/>
    </row>
    <row r="11" spans="1:27" x14ac:dyDescent="0.35">
      <c r="A11" s="60" t="s">
        <v>80</v>
      </c>
      <c r="B11" s="19" t="s">
        <v>81</v>
      </c>
      <c r="E11" t="s">
        <v>645</v>
      </c>
      <c r="F11" s="66">
        <v>0.8</v>
      </c>
      <c r="G11" t="s">
        <v>646</v>
      </c>
      <c r="H11" t="s">
        <v>504</v>
      </c>
      <c r="I11" t="s">
        <v>58</v>
      </c>
      <c r="J11" s="23">
        <v>1</v>
      </c>
      <c r="K11" s="24">
        <v>2</v>
      </c>
      <c r="L11" s="21">
        <v>4</v>
      </c>
      <c r="M11" s="23">
        <v>1</v>
      </c>
      <c r="N11" s="23">
        <v>1</v>
      </c>
      <c r="O11">
        <f t="shared" ref="O11" si="1">IF(J11=1,W$5,IF(J11=2,W$6,IF(J11=3,W$7,IF(J11=4,W$8,IF(J11=5,W$9,"no")))))</f>
        <v>1</v>
      </c>
      <c r="P11">
        <f t="shared" ref="P11" si="2">IF(K11=1,X$5,IF(K11=2,X$6,IF(K11=3,X$7,IF(K11=4,X$8,IF(K11=5,X$9,"no")))))</f>
        <v>1.02</v>
      </c>
      <c r="Q11">
        <f t="shared" ref="Q11" si="3">IF(L11=1,Y$5,IF(L11=2,Y$6,IF(L11=3,Y$7,IF(L11=4,Y$8,IF(L11=5,Y$9,"no")))))</f>
        <v>1.2</v>
      </c>
      <c r="R11">
        <f t="shared" ref="R11" si="4">IF(M11=1,Z$5,IF(M11=2,Z$6,IF(M11=3,Z$7,IF(M11=4,Z$8,IF(M11=5,Z$9,"no")))))</f>
        <v>1</v>
      </c>
      <c r="S11">
        <f t="shared" ref="S11" si="5">IF(N11=1,AA$5,IF(N11=2,AA$6,IF(N11=3,AA$7,IF(N11=4,AA$8,IF(N11=5,AA$9,"no")))))</f>
        <v>1</v>
      </c>
      <c r="T11" cm="1">
        <f t="array" ref="T11">EXP(SQRT(SUM(LN(O11:S11)^2)))</f>
        <v>1.2012874089082783</v>
      </c>
    </row>
    <row r="12" spans="1:27" x14ac:dyDescent="0.35">
      <c r="A12" s="60" t="s">
        <v>86</v>
      </c>
      <c r="B12" s="19"/>
      <c r="E12" t="s">
        <v>568</v>
      </c>
      <c r="I12" t="s">
        <v>647</v>
      </c>
      <c r="J12" s="61"/>
      <c r="K12" s="61"/>
      <c r="L12" s="61"/>
      <c r="M12" s="61"/>
      <c r="N12" s="61"/>
    </row>
    <row r="13" spans="1:27" x14ac:dyDescent="0.35">
      <c r="A13" s="60" t="s">
        <v>92</v>
      </c>
      <c r="B13" s="19" t="s">
        <v>648</v>
      </c>
      <c r="E13" t="s">
        <v>645</v>
      </c>
      <c r="F13" s="66">
        <v>0.8</v>
      </c>
      <c r="G13" t="s">
        <v>646</v>
      </c>
      <c r="H13" t="s">
        <v>504</v>
      </c>
      <c r="I13" t="s">
        <v>58</v>
      </c>
      <c r="J13" s="23">
        <v>1</v>
      </c>
      <c r="K13" s="24">
        <v>2</v>
      </c>
      <c r="L13" s="21">
        <v>4</v>
      </c>
      <c r="M13" s="23">
        <v>1</v>
      </c>
      <c r="N13" s="23">
        <v>1</v>
      </c>
      <c r="O13">
        <f t="shared" ref="O13" si="6">IF(J13=1,W$5,IF(J13=2,W$6,IF(J13=3,W$7,IF(J13=4,W$8,IF(J13=5,W$9,"no")))))</f>
        <v>1</v>
      </c>
      <c r="P13">
        <f t="shared" ref="P13" si="7">IF(K13=1,X$5,IF(K13=2,X$6,IF(K13=3,X$7,IF(K13=4,X$8,IF(K13=5,X$9,"no")))))</f>
        <v>1.02</v>
      </c>
      <c r="Q13">
        <f t="shared" ref="Q13" si="8">IF(L13=1,Y$5,IF(L13=2,Y$6,IF(L13=3,Y$7,IF(L13=4,Y$8,IF(L13=5,Y$9,"no")))))</f>
        <v>1.2</v>
      </c>
      <c r="R13">
        <f t="shared" ref="R13" si="9">IF(M13=1,Z$5,IF(M13=2,Z$6,IF(M13=3,Z$7,IF(M13=4,Z$8,IF(M13=5,Z$9,"no")))))</f>
        <v>1</v>
      </c>
      <c r="S13">
        <f t="shared" ref="S13" si="10">IF(N13=1,AA$5,IF(N13=2,AA$6,IF(N13=3,AA$7,IF(N13=4,AA$8,IF(N13=5,AA$9,"no")))))</f>
        <v>1</v>
      </c>
      <c r="T13" cm="1">
        <f t="array" ref="T13">EXP(SQRT(SUM(LN(O13:S13)^2)))</f>
        <v>1.2012874089082783</v>
      </c>
    </row>
    <row r="14" spans="1:27" ht="33" customHeight="1" x14ac:dyDescent="0.35">
      <c r="A14" s="60" t="s">
        <v>97</v>
      </c>
      <c r="B14" s="19"/>
      <c r="E14" t="s">
        <v>568</v>
      </c>
      <c r="J14" s="61"/>
      <c r="K14" s="61"/>
      <c r="L14" s="61"/>
      <c r="M14" s="61"/>
      <c r="N14" s="61"/>
    </row>
    <row r="15" spans="1:27" ht="30" customHeight="1" x14ac:dyDescent="0.35">
      <c r="A15" s="60" t="s">
        <v>120</v>
      </c>
      <c r="B15" s="19"/>
      <c r="E15" t="s">
        <v>568</v>
      </c>
      <c r="J15" s="61"/>
      <c r="K15" s="61"/>
      <c r="L15" s="61"/>
      <c r="M15" s="61"/>
      <c r="N15" s="61"/>
    </row>
    <row r="16" spans="1:27" ht="27.75" customHeight="1" x14ac:dyDescent="0.35">
      <c r="A16" s="60" t="s">
        <v>123</v>
      </c>
      <c r="B16" s="19"/>
      <c r="E16" t="s">
        <v>568</v>
      </c>
      <c r="J16" s="61"/>
      <c r="K16" s="61"/>
      <c r="L16" s="61"/>
      <c r="M16" s="61"/>
      <c r="N16" s="61"/>
    </row>
    <row r="17" spans="1:20" x14ac:dyDescent="0.35">
      <c r="A17" s="10" t="s">
        <v>649</v>
      </c>
      <c r="E17" t="s">
        <v>938</v>
      </c>
      <c r="F17" s="66">
        <v>0.8</v>
      </c>
      <c r="G17" t="s">
        <v>646</v>
      </c>
      <c r="H17" t="s">
        <v>504</v>
      </c>
      <c r="I17" t="s">
        <v>58</v>
      </c>
      <c r="J17" s="23">
        <v>1</v>
      </c>
      <c r="K17" s="24">
        <v>2</v>
      </c>
      <c r="L17" s="21">
        <v>4</v>
      </c>
      <c r="M17" s="23">
        <v>1</v>
      </c>
      <c r="N17" s="21">
        <v>4</v>
      </c>
      <c r="O17">
        <f t="shared" ref="O17" si="11">IF(J17=1,W$5,IF(J17=2,W$6,IF(J17=3,W$7,IF(J17=4,W$8,IF(J17=5,W$9,"no")))))</f>
        <v>1</v>
      </c>
      <c r="P17">
        <f t="shared" ref="P17" si="12">IF(K17=1,X$5,IF(K17=2,X$6,IF(K17=3,X$7,IF(K17=4,X$8,IF(K17=5,X$9,"no")))))</f>
        <v>1.02</v>
      </c>
      <c r="Q17">
        <f t="shared" ref="Q17" si="13">IF(L17=1,Y$5,IF(L17=2,Y$6,IF(L17=3,Y$7,IF(L17=4,Y$8,IF(L17=5,Y$9,"no")))))</f>
        <v>1.2</v>
      </c>
      <c r="R17">
        <f t="shared" ref="R17" si="14">IF(M17=1,Z$5,IF(M17=2,Z$6,IF(M17=3,Z$7,IF(M17=4,Z$8,IF(M17=5,Z$9,"no")))))</f>
        <v>1</v>
      </c>
      <c r="S17">
        <f t="shared" ref="S17" si="15">IF(N17=1,AA$5,IF(N17=2,AA$6,IF(N17=3,AA$7,IF(N17=4,AA$8,IF(N17=5,AA$9,"no")))))</f>
        <v>1.5</v>
      </c>
      <c r="T17" cm="1">
        <f t="array" ref="T17">EXP(SQRT(SUM(LN(O17:S17)^2)))</f>
        <v>1.5605081641569647</v>
      </c>
    </row>
    <row r="18" spans="1:20" x14ac:dyDescent="0.35">
      <c r="A18" s="60"/>
      <c r="B18" s="19"/>
    </row>
    <row r="19" spans="1:20" x14ac:dyDescent="0.35">
      <c r="A19" s="60"/>
      <c r="B19" s="19"/>
    </row>
    <row r="20" spans="1:20" x14ac:dyDescent="0.35">
      <c r="A20" s="60"/>
      <c r="B20" s="19"/>
    </row>
    <row r="21" spans="1:20" x14ac:dyDescent="0.35">
      <c r="A21" s="60"/>
      <c r="B21" s="19"/>
    </row>
    <row r="22" spans="1:20" x14ac:dyDescent="0.35">
      <c r="A22" s="60"/>
      <c r="B22" s="19"/>
    </row>
    <row r="23" spans="1:20" x14ac:dyDescent="0.35">
      <c r="A23" s="60"/>
      <c r="B23" s="19"/>
    </row>
    <row r="24" spans="1:20" x14ac:dyDescent="0.35">
      <c r="A24" s="60"/>
      <c r="B24" s="19"/>
    </row>
    <row r="25" spans="1:20" x14ac:dyDescent="0.35">
      <c r="A25" s="60"/>
      <c r="B25" s="19"/>
    </row>
    <row r="26" spans="1:20" x14ac:dyDescent="0.35">
      <c r="A26" s="60"/>
      <c r="B26" s="19"/>
    </row>
    <row r="27" spans="1:20" x14ac:dyDescent="0.35">
      <c r="A27" s="60"/>
      <c r="B27" s="19"/>
    </row>
    <row r="28" spans="1:20" x14ac:dyDescent="0.35">
      <c r="A28" s="60"/>
      <c r="B28" s="19"/>
    </row>
    <row r="29" spans="1:20" x14ac:dyDescent="0.35">
      <c r="A29" s="60"/>
      <c r="B29" s="19"/>
    </row>
    <row r="30" spans="1:20" x14ac:dyDescent="0.35">
      <c r="A30" s="60"/>
      <c r="B30" s="19"/>
    </row>
    <row r="31" spans="1:20" x14ac:dyDescent="0.35">
      <c r="A31" s="60"/>
      <c r="B31" s="19"/>
    </row>
    <row r="32" spans="1:20" x14ac:dyDescent="0.35">
      <c r="A32" s="60"/>
      <c r="B32" s="19"/>
    </row>
    <row r="33" spans="1:2" x14ac:dyDescent="0.35">
      <c r="A33" s="60"/>
      <c r="B33" s="19"/>
    </row>
    <row r="34" spans="1:2" x14ac:dyDescent="0.35">
      <c r="A34" s="60"/>
      <c r="B34" s="19"/>
    </row>
    <row r="35" spans="1:2" x14ac:dyDescent="0.35">
      <c r="A35" s="60"/>
      <c r="B35" s="19"/>
    </row>
    <row r="36" spans="1:2" x14ac:dyDescent="0.35">
      <c r="A36" s="60"/>
      <c r="B36" s="19"/>
    </row>
    <row r="37" spans="1:2" x14ac:dyDescent="0.35">
      <c r="A37" s="60"/>
      <c r="B37" s="19"/>
    </row>
    <row r="38" spans="1:2" x14ac:dyDescent="0.35">
      <c r="A38" s="60"/>
      <c r="B38" s="19"/>
    </row>
    <row r="39" spans="1:2" x14ac:dyDescent="0.35">
      <c r="A39" s="60"/>
      <c r="B39" s="19"/>
    </row>
    <row r="40" spans="1:2" x14ac:dyDescent="0.35">
      <c r="A40" s="60"/>
      <c r="B40" s="19"/>
    </row>
    <row r="41" spans="1:2" x14ac:dyDescent="0.35">
      <c r="A41" s="60"/>
      <c r="B41" s="19"/>
    </row>
    <row r="42" spans="1:2" x14ac:dyDescent="0.35">
      <c r="A42" s="60"/>
      <c r="B42" s="19"/>
    </row>
    <row r="43" spans="1:2" x14ac:dyDescent="0.35">
      <c r="A43" s="60"/>
      <c r="B43" s="19"/>
    </row>
    <row r="44" spans="1:2" x14ac:dyDescent="0.35">
      <c r="A44" s="60"/>
      <c r="B44" s="19"/>
    </row>
    <row r="45" spans="1:2" x14ac:dyDescent="0.35">
      <c r="A45" s="60"/>
      <c r="B45" s="19"/>
    </row>
  </sheetData>
  <mergeCells count="1">
    <mergeCell ref="V3:AA3"/>
  </mergeCells>
  <hyperlinks>
    <hyperlink ref="A1" location="'Table of contents'!A1" display="Return to table of contents"/>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workbookViewId="0"/>
  </sheetViews>
  <sheetFormatPr defaultRowHeight="14.5" x14ac:dyDescent="0.35"/>
  <cols>
    <col min="1" max="1" width="39" customWidth="1"/>
    <col min="2" max="2" width="11.26953125" customWidth="1"/>
  </cols>
  <sheetData>
    <row r="1" spans="1:2" x14ac:dyDescent="0.35">
      <c r="A1" s="76" t="s">
        <v>873</v>
      </c>
    </row>
    <row r="2" spans="1:2" ht="16" thickBot="1" x14ac:dyDescent="0.4">
      <c r="A2" s="78" t="s">
        <v>877</v>
      </c>
    </row>
    <row r="3" spans="1:2" ht="15" thickBot="1" x14ac:dyDescent="0.4">
      <c r="A3" s="7" t="s">
        <v>33</v>
      </c>
      <c r="B3" s="7" t="s">
        <v>4</v>
      </c>
    </row>
    <row r="4" spans="1:2" ht="39.5" thickBot="1" x14ac:dyDescent="0.4">
      <c r="A4" s="2" t="s">
        <v>29</v>
      </c>
      <c r="B4" s="6">
        <v>1</v>
      </c>
    </row>
    <row r="5" spans="1:2" ht="39.5" thickBot="1" x14ac:dyDescent="0.4">
      <c r="A5" s="2" t="s">
        <v>24</v>
      </c>
      <c r="B5" s="5">
        <v>2</v>
      </c>
    </row>
    <row r="6" spans="1:2" ht="52.5" thickBot="1" x14ac:dyDescent="0.4">
      <c r="A6" s="2" t="s">
        <v>35</v>
      </c>
      <c r="B6" s="4">
        <v>3</v>
      </c>
    </row>
    <row r="7" spans="1:2" ht="65.5" thickBot="1" x14ac:dyDescent="0.4">
      <c r="A7" s="2" t="s">
        <v>36</v>
      </c>
      <c r="B7" s="3">
        <v>4</v>
      </c>
    </row>
    <row r="8" spans="1:2" ht="26.5" thickBot="1" x14ac:dyDescent="0.4">
      <c r="A8" s="2" t="s">
        <v>37</v>
      </c>
      <c r="B8" s="1">
        <v>5</v>
      </c>
    </row>
  </sheetData>
  <hyperlinks>
    <hyperlink ref="A1" location="'Table of contents'!A1" display="Return to table of contents"/>
  </hyperlinks>
  <pageMargins left="0.7" right="0.7" top="0.75" bottom="0.75" header="0.3" footer="0.3"/>
  <pageSetup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5"/>
  <sheetViews>
    <sheetView workbookViewId="0"/>
  </sheetViews>
  <sheetFormatPr defaultRowHeight="14.5" x14ac:dyDescent="0.35"/>
  <cols>
    <col min="1" max="1" width="16.54296875" customWidth="1"/>
    <col min="2" max="2" width="35" customWidth="1"/>
    <col min="3" max="3" width="18.81640625" hidden="1" customWidth="1"/>
    <col min="4" max="4" width="0" hidden="1" customWidth="1"/>
    <col min="5" max="5" width="22.1796875" customWidth="1"/>
    <col min="6" max="6" width="15.26953125" customWidth="1"/>
    <col min="9" max="9" width="8.26953125" customWidth="1"/>
  </cols>
  <sheetData>
    <row r="1" spans="1:27" x14ac:dyDescent="0.35">
      <c r="A1" s="76" t="s">
        <v>873</v>
      </c>
    </row>
    <row r="2" spans="1:27" ht="16" thickBot="1" x14ac:dyDescent="0.4">
      <c r="A2" s="78" t="s">
        <v>854</v>
      </c>
    </row>
    <row r="3" spans="1:27" ht="52.5" thickBot="1" x14ac:dyDescent="0.4">
      <c r="A3" s="9" t="s">
        <v>38</v>
      </c>
      <c r="B3" s="7" t="s">
        <v>39</v>
      </c>
      <c r="C3" s="7" t="s">
        <v>632</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15" thickBot="1" x14ac:dyDescent="0.4">
      <c r="A4" s="60" t="s">
        <v>47</v>
      </c>
      <c r="B4" s="19" t="s">
        <v>581</v>
      </c>
      <c r="E4" t="s">
        <v>790</v>
      </c>
      <c r="F4">
        <v>80</v>
      </c>
      <c r="G4" t="s">
        <v>795</v>
      </c>
      <c r="H4" t="s">
        <v>504</v>
      </c>
      <c r="I4" t="s">
        <v>815</v>
      </c>
      <c r="J4" s="24">
        <v>2</v>
      </c>
      <c r="K4" s="24">
        <v>2</v>
      </c>
      <c r="L4" s="23">
        <v>1</v>
      </c>
      <c r="M4" s="23">
        <v>1</v>
      </c>
      <c r="N4" s="24">
        <v>2</v>
      </c>
      <c r="O4">
        <f>IF(J4=1,W$5,IF(J4=2,W$6,IF(J4=3,W$7,IF(J4=4,W$8,IF(J4=5,W$9,"no")))))</f>
        <v>1.05</v>
      </c>
      <c r="P4">
        <f>IF(K4=1,X$5,IF(K4=2,X$6,IF(K4=3,X$7,IF(K4=4,X$8,IF(K4=5,X$9,"no")))))</f>
        <v>1.02</v>
      </c>
      <c r="Q4">
        <f>IF(L4=1,Y$5,IF(L4=2,Y$6,IF(L4=3,Y$7,IF(L4=4,Y$8,IF(L4=5,Y$9,"no")))))</f>
        <v>1</v>
      </c>
      <c r="R4">
        <f>IF(M4=1,Z$5,IF(M4=2,Z$6,IF(M4=3,Z$7,IF(M4=4,Z$8,IF(M4=5,Z$9,"no")))))</f>
        <v>1</v>
      </c>
      <c r="S4">
        <f>IF(N4=1,AA$5,IF(N4=2,AA$6,IF(N4=3,AA$7,IF(N4=4,AA$8,IF(N4=5,AA$9,"no")))))</f>
        <v>1.05</v>
      </c>
      <c r="T4" cm="1">
        <f t="array" ref="T4">EXP(SQRT(SUM(LN(O4:S4)^2)))</f>
        <v>1.0744244531716256</v>
      </c>
      <c r="V4" s="47" t="s">
        <v>906</v>
      </c>
      <c r="W4" s="7" t="s">
        <v>907</v>
      </c>
      <c r="X4" s="7" t="s">
        <v>908</v>
      </c>
      <c r="Y4" s="7" t="s">
        <v>909</v>
      </c>
      <c r="Z4" s="7" t="s">
        <v>910</v>
      </c>
      <c r="AA4" s="7" t="s">
        <v>911</v>
      </c>
    </row>
    <row r="5" spans="1:27" x14ac:dyDescent="0.35">
      <c r="A5" s="60" t="s">
        <v>54</v>
      </c>
      <c r="B5" s="19" t="s">
        <v>55</v>
      </c>
      <c r="E5" t="s">
        <v>568</v>
      </c>
      <c r="V5">
        <v>1</v>
      </c>
      <c r="W5">
        <v>1</v>
      </c>
      <c r="X5">
        <v>1</v>
      </c>
      <c r="Y5">
        <v>1</v>
      </c>
      <c r="Z5">
        <v>1</v>
      </c>
      <c r="AA5">
        <v>1</v>
      </c>
    </row>
    <row r="6" spans="1:27" x14ac:dyDescent="0.35">
      <c r="A6" s="60" t="s">
        <v>62</v>
      </c>
      <c r="B6" s="19" t="s">
        <v>62</v>
      </c>
      <c r="E6" t="s">
        <v>794</v>
      </c>
      <c r="F6" t="s">
        <v>330</v>
      </c>
      <c r="G6" t="s">
        <v>330</v>
      </c>
      <c r="H6" t="s">
        <v>504</v>
      </c>
      <c r="I6" t="s">
        <v>816</v>
      </c>
      <c r="J6" s="22">
        <v>5</v>
      </c>
      <c r="K6" s="22">
        <v>5</v>
      </c>
      <c r="L6" s="22">
        <v>5</v>
      </c>
      <c r="M6" s="23">
        <v>1</v>
      </c>
      <c r="N6" s="22">
        <v>5</v>
      </c>
      <c r="O6">
        <f t="shared" ref="O6:S9" si="0">IF(J6=1,W$5,IF(J6=2,W$6,IF(J6=3,W$7,IF(J6=4,W$8,IF(J6=5,W$9,"no")))))</f>
        <v>1.5</v>
      </c>
      <c r="P6">
        <f t="shared" si="0"/>
        <v>1.2</v>
      </c>
      <c r="Q6">
        <f t="shared" si="0"/>
        <v>1.5</v>
      </c>
      <c r="R6">
        <f t="shared" si="0"/>
        <v>1</v>
      </c>
      <c r="S6">
        <f t="shared" si="0"/>
        <v>2</v>
      </c>
      <c r="T6" cm="1">
        <f t="array" ref="T6">EXP(SQRT(SUM(LN(O6:S6)^2)))</f>
        <v>2.5039686599454805</v>
      </c>
      <c r="V6">
        <v>2</v>
      </c>
      <c r="W6">
        <v>1.05</v>
      </c>
      <c r="X6">
        <v>1.02</v>
      </c>
      <c r="Y6">
        <v>1.02</v>
      </c>
      <c r="Z6">
        <v>1.01</v>
      </c>
      <c r="AA6">
        <v>1.05</v>
      </c>
    </row>
    <row r="7" spans="1:27" x14ac:dyDescent="0.35">
      <c r="A7" s="60" t="s">
        <v>66</v>
      </c>
      <c r="B7" s="19" t="s">
        <v>67</v>
      </c>
      <c r="E7" t="s">
        <v>794</v>
      </c>
      <c r="F7" t="s">
        <v>330</v>
      </c>
      <c r="G7" t="s">
        <v>330</v>
      </c>
      <c r="H7" t="s">
        <v>504</v>
      </c>
      <c r="I7" t="s">
        <v>816</v>
      </c>
      <c r="J7" s="22">
        <v>5</v>
      </c>
      <c r="K7" s="22">
        <v>5</v>
      </c>
      <c r="L7" s="22">
        <v>5</v>
      </c>
      <c r="M7" s="23">
        <v>1</v>
      </c>
      <c r="N7" s="22">
        <v>5</v>
      </c>
      <c r="O7">
        <f t="shared" si="0"/>
        <v>1.5</v>
      </c>
      <c r="P7">
        <f t="shared" si="0"/>
        <v>1.2</v>
      </c>
      <c r="Q7">
        <f t="shared" si="0"/>
        <v>1.5</v>
      </c>
      <c r="R7">
        <f t="shared" si="0"/>
        <v>1</v>
      </c>
      <c r="S7">
        <f t="shared" si="0"/>
        <v>2</v>
      </c>
      <c r="T7" cm="1">
        <f t="array" ref="T7">EXP(SQRT(SUM(LN(O7:S7)^2)))</f>
        <v>2.5039686599454805</v>
      </c>
      <c r="V7">
        <v>3</v>
      </c>
      <c r="W7">
        <v>1.1000000000000001</v>
      </c>
      <c r="X7">
        <v>1.05</v>
      </c>
      <c r="Y7">
        <v>1.1000000000000001</v>
      </c>
      <c r="Z7">
        <v>1.02</v>
      </c>
      <c r="AA7">
        <v>1.2</v>
      </c>
    </row>
    <row r="8" spans="1:27" x14ac:dyDescent="0.35">
      <c r="A8" s="60"/>
      <c r="B8" s="19" t="s">
        <v>69</v>
      </c>
      <c r="E8" t="s">
        <v>794</v>
      </c>
      <c r="F8" t="s">
        <v>330</v>
      </c>
      <c r="G8" t="s">
        <v>330</v>
      </c>
      <c r="H8" t="s">
        <v>504</v>
      </c>
      <c r="I8" t="s">
        <v>816</v>
      </c>
      <c r="J8" s="22">
        <v>5</v>
      </c>
      <c r="K8" s="22">
        <v>5</v>
      </c>
      <c r="L8" s="22">
        <v>5</v>
      </c>
      <c r="M8" s="23">
        <v>1</v>
      </c>
      <c r="N8" s="22">
        <v>5</v>
      </c>
      <c r="O8">
        <f t="shared" si="0"/>
        <v>1.5</v>
      </c>
      <c r="P8">
        <f t="shared" si="0"/>
        <v>1.2</v>
      </c>
      <c r="Q8">
        <f t="shared" si="0"/>
        <v>1.5</v>
      </c>
      <c r="R8">
        <f t="shared" si="0"/>
        <v>1</v>
      </c>
      <c r="S8">
        <f t="shared" si="0"/>
        <v>2</v>
      </c>
      <c r="T8" cm="1">
        <f t="array" ref="T8">EXP(SQRT(SUM(LN(O8:S8)^2)))</f>
        <v>2.5039686599454805</v>
      </c>
      <c r="V8">
        <v>4</v>
      </c>
      <c r="W8">
        <v>1.2</v>
      </c>
      <c r="X8">
        <v>1.1000000000000001</v>
      </c>
      <c r="Y8">
        <v>1.2</v>
      </c>
      <c r="Z8">
        <v>1.05</v>
      </c>
      <c r="AA8">
        <v>1.5</v>
      </c>
    </row>
    <row r="9" spans="1:27" ht="29" x14ac:dyDescent="0.35">
      <c r="A9" s="60"/>
      <c r="B9" s="19" t="s">
        <v>650</v>
      </c>
      <c r="E9" t="s">
        <v>794</v>
      </c>
      <c r="F9" t="s">
        <v>330</v>
      </c>
      <c r="G9" t="s">
        <v>330</v>
      </c>
      <c r="H9" t="s">
        <v>504</v>
      </c>
      <c r="I9" t="s">
        <v>816</v>
      </c>
      <c r="J9" s="22">
        <v>5</v>
      </c>
      <c r="K9" s="22">
        <v>5</v>
      </c>
      <c r="L9" s="22">
        <v>5</v>
      </c>
      <c r="M9" s="23">
        <v>1</v>
      </c>
      <c r="N9" s="22">
        <v>5</v>
      </c>
      <c r="O9">
        <f t="shared" si="0"/>
        <v>1.5</v>
      </c>
      <c r="P9">
        <f t="shared" si="0"/>
        <v>1.2</v>
      </c>
      <c r="Q9">
        <f t="shared" si="0"/>
        <v>1.5</v>
      </c>
      <c r="R9">
        <f t="shared" si="0"/>
        <v>1</v>
      </c>
      <c r="S9">
        <f t="shared" si="0"/>
        <v>2</v>
      </c>
      <c r="T9" cm="1">
        <f t="array" ref="T9">EXP(SQRT(SUM(LN(O9:S9)^2)))</f>
        <v>2.5039686599454805</v>
      </c>
      <c r="V9">
        <v>5</v>
      </c>
      <c r="W9">
        <v>1.5</v>
      </c>
      <c r="X9">
        <v>1.2</v>
      </c>
      <c r="Y9">
        <v>1.5</v>
      </c>
      <c r="Z9">
        <v>1.1000000000000001</v>
      </c>
      <c r="AA9">
        <v>2</v>
      </c>
    </row>
    <row r="10" spans="1:27" ht="29" x14ac:dyDescent="0.35">
      <c r="A10" s="60"/>
      <c r="B10" s="19" t="s">
        <v>651</v>
      </c>
      <c r="E10" t="s">
        <v>794</v>
      </c>
      <c r="F10" t="s">
        <v>330</v>
      </c>
      <c r="G10" t="s">
        <v>330</v>
      </c>
      <c r="H10" t="s">
        <v>504</v>
      </c>
      <c r="I10" t="s">
        <v>816</v>
      </c>
      <c r="J10" s="22">
        <v>5</v>
      </c>
      <c r="K10" s="22">
        <v>5</v>
      </c>
      <c r="L10" s="22">
        <v>5</v>
      </c>
      <c r="M10" s="23">
        <v>1</v>
      </c>
      <c r="N10" s="22">
        <v>5</v>
      </c>
      <c r="O10">
        <f t="shared" ref="O10:O11" si="1">IF(J10=1,W$5,IF(J10=2,W$6,IF(J10=3,W$7,IF(J10=4,W$8,IF(J10=5,W$9,"no")))))</f>
        <v>1.5</v>
      </c>
      <c r="P10">
        <f t="shared" ref="P10:P11" si="2">IF(K10=1,X$5,IF(K10=2,X$6,IF(K10=3,X$7,IF(K10=4,X$8,IF(K10=5,X$9,"no")))))</f>
        <v>1.2</v>
      </c>
      <c r="Q10">
        <f t="shared" ref="Q10:Q11" si="3">IF(L10=1,Y$5,IF(L10=2,Y$6,IF(L10=3,Y$7,IF(L10=4,Y$8,IF(L10=5,Y$9,"no")))))</f>
        <v>1.5</v>
      </c>
      <c r="R10">
        <f t="shared" ref="R10:R11" si="4">IF(M10=1,Z$5,IF(M10=2,Z$6,IF(M10=3,Z$7,IF(M10=4,Z$8,IF(M10=5,Z$9,"no")))))</f>
        <v>1</v>
      </c>
      <c r="S10">
        <f t="shared" ref="S10:S11" si="5">IF(N10=1,AA$5,IF(N10=2,AA$6,IF(N10=3,AA$7,IF(N10=4,AA$8,IF(N10=5,AA$9,"no")))))</f>
        <v>2</v>
      </c>
      <c r="T10" cm="1">
        <f t="array" ref="T10">EXP(SQRT(SUM(LN(O10:S10)^2)))</f>
        <v>2.5039686599454805</v>
      </c>
    </row>
    <row r="11" spans="1:27" x14ac:dyDescent="0.35">
      <c r="A11" s="60"/>
      <c r="B11" s="19" t="s">
        <v>652</v>
      </c>
      <c r="E11" t="s">
        <v>794</v>
      </c>
      <c r="F11" t="s">
        <v>330</v>
      </c>
      <c r="G11" t="s">
        <v>330</v>
      </c>
      <c r="H11" t="s">
        <v>504</v>
      </c>
      <c r="I11" t="s">
        <v>816</v>
      </c>
      <c r="J11" s="22">
        <v>5</v>
      </c>
      <c r="K11" s="22">
        <v>5</v>
      </c>
      <c r="L11" s="22">
        <v>5</v>
      </c>
      <c r="M11" s="23">
        <v>1</v>
      </c>
      <c r="N11" s="22">
        <v>5</v>
      </c>
      <c r="O11">
        <f t="shared" si="1"/>
        <v>1.5</v>
      </c>
      <c r="P11">
        <f t="shared" si="2"/>
        <v>1.2</v>
      </c>
      <c r="Q11">
        <f t="shared" si="3"/>
        <v>1.5</v>
      </c>
      <c r="R11">
        <f t="shared" si="4"/>
        <v>1</v>
      </c>
      <c r="S11">
        <f t="shared" si="5"/>
        <v>2</v>
      </c>
      <c r="T11" cm="1">
        <f t="array" ref="T11">EXP(SQRT(SUM(LN(O11:S11)^2)))</f>
        <v>2.5039686599454805</v>
      </c>
    </row>
    <row r="12" spans="1:27" x14ac:dyDescent="0.35">
      <c r="A12" s="60" t="s">
        <v>73</v>
      </c>
      <c r="B12" s="19"/>
      <c r="E12" t="s">
        <v>568</v>
      </c>
    </row>
    <row r="13" spans="1:27" x14ac:dyDescent="0.35">
      <c r="A13" s="60" t="s">
        <v>75</v>
      </c>
      <c r="B13" s="19"/>
      <c r="E13" t="s">
        <v>568</v>
      </c>
    </row>
    <row r="14" spans="1:27" x14ac:dyDescent="0.35">
      <c r="A14" s="60" t="s">
        <v>80</v>
      </c>
      <c r="B14" s="19" t="s">
        <v>811</v>
      </c>
      <c r="E14" t="s">
        <v>794</v>
      </c>
      <c r="F14" t="s">
        <v>330</v>
      </c>
      <c r="G14" t="s">
        <v>330</v>
      </c>
      <c r="H14" t="s">
        <v>504</v>
      </c>
      <c r="I14" t="s">
        <v>816</v>
      </c>
      <c r="J14" s="22">
        <v>5</v>
      </c>
      <c r="K14" s="22">
        <v>5</v>
      </c>
      <c r="L14" s="22">
        <v>5</v>
      </c>
      <c r="M14" s="23">
        <v>1</v>
      </c>
      <c r="N14" s="22">
        <v>5</v>
      </c>
      <c r="O14">
        <f t="shared" ref="O14:O22" si="6">IF(J14=1,W$5,IF(J14=2,W$6,IF(J14=3,W$7,IF(J14=4,W$8,IF(J14=5,W$9,"no")))))</f>
        <v>1.5</v>
      </c>
      <c r="P14">
        <f t="shared" ref="P14:P22" si="7">IF(K14=1,X$5,IF(K14=2,X$6,IF(K14=3,X$7,IF(K14=4,X$8,IF(K14=5,X$9,"no")))))</f>
        <v>1.2</v>
      </c>
      <c r="Q14">
        <f t="shared" ref="Q14:Q22" si="8">IF(L14=1,Y$5,IF(L14=2,Y$6,IF(L14=3,Y$7,IF(L14=4,Y$8,IF(L14=5,Y$9,"no")))))</f>
        <v>1.5</v>
      </c>
      <c r="R14">
        <f t="shared" ref="R14:R22" si="9">IF(M14=1,Z$5,IF(M14=2,Z$6,IF(M14=3,Z$7,IF(M14=4,Z$8,IF(M14=5,Z$9,"no")))))</f>
        <v>1</v>
      </c>
      <c r="S14">
        <f t="shared" ref="S14:S22" si="10">IF(N14=1,AA$5,IF(N14=2,AA$6,IF(N14=3,AA$7,IF(N14=4,AA$8,IF(N14=5,AA$9,"no")))))</f>
        <v>2</v>
      </c>
      <c r="T14" cm="1">
        <f t="array" ref="T14">EXP(SQRT(SUM(LN(O14:S14)^2)))</f>
        <v>2.5039686599454805</v>
      </c>
    </row>
    <row r="15" spans="1:27" x14ac:dyDescent="0.35">
      <c r="A15" s="60"/>
      <c r="B15" s="19" t="s">
        <v>592</v>
      </c>
      <c r="E15" t="s">
        <v>813</v>
      </c>
      <c r="F15" t="s">
        <v>330</v>
      </c>
      <c r="G15" t="s">
        <v>814</v>
      </c>
      <c r="H15" t="s">
        <v>504</v>
      </c>
      <c r="J15" s="24">
        <v>2</v>
      </c>
      <c r="K15" s="25">
        <v>3</v>
      </c>
      <c r="L15" s="22">
        <v>4</v>
      </c>
      <c r="M15" s="23">
        <v>1</v>
      </c>
      <c r="N15" s="23">
        <v>1</v>
      </c>
      <c r="O15">
        <f t="shared" si="6"/>
        <v>1.05</v>
      </c>
      <c r="P15">
        <f t="shared" si="7"/>
        <v>1.05</v>
      </c>
      <c r="Q15">
        <f t="shared" si="8"/>
        <v>1.2</v>
      </c>
      <c r="R15">
        <f t="shared" si="9"/>
        <v>1</v>
      </c>
      <c r="S15">
        <f t="shared" si="10"/>
        <v>1</v>
      </c>
      <c r="T15" cm="1">
        <f t="array" ref="T15">EXP(SQRT(SUM(LN(O15:S15)^2)))</f>
        <v>1.2152396494091648</v>
      </c>
    </row>
    <row r="16" spans="1:27" x14ac:dyDescent="0.35">
      <c r="A16" s="60" t="s">
        <v>86</v>
      </c>
      <c r="B16" s="19" t="s">
        <v>86</v>
      </c>
      <c r="E16" t="s">
        <v>568</v>
      </c>
      <c r="I16" t="s">
        <v>812</v>
      </c>
    </row>
    <row r="17" spans="1:20" x14ac:dyDescent="0.35">
      <c r="A17" s="60" t="s">
        <v>89</v>
      </c>
      <c r="B17" s="19"/>
      <c r="E17" t="s">
        <v>813</v>
      </c>
      <c r="F17" t="s">
        <v>330</v>
      </c>
      <c r="G17" t="s">
        <v>814</v>
      </c>
      <c r="H17" t="s">
        <v>504</v>
      </c>
      <c r="J17" s="24">
        <v>2</v>
      </c>
      <c r="K17" s="25">
        <v>3</v>
      </c>
      <c r="L17" s="22">
        <v>4</v>
      </c>
      <c r="M17" s="23">
        <v>1</v>
      </c>
      <c r="N17" s="23">
        <v>1</v>
      </c>
      <c r="O17">
        <f t="shared" si="6"/>
        <v>1.05</v>
      </c>
      <c r="P17">
        <f t="shared" si="7"/>
        <v>1.05</v>
      </c>
      <c r="Q17">
        <f t="shared" si="8"/>
        <v>1.2</v>
      </c>
      <c r="R17">
        <f t="shared" si="9"/>
        <v>1</v>
      </c>
      <c r="S17">
        <f t="shared" si="10"/>
        <v>1</v>
      </c>
      <c r="T17" cm="1">
        <f t="array" ref="T17">EXP(SQRT(SUM(LN(O17:S17)^2)))</f>
        <v>1.2152396494091648</v>
      </c>
    </row>
    <row r="18" spans="1:20" x14ac:dyDescent="0.35">
      <c r="A18" s="60" t="s">
        <v>92</v>
      </c>
      <c r="B18" s="19"/>
      <c r="E18" t="s">
        <v>568</v>
      </c>
    </row>
    <row r="19" spans="1:20" x14ac:dyDescent="0.35">
      <c r="A19" s="60" t="s">
        <v>286</v>
      </c>
      <c r="B19" s="19" t="s">
        <v>769</v>
      </c>
      <c r="E19" t="s">
        <v>790</v>
      </c>
      <c r="F19">
        <v>80</v>
      </c>
      <c r="G19" t="s">
        <v>795</v>
      </c>
      <c r="H19" t="s">
        <v>504</v>
      </c>
      <c r="J19" s="24">
        <v>2</v>
      </c>
      <c r="K19" s="24">
        <v>2</v>
      </c>
      <c r="L19" s="23">
        <v>1</v>
      </c>
      <c r="M19" s="23">
        <v>1</v>
      </c>
      <c r="N19" s="23">
        <v>1</v>
      </c>
      <c r="O19">
        <f t="shared" si="6"/>
        <v>1.05</v>
      </c>
      <c r="P19">
        <f t="shared" si="7"/>
        <v>1.02</v>
      </c>
      <c r="Q19">
        <f t="shared" si="8"/>
        <v>1</v>
      </c>
      <c r="R19">
        <f t="shared" si="9"/>
        <v>1</v>
      </c>
      <c r="S19">
        <f t="shared" si="10"/>
        <v>1</v>
      </c>
      <c r="T19" cm="1">
        <f t="array" ref="T19">EXP(SQRT(SUM(LN(O19:S19)^2)))</f>
        <v>1.0540666817458317</v>
      </c>
    </row>
    <row r="20" spans="1:20" x14ac:dyDescent="0.35">
      <c r="A20" s="60"/>
      <c r="B20" s="19" t="s">
        <v>770</v>
      </c>
      <c r="E20" t="s">
        <v>793</v>
      </c>
      <c r="F20">
        <v>80</v>
      </c>
      <c r="G20" t="s">
        <v>795</v>
      </c>
      <c r="H20" t="s">
        <v>330</v>
      </c>
      <c r="J20" s="24">
        <v>2</v>
      </c>
      <c r="K20" s="24">
        <v>2</v>
      </c>
      <c r="L20" s="23">
        <v>1</v>
      </c>
      <c r="M20" s="24">
        <v>2</v>
      </c>
      <c r="N20" s="23">
        <v>1</v>
      </c>
      <c r="O20">
        <f t="shared" si="6"/>
        <v>1.05</v>
      </c>
      <c r="P20">
        <f t="shared" si="7"/>
        <v>1.02</v>
      </c>
      <c r="Q20">
        <f t="shared" si="8"/>
        <v>1</v>
      </c>
      <c r="R20">
        <f t="shared" si="9"/>
        <v>1.01</v>
      </c>
      <c r="S20">
        <f t="shared" si="10"/>
        <v>1</v>
      </c>
      <c r="T20" cm="1">
        <f t="array" ref="T20">EXP(SQRT(SUM(LN(O20:S20)^2)))</f>
        <v>1.0550494334557461</v>
      </c>
    </row>
    <row r="21" spans="1:20" x14ac:dyDescent="0.35">
      <c r="A21" s="60"/>
      <c r="B21" s="19" t="s">
        <v>791</v>
      </c>
      <c r="E21" t="s">
        <v>790</v>
      </c>
      <c r="F21">
        <v>80</v>
      </c>
      <c r="G21" t="s">
        <v>795</v>
      </c>
      <c r="H21" t="s">
        <v>504</v>
      </c>
      <c r="J21" s="24">
        <v>2</v>
      </c>
      <c r="K21" s="24">
        <v>2</v>
      </c>
      <c r="L21" s="23">
        <v>1</v>
      </c>
      <c r="M21" s="23">
        <v>1</v>
      </c>
      <c r="N21" s="23">
        <v>1</v>
      </c>
      <c r="O21">
        <f t="shared" si="6"/>
        <v>1.05</v>
      </c>
      <c r="P21">
        <f t="shared" si="7"/>
        <v>1.02</v>
      </c>
      <c r="Q21">
        <f t="shared" si="8"/>
        <v>1</v>
      </c>
      <c r="R21">
        <f t="shared" si="9"/>
        <v>1</v>
      </c>
      <c r="S21">
        <f t="shared" si="10"/>
        <v>1</v>
      </c>
      <c r="T21" cm="1">
        <f t="array" ref="T21">EXP(SQRT(SUM(LN(O21:S21)^2)))</f>
        <v>1.0540666817458317</v>
      </c>
    </row>
    <row r="22" spans="1:20" x14ac:dyDescent="0.35">
      <c r="A22" s="60"/>
      <c r="B22" s="19" t="s">
        <v>792</v>
      </c>
      <c r="E22" t="s">
        <v>790</v>
      </c>
      <c r="F22">
        <v>80</v>
      </c>
      <c r="G22" t="s">
        <v>795</v>
      </c>
      <c r="H22" t="s">
        <v>504</v>
      </c>
      <c r="J22" s="24">
        <v>2</v>
      </c>
      <c r="K22" s="24">
        <v>2</v>
      </c>
      <c r="L22" s="23">
        <v>1</v>
      </c>
      <c r="M22" s="23">
        <v>1</v>
      </c>
      <c r="N22" s="23">
        <v>1</v>
      </c>
      <c r="O22">
        <f t="shared" si="6"/>
        <v>1.05</v>
      </c>
      <c r="P22">
        <f t="shared" si="7"/>
        <v>1.02</v>
      </c>
      <c r="Q22">
        <f t="shared" si="8"/>
        <v>1</v>
      </c>
      <c r="R22">
        <f t="shared" si="9"/>
        <v>1</v>
      </c>
      <c r="S22">
        <f t="shared" si="10"/>
        <v>1</v>
      </c>
      <c r="T22" cm="1">
        <f t="array" ref="T22">EXP(SQRT(SUM(LN(O22:S22)^2)))</f>
        <v>1.0540666817458317</v>
      </c>
    </row>
    <row r="23" spans="1:20" x14ac:dyDescent="0.35">
      <c r="A23" s="60"/>
      <c r="B23" s="19"/>
    </row>
    <row r="24" spans="1:20" x14ac:dyDescent="0.35">
      <c r="A24" s="60"/>
      <c r="B24" s="19"/>
    </row>
    <row r="25" spans="1:20" x14ac:dyDescent="0.35">
      <c r="A25" s="60"/>
      <c r="B25" s="19"/>
    </row>
    <row r="26" spans="1:20" x14ac:dyDescent="0.35">
      <c r="A26" s="60"/>
      <c r="B26" s="19"/>
    </row>
    <row r="27" spans="1:20" x14ac:dyDescent="0.35">
      <c r="A27" s="60"/>
      <c r="B27" s="19"/>
    </row>
    <row r="28" spans="1:20" x14ac:dyDescent="0.35">
      <c r="A28" s="60"/>
      <c r="B28" s="19"/>
    </row>
    <row r="29" spans="1:20" x14ac:dyDescent="0.35">
      <c r="A29" s="60"/>
      <c r="B29" s="19"/>
    </row>
    <row r="30" spans="1:20" x14ac:dyDescent="0.35">
      <c r="A30" s="60"/>
      <c r="B30" s="19"/>
    </row>
    <row r="31" spans="1:20" x14ac:dyDescent="0.35">
      <c r="A31" s="60"/>
      <c r="B31" s="19"/>
    </row>
    <row r="32" spans="1:20" x14ac:dyDescent="0.35">
      <c r="A32" s="60"/>
      <c r="B32" s="19"/>
    </row>
    <row r="33" spans="1:2" x14ac:dyDescent="0.35">
      <c r="A33" s="60"/>
      <c r="B33" s="19"/>
    </row>
    <row r="34" spans="1:2" ht="29" x14ac:dyDescent="0.35">
      <c r="A34" s="60" t="s">
        <v>120</v>
      </c>
      <c r="B34" s="19"/>
    </row>
    <row r="35" spans="1:2" ht="29" x14ac:dyDescent="0.35">
      <c r="A35" s="60" t="s">
        <v>123</v>
      </c>
      <c r="B35" s="19"/>
    </row>
  </sheetData>
  <mergeCells count="1">
    <mergeCell ref="V3:AA3"/>
  </mergeCells>
  <hyperlinks>
    <hyperlink ref="A1" location="'Table of contents'!A1" display="Return to table of contents"/>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6"/>
  <sheetViews>
    <sheetView workbookViewId="0">
      <pane xSplit="2" ySplit="3" topLeftCell="C6" activePane="bottomRight" state="frozen"/>
      <selection pane="topRight" activeCell="C1" sqref="C1"/>
      <selection pane="bottomLeft" activeCell="A2" sqref="A2"/>
      <selection pane="bottomRight"/>
    </sheetView>
  </sheetViews>
  <sheetFormatPr defaultRowHeight="14.5" x14ac:dyDescent="0.35"/>
  <cols>
    <col min="1" max="1" width="10.7265625" customWidth="1"/>
    <col min="2" max="2" width="13.81640625" customWidth="1"/>
    <col min="3" max="3" width="18.81640625" hidden="1" customWidth="1"/>
    <col min="4" max="4" width="0" hidden="1" customWidth="1"/>
    <col min="5" max="5" width="22.1796875" style="19" customWidth="1"/>
    <col min="6" max="6" width="15.26953125" style="19" customWidth="1"/>
    <col min="7" max="7" width="19.1796875" style="19" customWidth="1"/>
    <col min="8" max="8" width="8.7265625" style="19"/>
    <col min="9" max="9" width="22.54296875" style="19" customWidth="1"/>
  </cols>
  <sheetData>
    <row r="1" spans="1:27" x14ac:dyDescent="0.35">
      <c r="A1" s="76" t="s">
        <v>873</v>
      </c>
      <c r="E1"/>
      <c r="F1"/>
      <c r="G1"/>
      <c r="H1"/>
      <c r="I1"/>
    </row>
    <row r="2" spans="1:27" ht="16" thickBot="1" x14ac:dyDescent="0.4">
      <c r="A2" s="78" t="s">
        <v>855</v>
      </c>
      <c r="E2"/>
      <c r="F2"/>
      <c r="G2"/>
      <c r="H2"/>
      <c r="I2"/>
    </row>
    <row r="3" spans="1:27" ht="52.5" thickBot="1" x14ac:dyDescent="0.4">
      <c r="A3" s="9" t="s">
        <v>38</v>
      </c>
      <c r="B3" s="7" t="s">
        <v>39</v>
      </c>
      <c r="C3" s="7" t="s">
        <v>632</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15" thickBot="1" x14ac:dyDescent="0.4">
      <c r="A4" s="59" t="s">
        <v>653</v>
      </c>
      <c r="B4" s="46"/>
      <c r="C4" s="46"/>
      <c r="D4" s="46"/>
      <c r="E4" s="47"/>
      <c r="F4" s="47"/>
      <c r="G4" s="47"/>
      <c r="H4" s="47"/>
      <c r="I4" s="47"/>
      <c r="J4" s="46"/>
      <c r="K4" s="46"/>
      <c r="L4" s="46"/>
      <c r="M4" s="46"/>
      <c r="N4" s="46"/>
      <c r="V4" s="47" t="s">
        <v>906</v>
      </c>
      <c r="W4" s="7" t="s">
        <v>907</v>
      </c>
      <c r="X4" s="7" t="s">
        <v>908</v>
      </c>
      <c r="Y4" s="7" t="s">
        <v>909</v>
      </c>
      <c r="Z4" s="7" t="s">
        <v>910</v>
      </c>
      <c r="AA4" s="7" t="s">
        <v>911</v>
      </c>
    </row>
    <row r="5" spans="1:27" ht="39" x14ac:dyDescent="0.35">
      <c r="A5" s="60" t="s">
        <v>47</v>
      </c>
      <c r="B5" s="19" t="s">
        <v>581</v>
      </c>
      <c r="E5" s="73" t="s">
        <v>654</v>
      </c>
      <c r="F5" s="19" t="s">
        <v>141</v>
      </c>
      <c r="G5" s="19" t="s">
        <v>655</v>
      </c>
      <c r="H5" s="19" t="s">
        <v>504</v>
      </c>
      <c r="I5" s="19" t="s">
        <v>656</v>
      </c>
      <c r="J5" s="23">
        <v>1</v>
      </c>
      <c r="K5" s="23">
        <v>1</v>
      </c>
      <c r="L5" s="21">
        <v>4</v>
      </c>
      <c r="M5" s="23">
        <v>1</v>
      </c>
      <c r="N5" s="23">
        <v>1</v>
      </c>
      <c r="O5">
        <f t="shared" ref="O5:S9" si="0">IF(J5=1,W$5,IF(J5=2,W$6,IF(J5=3,W$7,IF(J5=4,W$8,IF(J5=5,W$9,"no")))))</f>
        <v>1</v>
      </c>
      <c r="P5">
        <f t="shared" si="0"/>
        <v>1</v>
      </c>
      <c r="Q5">
        <f t="shared" si="0"/>
        <v>1.2</v>
      </c>
      <c r="R5">
        <f t="shared" si="0"/>
        <v>1</v>
      </c>
      <c r="S5">
        <f t="shared" si="0"/>
        <v>1</v>
      </c>
      <c r="T5" cm="1">
        <f t="array" ref="T5">EXP(SQRT(SUM(LN(O5:S5)^2)))</f>
        <v>1.2</v>
      </c>
      <c r="V5">
        <v>1</v>
      </c>
      <c r="W5">
        <v>1</v>
      </c>
      <c r="X5">
        <v>1</v>
      </c>
      <c r="Y5">
        <v>1</v>
      </c>
      <c r="Z5">
        <v>1</v>
      </c>
      <c r="AA5">
        <v>1</v>
      </c>
    </row>
    <row r="6" spans="1:27" ht="39" x14ac:dyDescent="0.35">
      <c r="A6" s="60" t="s">
        <v>54</v>
      </c>
      <c r="B6" s="19" t="s">
        <v>55</v>
      </c>
      <c r="E6" s="73" t="s">
        <v>654</v>
      </c>
      <c r="F6" s="19" t="s">
        <v>141</v>
      </c>
      <c r="G6" s="19" t="s">
        <v>655</v>
      </c>
      <c r="H6" s="19" t="s">
        <v>504</v>
      </c>
      <c r="I6" s="19" t="s">
        <v>656</v>
      </c>
      <c r="J6" s="23">
        <v>1</v>
      </c>
      <c r="K6" s="23">
        <v>1</v>
      </c>
      <c r="L6" s="21">
        <v>4</v>
      </c>
      <c r="M6" s="23">
        <v>1</v>
      </c>
      <c r="N6" s="23">
        <v>1</v>
      </c>
      <c r="O6">
        <f t="shared" si="0"/>
        <v>1</v>
      </c>
      <c r="P6">
        <f t="shared" si="0"/>
        <v>1</v>
      </c>
      <c r="Q6">
        <f t="shared" si="0"/>
        <v>1.2</v>
      </c>
      <c r="R6">
        <f t="shared" si="0"/>
        <v>1</v>
      </c>
      <c r="S6">
        <f t="shared" si="0"/>
        <v>1</v>
      </c>
      <c r="T6" cm="1">
        <f t="array" ref="T6">EXP(SQRT(SUM(LN(O6:S6)^2)))</f>
        <v>1.2</v>
      </c>
      <c r="V6">
        <v>2</v>
      </c>
      <c r="W6">
        <v>1.05</v>
      </c>
      <c r="X6">
        <v>1.02</v>
      </c>
      <c r="Y6">
        <v>1.02</v>
      </c>
      <c r="Z6">
        <v>1.01</v>
      </c>
      <c r="AA6">
        <v>1.05</v>
      </c>
    </row>
    <row r="7" spans="1:27" ht="43.5" x14ac:dyDescent="0.35">
      <c r="A7" s="60" t="s">
        <v>62</v>
      </c>
      <c r="B7" s="19" t="s">
        <v>62</v>
      </c>
      <c r="E7" s="73" t="s">
        <v>657</v>
      </c>
      <c r="F7" s="19" t="s">
        <v>141</v>
      </c>
      <c r="G7" s="19" t="s">
        <v>658</v>
      </c>
      <c r="H7" s="19" t="s">
        <v>504</v>
      </c>
      <c r="I7" s="19" t="s">
        <v>58</v>
      </c>
      <c r="J7" s="23">
        <v>1</v>
      </c>
      <c r="K7" s="23">
        <v>1</v>
      </c>
      <c r="L7" s="22">
        <v>5</v>
      </c>
      <c r="M7" s="23">
        <v>1</v>
      </c>
      <c r="N7" s="23">
        <v>1</v>
      </c>
      <c r="O7">
        <f t="shared" si="0"/>
        <v>1</v>
      </c>
      <c r="P7">
        <f t="shared" si="0"/>
        <v>1</v>
      </c>
      <c r="Q7">
        <f t="shared" si="0"/>
        <v>1.5</v>
      </c>
      <c r="R7">
        <f t="shared" si="0"/>
        <v>1</v>
      </c>
      <c r="S7">
        <f t="shared" si="0"/>
        <v>1</v>
      </c>
      <c r="T7" cm="1">
        <f t="array" ref="T7">EXP(SQRT(SUM(LN(O7:S7)^2)))</f>
        <v>1.5</v>
      </c>
      <c r="V7">
        <v>3</v>
      </c>
      <c r="W7">
        <v>1.1000000000000001</v>
      </c>
      <c r="X7">
        <v>1.05</v>
      </c>
      <c r="Y7">
        <v>1.1000000000000001</v>
      </c>
      <c r="Z7">
        <v>1.02</v>
      </c>
      <c r="AA7">
        <v>1.2</v>
      </c>
    </row>
    <row r="8" spans="1:27" ht="43.5" x14ac:dyDescent="0.35">
      <c r="A8" s="60" t="s">
        <v>66</v>
      </c>
      <c r="B8" s="19" t="s">
        <v>1018</v>
      </c>
      <c r="E8" s="73" t="s">
        <v>657</v>
      </c>
      <c r="F8" s="19" t="s">
        <v>141</v>
      </c>
      <c r="G8" s="19" t="s">
        <v>658</v>
      </c>
      <c r="H8" s="19" t="s">
        <v>504</v>
      </c>
      <c r="I8" s="19" t="s">
        <v>58</v>
      </c>
      <c r="J8" s="23">
        <v>1</v>
      </c>
      <c r="K8" s="23">
        <v>1</v>
      </c>
      <c r="L8" s="22">
        <v>5</v>
      </c>
      <c r="M8" s="23">
        <v>1</v>
      </c>
      <c r="N8" s="23">
        <v>1</v>
      </c>
      <c r="O8">
        <f t="shared" si="0"/>
        <v>1</v>
      </c>
      <c r="P8">
        <f t="shared" si="0"/>
        <v>1</v>
      </c>
      <c r="Q8">
        <f t="shared" si="0"/>
        <v>1.5</v>
      </c>
      <c r="R8">
        <f t="shared" si="0"/>
        <v>1</v>
      </c>
      <c r="S8">
        <f t="shared" si="0"/>
        <v>1</v>
      </c>
      <c r="T8" cm="1">
        <f t="array" ref="T8">EXP(SQRT(SUM(LN(O8:S8)^2)))</f>
        <v>1.5</v>
      </c>
      <c r="V8">
        <v>4</v>
      </c>
      <c r="W8">
        <v>1.2</v>
      </c>
      <c r="X8">
        <v>1.1000000000000001</v>
      </c>
      <c r="Y8">
        <v>1.2</v>
      </c>
      <c r="Z8">
        <v>1.05</v>
      </c>
      <c r="AA8">
        <v>1.5</v>
      </c>
    </row>
    <row r="9" spans="1:27" ht="43.5" x14ac:dyDescent="0.35">
      <c r="A9" s="60"/>
      <c r="B9" s="19" t="s">
        <v>1019</v>
      </c>
      <c r="E9" s="73" t="s">
        <v>657</v>
      </c>
      <c r="F9" s="19" t="s">
        <v>141</v>
      </c>
      <c r="G9" s="19" t="s">
        <v>658</v>
      </c>
      <c r="H9" s="19" t="s">
        <v>504</v>
      </c>
      <c r="I9" s="19" t="s">
        <v>58</v>
      </c>
      <c r="J9" s="23">
        <v>1</v>
      </c>
      <c r="K9" s="23">
        <v>1</v>
      </c>
      <c r="L9" s="22">
        <v>5</v>
      </c>
      <c r="M9" s="23">
        <v>1</v>
      </c>
      <c r="N9" s="23">
        <v>1</v>
      </c>
      <c r="O9">
        <f t="shared" si="0"/>
        <v>1</v>
      </c>
      <c r="P9">
        <f t="shared" si="0"/>
        <v>1</v>
      </c>
      <c r="Q9">
        <f t="shared" si="0"/>
        <v>1.5</v>
      </c>
      <c r="R9">
        <f t="shared" si="0"/>
        <v>1</v>
      </c>
      <c r="S9">
        <f t="shared" si="0"/>
        <v>1</v>
      </c>
      <c r="T9" cm="1">
        <f t="array" ref="T9">EXP(SQRT(SUM(LN(O9:S9)^2)))</f>
        <v>1.5</v>
      </c>
      <c r="V9">
        <v>5</v>
      </c>
      <c r="W9">
        <v>1.5</v>
      </c>
      <c r="X9">
        <v>1.2</v>
      </c>
      <c r="Y9">
        <v>1.5</v>
      </c>
      <c r="Z9">
        <v>1.1000000000000001</v>
      </c>
      <c r="AA9">
        <v>2</v>
      </c>
    </row>
    <row r="10" spans="1:27" ht="43.5" x14ac:dyDescent="0.35">
      <c r="A10" s="60"/>
      <c r="B10" s="19" t="s">
        <v>1020</v>
      </c>
      <c r="E10" s="73" t="s">
        <v>657</v>
      </c>
      <c r="F10" s="19" t="s">
        <v>141</v>
      </c>
      <c r="G10" s="19" t="s">
        <v>658</v>
      </c>
      <c r="H10" s="19" t="s">
        <v>504</v>
      </c>
      <c r="I10" s="19" t="s">
        <v>58</v>
      </c>
      <c r="J10" s="23">
        <v>1</v>
      </c>
      <c r="K10" s="23">
        <v>1</v>
      </c>
      <c r="L10" s="22">
        <v>5</v>
      </c>
      <c r="M10" s="23">
        <v>1</v>
      </c>
      <c r="N10" s="23">
        <v>1</v>
      </c>
      <c r="O10">
        <f t="shared" ref="O10:O25" si="1">IF(J10=1,W$5,IF(J10=2,W$6,IF(J10=3,W$7,IF(J10=4,W$8,IF(J10=5,W$9,"no")))))</f>
        <v>1</v>
      </c>
      <c r="P10">
        <f t="shared" ref="P10:P25" si="2">IF(K10=1,X$5,IF(K10=2,X$6,IF(K10=3,X$7,IF(K10=4,X$8,IF(K10=5,X$9,"no")))))</f>
        <v>1</v>
      </c>
      <c r="Q10">
        <f t="shared" ref="Q10:Q25" si="3">IF(L10=1,Y$5,IF(L10=2,Y$6,IF(L10=3,Y$7,IF(L10=4,Y$8,IF(L10=5,Y$9,"no")))))</f>
        <v>1.5</v>
      </c>
      <c r="R10">
        <f t="shared" ref="R10:R25" si="4">IF(M10=1,Z$5,IF(M10=2,Z$6,IF(M10=3,Z$7,IF(M10=4,Z$8,IF(M10=5,Z$9,"no")))))</f>
        <v>1</v>
      </c>
      <c r="S10">
        <f t="shared" ref="S10:S25" si="5">IF(N10=1,AA$5,IF(N10=2,AA$6,IF(N10=3,AA$7,IF(N10=4,AA$8,IF(N10=5,AA$9,"no")))))</f>
        <v>1</v>
      </c>
      <c r="T10" cm="1">
        <f t="array" ref="T10">EXP(SQRT(SUM(LN(O10:S10)^2)))</f>
        <v>1.5</v>
      </c>
    </row>
    <row r="11" spans="1:27" ht="58" x14ac:dyDescent="0.35">
      <c r="A11" s="60"/>
      <c r="B11" s="19" t="s">
        <v>1021</v>
      </c>
      <c r="E11" s="73" t="s">
        <v>657</v>
      </c>
      <c r="F11" s="19" t="s">
        <v>141</v>
      </c>
      <c r="G11" s="19" t="s">
        <v>658</v>
      </c>
      <c r="H11" s="19" t="s">
        <v>504</v>
      </c>
      <c r="I11" s="19" t="s">
        <v>58</v>
      </c>
      <c r="J11" s="23">
        <v>1</v>
      </c>
      <c r="K11" s="23">
        <v>1</v>
      </c>
      <c r="L11" s="22">
        <v>5</v>
      </c>
      <c r="M11" s="23">
        <v>1</v>
      </c>
      <c r="N11" s="23">
        <v>1</v>
      </c>
      <c r="O11">
        <f t="shared" si="1"/>
        <v>1</v>
      </c>
      <c r="P11">
        <f t="shared" si="2"/>
        <v>1</v>
      </c>
      <c r="Q11">
        <f t="shared" si="3"/>
        <v>1.5</v>
      </c>
      <c r="R11">
        <f t="shared" si="4"/>
        <v>1</v>
      </c>
      <c r="S11">
        <f t="shared" si="5"/>
        <v>1</v>
      </c>
      <c r="T11" cm="1">
        <f t="array" ref="T11">EXP(SQRT(SUM(LN(O11:S11)^2)))</f>
        <v>1.5</v>
      </c>
    </row>
    <row r="12" spans="1:27" ht="43.5" x14ac:dyDescent="0.35">
      <c r="A12" s="60"/>
      <c r="B12" s="19" t="s">
        <v>1022</v>
      </c>
      <c r="E12" s="73" t="s">
        <v>657</v>
      </c>
      <c r="F12" s="19" t="s">
        <v>141</v>
      </c>
      <c r="G12" s="19" t="s">
        <v>658</v>
      </c>
      <c r="H12" s="19" t="s">
        <v>504</v>
      </c>
      <c r="I12" s="19" t="s">
        <v>58</v>
      </c>
      <c r="J12" s="23">
        <v>1</v>
      </c>
      <c r="K12" s="23">
        <v>1</v>
      </c>
      <c r="L12" s="22">
        <v>5</v>
      </c>
      <c r="M12" s="23">
        <v>1</v>
      </c>
      <c r="N12" s="23">
        <v>1</v>
      </c>
      <c r="O12">
        <f t="shared" si="1"/>
        <v>1</v>
      </c>
      <c r="P12">
        <f t="shared" si="2"/>
        <v>1</v>
      </c>
      <c r="Q12">
        <f t="shared" si="3"/>
        <v>1.5</v>
      </c>
      <c r="R12">
        <f t="shared" si="4"/>
        <v>1</v>
      </c>
      <c r="S12">
        <f t="shared" si="5"/>
        <v>1</v>
      </c>
      <c r="T12" cm="1">
        <f t="array" ref="T12">EXP(SQRT(SUM(LN(O12:S12)^2)))</f>
        <v>1.5</v>
      </c>
    </row>
    <row r="13" spans="1:27" ht="43.5" x14ac:dyDescent="0.35">
      <c r="A13" s="60" t="s">
        <v>73</v>
      </c>
      <c r="B13" s="19"/>
      <c r="E13" s="73" t="s">
        <v>657</v>
      </c>
      <c r="F13" s="19" t="s">
        <v>141</v>
      </c>
      <c r="G13" s="19" t="s">
        <v>658</v>
      </c>
      <c r="H13" s="19" t="s">
        <v>504</v>
      </c>
      <c r="I13" s="19" t="s">
        <v>58</v>
      </c>
      <c r="J13" s="23">
        <v>1</v>
      </c>
      <c r="K13" s="23">
        <v>1</v>
      </c>
      <c r="L13" s="22">
        <v>5</v>
      </c>
      <c r="M13" s="23">
        <v>1</v>
      </c>
      <c r="N13" s="23">
        <v>1</v>
      </c>
      <c r="O13">
        <f t="shared" si="1"/>
        <v>1</v>
      </c>
      <c r="P13">
        <f t="shared" si="2"/>
        <v>1</v>
      </c>
      <c r="Q13">
        <f t="shared" si="3"/>
        <v>1.5</v>
      </c>
      <c r="R13">
        <f t="shared" si="4"/>
        <v>1</v>
      </c>
      <c r="S13">
        <f t="shared" si="5"/>
        <v>1</v>
      </c>
      <c r="T13" cm="1">
        <f t="array" ref="T13">EXP(SQRT(SUM(LN(O13:S13)^2)))</f>
        <v>1.5</v>
      </c>
    </row>
    <row r="14" spans="1:27" ht="43.5" x14ac:dyDescent="0.35">
      <c r="A14" s="60" t="s">
        <v>75</v>
      </c>
      <c r="B14" s="19" t="s">
        <v>76</v>
      </c>
      <c r="E14" s="73" t="s">
        <v>657</v>
      </c>
      <c r="F14" s="19" t="s">
        <v>141</v>
      </c>
      <c r="G14" s="19" t="s">
        <v>658</v>
      </c>
      <c r="H14" s="19" t="s">
        <v>504</v>
      </c>
      <c r="I14" s="19" t="s">
        <v>58</v>
      </c>
      <c r="J14" s="23">
        <v>1</v>
      </c>
      <c r="K14" s="23">
        <v>1</v>
      </c>
      <c r="L14" s="22">
        <v>5</v>
      </c>
      <c r="M14" s="23">
        <v>1</v>
      </c>
      <c r="N14" s="23">
        <v>1</v>
      </c>
      <c r="O14">
        <f t="shared" si="1"/>
        <v>1</v>
      </c>
      <c r="P14">
        <f t="shared" si="2"/>
        <v>1</v>
      </c>
      <c r="Q14">
        <f t="shared" si="3"/>
        <v>1.5</v>
      </c>
      <c r="R14">
        <f t="shared" si="4"/>
        <v>1</v>
      </c>
      <c r="S14">
        <f t="shared" si="5"/>
        <v>1</v>
      </c>
      <c r="T14" cm="1">
        <f t="array" ref="T14">EXP(SQRT(SUM(LN(O14:S14)^2)))</f>
        <v>1.5</v>
      </c>
    </row>
    <row r="15" spans="1:27" ht="43.5" x14ac:dyDescent="0.35">
      <c r="A15" s="60" t="s">
        <v>80</v>
      </c>
      <c r="B15" s="19" t="s">
        <v>81</v>
      </c>
      <c r="E15" s="73" t="s">
        <v>657</v>
      </c>
      <c r="F15" s="19" t="s">
        <v>141</v>
      </c>
      <c r="G15" s="19" t="s">
        <v>658</v>
      </c>
      <c r="H15" s="19" t="s">
        <v>504</v>
      </c>
      <c r="I15" s="19" t="s">
        <v>58</v>
      </c>
      <c r="J15" s="23">
        <v>1</v>
      </c>
      <c r="K15" s="23">
        <v>1</v>
      </c>
      <c r="L15" s="22">
        <v>5</v>
      </c>
      <c r="M15" s="23">
        <v>1</v>
      </c>
      <c r="N15" s="23">
        <v>1</v>
      </c>
      <c r="O15">
        <f t="shared" si="1"/>
        <v>1</v>
      </c>
      <c r="P15">
        <f t="shared" si="2"/>
        <v>1</v>
      </c>
      <c r="Q15">
        <f t="shared" si="3"/>
        <v>1.5</v>
      </c>
      <c r="R15">
        <f t="shared" si="4"/>
        <v>1</v>
      </c>
      <c r="S15">
        <f t="shared" si="5"/>
        <v>1</v>
      </c>
      <c r="T15" cm="1">
        <f t="array" ref="T15">EXP(SQRT(SUM(LN(O15:S15)^2)))</f>
        <v>1.5</v>
      </c>
    </row>
    <row r="16" spans="1:27" ht="43.5" x14ac:dyDescent="0.35">
      <c r="A16" s="60"/>
      <c r="B16" s="19" t="s">
        <v>592</v>
      </c>
      <c r="E16" s="73" t="s">
        <v>657</v>
      </c>
      <c r="F16" s="19" t="s">
        <v>141</v>
      </c>
      <c r="G16" s="19" t="s">
        <v>658</v>
      </c>
      <c r="H16" s="19" t="s">
        <v>504</v>
      </c>
      <c r="I16" s="19" t="s">
        <v>58</v>
      </c>
      <c r="J16" s="23">
        <v>1</v>
      </c>
      <c r="K16" s="23">
        <v>1</v>
      </c>
      <c r="L16" s="22">
        <v>5</v>
      </c>
      <c r="M16" s="23">
        <v>1</v>
      </c>
      <c r="N16" s="23">
        <v>1</v>
      </c>
      <c r="O16">
        <f t="shared" si="1"/>
        <v>1</v>
      </c>
      <c r="P16">
        <f t="shared" si="2"/>
        <v>1</v>
      </c>
      <c r="Q16">
        <f t="shared" si="3"/>
        <v>1.5</v>
      </c>
      <c r="R16">
        <f t="shared" si="4"/>
        <v>1</v>
      </c>
      <c r="S16">
        <f t="shared" si="5"/>
        <v>1</v>
      </c>
      <c r="T16" cm="1">
        <f t="array" ref="T16">EXP(SQRT(SUM(LN(O16:S16)^2)))</f>
        <v>1.5</v>
      </c>
    </row>
    <row r="17" spans="1:20" ht="29" x14ac:dyDescent="0.35">
      <c r="A17" s="60" t="s">
        <v>86</v>
      </c>
      <c r="B17" s="19"/>
      <c r="E17" s="73" t="s">
        <v>568</v>
      </c>
      <c r="J17" s="61"/>
      <c r="K17" s="61"/>
      <c r="L17" s="61"/>
      <c r="M17" s="61"/>
      <c r="N17" s="61"/>
    </row>
    <row r="18" spans="1:20" ht="58" x14ac:dyDescent="0.35">
      <c r="A18" s="60" t="s">
        <v>92</v>
      </c>
      <c r="B18" s="19" t="s">
        <v>93</v>
      </c>
      <c r="E18" s="19" t="s">
        <v>659</v>
      </c>
      <c r="F18" s="19" t="s">
        <v>660</v>
      </c>
      <c r="G18" s="19" t="s">
        <v>661</v>
      </c>
      <c r="H18" s="19" t="s">
        <v>662</v>
      </c>
      <c r="I18" s="19" t="s">
        <v>662</v>
      </c>
      <c r="J18" s="24">
        <v>2</v>
      </c>
      <c r="K18" s="23">
        <v>1</v>
      </c>
      <c r="L18" s="22">
        <v>5</v>
      </c>
      <c r="M18" s="24">
        <v>2</v>
      </c>
      <c r="N18" s="24">
        <v>2</v>
      </c>
      <c r="O18">
        <f t="shared" si="1"/>
        <v>1.05</v>
      </c>
      <c r="P18">
        <f t="shared" si="2"/>
        <v>1</v>
      </c>
      <c r="Q18">
        <f t="shared" si="3"/>
        <v>1.5</v>
      </c>
      <c r="R18">
        <f t="shared" si="4"/>
        <v>1.01</v>
      </c>
      <c r="S18">
        <f t="shared" si="5"/>
        <v>1.05</v>
      </c>
      <c r="T18" cm="1">
        <f t="array" ref="T18">EXP(SQRT(SUM(LN(O18:S18)^2)))</f>
        <v>1.5089507464377672</v>
      </c>
    </row>
    <row r="19" spans="1:20" ht="58" x14ac:dyDescent="0.35">
      <c r="A19" s="60" t="s">
        <v>97</v>
      </c>
      <c r="B19" s="19" t="s">
        <v>663</v>
      </c>
      <c r="E19" s="73" t="s">
        <v>657</v>
      </c>
      <c r="F19" s="19" t="s">
        <v>141</v>
      </c>
      <c r="G19" s="19" t="s">
        <v>658</v>
      </c>
      <c r="H19" s="19" t="s">
        <v>504</v>
      </c>
      <c r="I19" s="19" t="s">
        <v>58</v>
      </c>
      <c r="J19" s="23">
        <v>1</v>
      </c>
      <c r="K19" s="23">
        <v>1</v>
      </c>
      <c r="L19" s="22">
        <v>5</v>
      </c>
      <c r="M19" s="23">
        <v>1</v>
      </c>
      <c r="N19" s="23">
        <v>1</v>
      </c>
      <c r="O19">
        <f t="shared" si="1"/>
        <v>1</v>
      </c>
      <c r="P19">
        <f t="shared" si="2"/>
        <v>1</v>
      </c>
      <c r="Q19">
        <f t="shared" si="3"/>
        <v>1.5</v>
      </c>
      <c r="R19">
        <f t="shared" si="4"/>
        <v>1</v>
      </c>
      <c r="S19">
        <f t="shared" si="5"/>
        <v>1</v>
      </c>
      <c r="T19" cm="1">
        <f t="array" ref="T19">EXP(SQRT(SUM(LN(O19:S19)^2)))</f>
        <v>1.5</v>
      </c>
    </row>
    <row r="20" spans="1:20" ht="43.5" x14ac:dyDescent="0.35">
      <c r="A20" s="60"/>
      <c r="B20" s="19" t="s">
        <v>664</v>
      </c>
      <c r="E20" s="19" t="s">
        <v>665</v>
      </c>
      <c r="F20" s="19" t="s">
        <v>666</v>
      </c>
      <c r="G20" s="19" t="s">
        <v>658</v>
      </c>
      <c r="H20" s="19" t="s">
        <v>504</v>
      </c>
      <c r="I20" s="19" t="s">
        <v>58</v>
      </c>
      <c r="J20" s="24">
        <v>2</v>
      </c>
      <c r="K20" s="23">
        <v>1</v>
      </c>
      <c r="L20" s="22">
        <v>5</v>
      </c>
      <c r="M20" s="23">
        <v>1</v>
      </c>
      <c r="N20" s="23">
        <v>1</v>
      </c>
      <c r="O20">
        <f t="shared" si="1"/>
        <v>1.05</v>
      </c>
      <c r="P20">
        <f t="shared" si="2"/>
        <v>1</v>
      </c>
      <c r="Q20">
        <f t="shared" si="3"/>
        <v>1.5</v>
      </c>
      <c r="R20">
        <f t="shared" si="4"/>
        <v>1</v>
      </c>
      <c r="S20">
        <f t="shared" si="5"/>
        <v>1</v>
      </c>
      <c r="T20" cm="1">
        <f t="array" ref="T20">EXP(SQRT(SUM(LN(O20:S20)^2)))</f>
        <v>1.5043938375399291</v>
      </c>
    </row>
    <row r="21" spans="1:20" ht="43.5" x14ac:dyDescent="0.35">
      <c r="A21" s="60"/>
      <c r="B21" s="19" t="s">
        <v>667</v>
      </c>
      <c r="E21" s="19" t="s">
        <v>668</v>
      </c>
      <c r="F21" s="19" t="s">
        <v>666</v>
      </c>
      <c r="G21" s="19" t="s">
        <v>658</v>
      </c>
      <c r="H21" s="19" t="s">
        <v>504</v>
      </c>
      <c r="I21" s="19" t="s">
        <v>58</v>
      </c>
      <c r="J21" s="24">
        <v>2</v>
      </c>
      <c r="K21" s="23">
        <v>1</v>
      </c>
      <c r="L21" s="22">
        <v>5</v>
      </c>
      <c r="M21" s="23">
        <v>1</v>
      </c>
      <c r="N21" s="23">
        <v>1</v>
      </c>
      <c r="O21">
        <f t="shared" si="1"/>
        <v>1.05</v>
      </c>
      <c r="P21">
        <f t="shared" si="2"/>
        <v>1</v>
      </c>
      <c r="Q21">
        <f t="shared" si="3"/>
        <v>1.5</v>
      </c>
      <c r="R21">
        <f t="shared" si="4"/>
        <v>1</v>
      </c>
      <c r="S21">
        <f t="shared" si="5"/>
        <v>1</v>
      </c>
      <c r="T21" cm="1">
        <f t="array" ref="T21">EXP(SQRT(SUM(LN(O21:S21)^2)))</f>
        <v>1.5043938375399291</v>
      </c>
    </row>
    <row r="22" spans="1:20" ht="43.5" x14ac:dyDescent="0.35">
      <c r="A22" s="60"/>
      <c r="B22" s="19" t="s">
        <v>287</v>
      </c>
      <c r="E22" s="19" t="s">
        <v>669</v>
      </c>
      <c r="F22" s="19" t="s">
        <v>666</v>
      </c>
      <c r="G22" s="19" t="s">
        <v>658</v>
      </c>
      <c r="H22" s="19" t="s">
        <v>504</v>
      </c>
      <c r="I22" s="19" t="s">
        <v>58</v>
      </c>
      <c r="J22" s="24">
        <v>2</v>
      </c>
      <c r="K22" s="23">
        <v>1</v>
      </c>
      <c r="L22" s="22">
        <v>5</v>
      </c>
      <c r="M22" s="23">
        <v>1</v>
      </c>
      <c r="N22" s="23">
        <v>1</v>
      </c>
      <c r="O22">
        <f t="shared" si="1"/>
        <v>1.05</v>
      </c>
      <c r="P22">
        <f t="shared" si="2"/>
        <v>1</v>
      </c>
      <c r="Q22">
        <f t="shared" si="3"/>
        <v>1.5</v>
      </c>
      <c r="R22">
        <f t="shared" si="4"/>
        <v>1</v>
      </c>
      <c r="S22">
        <f t="shared" si="5"/>
        <v>1</v>
      </c>
      <c r="T22" cm="1">
        <f t="array" ref="T22">EXP(SQRT(SUM(LN(O22:S22)^2)))</f>
        <v>1.5043938375399291</v>
      </c>
    </row>
    <row r="23" spans="1:20" ht="43.5" x14ac:dyDescent="0.35">
      <c r="A23" s="60"/>
      <c r="B23" s="19" t="s">
        <v>670</v>
      </c>
      <c r="E23" s="19" t="s">
        <v>671</v>
      </c>
      <c r="F23" s="19" t="s">
        <v>666</v>
      </c>
      <c r="G23" s="19" t="s">
        <v>658</v>
      </c>
      <c r="H23" s="19" t="s">
        <v>504</v>
      </c>
      <c r="I23" s="19" t="s">
        <v>58</v>
      </c>
      <c r="J23" s="24">
        <v>2</v>
      </c>
      <c r="K23" s="23">
        <v>1</v>
      </c>
      <c r="L23" s="22">
        <v>5</v>
      </c>
      <c r="M23" s="23">
        <v>1</v>
      </c>
      <c r="N23" s="23">
        <v>1</v>
      </c>
      <c r="O23">
        <f t="shared" si="1"/>
        <v>1.05</v>
      </c>
      <c r="P23">
        <f t="shared" si="2"/>
        <v>1</v>
      </c>
      <c r="Q23">
        <f t="shared" si="3"/>
        <v>1.5</v>
      </c>
      <c r="R23">
        <f t="shared" si="4"/>
        <v>1</v>
      </c>
      <c r="S23">
        <f t="shared" si="5"/>
        <v>1</v>
      </c>
      <c r="T23" cm="1">
        <f t="array" ref="T23">EXP(SQRT(SUM(LN(O23:S23)^2)))</f>
        <v>1.5043938375399291</v>
      </c>
    </row>
    <row r="24" spans="1:20" ht="43.5" x14ac:dyDescent="0.35">
      <c r="A24" s="60"/>
      <c r="B24" s="19" t="s">
        <v>559</v>
      </c>
      <c r="E24" s="19" t="s">
        <v>672</v>
      </c>
      <c r="F24" s="19" t="s">
        <v>673</v>
      </c>
      <c r="G24" s="19" t="s">
        <v>658</v>
      </c>
      <c r="H24" s="19" t="s">
        <v>504</v>
      </c>
      <c r="I24" s="19" t="s">
        <v>58</v>
      </c>
      <c r="J24" s="24">
        <v>2</v>
      </c>
      <c r="K24" s="23">
        <v>1</v>
      </c>
      <c r="L24" s="22">
        <v>5</v>
      </c>
      <c r="M24" s="23">
        <v>1</v>
      </c>
      <c r="N24" s="23">
        <v>1</v>
      </c>
      <c r="O24">
        <f t="shared" si="1"/>
        <v>1.05</v>
      </c>
      <c r="P24">
        <f t="shared" si="2"/>
        <v>1</v>
      </c>
      <c r="Q24">
        <f t="shared" si="3"/>
        <v>1.5</v>
      </c>
      <c r="R24">
        <f t="shared" si="4"/>
        <v>1</v>
      </c>
      <c r="S24">
        <f t="shared" si="5"/>
        <v>1</v>
      </c>
      <c r="T24" cm="1">
        <f t="array" ref="T24">EXP(SQRT(SUM(LN(O24:S24)^2)))</f>
        <v>1.5043938375399291</v>
      </c>
    </row>
    <row r="25" spans="1:20" ht="43.5" x14ac:dyDescent="0.35">
      <c r="A25" s="60" t="s">
        <v>120</v>
      </c>
      <c r="B25" s="19"/>
      <c r="E25" s="19" t="s">
        <v>672</v>
      </c>
      <c r="F25" s="19" t="s">
        <v>674</v>
      </c>
      <c r="G25" s="19" t="s">
        <v>658</v>
      </c>
      <c r="H25" s="19" t="s">
        <v>504</v>
      </c>
      <c r="I25" s="19" t="s">
        <v>58</v>
      </c>
      <c r="J25" s="24">
        <v>2</v>
      </c>
      <c r="K25" s="23">
        <v>1</v>
      </c>
      <c r="L25" s="22">
        <v>5</v>
      </c>
      <c r="M25" s="23">
        <v>1</v>
      </c>
      <c r="N25" s="23">
        <v>1</v>
      </c>
      <c r="O25">
        <f t="shared" si="1"/>
        <v>1.05</v>
      </c>
      <c r="P25">
        <f t="shared" si="2"/>
        <v>1</v>
      </c>
      <c r="Q25">
        <f t="shared" si="3"/>
        <v>1.5</v>
      </c>
      <c r="R25">
        <f t="shared" si="4"/>
        <v>1</v>
      </c>
      <c r="S25">
        <f t="shared" si="5"/>
        <v>1</v>
      </c>
      <c r="T25" cm="1">
        <f t="array" ref="T25">EXP(SQRT(SUM(LN(O25:S25)^2)))</f>
        <v>1.5043938375399291</v>
      </c>
    </row>
    <row r="26" spans="1:20" ht="29" x14ac:dyDescent="0.35">
      <c r="A26" s="60" t="s">
        <v>123</v>
      </c>
      <c r="B26" s="19"/>
      <c r="E26" s="19" t="s">
        <v>568</v>
      </c>
      <c r="J26" s="61"/>
      <c r="K26" s="61"/>
      <c r="L26" s="61"/>
      <c r="M26" s="61"/>
      <c r="N26" s="61"/>
    </row>
  </sheetData>
  <mergeCells count="1">
    <mergeCell ref="V3:AA3"/>
  </mergeCells>
  <hyperlinks>
    <hyperlink ref="A1" location="'Table of contents'!A1" display="Return to table of contents"/>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
  <sheetViews>
    <sheetView workbookViewId="0">
      <selection activeCell="O7" sqref="O7:T9"/>
    </sheetView>
  </sheetViews>
  <sheetFormatPr defaultRowHeight="14.5" x14ac:dyDescent="0.35"/>
  <cols>
    <col min="2" max="2" width="20.81640625" customWidth="1"/>
    <col min="3" max="3" width="18.81640625" hidden="1" customWidth="1"/>
    <col min="4" max="4" width="0" hidden="1" customWidth="1"/>
    <col min="5" max="5" width="22.1796875" style="19" customWidth="1"/>
    <col min="6" max="6" width="13.1796875" style="19" customWidth="1"/>
    <col min="7" max="7" width="8.7265625" style="19"/>
    <col min="8" max="8" width="22.54296875" style="19" customWidth="1"/>
    <col min="9" max="9" width="21.54296875" style="19" customWidth="1"/>
  </cols>
  <sheetData>
    <row r="1" spans="1:27" x14ac:dyDescent="0.35">
      <c r="A1" s="76" t="s">
        <v>873</v>
      </c>
      <c r="E1"/>
      <c r="F1"/>
      <c r="G1"/>
      <c r="H1"/>
      <c r="I1"/>
    </row>
    <row r="2" spans="1:27" ht="16" thickBot="1" x14ac:dyDescent="0.4">
      <c r="A2" s="78" t="s">
        <v>884</v>
      </c>
      <c r="E2"/>
      <c r="F2"/>
      <c r="G2"/>
      <c r="H2"/>
      <c r="I2"/>
    </row>
    <row r="3" spans="1:27" ht="52.5" thickBot="1" x14ac:dyDescent="0.4">
      <c r="A3" s="9" t="s">
        <v>38</v>
      </c>
      <c r="B3" s="7" t="s">
        <v>39</v>
      </c>
      <c r="C3" s="7" t="s">
        <v>632</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44" thickBot="1" x14ac:dyDescent="0.4">
      <c r="A4" s="60" t="s">
        <v>47</v>
      </c>
      <c r="B4" s="19" t="s">
        <v>581</v>
      </c>
      <c r="E4" s="19" t="s">
        <v>675</v>
      </c>
      <c r="F4" s="19" t="s">
        <v>141</v>
      </c>
      <c r="G4" s="19" t="s">
        <v>676</v>
      </c>
      <c r="H4" s="19" t="s">
        <v>677</v>
      </c>
      <c r="I4" s="19" t="s">
        <v>678</v>
      </c>
      <c r="J4" s="23">
        <v>1</v>
      </c>
      <c r="K4" s="23">
        <v>1</v>
      </c>
      <c r="L4" s="25">
        <v>3</v>
      </c>
      <c r="M4" s="24">
        <v>2</v>
      </c>
      <c r="N4" s="23">
        <v>1</v>
      </c>
      <c r="O4">
        <f>IF(J4=1,W$5,IF(J4=2,W$6,IF(J4=3,W$7,IF(J4=4,W$8,IF(J4=5,W$9,"no")))))</f>
        <v>1</v>
      </c>
      <c r="P4">
        <f>IF(K4=1,X$5,IF(K4=2,X$6,IF(K4=3,X$7,IF(K4=4,X$8,IF(K4=5,X$9,"no")))))</f>
        <v>1</v>
      </c>
      <c r="Q4">
        <f>IF(L4=1,Y$5,IF(L4=2,Y$6,IF(L4=3,Y$7,IF(L4=4,Y$8,IF(L4=5,Y$9,"no")))))</f>
        <v>1.1000000000000001</v>
      </c>
      <c r="R4">
        <f>IF(M4=1,Z$5,IF(M4=2,Z$6,IF(M4=3,Z$7,IF(M4=4,Z$8,IF(M4=5,Z$9,"no")))))</f>
        <v>1.01</v>
      </c>
      <c r="S4">
        <f>IF(N4=1,AA$5,IF(N4=2,AA$6,IF(N4=3,AA$7,IF(N4=4,AA$8,IF(N4=5,AA$9,"no")))))</f>
        <v>1</v>
      </c>
      <c r="T4" cm="1">
        <f t="array" ref="T4">EXP(SQRT(SUM(LN(O4:S4)^2)))</f>
        <v>1.1005699442375414</v>
      </c>
      <c r="V4" s="47" t="s">
        <v>906</v>
      </c>
      <c r="W4" s="7" t="s">
        <v>907</v>
      </c>
      <c r="X4" s="7" t="s">
        <v>908</v>
      </c>
      <c r="Y4" s="7" t="s">
        <v>909</v>
      </c>
      <c r="Z4" s="7" t="s">
        <v>910</v>
      </c>
      <c r="AA4" s="7" t="s">
        <v>911</v>
      </c>
    </row>
    <row r="5" spans="1:27" ht="43.5" x14ac:dyDescent="0.35">
      <c r="A5" s="60"/>
      <c r="B5" s="19" t="s">
        <v>356</v>
      </c>
      <c r="E5" s="19" t="s">
        <v>679</v>
      </c>
      <c r="F5" s="19" t="s">
        <v>680</v>
      </c>
      <c r="G5" s="19" t="s">
        <v>681</v>
      </c>
      <c r="H5" s="19" t="s">
        <v>682</v>
      </c>
      <c r="J5" s="24">
        <v>2</v>
      </c>
      <c r="K5" s="25">
        <v>3</v>
      </c>
      <c r="L5" s="25">
        <v>3</v>
      </c>
      <c r="M5" s="24">
        <v>2</v>
      </c>
      <c r="N5" s="23">
        <v>1</v>
      </c>
      <c r="O5">
        <f t="shared" ref="O5:S6" si="0">IF(J5=1,W$5,IF(J5=2,W$6,IF(J5=3,W$7,IF(J5=4,W$8,IF(J5=5,W$9,"no")))))</f>
        <v>1.05</v>
      </c>
      <c r="P5">
        <f t="shared" si="0"/>
        <v>1.05</v>
      </c>
      <c r="Q5">
        <f t="shared" si="0"/>
        <v>1.1000000000000001</v>
      </c>
      <c r="R5">
        <f t="shared" si="0"/>
        <v>1.01</v>
      </c>
      <c r="S5">
        <f t="shared" si="0"/>
        <v>1</v>
      </c>
      <c r="T5" cm="1">
        <f t="array" ref="T5">EXP(SQRT(SUM(LN(O5:S5)^2)))</f>
        <v>1.1253394394172656</v>
      </c>
      <c r="V5">
        <v>1</v>
      </c>
      <c r="W5">
        <v>1</v>
      </c>
      <c r="X5">
        <v>1</v>
      </c>
      <c r="Y5">
        <v>1</v>
      </c>
      <c r="Z5">
        <v>1</v>
      </c>
      <c r="AA5">
        <v>1</v>
      </c>
    </row>
    <row r="6" spans="1:27" ht="29" x14ac:dyDescent="0.35">
      <c r="A6" s="60" t="s">
        <v>54</v>
      </c>
      <c r="B6" s="19" t="s">
        <v>55</v>
      </c>
      <c r="E6" s="19" t="s">
        <v>675</v>
      </c>
      <c r="F6" s="19" t="s">
        <v>141</v>
      </c>
      <c r="G6" s="19" t="s">
        <v>676</v>
      </c>
      <c r="H6" s="19" t="s">
        <v>677</v>
      </c>
      <c r="I6" s="19" t="s">
        <v>58</v>
      </c>
      <c r="J6" s="23">
        <v>1</v>
      </c>
      <c r="K6" s="23">
        <v>1</v>
      </c>
      <c r="L6" s="25">
        <v>3</v>
      </c>
      <c r="M6" s="24">
        <v>2</v>
      </c>
      <c r="N6" s="23">
        <v>1</v>
      </c>
      <c r="O6">
        <f t="shared" si="0"/>
        <v>1</v>
      </c>
      <c r="P6">
        <f t="shared" si="0"/>
        <v>1</v>
      </c>
      <c r="Q6">
        <f t="shared" si="0"/>
        <v>1.1000000000000001</v>
      </c>
      <c r="R6">
        <f t="shared" si="0"/>
        <v>1.01</v>
      </c>
      <c r="S6">
        <f t="shared" si="0"/>
        <v>1</v>
      </c>
      <c r="T6" cm="1">
        <f t="array" ref="T6">EXP(SQRT(SUM(LN(O6:S6)^2)))</f>
        <v>1.1005699442375414</v>
      </c>
      <c r="V6">
        <v>2</v>
      </c>
      <c r="W6">
        <v>1.05</v>
      </c>
      <c r="X6">
        <v>1.02</v>
      </c>
      <c r="Y6">
        <v>1.02</v>
      </c>
      <c r="Z6">
        <v>1.01</v>
      </c>
      <c r="AA6">
        <v>1.05</v>
      </c>
    </row>
    <row r="7" spans="1:27" x14ac:dyDescent="0.35">
      <c r="V7">
        <v>3</v>
      </c>
      <c r="W7">
        <v>1.1000000000000001</v>
      </c>
      <c r="X7">
        <v>1.05</v>
      </c>
      <c r="Y7">
        <v>1.1000000000000001</v>
      </c>
      <c r="Z7">
        <v>1.02</v>
      </c>
      <c r="AA7">
        <v>1.2</v>
      </c>
    </row>
    <row r="8" spans="1:27" x14ac:dyDescent="0.35">
      <c r="V8">
        <v>4</v>
      </c>
      <c r="W8">
        <v>1.2</v>
      </c>
      <c r="X8">
        <v>1.1000000000000001</v>
      </c>
      <c r="Y8">
        <v>1.2</v>
      </c>
      <c r="Z8">
        <v>1.05</v>
      </c>
      <c r="AA8">
        <v>1.5</v>
      </c>
    </row>
    <row r="9" spans="1:27" x14ac:dyDescent="0.35">
      <c r="V9">
        <v>5</v>
      </c>
      <c r="W9">
        <v>1.5</v>
      </c>
      <c r="X9">
        <v>1.2</v>
      </c>
      <c r="Y9">
        <v>1.5</v>
      </c>
      <c r="Z9">
        <v>1.1000000000000001</v>
      </c>
      <c r="AA9">
        <v>2</v>
      </c>
    </row>
  </sheetData>
  <mergeCells count="1">
    <mergeCell ref="V3:AA3"/>
  </mergeCells>
  <hyperlinks>
    <hyperlink ref="A1" location="'Table of contents'!A1" display="Return to table of contents"/>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9"/>
  <sheetViews>
    <sheetView workbookViewId="0">
      <pane xSplit="2" ySplit="3" topLeftCell="E9" activePane="bottomRight" state="frozen"/>
      <selection pane="topRight" activeCell="C1" sqref="C1"/>
      <selection pane="bottomLeft" activeCell="A2" sqref="A2"/>
      <selection pane="bottomRight"/>
    </sheetView>
  </sheetViews>
  <sheetFormatPr defaultRowHeight="14.5" x14ac:dyDescent="0.35"/>
  <cols>
    <col min="1" max="1" width="11.81640625" customWidth="1"/>
    <col min="2" max="2" width="23.81640625" customWidth="1"/>
    <col min="3" max="3" width="8" hidden="1" customWidth="1"/>
    <col min="4" max="4" width="0" hidden="1" customWidth="1"/>
    <col min="5" max="5" width="22.1796875" style="19" customWidth="1"/>
    <col min="6" max="6" width="15.26953125" style="19" customWidth="1"/>
    <col min="7" max="7" width="16.1796875" style="19" customWidth="1"/>
    <col min="8" max="8" width="8.7265625" style="19"/>
    <col min="9" max="9" width="8.81640625" style="19" customWidth="1"/>
  </cols>
  <sheetData>
    <row r="1" spans="1:27" x14ac:dyDescent="0.35">
      <c r="A1" s="76" t="s">
        <v>873</v>
      </c>
      <c r="E1"/>
      <c r="F1"/>
      <c r="G1"/>
      <c r="H1"/>
      <c r="I1"/>
    </row>
    <row r="2" spans="1:27" ht="16" thickBot="1" x14ac:dyDescent="0.4">
      <c r="A2" s="78" t="s">
        <v>891</v>
      </c>
      <c r="E2"/>
      <c r="F2"/>
      <c r="G2"/>
      <c r="H2"/>
      <c r="I2"/>
    </row>
    <row r="3" spans="1:27" ht="60" customHeight="1" thickBot="1" x14ac:dyDescent="0.4">
      <c r="A3" s="9" t="s">
        <v>38</v>
      </c>
      <c r="B3" s="7" t="s">
        <v>39</v>
      </c>
      <c r="C3" s="7" t="s">
        <v>632</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s="62" customFormat="1" ht="27.75" customHeight="1" thickBot="1" x14ac:dyDescent="0.4">
      <c r="A4" s="59" t="s">
        <v>683</v>
      </c>
      <c r="B4" s="59"/>
      <c r="C4" s="59"/>
      <c r="D4" s="59"/>
      <c r="E4" s="65"/>
      <c r="F4" s="65"/>
      <c r="G4" s="65"/>
      <c r="H4" s="65"/>
      <c r="I4" s="65"/>
      <c r="J4" s="59"/>
      <c r="K4" s="59"/>
      <c r="L4" s="59"/>
      <c r="M4" s="59"/>
      <c r="N4" s="59"/>
      <c r="O4"/>
      <c r="P4"/>
      <c r="Q4"/>
      <c r="R4"/>
      <c r="S4"/>
      <c r="T4"/>
      <c r="U4"/>
      <c r="V4" s="47" t="s">
        <v>906</v>
      </c>
      <c r="W4" s="7" t="s">
        <v>907</v>
      </c>
      <c r="X4" s="7" t="s">
        <v>908</v>
      </c>
      <c r="Y4" s="7" t="s">
        <v>909</v>
      </c>
      <c r="Z4" s="7" t="s">
        <v>910</v>
      </c>
      <c r="AA4" s="7" t="s">
        <v>911</v>
      </c>
    </row>
    <row r="5" spans="1:27" ht="33" customHeight="1" x14ac:dyDescent="0.35">
      <c r="A5" s="60" t="s">
        <v>47</v>
      </c>
      <c r="B5" s="19" t="s">
        <v>581</v>
      </c>
      <c r="E5" s="19" t="s">
        <v>684</v>
      </c>
      <c r="F5" s="19" t="s">
        <v>50</v>
      </c>
      <c r="G5" s="19" t="s">
        <v>685</v>
      </c>
      <c r="H5" s="19" t="s">
        <v>686</v>
      </c>
      <c r="I5" s="19" t="s">
        <v>58</v>
      </c>
      <c r="J5" s="24">
        <v>2</v>
      </c>
      <c r="K5" s="25">
        <v>3</v>
      </c>
      <c r="L5" s="24">
        <v>2</v>
      </c>
      <c r="M5" s="23">
        <v>1</v>
      </c>
      <c r="N5" s="23">
        <v>1</v>
      </c>
      <c r="O5">
        <f t="shared" ref="O5:S9" si="0">IF(J5=1,W$5,IF(J5=2,W$6,IF(J5=3,W$7,IF(J5=4,W$8,IF(J5=5,W$9,"no")))))</f>
        <v>1.05</v>
      </c>
      <c r="P5">
        <f t="shared" si="0"/>
        <v>1.05</v>
      </c>
      <c r="Q5">
        <f t="shared" si="0"/>
        <v>1.02</v>
      </c>
      <c r="R5">
        <f t="shared" si="0"/>
        <v>1</v>
      </c>
      <c r="S5">
        <f t="shared" si="0"/>
        <v>1</v>
      </c>
      <c r="T5" cm="1">
        <f t="array" ref="T5">EXP(SQRT(SUM(LN(O5:S5)^2)))</f>
        <v>1.0744244531716256</v>
      </c>
      <c r="V5">
        <v>1</v>
      </c>
      <c r="W5">
        <v>1</v>
      </c>
      <c r="X5">
        <v>1</v>
      </c>
      <c r="Y5">
        <v>1</v>
      </c>
      <c r="Z5">
        <v>1</v>
      </c>
      <c r="AA5">
        <v>1</v>
      </c>
    </row>
    <row r="6" spans="1:27" ht="29" x14ac:dyDescent="0.35">
      <c r="A6" s="60" t="s">
        <v>54</v>
      </c>
      <c r="B6" s="19" t="s">
        <v>55</v>
      </c>
      <c r="E6" s="19" t="s">
        <v>684</v>
      </c>
      <c r="F6" s="19" t="s">
        <v>50</v>
      </c>
      <c r="G6" s="19" t="s">
        <v>685</v>
      </c>
      <c r="H6" s="19" t="s">
        <v>686</v>
      </c>
      <c r="I6" s="19" t="s">
        <v>58</v>
      </c>
      <c r="J6" s="24">
        <v>2</v>
      </c>
      <c r="K6" s="25">
        <v>3</v>
      </c>
      <c r="L6" s="24">
        <v>2</v>
      </c>
      <c r="M6" s="23">
        <v>1</v>
      </c>
      <c r="N6" s="23">
        <v>1</v>
      </c>
      <c r="O6">
        <f t="shared" si="0"/>
        <v>1.05</v>
      </c>
      <c r="P6">
        <f t="shared" si="0"/>
        <v>1.05</v>
      </c>
      <c r="Q6">
        <f t="shared" si="0"/>
        <v>1.02</v>
      </c>
      <c r="R6">
        <f t="shared" si="0"/>
        <v>1</v>
      </c>
      <c r="S6">
        <f t="shared" si="0"/>
        <v>1</v>
      </c>
      <c r="T6" cm="1">
        <f t="array" ref="T6">EXP(SQRT(SUM(LN(O6:S6)^2)))</f>
        <v>1.0744244531716256</v>
      </c>
      <c r="V6">
        <v>2</v>
      </c>
      <c r="W6">
        <v>1.05</v>
      </c>
      <c r="X6">
        <v>1.02</v>
      </c>
      <c r="Y6">
        <v>1.02</v>
      </c>
      <c r="Z6">
        <v>1.01</v>
      </c>
      <c r="AA6">
        <v>1.05</v>
      </c>
    </row>
    <row r="7" spans="1:27" ht="36.75" customHeight="1" x14ac:dyDescent="0.35">
      <c r="A7" s="60" t="s">
        <v>62</v>
      </c>
      <c r="B7" s="19" t="s">
        <v>62</v>
      </c>
      <c r="E7" s="19" t="s">
        <v>684</v>
      </c>
      <c r="F7" s="19" t="s">
        <v>50</v>
      </c>
      <c r="G7" s="19" t="s">
        <v>685</v>
      </c>
      <c r="H7" s="19" t="s">
        <v>686</v>
      </c>
      <c r="I7" s="19" t="s">
        <v>58</v>
      </c>
      <c r="J7" s="24">
        <v>2</v>
      </c>
      <c r="K7" s="25">
        <v>3</v>
      </c>
      <c r="L7" s="24">
        <v>2</v>
      </c>
      <c r="M7" s="23">
        <v>1</v>
      </c>
      <c r="N7" s="23">
        <v>1</v>
      </c>
      <c r="O7">
        <f t="shared" si="0"/>
        <v>1.05</v>
      </c>
      <c r="P7">
        <f t="shared" si="0"/>
        <v>1.05</v>
      </c>
      <c r="Q7">
        <f t="shared" si="0"/>
        <v>1.02</v>
      </c>
      <c r="R7">
        <f t="shared" si="0"/>
        <v>1</v>
      </c>
      <c r="S7">
        <f t="shared" si="0"/>
        <v>1</v>
      </c>
      <c r="T7" cm="1">
        <f t="array" ref="T7">EXP(SQRT(SUM(LN(O7:S7)^2)))</f>
        <v>1.0744244531716256</v>
      </c>
      <c r="V7">
        <v>3</v>
      </c>
      <c r="W7">
        <v>1.1000000000000001</v>
      </c>
      <c r="X7">
        <v>1.05</v>
      </c>
      <c r="Y7">
        <v>1.1000000000000001</v>
      </c>
      <c r="Z7">
        <v>1.02</v>
      </c>
      <c r="AA7">
        <v>1.2</v>
      </c>
    </row>
    <row r="8" spans="1:27" ht="31.5" customHeight="1" x14ac:dyDescent="0.35">
      <c r="A8" s="60" t="s">
        <v>66</v>
      </c>
      <c r="B8" s="19" t="s">
        <v>67</v>
      </c>
      <c r="E8" s="19" t="s">
        <v>684</v>
      </c>
      <c r="F8" s="19" t="s">
        <v>50</v>
      </c>
      <c r="G8" s="19" t="s">
        <v>685</v>
      </c>
      <c r="H8" s="19" t="s">
        <v>686</v>
      </c>
      <c r="I8" s="19" t="s">
        <v>58</v>
      </c>
      <c r="J8" s="24">
        <v>2</v>
      </c>
      <c r="K8" s="25">
        <v>3</v>
      </c>
      <c r="L8" s="24">
        <v>2</v>
      </c>
      <c r="M8" s="23">
        <v>1</v>
      </c>
      <c r="N8" s="23">
        <v>1</v>
      </c>
      <c r="O8">
        <f t="shared" si="0"/>
        <v>1.05</v>
      </c>
      <c r="P8">
        <f t="shared" si="0"/>
        <v>1.05</v>
      </c>
      <c r="Q8">
        <f t="shared" si="0"/>
        <v>1.02</v>
      </c>
      <c r="R8">
        <f t="shared" si="0"/>
        <v>1</v>
      </c>
      <c r="S8">
        <f t="shared" si="0"/>
        <v>1</v>
      </c>
      <c r="T8" cm="1">
        <f t="array" ref="T8">EXP(SQRT(SUM(LN(O8:S8)^2)))</f>
        <v>1.0744244531716256</v>
      </c>
      <c r="V8">
        <v>4</v>
      </c>
      <c r="W8">
        <v>1.2</v>
      </c>
      <c r="X8">
        <v>1.1000000000000001</v>
      </c>
      <c r="Y8">
        <v>1.2</v>
      </c>
      <c r="Z8">
        <v>1.05</v>
      </c>
      <c r="AA8">
        <v>1.5</v>
      </c>
    </row>
    <row r="9" spans="1:27" ht="33" customHeight="1" x14ac:dyDescent="0.35">
      <c r="A9" s="60"/>
      <c r="B9" s="19" t="s">
        <v>69</v>
      </c>
      <c r="E9" s="19" t="s">
        <v>684</v>
      </c>
      <c r="F9" s="19" t="s">
        <v>50</v>
      </c>
      <c r="G9" s="19" t="s">
        <v>685</v>
      </c>
      <c r="H9" s="19" t="s">
        <v>686</v>
      </c>
      <c r="I9" s="19" t="s">
        <v>58</v>
      </c>
      <c r="J9" s="24">
        <v>2</v>
      </c>
      <c r="K9" s="25">
        <v>3</v>
      </c>
      <c r="L9" s="24">
        <v>2</v>
      </c>
      <c r="M9" s="23">
        <v>1</v>
      </c>
      <c r="N9" s="23">
        <v>1</v>
      </c>
      <c r="O9">
        <f t="shared" si="0"/>
        <v>1.05</v>
      </c>
      <c r="P9">
        <f t="shared" si="0"/>
        <v>1.05</v>
      </c>
      <c r="Q9">
        <f t="shared" si="0"/>
        <v>1.02</v>
      </c>
      <c r="R9">
        <f t="shared" si="0"/>
        <v>1</v>
      </c>
      <c r="S9">
        <f t="shared" si="0"/>
        <v>1</v>
      </c>
      <c r="T9" cm="1">
        <f t="array" ref="T9">EXP(SQRT(SUM(LN(O9:S9)^2)))</f>
        <v>1.0744244531716256</v>
      </c>
      <c r="V9">
        <v>5</v>
      </c>
      <c r="W9">
        <v>1.5</v>
      </c>
      <c r="X9">
        <v>1.2</v>
      </c>
      <c r="Y9">
        <v>1.5</v>
      </c>
      <c r="Z9">
        <v>1.1000000000000001</v>
      </c>
      <c r="AA9">
        <v>2</v>
      </c>
    </row>
    <row r="10" spans="1:27" ht="33" customHeight="1" x14ac:dyDescent="0.35">
      <c r="A10" s="60"/>
      <c r="B10" s="19" t="s">
        <v>978</v>
      </c>
      <c r="E10" s="19" t="s">
        <v>684</v>
      </c>
      <c r="F10" s="19" t="s">
        <v>50</v>
      </c>
      <c r="G10" s="19" t="s">
        <v>685</v>
      </c>
      <c r="H10" s="19" t="s">
        <v>686</v>
      </c>
      <c r="I10" s="19" t="s">
        <v>58</v>
      </c>
      <c r="J10" s="24">
        <v>2</v>
      </c>
      <c r="K10" s="25">
        <v>3</v>
      </c>
      <c r="L10" s="24">
        <v>2</v>
      </c>
      <c r="M10" s="23">
        <v>1</v>
      </c>
      <c r="N10" s="23">
        <v>1</v>
      </c>
      <c r="O10">
        <f t="shared" ref="O10:O13" si="1">IF(J10=1,W$5,IF(J10=2,W$6,IF(J10=3,W$7,IF(J10=4,W$8,IF(J10=5,W$9,"no")))))</f>
        <v>1.05</v>
      </c>
      <c r="P10">
        <f t="shared" ref="P10:P13" si="2">IF(K10=1,X$5,IF(K10=2,X$6,IF(K10=3,X$7,IF(K10=4,X$8,IF(K10=5,X$9,"no")))))</f>
        <v>1.05</v>
      </c>
      <c r="Q10">
        <f t="shared" ref="Q10:Q13" si="3">IF(L10=1,Y$5,IF(L10=2,Y$6,IF(L10=3,Y$7,IF(L10=4,Y$8,IF(L10=5,Y$9,"no")))))</f>
        <v>1.02</v>
      </c>
      <c r="R10">
        <f t="shared" ref="R10:R13" si="4">IF(M10=1,Z$5,IF(M10=2,Z$6,IF(M10=3,Z$7,IF(M10=4,Z$8,IF(M10=5,Z$9,"no")))))</f>
        <v>1</v>
      </c>
      <c r="S10">
        <f t="shared" ref="S10:S13" si="5">IF(N10=1,AA$5,IF(N10=2,AA$6,IF(N10=3,AA$7,IF(N10=4,AA$8,IF(N10=5,AA$9,"no")))))</f>
        <v>1</v>
      </c>
      <c r="T10" cm="1">
        <f t="array" ref="T10">EXP(SQRT(SUM(LN(O10:S10)^2)))</f>
        <v>1.0744244531716256</v>
      </c>
    </row>
    <row r="11" spans="1:27" ht="33" customHeight="1" x14ac:dyDescent="0.35">
      <c r="A11" s="60" t="s">
        <v>73</v>
      </c>
      <c r="B11" s="19" t="s">
        <v>1009</v>
      </c>
      <c r="E11" s="19" t="s">
        <v>684</v>
      </c>
      <c r="F11" s="19" t="s">
        <v>50</v>
      </c>
      <c r="G11" s="19" t="s">
        <v>685</v>
      </c>
      <c r="H11" s="19" t="s">
        <v>686</v>
      </c>
      <c r="I11" s="19" t="s">
        <v>58</v>
      </c>
      <c r="J11" s="24">
        <v>2</v>
      </c>
      <c r="K11" s="25">
        <v>3</v>
      </c>
      <c r="L11" s="24">
        <v>2</v>
      </c>
      <c r="M11" s="23">
        <v>1</v>
      </c>
      <c r="N11" s="23">
        <v>1</v>
      </c>
      <c r="O11">
        <f t="shared" si="1"/>
        <v>1.05</v>
      </c>
      <c r="P11">
        <f t="shared" si="2"/>
        <v>1.05</v>
      </c>
      <c r="Q11">
        <f t="shared" si="3"/>
        <v>1.02</v>
      </c>
      <c r="R11">
        <f t="shared" si="4"/>
        <v>1</v>
      </c>
      <c r="S11">
        <f t="shared" si="5"/>
        <v>1</v>
      </c>
      <c r="T11" cm="1">
        <f t="array" ref="T11">EXP(SQRT(SUM(LN(O11:S11)^2)))</f>
        <v>1.0744244531716256</v>
      </c>
    </row>
    <row r="12" spans="1:27" ht="33" customHeight="1" x14ac:dyDescent="0.35">
      <c r="A12" s="60"/>
      <c r="B12" s="19" t="s">
        <v>1010</v>
      </c>
      <c r="E12" s="19" t="s">
        <v>684</v>
      </c>
      <c r="F12" s="19" t="s">
        <v>50</v>
      </c>
      <c r="G12" s="19" t="s">
        <v>685</v>
      </c>
      <c r="H12" s="19" t="s">
        <v>686</v>
      </c>
      <c r="I12" s="19" t="s">
        <v>58</v>
      </c>
      <c r="J12" s="24">
        <v>2</v>
      </c>
      <c r="K12" s="25">
        <v>3</v>
      </c>
      <c r="L12" s="24">
        <v>2</v>
      </c>
      <c r="M12" s="23">
        <v>1</v>
      </c>
      <c r="N12" s="23">
        <v>1</v>
      </c>
      <c r="O12">
        <f t="shared" si="1"/>
        <v>1.05</v>
      </c>
      <c r="P12">
        <f t="shared" si="2"/>
        <v>1.05</v>
      </c>
      <c r="Q12">
        <f t="shared" si="3"/>
        <v>1.02</v>
      </c>
      <c r="R12">
        <f t="shared" si="4"/>
        <v>1</v>
      </c>
      <c r="S12">
        <f t="shared" si="5"/>
        <v>1</v>
      </c>
      <c r="T12" cm="1">
        <f t="array" ref="T12">EXP(SQRT(SUM(LN(O12:S12)^2)))</f>
        <v>1.0744244531716256</v>
      </c>
    </row>
    <row r="13" spans="1:27" ht="33" customHeight="1" x14ac:dyDescent="0.35">
      <c r="A13" s="60"/>
      <c r="B13" s="19" t="s">
        <v>1011</v>
      </c>
      <c r="E13" s="19" t="s">
        <v>684</v>
      </c>
      <c r="F13" s="19" t="s">
        <v>50</v>
      </c>
      <c r="G13" s="19" t="s">
        <v>685</v>
      </c>
      <c r="H13" s="19" t="s">
        <v>686</v>
      </c>
      <c r="I13" s="19" t="s">
        <v>58</v>
      </c>
      <c r="J13" s="24">
        <v>2</v>
      </c>
      <c r="K13" s="25">
        <v>3</v>
      </c>
      <c r="L13" s="24">
        <v>2</v>
      </c>
      <c r="M13" s="23">
        <v>1</v>
      </c>
      <c r="N13" s="23">
        <v>1</v>
      </c>
      <c r="O13">
        <f t="shared" si="1"/>
        <v>1.05</v>
      </c>
      <c r="P13">
        <f t="shared" si="2"/>
        <v>1.05</v>
      </c>
      <c r="Q13">
        <f t="shared" si="3"/>
        <v>1.02</v>
      </c>
      <c r="R13">
        <f t="shared" si="4"/>
        <v>1</v>
      </c>
      <c r="S13">
        <f t="shared" si="5"/>
        <v>1</v>
      </c>
      <c r="T13" cm="1">
        <f t="array" ref="T13">EXP(SQRT(SUM(LN(O13:S13)^2)))</f>
        <v>1.0744244531716256</v>
      </c>
    </row>
    <row r="14" spans="1:27" ht="33" customHeight="1" x14ac:dyDescent="0.35">
      <c r="A14" s="60" t="s">
        <v>75</v>
      </c>
      <c r="B14" s="19"/>
      <c r="E14" s="19" t="s">
        <v>568</v>
      </c>
      <c r="J14" s="61"/>
      <c r="K14" s="61"/>
      <c r="L14" s="61"/>
      <c r="M14" s="61"/>
      <c r="N14" s="61"/>
    </row>
    <row r="15" spans="1:27" ht="33" customHeight="1" x14ac:dyDescent="0.35">
      <c r="A15" s="60" t="s">
        <v>80</v>
      </c>
      <c r="B15" s="19" t="s">
        <v>687</v>
      </c>
      <c r="E15" s="19" t="s">
        <v>684</v>
      </c>
      <c r="F15" s="19" t="s">
        <v>50</v>
      </c>
      <c r="G15" s="19" t="s">
        <v>685</v>
      </c>
      <c r="H15" s="19" t="s">
        <v>686</v>
      </c>
      <c r="I15" s="19" t="s">
        <v>58</v>
      </c>
      <c r="J15" s="24">
        <v>2</v>
      </c>
      <c r="K15" s="25">
        <v>3</v>
      </c>
      <c r="L15" s="24">
        <v>2</v>
      </c>
      <c r="M15" s="23">
        <v>1</v>
      </c>
      <c r="N15" s="23">
        <v>1</v>
      </c>
      <c r="O15">
        <f t="shared" ref="O15" si="6">IF(J15=1,W$5,IF(J15=2,W$6,IF(J15=3,W$7,IF(J15=4,W$8,IF(J15=5,W$9,"no")))))</f>
        <v>1.05</v>
      </c>
      <c r="P15">
        <f t="shared" ref="P15" si="7">IF(K15=1,X$5,IF(K15=2,X$6,IF(K15=3,X$7,IF(K15=4,X$8,IF(K15=5,X$9,"no")))))</f>
        <v>1.05</v>
      </c>
      <c r="Q15">
        <f t="shared" ref="Q15" si="8">IF(L15=1,Y$5,IF(L15=2,Y$6,IF(L15=3,Y$7,IF(L15=4,Y$8,IF(L15=5,Y$9,"no")))))</f>
        <v>1.02</v>
      </c>
      <c r="R15">
        <f t="shared" ref="R15" si="9">IF(M15=1,Z$5,IF(M15=2,Z$6,IF(M15=3,Z$7,IF(M15=4,Z$8,IF(M15=5,Z$9,"no")))))</f>
        <v>1</v>
      </c>
      <c r="S15">
        <f t="shared" ref="S15" si="10">IF(N15=1,AA$5,IF(N15=2,AA$6,IF(N15=3,AA$7,IF(N15=4,AA$8,IF(N15=5,AA$9,"no")))))</f>
        <v>1</v>
      </c>
      <c r="T15" cm="1">
        <f t="array" ref="T15">EXP(SQRT(SUM(LN(O15:S15)^2)))</f>
        <v>1.0744244531716256</v>
      </c>
    </row>
    <row r="16" spans="1:27" ht="33" customHeight="1" x14ac:dyDescent="0.35">
      <c r="A16" s="60" t="s">
        <v>86</v>
      </c>
      <c r="B16" s="19"/>
      <c r="I16" s="19" t="s">
        <v>688</v>
      </c>
      <c r="J16" s="61"/>
      <c r="K16" s="61"/>
      <c r="L16" s="61"/>
      <c r="M16" s="61"/>
      <c r="N16" s="61"/>
    </row>
    <row r="17" spans="1:20" ht="33" customHeight="1" x14ac:dyDescent="0.35">
      <c r="A17" s="60" t="s">
        <v>92</v>
      </c>
      <c r="B17" s="19" t="s">
        <v>93</v>
      </c>
      <c r="E17" s="19" t="s">
        <v>684</v>
      </c>
      <c r="F17" s="19" t="s">
        <v>50</v>
      </c>
      <c r="G17" s="19" t="s">
        <v>685</v>
      </c>
      <c r="H17" s="19" t="s">
        <v>686</v>
      </c>
      <c r="I17" s="19" t="s">
        <v>58</v>
      </c>
      <c r="J17" s="24">
        <v>2</v>
      </c>
      <c r="K17" s="25">
        <v>3</v>
      </c>
      <c r="L17" s="24">
        <v>2</v>
      </c>
      <c r="M17" s="23">
        <v>1</v>
      </c>
      <c r="N17" s="23">
        <v>1</v>
      </c>
      <c r="O17">
        <f t="shared" ref="O17" si="11">IF(J17=1,W$5,IF(J17=2,W$6,IF(J17=3,W$7,IF(J17=4,W$8,IF(J17=5,W$9,"no")))))</f>
        <v>1.05</v>
      </c>
      <c r="P17">
        <f t="shared" ref="P17" si="12">IF(K17=1,X$5,IF(K17=2,X$6,IF(K17=3,X$7,IF(K17=4,X$8,IF(K17=5,X$9,"no")))))</f>
        <v>1.05</v>
      </c>
      <c r="Q17">
        <f t="shared" ref="Q17" si="13">IF(L17=1,Y$5,IF(L17=2,Y$6,IF(L17=3,Y$7,IF(L17=4,Y$8,IF(L17=5,Y$9,"no")))))</f>
        <v>1.02</v>
      </c>
      <c r="R17">
        <f t="shared" ref="R17" si="14">IF(M17=1,Z$5,IF(M17=2,Z$6,IF(M17=3,Z$7,IF(M17=4,Z$8,IF(M17=5,Z$9,"no")))))</f>
        <v>1</v>
      </c>
      <c r="S17">
        <f t="shared" ref="S17" si="15">IF(N17=1,AA$5,IF(N17=2,AA$6,IF(N17=3,AA$7,IF(N17=4,AA$8,IF(N17=5,AA$9,"no")))))</f>
        <v>1</v>
      </c>
      <c r="T17" cm="1">
        <f t="array" ref="T17">EXP(SQRT(SUM(LN(O17:S17)^2)))</f>
        <v>1.0744244531716256</v>
      </c>
    </row>
    <row r="18" spans="1:20" ht="33" customHeight="1" x14ac:dyDescent="0.35">
      <c r="A18" s="60" t="s">
        <v>120</v>
      </c>
      <c r="B18" s="19"/>
      <c r="E18" s="19" t="s">
        <v>568</v>
      </c>
      <c r="J18" s="61"/>
      <c r="K18" s="61"/>
      <c r="L18" s="61"/>
      <c r="M18" s="61"/>
      <c r="N18" s="61"/>
    </row>
    <row r="19" spans="1:20" ht="29" x14ac:dyDescent="0.35">
      <c r="A19" s="60" t="s">
        <v>123</v>
      </c>
      <c r="B19" s="19"/>
      <c r="E19" s="19" t="s">
        <v>568</v>
      </c>
      <c r="J19" s="61"/>
      <c r="K19" s="61"/>
      <c r="L19" s="61"/>
      <c r="M19" s="61"/>
      <c r="N19" s="61"/>
    </row>
  </sheetData>
  <mergeCells count="1">
    <mergeCell ref="V3:AA3"/>
  </mergeCells>
  <hyperlinks>
    <hyperlink ref="A1" location="'Table of contents'!A1" display="Return to table of contents"/>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3"/>
  <sheetViews>
    <sheetView workbookViewId="0">
      <pane ySplit="3" topLeftCell="A31" activePane="bottomLeft" state="frozen"/>
      <selection pane="bottomLeft" activeCell="A3" sqref="A3:A33"/>
    </sheetView>
  </sheetViews>
  <sheetFormatPr defaultRowHeight="14.5" x14ac:dyDescent="0.35"/>
  <cols>
    <col min="1" max="1" width="20.1796875" style="10" customWidth="1"/>
    <col min="3" max="4" width="0" hidden="1" customWidth="1"/>
    <col min="5" max="5" width="22.26953125" customWidth="1"/>
  </cols>
  <sheetData>
    <row r="1" spans="1:27" x14ac:dyDescent="0.35">
      <c r="A1" s="76" t="s">
        <v>873</v>
      </c>
    </row>
    <row r="2" spans="1:27" ht="16" thickBot="1" x14ac:dyDescent="0.4">
      <c r="A2" s="78" t="s">
        <v>1134</v>
      </c>
    </row>
    <row r="3" spans="1:27" ht="52.5" thickBot="1" x14ac:dyDescent="0.4">
      <c r="A3" s="9" t="s">
        <v>38</v>
      </c>
      <c r="B3" s="7" t="s">
        <v>39</v>
      </c>
      <c r="C3" s="7" t="s">
        <v>40</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130.5" thickBot="1" x14ac:dyDescent="0.4">
      <c r="A4" s="9" t="s">
        <v>47</v>
      </c>
      <c r="B4" s="11"/>
      <c r="C4" s="11"/>
      <c r="D4" s="11" t="s">
        <v>48</v>
      </c>
      <c r="E4" s="11" t="s">
        <v>49</v>
      </c>
      <c r="F4" s="11" t="s">
        <v>50</v>
      </c>
      <c r="G4" s="11" t="s">
        <v>51</v>
      </c>
      <c r="H4" s="11" t="s">
        <v>689</v>
      </c>
      <c r="I4" s="11" t="s">
        <v>53</v>
      </c>
      <c r="J4" s="12">
        <v>1</v>
      </c>
      <c r="K4" s="15">
        <v>3</v>
      </c>
      <c r="L4" s="14">
        <v>2</v>
      </c>
      <c r="M4" s="12">
        <v>1</v>
      </c>
      <c r="N4" s="12">
        <v>1</v>
      </c>
      <c r="O4">
        <f>IF(J4=1,W$5,IF(J4=2,W$6,IF(J4=3,W$7,IF(J4=4,W$8,IF(J4=5,W$9,"no")))))</f>
        <v>1</v>
      </c>
      <c r="P4">
        <f>IF(K4=1,X$5,IF(K4=2,X$6,IF(K4=3,X$7,IF(K4=4,X$8,IF(K4=5,X$9,"no")))))</f>
        <v>1.05</v>
      </c>
      <c r="Q4">
        <f>IF(L4=1,Y$5,IF(L4=2,Y$6,IF(L4=3,Y$7,IF(L4=4,Y$8,IF(L4=5,Y$9,"no")))))</f>
        <v>1.02</v>
      </c>
      <c r="R4">
        <f>IF(M4=1,Z$5,IF(M4=2,Z$6,IF(M4=3,Z$7,IF(M4=4,Z$8,IF(M4=5,Z$9,"no")))))</f>
        <v>1</v>
      </c>
      <c r="S4">
        <f>IF(N4=1,AA$5,IF(N4=2,AA$6,IF(N4=3,AA$7,IF(N4=4,AA$8,IF(N4=5,AA$9,"no")))))</f>
        <v>1</v>
      </c>
      <c r="T4" cm="1">
        <f t="array" ref="T4">EXP(SQRT(SUM(LN(O4:S4)^2)))</f>
        <v>1.0540666817458317</v>
      </c>
      <c r="V4" s="47" t="s">
        <v>906</v>
      </c>
      <c r="W4" s="7" t="s">
        <v>907</v>
      </c>
      <c r="X4" s="7" t="s">
        <v>908</v>
      </c>
      <c r="Y4" s="7" t="s">
        <v>909</v>
      </c>
      <c r="Z4" s="7" t="s">
        <v>910</v>
      </c>
      <c r="AA4" s="7" t="s">
        <v>911</v>
      </c>
    </row>
    <row r="5" spans="1:27" ht="26.5" thickBot="1" x14ac:dyDescent="0.4">
      <c r="A5" s="9" t="s">
        <v>54</v>
      </c>
      <c r="B5" s="11" t="s">
        <v>55</v>
      </c>
      <c r="D5" s="11" t="s">
        <v>56</v>
      </c>
      <c r="E5" s="11" t="s">
        <v>57</v>
      </c>
      <c r="F5" s="11" t="s">
        <v>50</v>
      </c>
      <c r="G5" s="11" t="s">
        <v>51</v>
      </c>
      <c r="H5" s="11" t="s">
        <v>689</v>
      </c>
      <c r="I5" s="11" t="s">
        <v>58</v>
      </c>
      <c r="J5" s="14">
        <v>2</v>
      </c>
      <c r="K5" s="15">
        <v>3</v>
      </c>
      <c r="L5" s="14">
        <v>2</v>
      </c>
      <c r="M5" s="12">
        <v>1</v>
      </c>
      <c r="N5" s="12">
        <v>1</v>
      </c>
      <c r="O5">
        <f t="shared" ref="O5:S9" si="0">IF(J5=1,W$5,IF(J5=2,W$6,IF(J5=3,W$7,IF(J5=4,W$8,IF(J5=5,W$9,"no")))))</f>
        <v>1.05</v>
      </c>
      <c r="P5">
        <f t="shared" si="0"/>
        <v>1.05</v>
      </c>
      <c r="Q5">
        <f t="shared" si="0"/>
        <v>1.02</v>
      </c>
      <c r="R5">
        <f t="shared" si="0"/>
        <v>1</v>
      </c>
      <c r="S5">
        <f t="shared" si="0"/>
        <v>1</v>
      </c>
      <c r="T5" cm="1">
        <f t="array" ref="T5">EXP(SQRT(SUM(LN(O5:S5)^2)))</f>
        <v>1.0744244531716256</v>
      </c>
      <c r="V5">
        <v>1</v>
      </c>
      <c r="W5">
        <v>1</v>
      </c>
      <c r="X5">
        <v>1</v>
      </c>
      <c r="Y5">
        <v>1</v>
      </c>
      <c r="Z5">
        <v>1</v>
      </c>
      <c r="AA5">
        <v>1</v>
      </c>
    </row>
    <row r="6" spans="1:27" ht="26.5" thickBot="1" x14ac:dyDescent="0.4">
      <c r="A6" s="9"/>
      <c r="B6" s="11" t="s">
        <v>59</v>
      </c>
      <c r="D6" s="11" t="s">
        <v>60</v>
      </c>
      <c r="E6" s="11" t="s">
        <v>61</v>
      </c>
      <c r="F6" s="11" t="s">
        <v>50</v>
      </c>
      <c r="G6" s="11" t="s">
        <v>51</v>
      </c>
      <c r="H6" s="11" t="s">
        <v>689</v>
      </c>
      <c r="I6" s="11" t="s">
        <v>58</v>
      </c>
      <c r="J6" s="14">
        <v>2</v>
      </c>
      <c r="K6" s="15">
        <v>3</v>
      </c>
      <c r="L6" s="14">
        <v>2</v>
      </c>
      <c r="M6" s="12">
        <v>1</v>
      </c>
      <c r="N6" s="12">
        <v>1</v>
      </c>
      <c r="O6">
        <f t="shared" si="0"/>
        <v>1.05</v>
      </c>
      <c r="P6">
        <f t="shared" si="0"/>
        <v>1.05</v>
      </c>
      <c r="Q6">
        <f t="shared" si="0"/>
        <v>1.02</v>
      </c>
      <c r="R6">
        <f t="shared" si="0"/>
        <v>1</v>
      </c>
      <c r="S6">
        <f t="shared" si="0"/>
        <v>1</v>
      </c>
      <c r="T6" cm="1">
        <f t="array" ref="T6">EXP(SQRT(SUM(LN(O6:S6)^2)))</f>
        <v>1.0744244531716256</v>
      </c>
      <c r="V6">
        <v>2</v>
      </c>
      <c r="W6">
        <v>1.05</v>
      </c>
      <c r="X6">
        <v>1.02</v>
      </c>
      <c r="Y6">
        <v>1.02</v>
      </c>
      <c r="Z6">
        <v>1.01</v>
      </c>
      <c r="AA6">
        <v>1.05</v>
      </c>
    </row>
    <row r="7" spans="1:27" ht="26.5" thickBot="1" x14ac:dyDescent="0.4">
      <c r="A7" s="9" t="s">
        <v>62</v>
      </c>
      <c r="B7" s="11"/>
      <c r="D7" s="11" t="s">
        <v>63</v>
      </c>
      <c r="E7" s="11" t="s">
        <v>64</v>
      </c>
      <c r="F7" s="11" t="s">
        <v>50</v>
      </c>
      <c r="G7" s="11" t="s">
        <v>65</v>
      </c>
      <c r="H7" s="11" t="s">
        <v>689</v>
      </c>
      <c r="I7" s="11" t="s">
        <v>58</v>
      </c>
      <c r="J7" s="12">
        <v>1</v>
      </c>
      <c r="K7" s="15">
        <v>3</v>
      </c>
      <c r="L7" s="15">
        <v>3</v>
      </c>
      <c r="M7" s="12">
        <v>1</v>
      </c>
      <c r="N7" s="12">
        <v>1</v>
      </c>
      <c r="O7">
        <f t="shared" si="0"/>
        <v>1</v>
      </c>
      <c r="P7">
        <f t="shared" si="0"/>
        <v>1.05</v>
      </c>
      <c r="Q7">
        <f t="shared" si="0"/>
        <v>1.1000000000000001</v>
      </c>
      <c r="R7">
        <f t="shared" si="0"/>
        <v>1</v>
      </c>
      <c r="S7">
        <f t="shared" si="0"/>
        <v>1</v>
      </c>
      <c r="T7" cm="1">
        <f t="array" ref="T7">EXP(SQRT(SUM(LN(O7:S7)^2)))</f>
        <v>1.1130148943987077</v>
      </c>
      <c r="V7">
        <v>3</v>
      </c>
      <c r="W7">
        <v>1.1000000000000001</v>
      </c>
      <c r="X7">
        <v>1.05</v>
      </c>
      <c r="Y7">
        <v>1.1000000000000001</v>
      </c>
      <c r="Z7">
        <v>1.02</v>
      </c>
      <c r="AA7">
        <v>1.2</v>
      </c>
    </row>
    <row r="8" spans="1:27" ht="26.5" thickBot="1" x14ac:dyDescent="0.4">
      <c r="A8" s="9" t="s">
        <v>66</v>
      </c>
      <c r="B8" s="11" t="s">
        <v>67</v>
      </c>
      <c r="D8" s="11" t="s">
        <v>63</v>
      </c>
      <c r="E8" s="11" t="s">
        <v>68</v>
      </c>
      <c r="F8" s="11" t="s">
        <v>50</v>
      </c>
      <c r="G8" s="11">
        <v>2012</v>
      </c>
      <c r="H8" s="11" t="s">
        <v>689</v>
      </c>
      <c r="I8" s="11" t="s">
        <v>58</v>
      </c>
      <c r="J8" s="12">
        <v>1</v>
      </c>
      <c r="K8" s="15">
        <v>3</v>
      </c>
      <c r="L8" s="15">
        <v>3</v>
      </c>
      <c r="M8" s="12">
        <v>1</v>
      </c>
      <c r="N8" s="12">
        <v>1</v>
      </c>
      <c r="O8">
        <f t="shared" si="0"/>
        <v>1</v>
      </c>
      <c r="P8">
        <f t="shared" si="0"/>
        <v>1.05</v>
      </c>
      <c r="Q8">
        <f t="shared" si="0"/>
        <v>1.1000000000000001</v>
      </c>
      <c r="R8">
        <f t="shared" si="0"/>
        <v>1</v>
      </c>
      <c r="S8">
        <f t="shared" si="0"/>
        <v>1</v>
      </c>
      <c r="T8" cm="1">
        <f t="array" ref="T8">EXP(SQRT(SUM(LN(O8:S8)^2)))</f>
        <v>1.1130148943987077</v>
      </c>
      <c r="V8">
        <v>4</v>
      </c>
      <c r="W8">
        <v>1.2</v>
      </c>
      <c r="X8">
        <v>1.1000000000000001</v>
      </c>
      <c r="Y8">
        <v>1.2</v>
      </c>
      <c r="Z8">
        <v>1.05</v>
      </c>
      <c r="AA8">
        <v>1.5</v>
      </c>
    </row>
    <row r="9" spans="1:27" ht="52.5" thickBot="1" x14ac:dyDescent="0.4">
      <c r="A9" s="9"/>
      <c r="B9" s="11" t="s">
        <v>977</v>
      </c>
      <c r="D9" s="11" t="s">
        <v>63</v>
      </c>
      <c r="E9" s="11" t="s">
        <v>70</v>
      </c>
      <c r="F9" s="11" t="s">
        <v>50</v>
      </c>
      <c r="G9" s="11" t="s">
        <v>51</v>
      </c>
      <c r="H9" s="11" t="s">
        <v>689</v>
      </c>
      <c r="I9" s="11" t="s">
        <v>58</v>
      </c>
      <c r="J9" s="12">
        <v>1</v>
      </c>
      <c r="K9" s="15">
        <v>3</v>
      </c>
      <c r="L9" s="14">
        <v>2</v>
      </c>
      <c r="M9" s="12">
        <v>1</v>
      </c>
      <c r="N9" s="12">
        <v>1</v>
      </c>
      <c r="O9">
        <f t="shared" si="0"/>
        <v>1</v>
      </c>
      <c r="P9">
        <f t="shared" si="0"/>
        <v>1.05</v>
      </c>
      <c r="Q9">
        <f t="shared" si="0"/>
        <v>1.02</v>
      </c>
      <c r="R9">
        <f t="shared" si="0"/>
        <v>1</v>
      </c>
      <c r="S9">
        <f t="shared" si="0"/>
        <v>1</v>
      </c>
      <c r="T9" cm="1">
        <f t="array" ref="T9">EXP(SQRT(SUM(LN(O9:S9)^2)))</f>
        <v>1.0540666817458317</v>
      </c>
      <c r="V9">
        <v>5</v>
      </c>
      <c r="W9">
        <v>1.5</v>
      </c>
      <c r="X9">
        <v>1.2</v>
      </c>
      <c r="Y9">
        <v>1.5</v>
      </c>
      <c r="Z9">
        <v>1.1000000000000001</v>
      </c>
      <c r="AA9">
        <v>2</v>
      </c>
    </row>
    <row r="10" spans="1:27" ht="78.5" thickBot="1" x14ac:dyDescent="0.4">
      <c r="A10" s="9"/>
      <c r="B10" s="11" t="s">
        <v>978</v>
      </c>
      <c r="D10" s="11" t="s">
        <v>63</v>
      </c>
      <c r="E10" s="11" t="s">
        <v>532</v>
      </c>
      <c r="F10" s="11" t="s">
        <v>50</v>
      </c>
      <c r="G10" s="11" t="s">
        <v>51</v>
      </c>
      <c r="H10" s="11" t="s">
        <v>689</v>
      </c>
      <c r="I10" s="11" t="s">
        <v>58</v>
      </c>
      <c r="J10" s="12">
        <v>1</v>
      </c>
      <c r="K10" s="15">
        <v>3</v>
      </c>
      <c r="L10" s="14">
        <v>2</v>
      </c>
      <c r="M10" s="12">
        <v>1</v>
      </c>
      <c r="N10" s="12">
        <v>1</v>
      </c>
      <c r="O10">
        <f t="shared" ref="O10:O33" si="1">IF(J10=1,W$5,IF(J10=2,W$6,IF(J10=3,W$7,IF(J10=4,W$8,IF(J10=5,W$9,"no")))))</f>
        <v>1</v>
      </c>
      <c r="P10">
        <f t="shared" ref="P10:P33" si="2">IF(K10=1,X$5,IF(K10=2,X$6,IF(K10=3,X$7,IF(K10=4,X$8,IF(K10=5,X$9,"no")))))</f>
        <v>1.05</v>
      </c>
      <c r="Q10">
        <f t="shared" ref="Q10:Q33" si="3">IF(L10=1,Y$5,IF(L10=2,Y$6,IF(L10=3,Y$7,IF(L10=4,Y$8,IF(L10=5,Y$9,"no")))))</f>
        <v>1.02</v>
      </c>
      <c r="R10">
        <f t="shared" ref="R10:R33" si="4">IF(M10=1,Z$5,IF(M10=2,Z$6,IF(M10=3,Z$7,IF(M10=4,Z$8,IF(M10=5,Z$9,"no")))))</f>
        <v>1</v>
      </c>
      <c r="S10">
        <f t="shared" ref="S10:S33" si="5">IF(N10=1,AA$5,IF(N10=2,AA$6,IF(N10=3,AA$7,IF(N10=4,AA$8,IF(N10=5,AA$9,"no")))))</f>
        <v>1</v>
      </c>
      <c r="T10" cm="1">
        <f t="array" ref="T10">EXP(SQRT(SUM(LN(O10:S10)^2)))</f>
        <v>1.0540666817458317</v>
      </c>
    </row>
    <row r="11" spans="1:27" ht="78.5" thickBot="1" x14ac:dyDescent="0.4">
      <c r="A11" s="9" t="s">
        <v>73</v>
      </c>
      <c r="B11" s="11" t="s">
        <v>979</v>
      </c>
      <c r="D11" s="11" t="s">
        <v>63</v>
      </c>
      <c r="E11" s="11" t="s">
        <v>74</v>
      </c>
      <c r="F11" s="11" t="s">
        <v>50</v>
      </c>
      <c r="G11" s="11" t="s">
        <v>51</v>
      </c>
      <c r="H11" s="11" t="s">
        <v>689</v>
      </c>
      <c r="I11" s="11" t="s">
        <v>58</v>
      </c>
      <c r="J11" s="12">
        <v>1</v>
      </c>
      <c r="K11" s="15">
        <v>3</v>
      </c>
      <c r="L11" s="14">
        <v>2</v>
      </c>
      <c r="M11" s="12">
        <v>1</v>
      </c>
      <c r="N11" s="12">
        <v>1</v>
      </c>
      <c r="O11">
        <f t="shared" si="1"/>
        <v>1</v>
      </c>
      <c r="P11">
        <f t="shared" si="2"/>
        <v>1.05</v>
      </c>
      <c r="Q11">
        <f t="shared" si="3"/>
        <v>1.02</v>
      </c>
      <c r="R11">
        <f t="shared" si="4"/>
        <v>1</v>
      </c>
      <c r="S11">
        <f t="shared" si="5"/>
        <v>1</v>
      </c>
      <c r="T11" cm="1">
        <f t="array" ref="T11">EXP(SQRT(SUM(LN(O11:S11)^2)))</f>
        <v>1.0540666817458317</v>
      </c>
    </row>
    <row r="12" spans="1:27" ht="91.5" thickBot="1" x14ac:dyDescent="0.4">
      <c r="A12" s="9" t="s">
        <v>75</v>
      </c>
      <c r="B12" s="11" t="s">
        <v>76</v>
      </c>
      <c r="D12" s="11" t="s">
        <v>77</v>
      </c>
      <c r="E12" s="11" t="s">
        <v>78</v>
      </c>
      <c r="F12" s="11" t="s">
        <v>50</v>
      </c>
      <c r="G12" s="11">
        <v>2005</v>
      </c>
      <c r="H12" s="11" t="s">
        <v>689</v>
      </c>
      <c r="I12" s="11" t="s">
        <v>690</v>
      </c>
      <c r="J12" s="14">
        <v>2</v>
      </c>
      <c r="K12" s="15">
        <v>3</v>
      </c>
      <c r="L12" s="13">
        <v>5</v>
      </c>
      <c r="M12" s="12">
        <v>1</v>
      </c>
      <c r="N12" s="12">
        <v>1</v>
      </c>
      <c r="O12">
        <f t="shared" si="1"/>
        <v>1.05</v>
      </c>
      <c r="P12">
        <f t="shared" si="2"/>
        <v>1.05</v>
      </c>
      <c r="Q12">
        <f t="shared" si="3"/>
        <v>1.5</v>
      </c>
      <c r="R12">
        <f t="shared" si="4"/>
        <v>1</v>
      </c>
      <c r="S12">
        <f t="shared" si="5"/>
        <v>1</v>
      </c>
      <c r="T12" cm="1">
        <f t="array" ref="T12">EXP(SQRT(SUM(LN(O12:S12)^2)))</f>
        <v>1.508769162317128</v>
      </c>
    </row>
    <row r="13" spans="1:27" ht="104.5" thickBot="1" x14ac:dyDescent="0.4">
      <c r="A13" s="9" t="s">
        <v>80</v>
      </c>
      <c r="B13" s="11" t="s">
        <v>81</v>
      </c>
      <c r="D13" s="11" t="s">
        <v>82</v>
      </c>
      <c r="E13" s="11" t="s">
        <v>83</v>
      </c>
      <c r="F13" s="11" t="s">
        <v>50</v>
      </c>
      <c r="G13" s="11" t="s">
        <v>84</v>
      </c>
      <c r="H13" s="11" t="s">
        <v>689</v>
      </c>
      <c r="I13" s="11" t="s">
        <v>691</v>
      </c>
      <c r="J13" s="14">
        <v>2</v>
      </c>
      <c r="K13" s="15">
        <v>3</v>
      </c>
      <c r="L13" s="14">
        <v>2</v>
      </c>
      <c r="M13" s="12">
        <v>1</v>
      </c>
      <c r="N13" s="12">
        <v>1</v>
      </c>
      <c r="O13">
        <f t="shared" si="1"/>
        <v>1.05</v>
      </c>
      <c r="P13">
        <f t="shared" si="2"/>
        <v>1.05</v>
      </c>
      <c r="Q13">
        <f t="shared" si="3"/>
        <v>1.02</v>
      </c>
      <c r="R13">
        <f t="shared" si="4"/>
        <v>1</v>
      </c>
      <c r="S13">
        <f t="shared" si="5"/>
        <v>1</v>
      </c>
      <c r="T13" cm="1">
        <f t="array" ref="T13">EXP(SQRT(SUM(LN(O13:S13)^2)))</f>
        <v>1.0744244531716256</v>
      </c>
    </row>
    <row r="14" spans="1:27" ht="39.5" thickBot="1" x14ac:dyDescent="0.4">
      <c r="A14" s="9" t="s">
        <v>86</v>
      </c>
      <c r="B14" s="11"/>
      <c r="D14" s="11" t="s">
        <v>87</v>
      </c>
      <c r="E14" s="11" t="s">
        <v>88</v>
      </c>
      <c r="F14" s="11" t="s">
        <v>50</v>
      </c>
      <c r="G14" s="11" t="s">
        <v>50</v>
      </c>
      <c r="H14" s="11" t="s">
        <v>689</v>
      </c>
      <c r="I14" s="11" t="s">
        <v>58</v>
      </c>
      <c r="J14" s="14">
        <v>2</v>
      </c>
      <c r="K14" s="15">
        <v>3</v>
      </c>
      <c r="L14" s="45">
        <v>4</v>
      </c>
      <c r="M14" s="12">
        <v>1</v>
      </c>
      <c r="N14" s="12">
        <v>1</v>
      </c>
      <c r="O14">
        <f t="shared" si="1"/>
        <v>1.05</v>
      </c>
      <c r="P14">
        <f t="shared" si="2"/>
        <v>1.05</v>
      </c>
      <c r="Q14">
        <f t="shared" si="3"/>
        <v>1.2</v>
      </c>
      <c r="R14">
        <f t="shared" si="4"/>
        <v>1</v>
      </c>
      <c r="S14">
        <f t="shared" si="5"/>
        <v>1</v>
      </c>
      <c r="T14" cm="1">
        <f t="array" ref="T14">EXP(SQRT(SUM(LN(O14:S14)^2)))</f>
        <v>1.2152396494091648</v>
      </c>
    </row>
    <row r="15" spans="1:27" ht="26.5" thickBot="1" x14ac:dyDescent="0.4">
      <c r="A15" s="9" t="s">
        <v>89</v>
      </c>
      <c r="B15" s="11"/>
      <c r="D15" s="11" t="s">
        <v>90</v>
      </c>
      <c r="E15" s="11" t="s">
        <v>91</v>
      </c>
      <c r="F15" s="11" t="s">
        <v>50</v>
      </c>
      <c r="G15" s="11" t="s">
        <v>50</v>
      </c>
      <c r="H15" s="11" t="s">
        <v>689</v>
      </c>
      <c r="I15" s="11" t="s">
        <v>58</v>
      </c>
      <c r="J15" s="14">
        <v>2</v>
      </c>
      <c r="K15" s="15">
        <v>3</v>
      </c>
      <c r="L15" s="15">
        <v>3</v>
      </c>
      <c r="M15" s="12">
        <v>1</v>
      </c>
      <c r="N15" s="12">
        <v>1</v>
      </c>
      <c r="O15">
        <f t="shared" si="1"/>
        <v>1.05</v>
      </c>
      <c r="P15">
        <f t="shared" si="2"/>
        <v>1.05</v>
      </c>
      <c r="Q15">
        <f t="shared" si="3"/>
        <v>1.1000000000000001</v>
      </c>
      <c r="R15">
        <f t="shared" si="4"/>
        <v>1</v>
      </c>
      <c r="S15">
        <f t="shared" si="5"/>
        <v>1</v>
      </c>
      <c r="T15" cm="1">
        <f t="array" ref="T15">EXP(SQRT(SUM(LN(O15:S15)^2)))</f>
        <v>1.1248669232235737</v>
      </c>
    </row>
    <row r="16" spans="1:27" ht="98.25" customHeight="1" thickBot="1" x14ac:dyDescent="0.4">
      <c r="A16" s="9" t="s">
        <v>92</v>
      </c>
      <c r="B16" s="11" t="s">
        <v>93</v>
      </c>
      <c r="C16" s="11"/>
      <c r="D16" s="11"/>
      <c r="E16" s="11" t="s">
        <v>94</v>
      </c>
      <c r="F16" s="11" t="s">
        <v>50</v>
      </c>
      <c r="G16" s="11" t="s">
        <v>50</v>
      </c>
      <c r="H16" s="11" t="s">
        <v>95</v>
      </c>
      <c r="I16" s="11" t="s">
        <v>96</v>
      </c>
      <c r="J16" s="14">
        <v>2</v>
      </c>
      <c r="K16" s="15">
        <v>3</v>
      </c>
      <c r="L16" s="13">
        <v>5</v>
      </c>
      <c r="M16" s="14">
        <v>2</v>
      </c>
      <c r="N16" s="12">
        <v>1</v>
      </c>
      <c r="O16">
        <f t="shared" si="1"/>
        <v>1.05</v>
      </c>
      <c r="P16">
        <f t="shared" si="2"/>
        <v>1.05</v>
      </c>
      <c r="Q16">
        <f t="shared" si="3"/>
        <v>1.5</v>
      </c>
      <c r="R16">
        <f t="shared" si="4"/>
        <v>1.01</v>
      </c>
      <c r="S16">
        <f t="shared" si="5"/>
        <v>1</v>
      </c>
      <c r="T16" cm="1">
        <f t="array" ref="T16">EXP(SQRT(SUM(LN(O16:S16)^2)))</f>
        <v>1.5089507464377672</v>
      </c>
    </row>
    <row r="17" spans="1:20" ht="39.5" thickBot="1" x14ac:dyDescent="0.4">
      <c r="A17" s="9" t="s">
        <v>97</v>
      </c>
      <c r="B17" s="11" t="s">
        <v>98</v>
      </c>
      <c r="C17" s="11"/>
      <c r="D17" s="11" t="s">
        <v>63</v>
      </c>
      <c r="E17" s="11" t="s">
        <v>99</v>
      </c>
      <c r="F17" s="11" t="s">
        <v>50</v>
      </c>
      <c r="G17" s="11" t="s">
        <v>100</v>
      </c>
      <c r="H17" s="11" t="s">
        <v>101</v>
      </c>
      <c r="I17" s="11" t="s">
        <v>58</v>
      </c>
      <c r="J17" s="14">
        <v>2</v>
      </c>
      <c r="K17" s="15">
        <v>3</v>
      </c>
      <c r="L17" s="14">
        <v>2</v>
      </c>
      <c r="M17" s="14">
        <v>2</v>
      </c>
      <c r="N17" s="12">
        <v>1</v>
      </c>
      <c r="O17">
        <f t="shared" si="1"/>
        <v>1.05</v>
      </c>
      <c r="P17">
        <f t="shared" si="2"/>
        <v>1.05</v>
      </c>
      <c r="Q17">
        <f t="shared" si="3"/>
        <v>1.02</v>
      </c>
      <c r="R17">
        <f t="shared" si="4"/>
        <v>1.01</v>
      </c>
      <c r="S17">
        <f t="shared" si="5"/>
        <v>1</v>
      </c>
      <c r="T17" cm="1">
        <f t="array" ref="T17">EXP(SQRT(SUM(LN(O17:S17)^2)))</f>
        <v>1.0751621268805629</v>
      </c>
    </row>
    <row r="18" spans="1:20" ht="39.5" thickBot="1" x14ac:dyDescent="0.4">
      <c r="A18" s="9"/>
      <c r="B18" s="11" t="s">
        <v>102</v>
      </c>
      <c r="C18" s="11"/>
      <c r="D18" s="11" t="s">
        <v>103</v>
      </c>
      <c r="E18" s="11" t="s">
        <v>104</v>
      </c>
      <c r="F18" s="11" t="s">
        <v>50</v>
      </c>
      <c r="G18" s="11" t="s">
        <v>100</v>
      </c>
      <c r="H18" s="11" t="s">
        <v>689</v>
      </c>
      <c r="I18" s="11" t="s">
        <v>58</v>
      </c>
      <c r="J18" s="12">
        <v>1</v>
      </c>
      <c r="K18" s="15">
        <v>3</v>
      </c>
      <c r="L18" s="14">
        <v>2</v>
      </c>
      <c r="M18" s="12">
        <v>1</v>
      </c>
      <c r="N18" s="12">
        <v>1</v>
      </c>
      <c r="O18">
        <f t="shared" si="1"/>
        <v>1</v>
      </c>
      <c r="P18">
        <f t="shared" si="2"/>
        <v>1.05</v>
      </c>
      <c r="Q18">
        <f t="shared" si="3"/>
        <v>1.02</v>
      </c>
      <c r="R18">
        <f t="shared" si="4"/>
        <v>1</v>
      </c>
      <c r="S18">
        <f t="shared" si="5"/>
        <v>1</v>
      </c>
      <c r="T18" cm="1">
        <f t="array" ref="T18">EXP(SQRT(SUM(LN(O18:S18)^2)))</f>
        <v>1.0540666817458317</v>
      </c>
    </row>
    <row r="19" spans="1:20" ht="65.5" thickBot="1" x14ac:dyDescent="0.4">
      <c r="A19" s="9"/>
      <c r="B19" s="11" t="s">
        <v>105</v>
      </c>
      <c r="C19" s="11"/>
      <c r="D19" s="11" t="s">
        <v>63</v>
      </c>
      <c r="E19" s="11" t="s">
        <v>99</v>
      </c>
      <c r="F19" s="11" t="s">
        <v>50</v>
      </c>
      <c r="G19" s="11" t="s">
        <v>100</v>
      </c>
      <c r="H19" s="11" t="s">
        <v>101</v>
      </c>
      <c r="I19" s="11" t="s">
        <v>58</v>
      </c>
      <c r="J19" s="14">
        <v>2</v>
      </c>
      <c r="K19" s="15">
        <v>3</v>
      </c>
      <c r="L19" s="14">
        <v>2</v>
      </c>
      <c r="M19" s="14">
        <v>2</v>
      </c>
      <c r="N19" s="12">
        <v>1</v>
      </c>
      <c r="O19">
        <f t="shared" si="1"/>
        <v>1.05</v>
      </c>
      <c r="P19">
        <f t="shared" si="2"/>
        <v>1.05</v>
      </c>
      <c r="Q19">
        <f t="shared" si="3"/>
        <v>1.02</v>
      </c>
      <c r="R19">
        <f t="shared" si="4"/>
        <v>1.01</v>
      </c>
      <c r="S19">
        <f t="shared" si="5"/>
        <v>1</v>
      </c>
      <c r="T19" cm="1">
        <f t="array" ref="T19">EXP(SQRT(SUM(LN(O19:S19)^2)))</f>
        <v>1.0751621268805629</v>
      </c>
    </row>
    <row r="20" spans="1:20" ht="91.5" thickBot="1" x14ac:dyDescent="0.4">
      <c r="A20" s="9"/>
      <c r="B20" s="11" t="s">
        <v>106</v>
      </c>
      <c r="C20" s="11"/>
      <c r="D20" s="11" t="s">
        <v>63</v>
      </c>
      <c r="E20" s="11" t="s">
        <v>99</v>
      </c>
      <c r="F20" s="11" t="s">
        <v>50</v>
      </c>
      <c r="G20" s="11" t="s">
        <v>100</v>
      </c>
      <c r="H20" s="11" t="s">
        <v>101</v>
      </c>
      <c r="I20" s="11" t="s">
        <v>58</v>
      </c>
      <c r="J20" s="14">
        <v>2</v>
      </c>
      <c r="K20" s="15">
        <v>3</v>
      </c>
      <c r="L20" s="14">
        <v>2</v>
      </c>
      <c r="M20" s="14">
        <v>2</v>
      </c>
      <c r="N20" s="12">
        <v>1</v>
      </c>
      <c r="O20">
        <f t="shared" si="1"/>
        <v>1.05</v>
      </c>
      <c r="P20">
        <f t="shared" si="2"/>
        <v>1.05</v>
      </c>
      <c r="Q20">
        <f t="shared" si="3"/>
        <v>1.02</v>
      </c>
      <c r="R20">
        <f t="shared" si="4"/>
        <v>1.01</v>
      </c>
      <c r="S20">
        <f t="shared" si="5"/>
        <v>1</v>
      </c>
      <c r="T20" cm="1">
        <f t="array" ref="T20">EXP(SQRT(SUM(LN(O20:S20)^2)))</f>
        <v>1.0751621268805629</v>
      </c>
    </row>
    <row r="21" spans="1:20" ht="78.5" thickBot="1" x14ac:dyDescent="0.4">
      <c r="A21" s="9"/>
      <c r="B21" s="11" t="s">
        <v>107</v>
      </c>
      <c r="C21" s="11"/>
      <c r="D21" s="11" t="s">
        <v>63</v>
      </c>
      <c r="E21" s="11" t="s">
        <v>99</v>
      </c>
      <c r="F21" s="11" t="s">
        <v>50</v>
      </c>
      <c r="G21" s="11" t="s">
        <v>100</v>
      </c>
      <c r="H21" s="11" t="s">
        <v>101</v>
      </c>
      <c r="I21" s="11" t="s">
        <v>58</v>
      </c>
      <c r="J21" s="14">
        <v>2</v>
      </c>
      <c r="K21" s="15">
        <v>3</v>
      </c>
      <c r="L21" s="14">
        <v>2</v>
      </c>
      <c r="M21" s="14">
        <v>2</v>
      </c>
      <c r="N21" s="12">
        <v>1</v>
      </c>
      <c r="O21">
        <f t="shared" si="1"/>
        <v>1.05</v>
      </c>
      <c r="P21">
        <f t="shared" si="2"/>
        <v>1.05</v>
      </c>
      <c r="Q21">
        <f t="shared" si="3"/>
        <v>1.02</v>
      </c>
      <c r="R21">
        <f t="shared" si="4"/>
        <v>1.01</v>
      </c>
      <c r="S21">
        <f t="shared" si="5"/>
        <v>1</v>
      </c>
      <c r="T21" cm="1">
        <f t="array" ref="T21">EXP(SQRT(SUM(LN(O21:S21)^2)))</f>
        <v>1.0751621268805629</v>
      </c>
    </row>
    <row r="22" spans="1:20" ht="78.5" thickBot="1" x14ac:dyDescent="0.4">
      <c r="A22" s="9"/>
      <c r="B22" s="11" t="s">
        <v>108</v>
      </c>
      <c r="C22" s="11"/>
      <c r="D22" s="11" t="s">
        <v>63</v>
      </c>
      <c r="E22" s="11" t="s">
        <v>99</v>
      </c>
      <c r="F22" s="11" t="s">
        <v>50</v>
      </c>
      <c r="G22" s="11" t="s">
        <v>100</v>
      </c>
      <c r="H22" s="11" t="s">
        <v>101</v>
      </c>
      <c r="I22" s="11" t="s">
        <v>58</v>
      </c>
      <c r="J22" s="14">
        <v>2</v>
      </c>
      <c r="K22" s="15">
        <v>3</v>
      </c>
      <c r="L22" s="14">
        <v>2</v>
      </c>
      <c r="M22" s="14">
        <v>2</v>
      </c>
      <c r="N22" s="12">
        <v>1</v>
      </c>
      <c r="O22">
        <f t="shared" si="1"/>
        <v>1.05</v>
      </c>
      <c r="P22">
        <f t="shared" si="2"/>
        <v>1.05</v>
      </c>
      <c r="Q22">
        <f t="shared" si="3"/>
        <v>1.02</v>
      </c>
      <c r="R22">
        <f t="shared" si="4"/>
        <v>1.01</v>
      </c>
      <c r="S22">
        <f t="shared" si="5"/>
        <v>1</v>
      </c>
      <c r="T22" cm="1">
        <f t="array" ref="T22">EXP(SQRT(SUM(LN(O22:S22)^2)))</f>
        <v>1.0751621268805629</v>
      </c>
    </row>
    <row r="23" spans="1:20" ht="91.5" thickBot="1" x14ac:dyDescent="0.4">
      <c r="A23" s="9"/>
      <c r="B23" s="11" t="s">
        <v>109</v>
      </c>
      <c r="C23" s="11"/>
      <c r="D23" s="11" t="s">
        <v>63</v>
      </c>
      <c r="E23" s="11" t="s">
        <v>99</v>
      </c>
      <c r="F23" s="11" t="s">
        <v>50</v>
      </c>
      <c r="G23" s="11" t="s">
        <v>100</v>
      </c>
      <c r="H23" s="11" t="s">
        <v>101</v>
      </c>
      <c r="I23" s="11" t="s">
        <v>58</v>
      </c>
      <c r="J23" s="14">
        <v>2</v>
      </c>
      <c r="K23" s="15">
        <v>3</v>
      </c>
      <c r="L23" s="14">
        <v>2</v>
      </c>
      <c r="M23" s="14">
        <v>2</v>
      </c>
      <c r="N23" s="12">
        <v>1</v>
      </c>
      <c r="O23">
        <f t="shared" si="1"/>
        <v>1.05</v>
      </c>
      <c r="P23">
        <f t="shared" si="2"/>
        <v>1.05</v>
      </c>
      <c r="Q23">
        <f t="shared" si="3"/>
        <v>1.02</v>
      </c>
      <c r="R23">
        <f t="shared" si="4"/>
        <v>1.01</v>
      </c>
      <c r="S23">
        <f t="shared" si="5"/>
        <v>1</v>
      </c>
      <c r="T23" cm="1">
        <f t="array" ref="T23">EXP(SQRT(SUM(LN(O23:S23)^2)))</f>
        <v>1.0751621268805629</v>
      </c>
    </row>
    <row r="24" spans="1:20" ht="78.5" thickBot="1" x14ac:dyDescent="0.4">
      <c r="A24" s="9"/>
      <c r="B24" s="11" t="s">
        <v>110</v>
      </c>
      <c r="C24" s="11"/>
      <c r="D24" s="11" t="s">
        <v>63</v>
      </c>
      <c r="E24" s="11" t="s">
        <v>99</v>
      </c>
      <c r="F24" s="11" t="s">
        <v>50</v>
      </c>
      <c r="G24" s="11" t="s">
        <v>100</v>
      </c>
      <c r="H24" s="11" t="s">
        <v>101</v>
      </c>
      <c r="I24" s="11" t="s">
        <v>58</v>
      </c>
      <c r="J24" s="14">
        <v>2</v>
      </c>
      <c r="K24" s="15">
        <v>3</v>
      </c>
      <c r="L24" s="14">
        <v>2</v>
      </c>
      <c r="M24" s="14">
        <v>2</v>
      </c>
      <c r="N24" s="12">
        <v>1</v>
      </c>
      <c r="O24">
        <f t="shared" si="1"/>
        <v>1.05</v>
      </c>
      <c r="P24">
        <f t="shared" si="2"/>
        <v>1.05</v>
      </c>
      <c r="Q24">
        <f t="shared" si="3"/>
        <v>1.02</v>
      </c>
      <c r="R24">
        <f t="shared" si="4"/>
        <v>1.01</v>
      </c>
      <c r="S24">
        <f t="shared" si="5"/>
        <v>1</v>
      </c>
      <c r="T24" cm="1">
        <f t="array" ref="T24">EXP(SQRT(SUM(LN(O24:S24)^2)))</f>
        <v>1.0751621268805629</v>
      </c>
    </row>
    <row r="25" spans="1:20" ht="78.5" thickBot="1" x14ac:dyDescent="0.4">
      <c r="A25" s="9"/>
      <c r="B25" s="11" t="s">
        <v>111</v>
      </c>
      <c r="C25" s="11"/>
      <c r="D25" s="11" t="s">
        <v>63</v>
      </c>
      <c r="E25" s="11" t="s">
        <v>99</v>
      </c>
      <c r="F25" s="11" t="s">
        <v>50</v>
      </c>
      <c r="G25" s="11" t="s">
        <v>100</v>
      </c>
      <c r="H25" s="11" t="s">
        <v>101</v>
      </c>
      <c r="I25" s="11" t="s">
        <v>58</v>
      </c>
      <c r="J25" s="14">
        <v>2</v>
      </c>
      <c r="K25" s="15">
        <v>3</v>
      </c>
      <c r="L25" s="14">
        <v>2</v>
      </c>
      <c r="M25" s="14">
        <v>2</v>
      </c>
      <c r="N25" s="12">
        <v>1</v>
      </c>
      <c r="O25">
        <f t="shared" si="1"/>
        <v>1.05</v>
      </c>
      <c r="P25">
        <f t="shared" si="2"/>
        <v>1.05</v>
      </c>
      <c r="Q25">
        <f t="shared" si="3"/>
        <v>1.02</v>
      </c>
      <c r="R25">
        <f t="shared" si="4"/>
        <v>1.01</v>
      </c>
      <c r="S25">
        <f t="shared" si="5"/>
        <v>1</v>
      </c>
      <c r="T25" cm="1">
        <f t="array" ref="T25">EXP(SQRT(SUM(LN(O25:S25)^2)))</f>
        <v>1.0751621268805629</v>
      </c>
    </row>
    <row r="26" spans="1:20" ht="39.5" thickBot="1" x14ac:dyDescent="0.4">
      <c r="A26" s="9"/>
      <c r="B26" s="11" t="s">
        <v>112</v>
      </c>
      <c r="C26" s="11"/>
      <c r="D26" s="11" t="s">
        <v>63</v>
      </c>
      <c r="E26" s="11" t="s">
        <v>99</v>
      </c>
      <c r="F26" s="11" t="s">
        <v>50</v>
      </c>
      <c r="G26" s="11" t="s">
        <v>100</v>
      </c>
      <c r="H26" s="11" t="s">
        <v>101</v>
      </c>
      <c r="I26" s="11" t="s">
        <v>58</v>
      </c>
      <c r="J26" s="14">
        <v>2</v>
      </c>
      <c r="K26" s="15">
        <v>3</v>
      </c>
      <c r="L26" s="14">
        <v>2</v>
      </c>
      <c r="M26" s="14">
        <v>2</v>
      </c>
      <c r="N26" s="12">
        <v>1</v>
      </c>
      <c r="O26">
        <f t="shared" si="1"/>
        <v>1.05</v>
      </c>
      <c r="P26">
        <f t="shared" si="2"/>
        <v>1.05</v>
      </c>
      <c r="Q26">
        <f t="shared" si="3"/>
        <v>1.02</v>
      </c>
      <c r="R26">
        <f t="shared" si="4"/>
        <v>1.01</v>
      </c>
      <c r="S26">
        <f t="shared" si="5"/>
        <v>1</v>
      </c>
      <c r="T26" cm="1">
        <f t="array" ref="T26">EXP(SQRT(SUM(LN(O26:S26)^2)))</f>
        <v>1.0751621268805629</v>
      </c>
    </row>
    <row r="27" spans="1:20" ht="39.5" thickBot="1" x14ac:dyDescent="0.4">
      <c r="A27" s="9"/>
      <c r="B27" s="11" t="s">
        <v>113</v>
      </c>
      <c r="C27" s="11"/>
      <c r="D27" s="11" t="s">
        <v>63</v>
      </c>
      <c r="E27" s="11" t="s">
        <v>99</v>
      </c>
      <c r="F27" s="11" t="s">
        <v>50</v>
      </c>
      <c r="G27" s="11" t="s">
        <v>100</v>
      </c>
      <c r="H27" s="11" t="s">
        <v>101</v>
      </c>
      <c r="I27" s="11" t="s">
        <v>58</v>
      </c>
      <c r="J27" s="14">
        <v>2</v>
      </c>
      <c r="K27" s="15">
        <v>3</v>
      </c>
      <c r="L27" s="14">
        <v>2</v>
      </c>
      <c r="M27" s="14">
        <v>2</v>
      </c>
      <c r="N27" s="12">
        <v>1</v>
      </c>
      <c r="O27">
        <f t="shared" si="1"/>
        <v>1.05</v>
      </c>
      <c r="P27">
        <f t="shared" si="2"/>
        <v>1.05</v>
      </c>
      <c r="Q27">
        <f t="shared" si="3"/>
        <v>1.02</v>
      </c>
      <c r="R27">
        <f t="shared" si="4"/>
        <v>1.01</v>
      </c>
      <c r="S27">
        <f t="shared" si="5"/>
        <v>1</v>
      </c>
      <c r="T27" cm="1">
        <f t="array" ref="T27">EXP(SQRT(SUM(LN(O27:S27)^2)))</f>
        <v>1.0751621268805629</v>
      </c>
    </row>
    <row r="28" spans="1:20" ht="39.5" thickBot="1" x14ac:dyDescent="0.4">
      <c r="A28" s="9"/>
      <c r="B28" s="11" t="s">
        <v>114</v>
      </c>
      <c r="C28" s="11"/>
      <c r="D28" s="11" t="s">
        <v>63</v>
      </c>
      <c r="E28" s="11" t="s">
        <v>99</v>
      </c>
      <c r="F28" s="11" t="s">
        <v>50</v>
      </c>
      <c r="G28" s="11" t="s">
        <v>100</v>
      </c>
      <c r="H28" s="11" t="s">
        <v>101</v>
      </c>
      <c r="I28" s="11" t="s">
        <v>58</v>
      </c>
      <c r="J28" s="14">
        <v>2</v>
      </c>
      <c r="K28" s="15">
        <v>3</v>
      </c>
      <c r="L28" s="14">
        <v>2</v>
      </c>
      <c r="M28" s="14">
        <v>2</v>
      </c>
      <c r="N28" s="12">
        <v>1</v>
      </c>
      <c r="O28">
        <f t="shared" si="1"/>
        <v>1.05</v>
      </c>
      <c r="P28">
        <f t="shared" si="2"/>
        <v>1.05</v>
      </c>
      <c r="Q28">
        <f t="shared" si="3"/>
        <v>1.02</v>
      </c>
      <c r="R28">
        <f t="shared" si="4"/>
        <v>1.01</v>
      </c>
      <c r="S28">
        <f t="shared" si="5"/>
        <v>1</v>
      </c>
      <c r="T28" cm="1">
        <f t="array" ref="T28">EXP(SQRT(SUM(LN(O28:S28)^2)))</f>
        <v>1.0751621268805629</v>
      </c>
    </row>
    <row r="29" spans="1:20" ht="52.5" thickBot="1" x14ac:dyDescent="0.4">
      <c r="A29" s="9"/>
      <c r="B29" s="11" t="s">
        <v>115</v>
      </c>
      <c r="C29" s="11"/>
      <c r="D29" s="11" t="s">
        <v>63</v>
      </c>
      <c r="E29" s="11" t="s">
        <v>116</v>
      </c>
      <c r="F29" s="11" t="s">
        <v>50</v>
      </c>
      <c r="G29" s="11" t="s">
        <v>100</v>
      </c>
      <c r="H29" s="11" t="s">
        <v>101</v>
      </c>
      <c r="I29" s="11" t="s">
        <v>58</v>
      </c>
      <c r="J29" s="14">
        <v>2</v>
      </c>
      <c r="K29" s="15">
        <v>3</v>
      </c>
      <c r="L29" s="14">
        <v>2</v>
      </c>
      <c r="M29" s="14">
        <v>2</v>
      </c>
      <c r="N29" s="12">
        <v>1</v>
      </c>
      <c r="O29">
        <f t="shared" si="1"/>
        <v>1.05</v>
      </c>
      <c r="P29">
        <f t="shared" si="2"/>
        <v>1.05</v>
      </c>
      <c r="Q29">
        <f t="shared" si="3"/>
        <v>1.02</v>
      </c>
      <c r="R29">
        <f t="shared" si="4"/>
        <v>1.01</v>
      </c>
      <c r="S29">
        <f t="shared" si="5"/>
        <v>1</v>
      </c>
      <c r="T29" cm="1">
        <f t="array" ref="T29">EXP(SQRT(SUM(LN(O29:S29)^2)))</f>
        <v>1.0751621268805629</v>
      </c>
    </row>
    <row r="30" spans="1:20" ht="39.5" thickBot="1" x14ac:dyDescent="0.4">
      <c r="A30" s="9"/>
      <c r="B30" s="11" t="s">
        <v>117</v>
      </c>
      <c r="C30" s="11"/>
      <c r="D30" s="11" t="s">
        <v>63</v>
      </c>
      <c r="E30" s="11" t="s">
        <v>118</v>
      </c>
      <c r="F30" s="11" t="s">
        <v>50</v>
      </c>
      <c r="G30" s="11" t="s">
        <v>100</v>
      </c>
      <c r="H30" s="11" t="s">
        <v>101</v>
      </c>
      <c r="I30" s="11" t="s">
        <v>58</v>
      </c>
      <c r="J30" s="14">
        <v>2</v>
      </c>
      <c r="K30" s="15">
        <v>3</v>
      </c>
      <c r="L30" s="14">
        <v>2</v>
      </c>
      <c r="M30" s="14">
        <v>2</v>
      </c>
      <c r="N30" s="12">
        <v>1</v>
      </c>
      <c r="O30">
        <f t="shared" si="1"/>
        <v>1.05</v>
      </c>
      <c r="P30">
        <f t="shared" si="2"/>
        <v>1.05</v>
      </c>
      <c r="Q30">
        <f t="shared" si="3"/>
        <v>1.02</v>
      </c>
      <c r="R30">
        <f t="shared" si="4"/>
        <v>1.01</v>
      </c>
      <c r="S30">
        <f t="shared" si="5"/>
        <v>1</v>
      </c>
      <c r="T30" cm="1">
        <f t="array" ref="T30">EXP(SQRT(SUM(LN(O30:S30)^2)))</f>
        <v>1.0751621268805629</v>
      </c>
    </row>
    <row r="31" spans="1:20" ht="39.5" thickBot="1" x14ac:dyDescent="0.4">
      <c r="A31" s="9"/>
      <c r="B31" s="11" t="s">
        <v>119</v>
      </c>
      <c r="C31" s="11"/>
      <c r="D31" s="11" t="s">
        <v>63</v>
      </c>
      <c r="E31" s="11" t="s">
        <v>118</v>
      </c>
      <c r="F31" s="11" t="s">
        <v>50</v>
      </c>
      <c r="G31" s="11" t="s">
        <v>100</v>
      </c>
      <c r="H31" s="11" t="s">
        <v>101</v>
      </c>
      <c r="I31" s="11" t="s">
        <v>58</v>
      </c>
      <c r="J31" s="14">
        <v>2</v>
      </c>
      <c r="K31" s="15">
        <v>3</v>
      </c>
      <c r="L31" s="14">
        <v>2</v>
      </c>
      <c r="M31" s="14">
        <v>2</v>
      </c>
      <c r="N31" s="12">
        <v>1</v>
      </c>
      <c r="O31">
        <f t="shared" si="1"/>
        <v>1.05</v>
      </c>
      <c r="P31">
        <f t="shared" si="2"/>
        <v>1.05</v>
      </c>
      <c r="Q31">
        <f t="shared" si="3"/>
        <v>1.02</v>
      </c>
      <c r="R31">
        <f t="shared" si="4"/>
        <v>1.01</v>
      </c>
      <c r="S31">
        <f t="shared" si="5"/>
        <v>1</v>
      </c>
      <c r="T31" cm="1">
        <f t="array" ref="T31">EXP(SQRT(SUM(LN(O31:S31)^2)))</f>
        <v>1.0751621268805629</v>
      </c>
    </row>
    <row r="32" spans="1:20" ht="65.5" thickBot="1" x14ac:dyDescent="0.4">
      <c r="A32" s="9" t="s">
        <v>120</v>
      </c>
      <c r="B32" s="11"/>
      <c r="D32" s="11" t="s">
        <v>121</v>
      </c>
      <c r="E32" s="11" t="s">
        <v>122</v>
      </c>
      <c r="F32" s="11" t="s">
        <v>50</v>
      </c>
      <c r="G32" s="11" t="s">
        <v>100</v>
      </c>
      <c r="H32" s="11" t="s">
        <v>101</v>
      </c>
      <c r="I32" s="11" t="s">
        <v>58</v>
      </c>
      <c r="J32" s="14">
        <v>2</v>
      </c>
      <c r="K32" s="15">
        <v>3</v>
      </c>
      <c r="L32" s="14">
        <v>2</v>
      </c>
      <c r="M32" s="14">
        <v>2</v>
      </c>
      <c r="N32" s="12">
        <v>1</v>
      </c>
      <c r="O32">
        <f t="shared" si="1"/>
        <v>1.05</v>
      </c>
      <c r="P32">
        <f t="shared" si="2"/>
        <v>1.05</v>
      </c>
      <c r="Q32">
        <f t="shared" si="3"/>
        <v>1.02</v>
      </c>
      <c r="R32">
        <f t="shared" si="4"/>
        <v>1.01</v>
      </c>
      <c r="S32">
        <f t="shared" si="5"/>
        <v>1</v>
      </c>
      <c r="T32" cm="1">
        <f t="array" ref="T32">EXP(SQRT(SUM(LN(O32:S32)^2)))</f>
        <v>1.0751621268805629</v>
      </c>
    </row>
    <row r="33" spans="1:20" ht="39.5" thickBot="1" x14ac:dyDescent="0.4">
      <c r="A33" s="9" t="s">
        <v>123</v>
      </c>
      <c r="B33" s="11"/>
      <c r="D33" s="11" t="s">
        <v>63</v>
      </c>
      <c r="E33" s="11" t="s">
        <v>124</v>
      </c>
      <c r="F33" s="11" t="s">
        <v>50</v>
      </c>
      <c r="G33" s="11">
        <v>2021</v>
      </c>
      <c r="H33" s="11" t="s">
        <v>101</v>
      </c>
      <c r="I33" s="11" t="s">
        <v>58</v>
      </c>
      <c r="J33" s="14">
        <v>2</v>
      </c>
      <c r="K33" s="15">
        <v>3</v>
      </c>
      <c r="L33" s="12">
        <v>1</v>
      </c>
      <c r="M33" s="14">
        <v>2</v>
      </c>
      <c r="N33" s="12">
        <v>1</v>
      </c>
      <c r="O33">
        <f t="shared" si="1"/>
        <v>1.05</v>
      </c>
      <c r="P33">
        <f t="shared" si="2"/>
        <v>1.05</v>
      </c>
      <c r="Q33">
        <f t="shared" si="3"/>
        <v>1</v>
      </c>
      <c r="R33">
        <f t="shared" si="4"/>
        <v>1.01</v>
      </c>
      <c r="S33">
        <f t="shared" si="5"/>
        <v>1</v>
      </c>
      <c r="T33" cm="1">
        <f t="array" ref="T33">EXP(SQRT(SUM(LN(O33:S33)^2)))</f>
        <v>1.0722009304576894</v>
      </c>
    </row>
  </sheetData>
  <mergeCells count="1">
    <mergeCell ref="V3:AA3"/>
  </mergeCells>
  <hyperlinks>
    <hyperlink ref="A1" location="'Table of contents'!A1" display="Return to table of contents"/>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5"/>
  <sheetViews>
    <sheetView topLeftCell="H8" zoomScale="70" zoomScaleNormal="70" workbookViewId="0">
      <selection activeCell="V3" sqref="V3:AA9"/>
    </sheetView>
  </sheetViews>
  <sheetFormatPr defaultRowHeight="14.5" x14ac:dyDescent="0.35"/>
  <cols>
    <col min="1" max="1" width="15.1796875" style="10" customWidth="1"/>
    <col min="3" max="4" width="0" hidden="1" customWidth="1"/>
    <col min="5" max="5" width="54.26953125" customWidth="1"/>
    <col min="7" max="7" width="24.26953125" customWidth="1"/>
    <col min="9" max="9" width="24.1796875" customWidth="1"/>
  </cols>
  <sheetData>
    <row r="1" spans="1:27" x14ac:dyDescent="0.35">
      <c r="A1" s="76" t="s">
        <v>873</v>
      </c>
    </row>
    <row r="2" spans="1:27" ht="16" thickBot="1" x14ac:dyDescent="0.4">
      <c r="A2" s="78" t="s">
        <v>1140</v>
      </c>
    </row>
    <row r="3" spans="1:27" ht="52.5" thickBot="1" x14ac:dyDescent="0.4">
      <c r="A3" s="9" t="s">
        <v>38</v>
      </c>
      <c r="B3" s="7" t="s">
        <v>39</v>
      </c>
      <c r="C3" s="7" t="s">
        <v>40</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44" thickBot="1" x14ac:dyDescent="0.4">
      <c r="A4" s="9" t="s">
        <v>47</v>
      </c>
      <c r="B4" s="50"/>
      <c r="C4" s="50"/>
      <c r="D4" s="50"/>
      <c r="E4" s="50" t="s">
        <v>64</v>
      </c>
      <c r="F4" s="50" t="s">
        <v>50</v>
      </c>
      <c r="G4" s="50" t="s">
        <v>537</v>
      </c>
      <c r="H4" s="50" t="s">
        <v>692</v>
      </c>
      <c r="I4" s="50" t="s">
        <v>539</v>
      </c>
      <c r="J4" s="51">
        <v>1</v>
      </c>
      <c r="K4" s="52">
        <v>5</v>
      </c>
      <c r="L4" s="53">
        <v>3</v>
      </c>
      <c r="M4" s="51">
        <v>1</v>
      </c>
      <c r="N4" s="51">
        <v>1</v>
      </c>
      <c r="O4">
        <f>IF(J4=1,W$5,IF(J4=2,W$6,IF(J4=3,W$7,IF(J4=4,W$8,IF(J4=5,W$9,"no")))))</f>
        <v>1</v>
      </c>
      <c r="P4">
        <f>IF(K4=1,X$5,IF(K4=2,X$6,IF(K4=3,X$7,IF(K4=4,X$8,IF(K4=5,X$9,"no")))))</f>
        <v>1.2</v>
      </c>
      <c r="Q4">
        <f>IF(L4=1,Y$5,IF(L4=2,Y$6,IF(L4=3,Y$7,IF(L4=4,Y$8,IF(L4=5,Y$9,"no")))))</f>
        <v>1.1000000000000001</v>
      </c>
      <c r="R4">
        <f>IF(M4=1,Z$5,IF(M4=2,Z$6,IF(M4=3,Z$7,IF(M4=4,Z$8,IF(M4=5,Z$9,"no")))))</f>
        <v>1</v>
      </c>
      <c r="S4">
        <f>IF(N4=1,AA$5,IF(N4=2,AA$6,IF(N4=3,AA$7,IF(N4=4,AA$8,IF(N4=5,AA$9,"no")))))</f>
        <v>1</v>
      </c>
      <c r="T4" cm="1">
        <f t="array" ref="T4">EXP(SQRT(SUM(LN(O4:S4)^2)))</f>
        <v>1.2284225230179247</v>
      </c>
      <c r="V4" s="47" t="s">
        <v>906</v>
      </c>
      <c r="W4" s="7" t="s">
        <v>907</v>
      </c>
      <c r="X4" s="7" t="s">
        <v>908</v>
      </c>
      <c r="Y4" s="7" t="s">
        <v>909</v>
      </c>
      <c r="Z4" s="7" t="s">
        <v>910</v>
      </c>
      <c r="AA4" s="7" t="s">
        <v>911</v>
      </c>
    </row>
    <row r="5" spans="1:27" ht="44" thickBot="1" x14ac:dyDescent="0.4">
      <c r="A5" s="9" t="s">
        <v>54</v>
      </c>
      <c r="B5" s="50" t="s">
        <v>55</v>
      </c>
      <c r="C5" s="50"/>
      <c r="D5" s="50"/>
      <c r="E5" s="50" t="s">
        <v>540</v>
      </c>
      <c r="F5" s="50" t="s">
        <v>50</v>
      </c>
      <c r="G5" s="50" t="s">
        <v>537</v>
      </c>
      <c r="H5" s="50" t="s">
        <v>692</v>
      </c>
      <c r="I5" s="50" t="s">
        <v>58</v>
      </c>
      <c r="J5" s="54">
        <v>2</v>
      </c>
      <c r="K5" s="52">
        <v>5</v>
      </c>
      <c r="L5" s="53">
        <v>3</v>
      </c>
      <c r="M5" s="51">
        <v>1</v>
      </c>
      <c r="N5" s="51">
        <v>1</v>
      </c>
      <c r="O5">
        <f t="shared" ref="O5:S6" si="0">IF(J5=1,W$5,IF(J5=2,W$6,IF(J5=3,W$7,IF(J5=4,W$8,IF(J5=5,W$9,"no")))))</f>
        <v>1.05</v>
      </c>
      <c r="P5">
        <f t="shared" si="0"/>
        <v>1.2</v>
      </c>
      <c r="Q5">
        <f t="shared" si="0"/>
        <v>1.1000000000000001</v>
      </c>
      <c r="R5">
        <f t="shared" si="0"/>
        <v>1</v>
      </c>
      <c r="S5">
        <f t="shared" si="0"/>
        <v>1</v>
      </c>
      <c r="T5" cm="1">
        <f t="array" ref="T5">EXP(SQRT(SUM(LN(O5:S5)^2)))</f>
        <v>1.2354522921220721</v>
      </c>
      <c r="V5">
        <v>1</v>
      </c>
      <c r="W5">
        <v>1</v>
      </c>
      <c r="X5">
        <v>1</v>
      </c>
      <c r="Y5">
        <v>1</v>
      </c>
      <c r="Z5">
        <v>1</v>
      </c>
      <c r="AA5">
        <v>1</v>
      </c>
    </row>
    <row r="6" spans="1:27" ht="44" thickBot="1" x14ac:dyDescent="0.4">
      <c r="A6" s="9"/>
      <c r="B6" s="50" t="s">
        <v>59</v>
      </c>
      <c r="C6" s="50"/>
      <c r="D6" s="50"/>
      <c r="E6" s="50" t="s">
        <v>540</v>
      </c>
      <c r="F6" s="50" t="s">
        <v>50</v>
      </c>
      <c r="G6" s="50" t="s">
        <v>537</v>
      </c>
      <c r="H6" s="50" t="s">
        <v>692</v>
      </c>
      <c r="I6" s="50" t="s">
        <v>58</v>
      </c>
      <c r="J6" s="54">
        <v>2</v>
      </c>
      <c r="K6" s="52">
        <v>5</v>
      </c>
      <c r="L6" s="53">
        <v>3</v>
      </c>
      <c r="M6" s="51">
        <v>1</v>
      </c>
      <c r="N6" s="51">
        <v>1</v>
      </c>
      <c r="O6">
        <f t="shared" si="0"/>
        <v>1.05</v>
      </c>
      <c r="P6">
        <f t="shared" si="0"/>
        <v>1.2</v>
      </c>
      <c r="Q6">
        <f t="shared" si="0"/>
        <v>1.1000000000000001</v>
      </c>
      <c r="R6">
        <f t="shared" si="0"/>
        <v>1</v>
      </c>
      <c r="S6">
        <f t="shared" si="0"/>
        <v>1</v>
      </c>
      <c r="T6" cm="1">
        <f t="array" ref="T6">EXP(SQRT(SUM(LN(O6:S6)^2)))</f>
        <v>1.2354522921220721</v>
      </c>
      <c r="V6">
        <v>2</v>
      </c>
      <c r="W6">
        <v>1.05</v>
      </c>
      <c r="X6">
        <v>1.02</v>
      </c>
      <c r="Y6">
        <v>1.02</v>
      </c>
      <c r="Z6">
        <v>1.01</v>
      </c>
      <c r="AA6">
        <v>1.05</v>
      </c>
    </row>
    <row r="7" spans="1:27" ht="87.5" thickBot="1" x14ac:dyDescent="0.4">
      <c r="A7" s="9" t="s">
        <v>62</v>
      </c>
      <c r="B7" s="50"/>
      <c r="C7" s="50"/>
      <c r="D7" s="50"/>
      <c r="E7" s="50" t="s">
        <v>541</v>
      </c>
      <c r="F7" s="50" t="s">
        <v>50</v>
      </c>
      <c r="G7" s="50" t="s">
        <v>537</v>
      </c>
      <c r="H7" s="50" t="s">
        <v>692</v>
      </c>
      <c r="I7" s="50" t="s">
        <v>58</v>
      </c>
      <c r="J7" s="55">
        <v>4</v>
      </c>
      <c r="K7" s="52">
        <v>5</v>
      </c>
      <c r="L7" s="55">
        <v>4</v>
      </c>
      <c r="M7" s="51">
        <v>1</v>
      </c>
      <c r="N7" s="51">
        <v>1</v>
      </c>
      <c r="O7">
        <f t="shared" ref="O7:O25" si="1">IF(J7=1,W$5,IF(J7=2,W$6,IF(J7=3,W$7,IF(J7=4,W$8,IF(J7=5,W$9,"no")))))</f>
        <v>1.2</v>
      </c>
      <c r="P7">
        <f t="shared" ref="P7:P25" si="2">IF(K7=1,X$5,IF(K7=2,X$6,IF(K7=3,X$7,IF(K7=4,X$8,IF(K7=5,X$9,"no")))))</f>
        <v>1.2</v>
      </c>
      <c r="Q7">
        <f t="shared" ref="Q7:Q25" si="3">IF(L7=1,Y$5,IF(L7=2,Y$6,IF(L7=3,Y$7,IF(L7=4,Y$8,IF(L7=5,Y$9,"no")))))</f>
        <v>1.2</v>
      </c>
      <c r="R7">
        <f t="shared" ref="R7:R25" si="4">IF(M7=1,Z$5,IF(M7=2,Z$6,IF(M7=3,Z$7,IF(M7=4,Z$8,IF(M7=5,Z$9,"no")))))</f>
        <v>1</v>
      </c>
      <c r="S7">
        <f t="shared" ref="S7:S25" si="5">IF(N7=1,AA$5,IF(N7=2,AA$6,IF(N7=3,AA$7,IF(N7=4,AA$8,IF(N7=5,AA$9,"no")))))</f>
        <v>1</v>
      </c>
      <c r="T7" cm="1">
        <f t="array" ref="T7">EXP(SQRT(SUM(LN(O7:S7)^2)))</f>
        <v>1.3713425173473328</v>
      </c>
      <c r="V7">
        <v>3</v>
      </c>
      <c r="W7">
        <v>1.1000000000000001</v>
      </c>
      <c r="X7">
        <v>1.05</v>
      </c>
      <c r="Y7">
        <v>1.1000000000000001</v>
      </c>
      <c r="Z7">
        <v>1.02</v>
      </c>
      <c r="AA7">
        <v>1.2</v>
      </c>
    </row>
    <row r="8" spans="1:27" ht="87.5" thickBot="1" x14ac:dyDescent="0.4">
      <c r="A8" s="9" t="s">
        <v>66</v>
      </c>
      <c r="B8" s="50" t="s">
        <v>67</v>
      </c>
      <c r="C8" s="50"/>
      <c r="D8" s="50"/>
      <c r="E8" s="50" t="s">
        <v>542</v>
      </c>
      <c r="F8" s="50" t="s">
        <v>50</v>
      </c>
      <c r="G8" s="50" t="s">
        <v>537</v>
      </c>
      <c r="H8" s="50" t="s">
        <v>692</v>
      </c>
      <c r="I8" s="50" t="s">
        <v>58</v>
      </c>
      <c r="J8" s="55">
        <v>4</v>
      </c>
      <c r="K8" s="52">
        <v>5</v>
      </c>
      <c r="L8" s="55">
        <v>4</v>
      </c>
      <c r="M8" s="51">
        <v>1</v>
      </c>
      <c r="N8" s="51">
        <v>1</v>
      </c>
      <c r="O8">
        <f t="shared" si="1"/>
        <v>1.2</v>
      </c>
      <c r="P8">
        <f t="shared" si="2"/>
        <v>1.2</v>
      </c>
      <c r="Q8">
        <f t="shared" si="3"/>
        <v>1.2</v>
      </c>
      <c r="R8">
        <f t="shared" si="4"/>
        <v>1</v>
      </c>
      <c r="S8">
        <f t="shared" si="5"/>
        <v>1</v>
      </c>
      <c r="T8" cm="1">
        <f t="array" ref="T8">EXP(SQRT(SUM(LN(O8:S8)^2)))</f>
        <v>1.3713425173473328</v>
      </c>
      <c r="V8">
        <v>4</v>
      </c>
      <c r="W8">
        <v>1.2</v>
      </c>
      <c r="X8">
        <v>1.1000000000000001</v>
      </c>
      <c r="Y8">
        <v>1.2</v>
      </c>
      <c r="Z8">
        <v>1.05</v>
      </c>
      <c r="AA8">
        <v>1.5</v>
      </c>
    </row>
    <row r="9" spans="1:27" ht="87.5" thickBot="1" x14ac:dyDescent="0.4">
      <c r="A9" s="9"/>
      <c r="B9" s="2" t="s">
        <v>978</v>
      </c>
      <c r="C9" s="50"/>
      <c r="D9" s="50"/>
      <c r="E9" s="50" t="s">
        <v>542</v>
      </c>
      <c r="F9" s="50" t="s">
        <v>50</v>
      </c>
      <c r="G9" s="50" t="s">
        <v>537</v>
      </c>
      <c r="H9" s="50" t="s">
        <v>692</v>
      </c>
      <c r="I9" s="50" t="s">
        <v>58</v>
      </c>
      <c r="J9" s="55">
        <v>4</v>
      </c>
      <c r="K9" s="52">
        <v>5</v>
      </c>
      <c r="L9" s="55">
        <v>4</v>
      </c>
      <c r="M9" s="51">
        <v>1</v>
      </c>
      <c r="N9" s="51">
        <v>1</v>
      </c>
      <c r="O9">
        <f t="shared" si="1"/>
        <v>1.2</v>
      </c>
      <c r="P9">
        <f t="shared" si="2"/>
        <v>1.2</v>
      </c>
      <c r="Q9">
        <f t="shared" si="3"/>
        <v>1.2</v>
      </c>
      <c r="R9">
        <f t="shared" si="4"/>
        <v>1</v>
      </c>
      <c r="S9">
        <f t="shared" si="5"/>
        <v>1</v>
      </c>
      <c r="T9" cm="1">
        <f t="array" ref="T9">EXP(SQRT(SUM(LN(O9:S9)^2)))</f>
        <v>1.3713425173473328</v>
      </c>
      <c r="V9">
        <v>5</v>
      </c>
      <c r="W9">
        <v>1.5</v>
      </c>
      <c r="X9">
        <v>1.2</v>
      </c>
      <c r="Y9">
        <v>1.5</v>
      </c>
      <c r="Z9">
        <v>1.1000000000000001</v>
      </c>
      <c r="AA9">
        <v>2</v>
      </c>
    </row>
    <row r="10" spans="1:27" ht="104.5" thickBot="1" x14ac:dyDescent="0.4">
      <c r="A10" s="9" t="s">
        <v>73</v>
      </c>
      <c r="B10" s="2" t="s">
        <v>980</v>
      </c>
      <c r="C10" s="50"/>
      <c r="D10" s="50"/>
      <c r="E10" s="50" t="s">
        <v>541</v>
      </c>
      <c r="F10" s="50" t="s">
        <v>50</v>
      </c>
      <c r="G10" s="50" t="s">
        <v>537</v>
      </c>
      <c r="H10" s="50" t="s">
        <v>692</v>
      </c>
      <c r="I10" s="50" t="s">
        <v>58</v>
      </c>
      <c r="J10" s="55">
        <v>4</v>
      </c>
      <c r="K10" s="52">
        <v>5</v>
      </c>
      <c r="L10" s="55">
        <v>4</v>
      </c>
      <c r="M10" s="51">
        <v>1</v>
      </c>
      <c r="N10" s="51">
        <v>1</v>
      </c>
      <c r="O10">
        <f t="shared" si="1"/>
        <v>1.2</v>
      </c>
      <c r="P10">
        <f t="shared" si="2"/>
        <v>1.2</v>
      </c>
      <c r="Q10">
        <f t="shared" si="3"/>
        <v>1.2</v>
      </c>
      <c r="R10">
        <f t="shared" si="4"/>
        <v>1</v>
      </c>
      <c r="S10">
        <f t="shared" si="5"/>
        <v>1</v>
      </c>
      <c r="T10" cm="1">
        <f t="array" ref="T10">EXP(SQRT(SUM(LN(O10:S10)^2)))</f>
        <v>1.3713425173473328</v>
      </c>
    </row>
    <row r="11" spans="1:27" ht="87.5" thickBot="1" x14ac:dyDescent="0.4">
      <c r="A11" s="9" t="s">
        <v>533</v>
      </c>
      <c r="B11" s="50" t="s">
        <v>543</v>
      </c>
      <c r="C11" s="50">
        <v>15.14</v>
      </c>
      <c r="D11" s="50" t="s">
        <v>82</v>
      </c>
      <c r="E11" s="50" t="s">
        <v>541</v>
      </c>
      <c r="F11" s="50" t="s">
        <v>50</v>
      </c>
      <c r="G11" s="50" t="s">
        <v>537</v>
      </c>
      <c r="H11" s="50" t="s">
        <v>692</v>
      </c>
      <c r="I11" s="50" t="s">
        <v>58</v>
      </c>
      <c r="J11" s="55">
        <v>4</v>
      </c>
      <c r="K11" s="1">
        <v>5</v>
      </c>
      <c r="L11" s="55">
        <v>4</v>
      </c>
      <c r="M11" s="6">
        <v>1</v>
      </c>
      <c r="N11" s="6">
        <v>1</v>
      </c>
      <c r="O11">
        <f t="shared" si="1"/>
        <v>1.2</v>
      </c>
      <c r="P11">
        <f t="shared" si="2"/>
        <v>1.2</v>
      </c>
      <c r="Q11">
        <f t="shared" si="3"/>
        <v>1.2</v>
      </c>
      <c r="R11">
        <f t="shared" si="4"/>
        <v>1</v>
      </c>
      <c r="S11">
        <f t="shared" si="5"/>
        <v>1</v>
      </c>
      <c r="T11" cm="1">
        <f t="array" ref="T11">EXP(SQRT(SUM(LN(O11:S11)^2)))</f>
        <v>1.3713425173473328</v>
      </c>
    </row>
    <row r="12" spans="1:27" ht="44" thickBot="1" x14ac:dyDescent="0.4">
      <c r="A12" s="9" t="s">
        <v>75</v>
      </c>
      <c r="B12" s="50" t="s">
        <v>75</v>
      </c>
      <c r="C12" s="50"/>
      <c r="D12" s="50"/>
      <c r="E12" s="50" t="s">
        <v>544</v>
      </c>
      <c r="F12" s="50" t="s">
        <v>50</v>
      </c>
      <c r="G12" s="50" t="s">
        <v>537</v>
      </c>
      <c r="H12" s="50" t="s">
        <v>692</v>
      </c>
      <c r="I12" s="50" t="s">
        <v>545</v>
      </c>
      <c r="J12" s="56">
        <v>2</v>
      </c>
      <c r="K12" s="1">
        <v>5</v>
      </c>
      <c r="L12" s="55">
        <v>4</v>
      </c>
      <c r="M12" s="6">
        <v>1</v>
      </c>
      <c r="N12" s="6">
        <v>1</v>
      </c>
      <c r="O12">
        <f t="shared" si="1"/>
        <v>1.05</v>
      </c>
      <c r="P12">
        <f t="shared" si="2"/>
        <v>1.2</v>
      </c>
      <c r="Q12">
        <f t="shared" si="3"/>
        <v>1.2</v>
      </c>
      <c r="R12">
        <f t="shared" si="4"/>
        <v>1</v>
      </c>
      <c r="S12">
        <f t="shared" si="5"/>
        <v>1</v>
      </c>
      <c r="T12" cm="1">
        <f t="array" ref="T12">EXP(SQRT(SUM(LN(O12:S12)^2)))</f>
        <v>1.3000688016831126</v>
      </c>
    </row>
    <row r="13" spans="1:27" ht="87.5" thickBot="1" x14ac:dyDescent="0.4">
      <c r="A13" s="9" t="s">
        <v>80</v>
      </c>
      <c r="B13" s="50" t="s">
        <v>81</v>
      </c>
      <c r="C13" s="50"/>
      <c r="D13" s="50"/>
      <c r="E13" s="50" t="s">
        <v>541</v>
      </c>
      <c r="F13" s="50" t="s">
        <v>50</v>
      </c>
      <c r="G13" s="50" t="s">
        <v>537</v>
      </c>
      <c r="H13" s="50" t="s">
        <v>692</v>
      </c>
      <c r="I13" s="50" t="s">
        <v>58</v>
      </c>
      <c r="J13" s="55">
        <v>4</v>
      </c>
      <c r="K13" s="1">
        <v>5</v>
      </c>
      <c r="L13" s="55">
        <v>4</v>
      </c>
      <c r="M13" s="6">
        <v>1</v>
      </c>
      <c r="N13" s="6">
        <v>1</v>
      </c>
      <c r="O13">
        <f t="shared" si="1"/>
        <v>1.2</v>
      </c>
      <c r="P13">
        <f t="shared" si="2"/>
        <v>1.2</v>
      </c>
      <c r="Q13">
        <f t="shared" si="3"/>
        <v>1.2</v>
      </c>
      <c r="R13">
        <f t="shared" si="4"/>
        <v>1</v>
      </c>
      <c r="S13">
        <f t="shared" si="5"/>
        <v>1</v>
      </c>
      <c r="T13" cm="1">
        <f t="array" ref="T13">EXP(SQRT(SUM(LN(O13:S13)^2)))</f>
        <v>1.3713425173473328</v>
      </c>
    </row>
    <row r="14" spans="1:27" ht="87.5" thickBot="1" x14ac:dyDescent="0.4">
      <c r="A14" s="9" t="s">
        <v>86</v>
      </c>
      <c r="B14" s="50"/>
      <c r="C14" s="50"/>
      <c r="D14" s="50"/>
      <c r="E14" s="50" t="s">
        <v>541</v>
      </c>
      <c r="F14" s="50" t="s">
        <v>50</v>
      </c>
      <c r="G14" s="50" t="s">
        <v>537</v>
      </c>
      <c r="H14" s="50" t="s">
        <v>692</v>
      </c>
      <c r="I14" s="50" t="s">
        <v>58</v>
      </c>
      <c r="J14" s="55">
        <v>4</v>
      </c>
      <c r="K14" s="1">
        <v>5</v>
      </c>
      <c r="L14" s="55">
        <v>4</v>
      </c>
      <c r="M14" s="6">
        <v>1</v>
      </c>
      <c r="N14" s="6">
        <v>1</v>
      </c>
      <c r="O14">
        <f t="shared" si="1"/>
        <v>1.2</v>
      </c>
      <c r="P14">
        <f t="shared" si="2"/>
        <v>1.2</v>
      </c>
      <c r="Q14">
        <f t="shared" si="3"/>
        <v>1.2</v>
      </c>
      <c r="R14">
        <f t="shared" si="4"/>
        <v>1</v>
      </c>
      <c r="S14">
        <f t="shared" si="5"/>
        <v>1</v>
      </c>
      <c r="T14" cm="1">
        <f t="array" ref="T14">EXP(SQRT(SUM(LN(O14:S14)^2)))</f>
        <v>1.3713425173473328</v>
      </c>
    </row>
    <row r="15" spans="1:27" ht="87.5" thickBot="1" x14ac:dyDescent="0.4">
      <c r="A15" s="9" t="s">
        <v>92</v>
      </c>
      <c r="B15" s="50" t="s">
        <v>693</v>
      </c>
      <c r="C15" s="50"/>
      <c r="D15" s="50"/>
      <c r="E15" s="50" t="s">
        <v>541</v>
      </c>
      <c r="F15" s="50" t="s">
        <v>50</v>
      </c>
      <c r="G15" s="50" t="s">
        <v>537</v>
      </c>
      <c r="H15" s="50" t="s">
        <v>692</v>
      </c>
      <c r="I15" s="50" t="s">
        <v>58</v>
      </c>
      <c r="J15" s="55">
        <v>4</v>
      </c>
      <c r="K15" s="1">
        <v>5</v>
      </c>
      <c r="L15" s="55">
        <v>4</v>
      </c>
      <c r="M15" s="6">
        <v>1</v>
      </c>
      <c r="N15" s="6">
        <v>1</v>
      </c>
      <c r="O15">
        <f t="shared" si="1"/>
        <v>1.2</v>
      </c>
      <c r="P15">
        <f t="shared" si="2"/>
        <v>1.2</v>
      </c>
      <c r="Q15">
        <f t="shared" si="3"/>
        <v>1.2</v>
      </c>
      <c r="R15">
        <f t="shared" si="4"/>
        <v>1</v>
      </c>
      <c r="S15">
        <f t="shared" si="5"/>
        <v>1</v>
      </c>
      <c r="T15" cm="1">
        <f t="array" ref="T15">EXP(SQRT(SUM(LN(O15:S15)^2)))</f>
        <v>1.3713425173473328</v>
      </c>
    </row>
    <row r="16" spans="1:27" ht="44" thickBot="1" x14ac:dyDescent="0.4">
      <c r="A16" s="9" t="s">
        <v>97</v>
      </c>
      <c r="B16" s="50" t="s">
        <v>550</v>
      </c>
      <c r="C16" s="50"/>
      <c r="D16" s="50"/>
      <c r="E16" s="50" t="s">
        <v>551</v>
      </c>
      <c r="F16" s="50" t="s">
        <v>50</v>
      </c>
      <c r="G16" s="50" t="s">
        <v>537</v>
      </c>
      <c r="H16" s="50" t="s">
        <v>692</v>
      </c>
      <c r="I16" s="50" t="s">
        <v>58</v>
      </c>
      <c r="J16" s="56">
        <v>2</v>
      </c>
      <c r="K16" s="1">
        <v>5</v>
      </c>
      <c r="L16" s="55">
        <v>4</v>
      </c>
      <c r="M16" s="6">
        <v>1</v>
      </c>
      <c r="N16" s="6">
        <v>1</v>
      </c>
      <c r="O16">
        <f t="shared" si="1"/>
        <v>1.05</v>
      </c>
      <c r="P16">
        <f t="shared" si="2"/>
        <v>1.2</v>
      </c>
      <c r="Q16">
        <f t="shared" si="3"/>
        <v>1.2</v>
      </c>
      <c r="R16">
        <f t="shared" si="4"/>
        <v>1</v>
      </c>
      <c r="S16">
        <f t="shared" si="5"/>
        <v>1</v>
      </c>
      <c r="T16" cm="1">
        <f t="array" ref="T16">EXP(SQRT(SUM(LN(O16:S16)^2)))</f>
        <v>1.3000688016831126</v>
      </c>
    </row>
    <row r="17" spans="1:20" ht="44" thickBot="1" x14ac:dyDescent="0.4">
      <c r="A17" s="9"/>
      <c r="B17" s="50" t="s">
        <v>552</v>
      </c>
      <c r="C17" s="50"/>
      <c r="D17" s="50"/>
      <c r="E17" s="50" t="s">
        <v>553</v>
      </c>
      <c r="F17" s="50" t="s">
        <v>50</v>
      </c>
      <c r="G17" s="50" t="s">
        <v>537</v>
      </c>
      <c r="H17" s="50" t="s">
        <v>692</v>
      </c>
      <c r="I17" s="50" t="s">
        <v>58</v>
      </c>
      <c r="J17" s="56">
        <v>2</v>
      </c>
      <c r="K17" s="1">
        <v>5</v>
      </c>
      <c r="L17" s="55">
        <v>4</v>
      </c>
      <c r="M17" s="6">
        <v>1</v>
      </c>
      <c r="N17" s="6">
        <v>1</v>
      </c>
      <c r="O17">
        <f t="shared" si="1"/>
        <v>1.05</v>
      </c>
      <c r="P17">
        <f t="shared" si="2"/>
        <v>1.2</v>
      </c>
      <c r="Q17">
        <f t="shared" si="3"/>
        <v>1.2</v>
      </c>
      <c r="R17">
        <f t="shared" si="4"/>
        <v>1</v>
      </c>
      <c r="S17">
        <f t="shared" si="5"/>
        <v>1</v>
      </c>
      <c r="T17" cm="1">
        <f t="array" ref="T17">EXP(SQRT(SUM(LN(O17:S17)^2)))</f>
        <v>1.3000688016831126</v>
      </c>
    </row>
    <row r="18" spans="1:20" ht="58.5" thickBot="1" x14ac:dyDescent="0.4">
      <c r="A18" s="9"/>
      <c r="B18" s="50" t="s">
        <v>554</v>
      </c>
      <c r="C18" s="50"/>
      <c r="D18" s="50"/>
      <c r="E18" s="50" t="s">
        <v>555</v>
      </c>
      <c r="F18" s="50" t="s">
        <v>50</v>
      </c>
      <c r="G18" s="50" t="s">
        <v>537</v>
      </c>
      <c r="H18" s="50" t="s">
        <v>692</v>
      </c>
      <c r="I18" s="50" t="s">
        <v>58</v>
      </c>
      <c r="J18" s="6">
        <v>1</v>
      </c>
      <c r="K18" s="1">
        <v>5</v>
      </c>
      <c r="L18" s="55">
        <v>4</v>
      </c>
      <c r="M18" s="6">
        <v>1</v>
      </c>
      <c r="N18" s="6">
        <v>1</v>
      </c>
      <c r="O18">
        <f t="shared" si="1"/>
        <v>1</v>
      </c>
      <c r="P18">
        <f t="shared" si="2"/>
        <v>1.2</v>
      </c>
      <c r="Q18">
        <f t="shared" si="3"/>
        <v>1.2</v>
      </c>
      <c r="R18">
        <f t="shared" si="4"/>
        <v>1</v>
      </c>
      <c r="S18">
        <f t="shared" si="5"/>
        <v>1</v>
      </c>
      <c r="T18" cm="1">
        <f t="array" ref="T18">EXP(SQRT(SUM(LN(O18:S18)^2)))</f>
        <v>1.2941338353151037</v>
      </c>
    </row>
    <row r="19" spans="1:20" ht="44" thickBot="1" x14ac:dyDescent="0.4">
      <c r="A19" s="9"/>
      <c r="B19" s="50" t="s">
        <v>556</v>
      </c>
      <c r="C19" s="50"/>
      <c r="D19" s="50"/>
      <c r="E19" s="50" t="s">
        <v>555</v>
      </c>
      <c r="F19" s="50" t="s">
        <v>50</v>
      </c>
      <c r="G19" s="50" t="s">
        <v>537</v>
      </c>
      <c r="H19" s="50" t="s">
        <v>692</v>
      </c>
      <c r="I19" s="50" t="s">
        <v>58</v>
      </c>
      <c r="J19" s="6">
        <v>1</v>
      </c>
      <c r="K19" s="1">
        <v>5</v>
      </c>
      <c r="L19" s="55">
        <v>4</v>
      </c>
      <c r="M19" s="6">
        <v>1</v>
      </c>
      <c r="N19" s="6">
        <v>1</v>
      </c>
      <c r="O19">
        <f t="shared" si="1"/>
        <v>1</v>
      </c>
      <c r="P19">
        <f t="shared" si="2"/>
        <v>1.2</v>
      </c>
      <c r="Q19">
        <f t="shared" si="3"/>
        <v>1.2</v>
      </c>
      <c r="R19">
        <f t="shared" si="4"/>
        <v>1</v>
      </c>
      <c r="S19">
        <f t="shared" si="5"/>
        <v>1</v>
      </c>
      <c r="T19" cm="1">
        <f t="array" ref="T19">EXP(SQRT(SUM(LN(O19:S19)^2)))</f>
        <v>1.2941338353151037</v>
      </c>
    </row>
    <row r="20" spans="1:20" ht="44" thickBot="1" x14ac:dyDescent="0.4">
      <c r="A20" s="9"/>
      <c r="B20" s="50" t="s">
        <v>557</v>
      </c>
      <c r="C20" s="50"/>
      <c r="D20" s="50"/>
      <c r="E20" s="50" t="s">
        <v>558</v>
      </c>
      <c r="F20" s="50" t="s">
        <v>50</v>
      </c>
      <c r="G20" s="50" t="s">
        <v>537</v>
      </c>
      <c r="H20" s="50" t="s">
        <v>692</v>
      </c>
      <c r="I20" s="50" t="s">
        <v>58</v>
      </c>
      <c r="J20" s="56">
        <v>2</v>
      </c>
      <c r="K20" s="1">
        <v>5</v>
      </c>
      <c r="L20" s="55">
        <v>4</v>
      </c>
      <c r="M20" s="6">
        <v>1</v>
      </c>
      <c r="N20" s="6">
        <v>1</v>
      </c>
      <c r="O20">
        <f t="shared" si="1"/>
        <v>1.05</v>
      </c>
      <c r="P20">
        <f t="shared" si="2"/>
        <v>1.2</v>
      </c>
      <c r="Q20">
        <f t="shared" si="3"/>
        <v>1.2</v>
      </c>
      <c r="R20">
        <f t="shared" si="4"/>
        <v>1</v>
      </c>
      <c r="S20">
        <f t="shared" si="5"/>
        <v>1</v>
      </c>
      <c r="T20" cm="1">
        <f t="array" ref="T20">EXP(SQRT(SUM(LN(O20:S20)^2)))</f>
        <v>1.3000688016831126</v>
      </c>
    </row>
    <row r="21" spans="1:20" ht="44" thickBot="1" x14ac:dyDescent="0.4">
      <c r="A21" s="9"/>
      <c r="B21" s="50" t="s">
        <v>559</v>
      </c>
      <c r="C21" s="50"/>
      <c r="D21" s="50"/>
      <c r="E21" s="50" t="s">
        <v>558</v>
      </c>
      <c r="F21" s="50" t="s">
        <v>50</v>
      </c>
      <c r="G21" s="50" t="s">
        <v>537</v>
      </c>
      <c r="H21" s="50" t="s">
        <v>692</v>
      </c>
      <c r="I21" s="50" t="s">
        <v>58</v>
      </c>
      <c r="J21" s="56">
        <v>2</v>
      </c>
      <c r="K21" s="1">
        <v>5</v>
      </c>
      <c r="L21" s="55">
        <v>4</v>
      </c>
      <c r="M21" s="6">
        <v>1</v>
      </c>
      <c r="N21" s="6">
        <v>1</v>
      </c>
      <c r="O21">
        <f t="shared" si="1"/>
        <v>1.05</v>
      </c>
      <c r="P21">
        <f t="shared" si="2"/>
        <v>1.2</v>
      </c>
      <c r="Q21">
        <f t="shared" si="3"/>
        <v>1.2</v>
      </c>
      <c r="R21">
        <f t="shared" si="4"/>
        <v>1</v>
      </c>
      <c r="S21">
        <f t="shared" si="5"/>
        <v>1</v>
      </c>
      <c r="T21" cm="1">
        <f t="array" ref="T21">EXP(SQRT(SUM(LN(O21:S21)^2)))</f>
        <v>1.3000688016831126</v>
      </c>
    </row>
    <row r="22" spans="1:20" ht="44" thickBot="1" x14ac:dyDescent="0.4">
      <c r="A22" s="9"/>
      <c r="B22" s="50" t="s">
        <v>559</v>
      </c>
      <c r="C22" s="50"/>
      <c r="D22" s="50"/>
      <c r="E22" s="50" t="s">
        <v>558</v>
      </c>
      <c r="F22" s="50" t="s">
        <v>50</v>
      </c>
      <c r="G22" s="50" t="s">
        <v>537</v>
      </c>
      <c r="H22" s="50" t="s">
        <v>692</v>
      </c>
      <c r="I22" s="50" t="s">
        <v>58</v>
      </c>
      <c r="J22" s="56">
        <v>2</v>
      </c>
      <c r="K22" s="1">
        <v>5</v>
      </c>
      <c r="L22" s="55">
        <v>4</v>
      </c>
      <c r="M22" s="6">
        <v>1</v>
      </c>
      <c r="N22" s="6">
        <v>1</v>
      </c>
      <c r="O22">
        <f t="shared" si="1"/>
        <v>1.05</v>
      </c>
      <c r="P22">
        <f t="shared" si="2"/>
        <v>1.2</v>
      </c>
      <c r="Q22">
        <f t="shared" si="3"/>
        <v>1.2</v>
      </c>
      <c r="R22">
        <f t="shared" si="4"/>
        <v>1</v>
      </c>
      <c r="S22">
        <f t="shared" si="5"/>
        <v>1</v>
      </c>
      <c r="T22" cm="1">
        <f t="array" ref="T22">EXP(SQRT(SUM(LN(O22:S22)^2)))</f>
        <v>1.3000688016831126</v>
      </c>
    </row>
    <row r="23" spans="1:20" ht="44" thickBot="1" x14ac:dyDescent="0.4">
      <c r="A23" s="9"/>
      <c r="B23" s="50" t="s">
        <v>560</v>
      </c>
      <c r="C23" s="50"/>
      <c r="D23" s="50"/>
      <c r="E23" s="50" t="s">
        <v>558</v>
      </c>
      <c r="F23" s="50" t="s">
        <v>50</v>
      </c>
      <c r="G23" s="50" t="s">
        <v>537</v>
      </c>
      <c r="H23" s="50" t="s">
        <v>692</v>
      </c>
      <c r="I23" s="50" t="s">
        <v>58</v>
      </c>
      <c r="J23" s="56">
        <v>2</v>
      </c>
      <c r="K23" s="1">
        <v>5</v>
      </c>
      <c r="L23" s="55">
        <v>4</v>
      </c>
      <c r="M23" s="6">
        <v>1</v>
      </c>
      <c r="N23" s="6">
        <v>1</v>
      </c>
      <c r="O23">
        <f t="shared" si="1"/>
        <v>1.05</v>
      </c>
      <c r="P23">
        <f t="shared" si="2"/>
        <v>1.2</v>
      </c>
      <c r="Q23">
        <f t="shared" si="3"/>
        <v>1.2</v>
      </c>
      <c r="R23">
        <f t="shared" si="4"/>
        <v>1</v>
      </c>
      <c r="S23">
        <f t="shared" si="5"/>
        <v>1</v>
      </c>
      <c r="T23" cm="1">
        <f t="array" ref="T23">EXP(SQRT(SUM(LN(O23:S23)^2)))</f>
        <v>1.3000688016831126</v>
      </c>
    </row>
    <row r="24" spans="1:20" ht="44" thickBot="1" x14ac:dyDescent="0.4">
      <c r="A24" s="9" t="s">
        <v>120</v>
      </c>
      <c r="B24" s="50"/>
      <c r="C24" s="50"/>
      <c r="D24" s="50"/>
      <c r="E24" s="50" t="s">
        <v>558</v>
      </c>
      <c r="F24" s="50" t="s">
        <v>50</v>
      </c>
      <c r="G24" s="50" t="s">
        <v>537</v>
      </c>
      <c r="H24" s="50" t="s">
        <v>692</v>
      </c>
      <c r="I24" s="50" t="s">
        <v>58</v>
      </c>
      <c r="J24" s="56">
        <v>2</v>
      </c>
      <c r="K24" s="1">
        <v>5</v>
      </c>
      <c r="L24" s="55">
        <v>4</v>
      </c>
      <c r="M24" s="6">
        <v>1</v>
      </c>
      <c r="N24" s="6">
        <v>1</v>
      </c>
      <c r="O24">
        <f t="shared" si="1"/>
        <v>1.05</v>
      </c>
      <c r="P24">
        <f t="shared" si="2"/>
        <v>1.2</v>
      </c>
      <c r="Q24">
        <f t="shared" si="3"/>
        <v>1.2</v>
      </c>
      <c r="R24">
        <f t="shared" si="4"/>
        <v>1</v>
      </c>
      <c r="S24">
        <f t="shared" si="5"/>
        <v>1</v>
      </c>
      <c r="T24" cm="1">
        <f t="array" ref="T24">EXP(SQRT(SUM(LN(O24:S24)^2)))</f>
        <v>1.3000688016831126</v>
      </c>
    </row>
    <row r="25" spans="1:20" ht="44" thickBot="1" x14ac:dyDescent="0.4">
      <c r="A25" s="9" t="s">
        <v>123</v>
      </c>
      <c r="B25" s="50"/>
      <c r="C25" s="50"/>
      <c r="D25" s="50"/>
      <c r="E25" s="50" t="s">
        <v>561</v>
      </c>
      <c r="F25" s="50" t="s">
        <v>50</v>
      </c>
      <c r="G25" s="50" t="s">
        <v>537</v>
      </c>
      <c r="H25" s="50" t="s">
        <v>692</v>
      </c>
      <c r="I25" s="50" t="s">
        <v>58</v>
      </c>
      <c r="J25" s="56">
        <v>2</v>
      </c>
      <c r="K25" s="1">
        <v>5</v>
      </c>
      <c r="L25" s="55">
        <v>4</v>
      </c>
      <c r="M25" s="6">
        <v>1</v>
      </c>
      <c r="N25" s="6">
        <v>1</v>
      </c>
      <c r="O25">
        <f t="shared" si="1"/>
        <v>1.05</v>
      </c>
      <c r="P25">
        <f t="shared" si="2"/>
        <v>1.2</v>
      </c>
      <c r="Q25">
        <f t="shared" si="3"/>
        <v>1.2</v>
      </c>
      <c r="R25">
        <f t="shared" si="4"/>
        <v>1</v>
      </c>
      <c r="S25">
        <f t="shared" si="5"/>
        <v>1</v>
      </c>
      <c r="T25" cm="1">
        <f t="array" ref="T25">EXP(SQRT(SUM(LN(O25:S25)^2)))</f>
        <v>1.3000688016831126</v>
      </c>
    </row>
  </sheetData>
  <mergeCells count="1">
    <mergeCell ref="V3:AA3"/>
  </mergeCells>
  <hyperlinks>
    <hyperlink ref="A1" location="'Table of contents'!A1" display="Return to table of contents"/>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
  <sheetViews>
    <sheetView workbookViewId="0"/>
  </sheetViews>
  <sheetFormatPr defaultRowHeight="14.5" x14ac:dyDescent="0.35"/>
  <cols>
    <col min="2" max="2" width="8.7265625" style="19"/>
    <col min="3" max="3" width="13.54296875" style="19" customWidth="1"/>
    <col min="4" max="4" width="8.54296875" style="19" bestFit="1" customWidth="1"/>
    <col min="5" max="5" width="21.7265625" style="19" customWidth="1"/>
    <col min="6" max="6" width="8.7265625" style="19"/>
    <col min="7" max="7" width="14.1796875" style="19" customWidth="1"/>
    <col min="8" max="8" width="8.7265625" style="19"/>
    <col min="9" max="9" width="12" style="19" customWidth="1"/>
  </cols>
  <sheetData>
    <row r="1" spans="1:27" x14ac:dyDescent="0.35">
      <c r="A1" s="76" t="s">
        <v>873</v>
      </c>
      <c r="B1"/>
      <c r="C1"/>
      <c r="D1"/>
      <c r="E1"/>
      <c r="F1"/>
      <c r="G1"/>
      <c r="H1"/>
      <c r="I1"/>
    </row>
    <row r="2" spans="1:27" ht="15" thickBot="1" x14ac:dyDescent="0.4">
      <c r="A2" s="76"/>
      <c r="B2"/>
      <c r="C2"/>
      <c r="D2"/>
      <c r="E2"/>
      <c r="F2"/>
      <c r="G2"/>
      <c r="H2"/>
      <c r="I2"/>
    </row>
    <row r="3" spans="1:27" ht="52.5" thickBot="1" x14ac:dyDescent="0.4">
      <c r="A3" s="9" t="s">
        <v>38</v>
      </c>
      <c r="B3" s="7" t="s">
        <v>39</v>
      </c>
      <c r="C3" s="7" t="s">
        <v>40</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29.5" thickBot="1" x14ac:dyDescent="0.4">
      <c r="A4" s="10" t="s">
        <v>47</v>
      </c>
      <c r="B4" s="19" t="s">
        <v>47</v>
      </c>
      <c r="C4" s="19">
        <v>3.36</v>
      </c>
      <c r="D4" s="19" t="s">
        <v>357</v>
      </c>
      <c r="E4" s="19" t="s">
        <v>505</v>
      </c>
      <c r="F4" s="19">
        <v>100</v>
      </c>
      <c r="G4" s="19" t="s">
        <v>1152</v>
      </c>
      <c r="H4" s="19" t="s">
        <v>689</v>
      </c>
      <c r="I4" s="19" t="s">
        <v>396</v>
      </c>
      <c r="J4" s="23">
        <v>1</v>
      </c>
      <c r="K4" s="23">
        <v>1</v>
      </c>
      <c r="L4" s="23">
        <v>1</v>
      </c>
      <c r="M4" s="23">
        <v>1</v>
      </c>
      <c r="N4" s="23">
        <v>1</v>
      </c>
      <c r="O4">
        <f>IF(J4=1,W$5,IF(J4=2,W$6,IF(J4=3,W$7,IF(J4=4,W$8,IF(J4=5,W$9,"no")))))</f>
        <v>1</v>
      </c>
      <c r="P4">
        <f t="shared" ref="P4:S4" si="0">IF(K4=1,X$5,IF(K4=2,X$6,IF(K4=3,X$7,IF(K4=4,X$8,IF(K4=5,X$9,"no")))))</f>
        <v>1</v>
      </c>
      <c r="Q4">
        <f t="shared" si="0"/>
        <v>1</v>
      </c>
      <c r="R4">
        <f t="shared" si="0"/>
        <v>1</v>
      </c>
      <c r="S4">
        <f t="shared" si="0"/>
        <v>1</v>
      </c>
      <c r="T4" cm="1">
        <f t="array" ref="T4">EXP(SQRT(SUM(LN(O4:S4)^2)))</f>
        <v>1</v>
      </c>
      <c r="V4" s="47" t="s">
        <v>906</v>
      </c>
      <c r="W4" s="7" t="s">
        <v>907</v>
      </c>
      <c r="X4" s="7" t="s">
        <v>908</v>
      </c>
      <c r="Y4" s="7" t="s">
        <v>909</v>
      </c>
      <c r="Z4" s="7" t="s">
        <v>910</v>
      </c>
      <c r="AA4" s="7" t="s">
        <v>911</v>
      </c>
    </row>
    <row r="5" spans="1:27" x14ac:dyDescent="0.35">
      <c r="V5">
        <v>1</v>
      </c>
      <c r="W5">
        <v>1</v>
      </c>
      <c r="X5">
        <v>1</v>
      </c>
      <c r="Y5">
        <v>1</v>
      </c>
      <c r="Z5">
        <v>1</v>
      </c>
      <c r="AA5">
        <v>1</v>
      </c>
    </row>
    <row r="6" spans="1:27" x14ac:dyDescent="0.35">
      <c r="V6">
        <v>2</v>
      </c>
      <c r="W6">
        <v>1.05</v>
      </c>
      <c r="X6">
        <v>1.02</v>
      </c>
      <c r="Y6">
        <v>1.02</v>
      </c>
      <c r="Z6">
        <v>1.01</v>
      </c>
      <c r="AA6">
        <v>1.05</v>
      </c>
    </row>
    <row r="7" spans="1:27" x14ac:dyDescent="0.35">
      <c r="V7">
        <v>3</v>
      </c>
      <c r="W7">
        <v>1.1000000000000001</v>
      </c>
      <c r="X7">
        <v>1.05</v>
      </c>
      <c r="Y7">
        <v>1.1000000000000001</v>
      </c>
      <c r="Z7">
        <v>1.02</v>
      </c>
      <c r="AA7">
        <v>1.2</v>
      </c>
    </row>
    <row r="8" spans="1:27" x14ac:dyDescent="0.35">
      <c r="V8">
        <v>4</v>
      </c>
      <c r="W8">
        <v>1.2</v>
      </c>
      <c r="X8">
        <v>1.1000000000000001</v>
      </c>
      <c r="Y8">
        <v>1.2</v>
      </c>
      <c r="Z8">
        <v>1.05</v>
      </c>
      <c r="AA8">
        <v>1.5</v>
      </c>
    </row>
    <row r="9" spans="1:27" x14ac:dyDescent="0.35">
      <c r="V9">
        <v>5</v>
      </c>
      <c r="W9">
        <v>1.5</v>
      </c>
      <c r="X9">
        <v>1.2</v>
      </c>
      <c r="Y9">
        <v>1.5</v>
      </c>
      <c r="Z9">
        <v>1.1000000000000001</v>
      </c>
      <c r="AA9">
        <v>2</v>
      </c>
    </row>
  </sheetData>
  <mergeCells count="1">
    <mergeCell ref="V3:AA3"/>
  </mergeCells>
  <hyperlinks>
    <hyperlink ref="A1" location="'Table of contents'!A1" display="Return to table of contents"/>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
  <sheetViews>
    <sheetView workbookViewId="0">
      <selection activeCell="C1" sqref="C1:D1048576"/>
    </sheetView>
  </sheetViews>
  <sheetFormatPr defaultRowHeight="14.5" x14ac:dyDescent="0.35"/>
  <cols>
    <col min="3" max="4" width="0" hidden="1" customWidth="1"/>
  </cols>
  <sheetData>
    <row r="1" spans="1:27" x14ac:dyDescent="0.35">
      <c r="A1" s="76" t="s">
        <v>873</v>
      </c>
    </row>
    <row r="2" spans="1:27" ht="15" thickBot="1" x14ac:dyDescent="0.4">
      <c r="A2" s="76"/>
    </row>
    <row r="3" spans="1:27" ht="52.5" thickBot="1" x14ac:dyDescent="0.4">
      <c r="A3" s="9" t="s">
        <v>38</v>
      </c>
      <c r="B3" s="7" t="s">
        <v>39</v>
      </c>
      <c r="C3" s="7" t="s">
        <v>40</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15" thickBot="1" x14ac:dyDescent="0.4">
      <c r="A4" s="10" t="s">
        <v>694</v>
      </c>
      <c r="B4" t="s">
        <v>695</v>
      </c>
      <c r="C4">
        <v>200</v>
      </c>
      <c r="D4" t="s">
        <v>696</v>
      </c>
      <c r="E4" t="s">
        <v>697</v>
      </c>
      <c r="F4" t="s">
        <v>698</v>
      </c>
      <c r="G4">
        <v>2017</v>
      </c>
      <c r="H4" t="s">
        <v>689</v>
      </c>
      <c r="I4" t="s">
        <v>396</v>
      </c>
      <c r="J4" s="21">
        <v>4</v>
      </c>
      <c r="K4" s="21">
        <v>4</v>
      </c>
      <c r="L4" s="24">
        <v>2</v>
      </c>
      <c r="M4" s="23">
        <v>1</v>
      </c>
      <c r="N4" s="23">
        <v>1</v>
      </c>
      <c r="O4">
        <f>IF(J4=1,W$5,IF(J4=2,W$6,IF(J4=3,W$7,IF(J4=4,W$8,IF(J4=5,W$9,"no")))))</f>
        <v>1.2</v>
      </c>
      <c r="P4">
        <f>IF(K4=1,X$5,IF(K4=2,X$6,IF(K4=3,X$7,IF(K4=4,X$8,IF(K4=5,X$9,"no")))))</f>
        <v>1.1000000000000001</v>
      </c>
      <c r="Q4">
        <f>IF(L4=1,Y$5,IF(L4=2,Y$6,IF(L4=3,Y$7,IF(L4=4,Y$8,IF(L4=5,Y$9,"no")))))</f>
        <v>1.02</v>
      </c>
      <c r="R4">
        <f>IF(M4=1,Z$5,IF(M4=2,Z$6,IF(M4=3,Z$7,IF(M4=4,Z$8,IF(M4=5,Z$9,"no")))))</f>
        <v>1</v>
      </c>
      <c r="S4">
        <f>IF(N4=1,AA$5,IF(N4=2,AA$6,IF(N4=3,AA$7,IF(N4=4,AA$8,IF(N4=5,AA$9,"no")))))</f>
        <v>1</v>
      </c>
      <c r="T4" cm="1">
        <f t="array" ref="T4">EXP(SQRT(SUM(LN(O4:S4)^2)))</f>
        <v>1.2295911287822268</v>
      </c>
      <c r="V4" s="47" t="s">
        <v>906</v>
      </c>
      <c r="W4" s="7" t="s">
        <v>907</v>
      </c>
      <c r="X4" s="7" t="s">
        <v>908</v>
      </c>
      <c r="Y4" s="7" t="s">
        <v>909</v>
      </c>
      <c r="Z4" s="7" t="s">
        <v>910</v>
      </c>
      <c r="AA4" s="7" t="s">
        <v>911</v>
      </c>
    </row>
    <row r="5" spans="1:27" x14ac:dyDescent="0.35">
      <c r="V5">
        <v>1</v>
      </c>
      <c r="W5">
        <v>1</v>
      </c>
      <c r="X5">
        <v>1</v>
      </c>
      <c r="Y5">
        <v>1</v>
      </c>
      <c r="Z5">
        <v>1</v>
      </c>
      <c r="AA5">
        <v>1</v>
      </c>
    </row>
    <row r="6" spans="1:27" x14ac:dyDescent="0.35">
      <c r="V6">
        <v>2</v>
      </c>
      <c r="W6">
        <v>1.05</v>
      </c>
      <c r="X6">
        <v>1.02</v>
      </c>
      <c r="Y6">
        <v>1.02</v>
      </c>
      <c r="Z6">
        <v>1.01</v>
      </c>
      <c r="AA6">
        <v>1.05</v>
      </c>
    </row>
    <row r="7" spans="1:27" x14ac:dyDescent="0.35">
      <c r="V7">
        <v>3</v>
      </c>
      <c r="W7">
        <v>1.1000000000000001</v>
      </c>
      <c r="X7">
        <v>1.05</v>
      </c>
      <c r="Y7">
        <v>1.1000000000000001</v>
      </c>
      <c r="Z7">
        <v>1.02</v>
      </c>
      <c r="AA7">
        <v>1.2</v>
      </c>
    </row>
    <row r="8" spans="1:27" x14ac:dyDescent="0.35">
      <c r="V8">
        <v>4</v>
      </c>
      <c r="W8">
        <v>1.2</v>
      </c>
      <c r="X8">
        <v>1.1000000000000001</v>
      </c>
      <c r="Y8">
        <v>1.2</v>
      </c>
      <c r="Z8">
        <v>1.05</v>
      </c>
      <c r="AA8">
        <v>1.5</v>
      </c>
    </row>
    <row r="9" spans="1:27" x14ac:dyDescent="0.35">
      <c r="V9">
        <v>5</v>
      </c>
      <c r="W9">
        <v>1.5</v>
      </c>
      <c r="X9">
        <v>1.2</v>
      </c>
      <c r="Y9">
        <v>1.5</v>
      </c>
      <c r="Z9">
        <v>1.1000000000000001</v>
      </c>
      <c r="AA9">
        <v>2</v>
      </c>
    </row>
  </sheetData>
  <mergeCells count="1">
    <mergeCell ref="V3:AA3"/>
  </mergeCells>
  <hyperlinks>
    <hyperlink ref="A1" location="'Table of contents'!A1" display="Return to table of contents"/>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7"/>
  <sheetViews>
    <sheetView workbookViewId="0">
      <pane xSplit="2" ySplit="3" topLeftCell="E4" activePane="bottomRight" state="frozen"/>
      <selection pane="topRight" activeCell="C1" sqref="C1"/>
      <selection pane="bottomLeft" activeCell="A2" sqref="A2"/>
      <selection pane="bottomRight" activeCell="L17" sqref="L17"/>
    </sheetView>
  </sheetViews>
  <sheetFormatPr defaultRowHeight="14.5" x14ac:dyDescent="0.35"/>
  <cols>
    <col min="1" max="1" width="17" customWidth="1"/>
    <col min="2" max="2" width="17.81640625" customWidth="1"/>
    <col min="3" max="3" width="18.81640625" hidden="1" customWidth="1"/>
    <col min="4" max="4" width="0" hidden="1" customWidth="1"/>
    <col min="5" max="5" width="22.1796875" style="19" customWidth="1"/>
    <col min="6" max="6" width="15.26953125" style="19" customWidth="1"/>
    <col min="7" max="8" width="8.7265625" style="19"/>
    <col min="9" max="9" width="28.26953125" style="19" customWidth="1"/>
  </cols>
  <sheetData>
    <row r="1" spans="1:27" x14ac:dyDescent="0.35">
      <c r="A1" s="76" t="s">
        <v>873</v>
      </c>
      <c r="E1"/>
      <c r="F1"/>
      <c r="G1"/>
      <c r="H1"/>
      <c r="I1"/>
    </row>
    <row r="2" spans="1:27" ht="16" thickBot="1" x14ac:dyDescent="0.4">
      <c r="A2" s="78" t="s">
        <v>881</v>
      </c>
      <c r="E2"/>
      <c r="F2"/>
      <c r="G2"/>
      <c r="H2"/>
      <c r="I2"/>
    </row>
    <row r="3" spans="1:27" ht="60" customHeight="1" thickBot="1" x14ac:dyDescent="0.4">
      <c r="A3" s="9" t="s">
        <v>38</v>
      </c>
      <c r="B3" s="7" t="s">
        <v>39</v>
      </c>
      <c r="C3" s="7" t="s">
        <v>632</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21.75" customHeight="1" thickBot="1" x14ac:dyDescent="0.4">
      <c r="A4" s="65" t="s">
        <v>699</v>
      </c>
      <c r="B4" s="47"/>
      <c r="C4" s="47"/>
      <c r="D4" s="47"/>
      <c r="E4" s="47"/>
      <c r="F4" s="47"/>
      <c r="G4" s="47"/>
      <c r="H4" s="47"/>
      <c r="I4" s="47"/>
      <c r="J4" s="47"/>
      <c r="K4" s="47"/>
      <c r="L4" s="47"/>
      <c r="M4" s="47"/>
      <c r="N4" s="47"/>
      <c r="V4" s="47" t="s">
        <v>906</v>
      </c>
      <c r="W4" s="7" t="s">
        <v>907</v>
      </c>
      <c r="X4" s="7" t="s">
        <v>908</v>
      </c>
      <c r="Y4" s="7" t="s">
        <v>909</v>
      </c>
      <c r="Z4" s="7" t="s">
        <v>910</v>
      </c>
      <c r="AA4" s="7" t="s">
        <v>911</v>
      </c>
    </row>
    <row r="5" spans="1:27" ht="29" x14ac:dyDescent="0.35">
      <c r="A5" s="60" t="s">
        <v>47</v>
      </c>
      <c r="B5" s="19" t="s">
        <v>581</v>
      </c>
      <c r="E5" s="19" t="s">
        <v>700</v>
      </c>
      <c r="F5" s="19" t="s">
        <v>50</v>
      </c>
      <c r="G5" s="19" t="s">
        <v>701</v>
      </c>
      <c r="H5" s="19" t="s">
        <v>689</v>
      </c>
      <c r="I5" s="19" t="s">
        <v>58</v>
      </c>
      <c r="J5" s="23">
        <v>1</v>
      </c>
      <c r="K5" s="25">
        <v>3</v>
      </c>
      <c r="L5" s="21">
        <v>4</v>
      </c>
      <c r="M5" s="23">
        <v>1</v>
      </c>
      <c r="N5" s="23">
        <v>1</v>
      </c>
      <c r="O5">
        <f t="shared" ref="O5:S9" si="0">IF(J5=1,W$5,IF(J5=2,W$6,IF(J5=3,W$7,IF(J5=4,W$8,IF(J5=5,W$9,"no")))))</f>
        <v>1</v>
      </c>
      <c r="P5">
        <f t="shared" si="0"/>
        <v>1.05</v>
      </c>
      <c r="Q5">
        <f t="shared" si="0"/>
        <v>1.2</v>
      </c>
      <c r="R5">
        <f t="shared" si="0"/>
        <v>1</v>
      </c>
      <c r="S5">
        <f t="shared" si="0"/>
        <v>1</v>
      </c>
      <c r="T5" cm="1">
        <f t="array" ref="T5">EXP(SQRT(SUM(LN(O5:S5)^2)))</f>
        <v>1.207723199572867</v>
      </c>
      <c r="V5">
        <v>1</v>
      </c>
      <c r="W5">
        <v>1</v>
      </c>
      <c r="X5">
        <v>1</v>
      </c>
      <c r="Y5">
        <v>1</v>
      </c>
      <c r="Z5">
        <v>1</v>
      </c>
      <c r="AA5">
        <v>1</v>
      </c>
    </row>
    <row r="6" spans="1:27" ht="29" x14ac:dyDescent="0.35">
      <c r="A6" s="60" t="s">
        <v>54</v>
      </c>
      <c r="B6" s="19"/>
      <c r="E6" s="19" t="s">
        <v>700</v>
      </c>
      <c r="F6" s="19" t="s">
        <v>50</v>
      </c>
      <c r="G6" s="19" t="s">
        <v>701</v>
      </c>
      <c r="H6" s="19" t="s">
        <v>689</v>
      </c>
      <c r="I6" s="19" t="s">
        <v>58</v>
      </c>
      <c r="J6" s="23">
        <v>1</v>
      </c>
      <c r="K6" s="25">
        <v>3</v>
      </c>
      <c r="L6" s="22">
        <v>5</v>
      </c>
      <c r="M6" s="23">
        <v>1</v>
      </c>
      <c r="N6" s="23">
        <v>1</v>
      </c>
      <c r="O6">
        <f t="shared" si="0"/>
        <v>1</v>
      </c>
      <c r="P6">
        <f t="shared" si="0"/>
        <v>1.05</v>
      </c>
      <c r="Q6">
        <f t="shared" si="0"/>
        <v>1.5</v>
      </c>
      <c r="R6">
        <f t="shared" si="0"/>
        <v>1</v>
      </c>
      <c r="S6">
        <f t="shared" si="0"/>
        <v>1</v>
      </c>
      <c r="T6" cm="1">
        <f t="array" ref="T6">EXP(SQRT(SUM(LN(O6:S6)^2)))</f>
        <v>1.5043938375399291</v>
      </c>
      <c r="V6">
        <v>2</v>
      </c>
      <c r="W6">
        <v>1.05</v>
      </c>
      <c r="X6">
        <v>1.02</v>
      </c>
      <c r="Y6">
        <v>1.02</v>
      </c>
      <c r="Z6">
        <v>1.01</v>
      </c>
      <c r="AA6">
        <v>1.05</v>
      </c>
    </row>
    <row r="7" spans="1:27" x14ac:dyDescent="0.35">
      <c r="A7" s="60" t="s">
        <v>62</v>
      </c>
      <c r="B7" s="19" t="s">
        <v>62</v>
      </c>
      <c r="E7" s="19" t="s">
        <v>568</v>
      </c>
      <c r="J7" s="61"/>
      <c r="K7" s="61"/>
      <c r="L7" s="61"/>
      <c r="M7" s="61"/>
      <c r="N7" s="61"/>
      <c r="V7">
        <v>3</v>
      </c>
      <c r="W7">
        <v>1.1000000000000001</v>
      </c>
      <c r="X7">
        <v>1.05</v>
      </c>
      <c r="Y7">
        <v>1.1000000000000001</v>
      </c>
      <c r="Z7">
        <v>1.02</v>
      </c>
      <c r="AA7">
        <v>1.2</v>
      </c>
    </row>
    <row r="8" spans="1:27" ht="58" x14ac:dyDescent="0.35">
      <c r="A8" s="60" t="s">
        <v>66</v>
      </c>
      <c r="B8" s="19" t="s">
        <v>1016</v>
      </c>
      <c r="E8" s="19" t="s">
        <v>702</v>
      </c>
      <c r="F8" s="19" t="s">
        <v>50</v>
      </c>
      <c r="G8" s="19" t="s">
        <v>703</v>
      </c>
      <c r="H8" s="19" t="s">
        <v>689</v>
      </c>
      <c r="I8" s="19" t="s">
        <v>58</v>
      </c>
      <c r="J8" s="24">
        <v>2</v>
      </c>
      <c r="K8" s="25">
        <v>3</v>
      </c>
      <c r="L8" s="22">
        <v>5</v>
      </c>
      <c r="M8" s="23">
        <v>1</v>
      </c>
      <c r="N8" s="23">
        <v>1</v>
      </c>
      <c r="O8">
        <f t="shared" si="0"/>
        <v>1.05</v>
      </c>
      <c r="P8">
        <f t="shared" si="0"/>
        <v>1.05</v>
      </c>
      <c r="Q8">
        <f t="shared" si="0"/>
        <v>1.5</v>
      </c>
      <c r="R8">
        <f t="shared" si="0"/>
        <v>1</v>
      </c>
      <c r="S8">
        <f t="shared" si="0"/>
        <v>1</v>
      </c>
      <c r="T8" cm="1">
        <f t="array" ref="T8">EXP(SQRT(SUM(LN(O8:S8)^2)))</f>
        <v>1.508769162317128</v>
      </c>
      <c r="V8">
        <v>4</v>
      </c>
      <c r="W8">
        <v>1.2</v>
      </c>
      <c r="X8">
        <v>1.1000000000000001</v>
      </c>
      <c r="Y8">
        <v>1.2</v>
      </c>
      <c r="Z8">
        <v>1.05</v>
      </c>
      <c r="AA8">
        <v>1.5</v>
      </c>
    </row>
    <row r="9" spans="1:27" ht="58" x14ac:dyDescent="0.35">
      <c r="A9" s="60" t="s">
        <v>73</v>
      </c>
      <c r="B9" s="19" t="s">
        <v>1017</v>
      </c>
      <c r="E9" s="19" t="s">
        <v>702</v>
      </c>
      <c r="F9" s="19" t="s">
        <v>50</v>
      </c>
      <c r="G9" s="19" t="s">
        <v>703</v>
      </c>
      <c r="H9" s="19" t="s">
        <v>689</v>
      </c>
      <c r="I9" s="19" t="s">
        <v>58</v>
      </c>
      <c r="J9" s="24">
        <v>2</v>
      </c>
      <c r="K9" s="25">
        <v>3</v>
      </c>
      <c r="L9" s="22">
        <v>5</v>
      </c>
      <c r="M9" s="23">
        <v>1</v>
      </c>
      <c r="N9" s="23">
        <v>1</v>
      </c>
      <c r="O9">
        <f t="shared" si="0"/>
        <v>1.05</v>
      </c>
      <c r="P9">
        <f t="shared" si="0"/>
        <v>1.05</v>
      </c>
      <c r="Q9">
        <f t="shared" si="0"/>
        <v>1.5</v>
      </c>
      <c r="R9">
        <f t="shared" si="0"/>
        <v>1</v>
      </c>
      <c r="S9">
        <f t="shared" si="0"/>
        <v>1</v>
      </c>
      <c r="T9" cm="1">
        <f t="array" ref="T9">EXP(SQRT(SUM(LN(O9:S9)^2)))</f>
        <v>1.508769162317128</v>
      </c>
      <c r="V9">
        <v>5</v>
      </c>
      <c r="W9">
        <v>1.5</v>
      </c>
      <c r="X9">
        <v>1.2</v>
      </c>
      <c r="Y9">
        <v>1.5</v>
      </c>
      <c r="Z9">
        <v>1.1000000000000001</v>
      </c>
      <c r="AA9">
        <v>2</v>
      </c>
    </row>
    <row r="10" spans="1:27" x14ac:dyDescent="0.35">
      <c r="A10" s="60" t="s">
        <v>75</v>
      </c>
      <c r="B10" s="19"/>
      <c r="E10" s="19" t="s">
        <v>568</v>
      </c>
      <c r="J10" s="61"/>
      <c r="K10" s="61"/>
      <c r="L10" s="61"/>
      <c r="M10" s="61"/>
      <c r="N10" s="61"/>
    </row>
    <row r="11" spans="1:27" ht="43.5" x14ac:dyDescent="0.35">
      <c r="A11" s="60" t="s">
        <v>80</v>
      </c>
      <c r="B11" s="19" t="s">
        <v>81</v>
      </c>
      <c r="E11" s="19" t="s">
        <v>702</v>
      </c>
      <c r="F11" s="19" t="s">
        <v>50</v>
      </c>
      <c r="G11" s="19" t="s">
        <v>703</v>
      </c>
      <c r="H11" s="19" t="s">
        <v>689</v>
      </c>
      <c r="I11" s="19" t="s">
        <v>58</v>
      </c>
      <c r="J11" s="24">
        <v>2</v>
      </c>
      <c r="K11" s="25">
        <v>3</v>
      </c>
      <c r="L11" s="22">
        <v>5</v>
      </c>
      <c r="M11" s="23">
        <v>1</v>
      </c>
      <c r="N11" s="23">
        <v>1</v>
      </c>
      <c r="O11">
        <f t="shared" ref="O11" si="1">IF(J11=1,W$5,IF(J11=2,W$6,IF(J11=3,W$7,IF(J11=4,W$8,IF(J11=5,W$9,"no")))))</f>
        <v>1.05</v>
      </c>
      <c r="P11">
        <f t="shared" ref="P11" si="2">IF(K11=1,X$5,IF(K11=2,X$6,IF(K11=3,X$7,IF(K11=4,X$8,IF(K11=5,X$9,"no")))))</f>
        <v>1.05</v>
      </c>
      <c r="Q11">
        <f t="shared" ref="Q11" si="3">IF(L11=1,Y$5,IF(L11=2,Y$6,IF(L11=3,Y$7,IF(L11=4,Y$8,IF(L11=5,Y$9,"no")))))</f>
        <v>1.5</v>
      </c>
      <c r="R11">
        <f t="shared" ref="R11" si="4">IF(M11=1,Z$5,IF(M11=2,Z$6,IF(M11=3,Z$7,IF(M11=4,Z$8,IF(M11=5,Z$9,"no")))))</f>
        <v>1</v>
      </c>
      <c r="S11">
        <f t="shared" ref="S11" si="5">IF(N11=1,AA$5,IF(N11=2,AA$6,IF(N11=3,AA$7,IF(N11=4,AA$8,IF(N11=5,AA$9,"no")))))</f>
        <v>1</v>
      </c>
      <c r="T11" cm="1">
        <f t="array" ref="T11">EXP(SQRT(SUM(LN(O11:S11)^2)))</f>
        <v>1.508769162317128</v>
      </c>
    </row>
    <row r="12" spans="1:27" x14ac:dyDescent="0.35">
      <c r="A12" s="60" t="s">
        <v>86</v>
      </c>
      <c r="B12" s="19"/>
      <c r="E12" s="19" t="s">
        <v>568</v>
      </c>
      <c r="I12" s="19" t="s">
        <v>647</v>
      </c>
      <c r="J12" s="61"/>
      <c r="K12" s="61"/>
      <c r="L12" s="61"/>
      <c r="M12" s="61"/>
      <c r="N12" s="61"/>
    </row>
    <row r="13" spans="1:27" ht="43.5" x14ac:dyDescent="0.35">
      <c r="A13" s="60" t="s">
        <v>92</v>
      </c>
      <c r="B13" s="19" t="s">
        <v>648</v>
      </c>
      <c r="E13" s="19" t="s">
        <v>702</v>
      </c>
      <c r="F13" s="19" t="s">
        <v>50</v>
      </c>
      <c r="G13" s="19" t="s">
        <v>703</v>
      </c>
      <c r="H13" s="19" t="s">
        <v>689</v>
      </c>
      <c r="I13" s="19" t="s">
        <v>58</v>
      </c>
      <c r="J13" s="24">
        <v>2</v>
      </c>
      <c r="K13" s="25">
        <v>3</v>
      </c>
      <c r="L13" s="22">
        <v>5</v>
      </c>
      <c r="M13" s="23">
        <v>1</v>
      </c>
      <c r="N13" s="23">
        <v>1</v>
      </c>
      <c r="O13">
        <f t="shared" ref="O13" si="6">IF(J13=1,W$5,IF(J13=2,W$6,IF(J13=3,W$7,IF(J13=4,W$8,IF(J13=5,W$9,"no")))))</f>
        <v>1.05</v>
      </c>
      <c r="P13">
        <f t="shared" ref="P13" si="7">IF(K13=1,X$5,IF(K13=2,X$6,IF(K13=3,X$7,IF(K13=4,X$8,IF(K13=5,X$9,"no")))))</f>
        <v>1.05</v>
      </c>
      <c r="Q13">
        <f t="shared" ref="Q13" si="8">IF(L13=1,Y$5,IF(L13=2,Y$6,IF(L13=3,Y$7,IF(L13=4,Y$8,IF(L13=5,Y$9,"no")))))</f>
        <v>1.5</v>
      </c>
      <c r="R13">
        <f t="shared" ref="R13" si="9">IF(M13=1,Z$5,IF(M13=2,Z$6,IF(M13=3,Z$7,IF(M13=4,Z$8,IF(M13=5,Z$9,"no")))))</f>
        <v>1</v>
      </c>
      <c r="S13">
        <f t="shared" ref="S13" si="10">IF(N13=1,AA$5,IF(N13=2,AA$6,IF(N13=3,AA$7,IF(N13=4,AA$8,IF(N13=5,AA$9,"no")))))</f>
        <v>1</v>
      </c>
      <c r="T13" cm="1">
        <f t="array" ref="T13">EXP(SQRT(SUM(LN(O13:S13)^2)))</f>
        <v>1.508769162317128</v>
      </c>
    </row>
    <row r="14" spans="1:27" ht="29" x14ac:dyDescent="0.35">
      <c r="A14" s="60" t="s">
        <v>97</v>
      </c>
      <c r="B14" s="19"/>
      <c r="E14" s="19" t="s">
        <v>568</v>
      </c>
      <c r="J14" s="61"/>
      <c r="K14" s="61"/>
      <c r="L14" s="61"/>
      <c r="M14" s="61"/>
      <c r="N14" s="61"/>
    </row>
    <row r="15" spans="1:27" ht="29" x14ac:dyDescent="0.35">
      <c r="A15" s="60" t="s">
        <v>120</v>
      </c>
      <c r="B15" s="19"/>
      <c r="E15" s="19" t="s">
        <v>568</v>
      </c>
      <c r="J15" s="61"/>
      <c r="K15" s="61"/>
      <c r="L15" s="61"/>
      <c r="M15" s="61"/>
      <c r="N15" s="61"/>
    </row>
    <row r="16" spans="1:27" ht="29" x14ac:dyDescent="0.35">
      <c r="A16" s="60" t="s">
        <v>123</v>
      </c>
      <c r="B16" s="19"/>
      <c r="E16" s="19" t="s">
        <v>568</v>
      </c>
      <c r="J16" s="61"/>
      <c r="K16" s="61"/>
      <c r="L16" s="61"/>
      <c r="M16" s="61"/>
      <c r="N16" s="61"/>
    </row>
    <row r="17" spans="1:20" ht="87" x14ac:dyDescent="0.35">
      <c r="A17" s="10" t="s">
        <v>649</v>
      </c>
      <c r="E17" s="19" t="s">
        <v>938</v>
      </c>
      <c r="F17" s="19" t="s">
        <v>50</v>
      </c>
      <c r="G17" s="19" t="s">
        <v>704</v>
      </c>
      <c r="H17" s="19" t="s">
        <v>689</v>
      </c>
      <c r="I17" s="19" t="s">
        <v>58</v>
      </c>
      <c r="J17" s="23">
        <v>1</v>
      </c>
      <c r="K17" s="25">
        <v>3</v>
      </c>
      <c r="L17" s="22">
        <v>5</v>
      </c>
      <c r="M17" s="23">
        <v>1</v>
      </c>
      <c r="N17" s="21">
        <v>4</v>
      </c>
      <c r="O17">
        <f t="shared" ref="O17" si="11">IF(J17=1,W$5,IF(J17=2,W$6,IF(J17=3,W$7,IF(J17=4,W$8,IF(J17=5,W$9,"no")))))</f>
        <v>1</v>
      </c>
      <c r="P17">
        <f t="shared" ref="P17" si="12">IF(K17=1,X$5,IF(K17=2,X$6,IF(K17=3,X$7,IF(K17=4,X$8,IF(K17=5,X$9,"no")))))</f>
        <v>1.05</v>
      </c>
      <c r="Q17">
        <f t="shared" ref="Q17" si="13">IF(L17=1,Y$5,IF(L17=2,Y$6,IF(L17=3,Y$7,IF(L17=4,Y$8,IF(L17=5,Y$9,"no")))))</f>
        <v>1.5</v>
      </c>
      <c r="R17">
        <f t="shared" ref="R17" si="14">IF(M17=1,Z$5,IF(M17=2,Z$6,IF(M17=3,Z$7,IF(M17=4,Z$8,IF(M17=5,Z$9,"no")))))</f>
        <v>1</v>
      </c>
      <c r="S17">
        <f t="shared" ref="S17" si="15">IF(N17=1,AA$5,IF(N17=2,AA$6,IF(N17=3,AA$7,IF(N17=4,AA$8,IF(N17=5,AA$9,"no")))))</f>
        <v>1.5</v>
      </c>
      <c r="T17" cm="1">
        <f t="array" ref="T17">EXP(SQRT(SUM(LN(O17:S17)^2)))</f>
        <v>1.7779948110953454</v>
      </c>
    </row>
  </sheetData>
  <mergeCells count="1">
    <mergeCell ref="V3:AA3"/>
  </mergeCells>
  <hyperlinks>
    <hyperlink ref="A1" location="'Table of contents'!A1" display="Return to table of contents"/>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0"/>
  <sheetViews>
    <sheetView zoomScale="90" zoomScaleNormal="90" workbookViewId="0">
      <pane xSplit="2" ySplit="3" topLeftCell="E4" activePane="bottomRight" state="frozen"/>
      <selection pane="topRight" activeCell="C1" sqref="C1"/>
      <selection pane="bottomLeft" activeCell="A2" sqref="A2"/>
      <selection pane="bottomRight" activeCell="B10" sqref="B10"/>
    </sheetView>
  </sheetViews>
  <sheetFormatPr defaultRowHeight="14.5" x14ac:dyDescent="0.35"/>
  <cols>
    <col min="1" max="1" width="11.453125" customWidth="1"/>
    <col min="2" max="2" width="21.26953125" customWidth="1"/>
    <col min="3" max="3" width="9.81640625" hidden="1" customWidth="1"/>
    <col min="4" max="4" width="0" hidden="1" customWidth="1"/>
    <col min="5" max="5" width="22.1796875" style="19" customWidth="1"/>
    <col min="6" max="6" width="15.26953125" style="19" customWidth="1"/>
    <col min="7" max="8" width="8.7265625" style="19"/>
    <col min="9" max="9" width="28.26953125" style="19" customWidth="1"/>
  </cols>
  <sheetData>
    <row r="1" spans="1:27" x14ac:dyDescent="0.35">
      <c r="A1" s="76" t="s">
        <v>873</v>
      </c>
      <c r="E1"/>
      <c r="F1"/>
      <c r="G1"/>
      <c r="H1"/>
      <c r="I1"/>
    </row>
    <row r="2" spans="1:27" ht="16" thickBot="1" x14ac:dyDescent="0.4">
      <c r="A2" s="78" t="s">
        <v>856</v>
      </c>
      <c r="E2"/>
      <c r="F2"/>
      <c r="G2"/>
      <c r="H2"/>
      <c r="I2"/>
    </row>
    <row r="3" spans="1:27" ht="60" customHeight="1" thickBot="1" x14ac:dyDescent="0.4">
      <c r="A3" s="9" t="s">
        <v>38</v>
      </c>
      <c r="B3" s="7" t="s">
        <v>39</v>
      </c>
      <c r="C3" s="7" t="s">
        <v>632</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44" thickBot="1" x14ac:dyDescent="0.4">
      <c r="A4" s="60" t="s">
        <v>47</v>
      </c>
      <c r="B4" s="19" t="s">
        <v>581</v>
      </c>
      <c r="E4" s="19" t="s">
        <v>705</v>
      </c>
      <c r="F4" s="19" t="s">
        <v>706</v>
      </c>
      <c r="G4" s="19" t="s">
        <v>707</v>
      </c>
      <c r="H4" s="19" t="s">
        <v>708</v>
      </c>
      <c r="I4" s="19" t="s">
        <v>709</v>
      </c>
      <c r="J4" s="21">
        <v>4</v>
      </c>
      <c r="K4" s="22">
        <v>5</v>
      </c>
      <c r="L4" s="21">
        <v>4</v>
      </c>
      <c r="M4" s="23">
        <v>1</v>
      </c>
      <c r="N4" s="23">
        <v>1</v>
      </c>
      <c r="O4">
        <f>IF(J4=1,W$5,IF(J4=2,W$6,IF(J4=3,W$7,IF(J4=4,W$8,IF(J4=5,W$9,"no")))))</f>
        <v>1.2</v>
      </c>
      <c r="P4">
        <f>IF(K4=1,X$5,IF(K4=2,X$6,IF(K4=3,X$7,IF(K4=4,X$8,IF(K4=5,X$9,"no")))))</f>
        <v>1.2</v>
      </c>
      <c r="Q4">
        <f>IF(L4=1,Y$5,IF(L4=2,Y$6,IF(L4=3,Y$7,IF(L4=4,Y$8,IF(L4=5,Y$9,"no")))))</f>
        <v>1.2</v>
      </c>
      <c r="R4">
        <f>IF(M4=1,Z$5,IF(M4=2,Z$6,IF(M4=3,Z$7,IF(M4=4,Z$8,IF(M4=5,Z$9,"no")))))</f>
        <v>1</v>
      </c>
      <c r="S4">
        <f>IF(N4=1,AA$5,IF(N4=2,AA$6,IF(N4=3,AA$7,IF(N4=4,AA$8,IF(N4=5,AA$9,"no")))))</f>
        <v>1</v>
      </c>
      <c r="T4" cm="1">
        <f t="array" ref="T4">EXP(SQRT(SUM(LN(O4:S4)^2)))</f>
        <v>1.3713425173473328</v>
      </c>
      <c r="V4" s="47" t="s">
        <v>906</v>
      </c>
      <c r="W4" s="7" t="s">
        <v>907</v>
      </c>
      <c r="X4" s="7" t="s">
        <v>908</v>
      </c>
      <c r="Y4" s="7" t="s">
        <v>909</v>
      </c>
      <c r="Z4" s="7" t="s">
        <v>910</v>
      </c>
      <c r="AA4" s="7" t="s">
        <v>911</v>
      </c>
    </row>
    <row r="5" spans="1:27" ht="43.5" x14ac:dyDescent="0.35">
      <c r="A5" s="60" t="s">
        <v>54</v>
      </c>
      <c r="B5" s="19" t="s">
        <v>55</v>
      </c>
      <c r="E5" s="19" t="s">
        <v>705</v>
      </c>
      <c r="F5" s="19" t="s">
        <v>706</v>
      </c>
      <c r="G5" s="19" t="s">
        <v>707</v>
      </c>
      <c r="H5" s="19" t="s">
        <v>708</v>
      </c>
      <c r="I5" s="19" t="s">
        <v>58</v>
      </c>
      <c r="J5" s="21">
        <v>4</v>
      </c>
      <c r="K5" s="22">
        <v>5</v>
      </c>
      <c r="L5" s="21">
        <v>4</v>
      </c>
      <c r="M5" s="23">
        <v>1</v>
      </c>
      <c r="N5" s="23">
        <v>1</v>
      </c>
      <c r="O5">
        <f t="shared" ref="O5:S8" si="0">IF(J5=1,W$5,IF(J5=2,W$6,IF(J5=3,W$7,IF(J5=4,W$8,IF(J5=5,W$9,"no")))))</f>
        <v>1.2</v>
      </c>
      <c r="P5">
        <f t="shared" si="0"/>
        <v>1.2</v>
      </c>
      <c r="Q5">
        <f t="shared" si="0"/>
        <v>1.2</v>
      </c>
      <c r="R5">
        <f t="shared" si="0"/>
        <v>1</v>
      </c>
      <c r="S5">
        <f t="shared" si="0"/>
        <v>1</v>
      </c>
      <c r="T5" cm="1">
        <f t="array" ref="T5">EXP(SQRT(SUM(LN(O5:S5)^2)))</f>
        <v>1.3713425173473328</v>
      </c>
      <c r="V5">
        <v>1</v>
      </c>
      <c r="W5">
        <v>1</v>
      </c>
      <c r="X5">
        <v>1</v>
      </c>
      <c r="Y5">
        <v>1</v>
      </c>
      <c r="Z5">
        <v>1</v>
      </c>
      <c r="AA5">
        <v>1</v>
      </c>
    </row>
    <row r="6" spans="1:27" ht="43.5" x14ac:dyDescent="0.35">
      <c r="A6" s="60" t="s">
        <v>62</v>
      </c>
      <c r="B6" s="19" t="s">
        <v>62</v>
      </c>
      <c r="E6" s="19" t="s">
        <v>705</v>
      </c>
      <c r="F6" s="19" t="s">
        <v>706</v>
      </c>
      <c r="G6" s="19" t="s">
        <v>707</v>
      </c>
      <c r="H6" s="19" t="s">
        <v>708</v>
      </c>
      <c r="I6" s="19" t="s">
        <v>58</v>
      </c>
      <c r="J6" s="21">
        <v>4</v>
      </c>
      <c r="K6" s="22">
        <v>5</v>
      </c>
      <c r="L6" s="21">
        <v>4</v>
      </c>
      <c r="M6" s="23">
        <v>1</v>
      </c>
      <c r="N6" s="23">
        <v>1</v>
      </c>
      <c r="O6">
        <f t="shared" si="0"/>
        <v>1.2</v>
      </c>
      <c r="P6">
        <f t="shared" si="0"/>
        <v>1.2</v>
      </c>
      <c r="Q6">
        <f t="shared" si="0"/>
        <v>1.2</v>
      </c>
      <c r="R6">
        <f t="shared" si="0"/>
        <v>1</v>
      </c>
      <c r="S6">
        <f t="shared" si="0"/>
        <v>1</v>
      </c>
      <c r="T6" cm="1">
        <f t="array" ref="T6">EXP(SQRT(SUM(LN(O6:S6)^2)))</f>
        <v>1.3713425173473328</v>
      </c>
      <c r="V6">
        <v>2</v>
      </c>
      <c r="W6">
        <v>1.05</v>
      </c>
      <c r="X6">
        <v>1.02</v>
      </c>
      <c r="Y6">
        <v>1.02</v>
      </c>
      <c r="Z6">
        <v>1.01</v>
      </c>
      <c r="AA6">
        <v>1.05</v>
      </c>
    </row>
    <row r="7" spans="1:27" ht="43.5" x14ac:dyDescent="0.35">
      <c r="A7" s="60" t="s">
        <v>66</v>
      </c>
      <c r="B7" s="19" t="s">
        <v>1023</v>
      </c>
      <c r="E7" s="19" t="s">
        <v>705</v>
      </c>
      <c r="F7" s="19" t="s">
        <v>706</v>
      </c>
      <c r="G7" s="19" t="s">
        <v>707</v>
      </c>
      <c r="H7" s="19" t="s">
        <v>708</v>
      </c>
      <c r="I7" s="19" t="s">
        <v>58</v>
      </c>
      <c r="J7" s="21">
        <v>4</v>
      </c>
      <c r="K7" s="22">
        <v>5</v>
      </c>
      <c r="L7" s="21">
        <v>4</v>
      </c>
      <c r="M7" s="23">
        <v>1</v>
      </c>
      <c r="N7" s="23">
        <v>1</v>
      </c>
      <c r="O7">
        <f t="shared" si="0"/>
        <v>1.2</v>
      </c>
      <c r="P7">
        <f t="shared" si="0"/>
        <v>1.2</v>
      </c>
      <c r="Q7">
        <f t="shared" si="0"/>
        <v>1.2</v>
      </c>
      <c r="R7">
        <f t="shared" si="0"/>
        <v>1</v>
      </c>
      <c r="S7">
        <f t="shared" si="0"/>
        <v>1</v>
      </c>
      <c r="T7" cm="1">
        <f t="array" ref="T7">EXP(SQRT(SUM(LN(O7:S7)^2)))</f>
        <v>1.3713425173473328</v>
      </c>
      <c r="V7">
        <v>3</v>
      </c>
      <c r="W7">
        <v>1.1000000000000001</v>
      </c>
      <c r="X7">
        <v>1.05</v>
      </c>
      <c r="Y7">
        <v>1.1000000000000001</v>
      </c>
      <c r="Z7">
        <v>1.02</v>
      </c>
      <c r="AA7">
        <v>1.2</v>
      </c>
    </row>
    <row r="8" spans="1:27" ht="43.5" x14ac:dyDescent="0.35">
      <c r="A8" s="60" t="s">
        <v>73</v>
      </c>
      <c r="B8" s="19" t="s">
        <v>1024</v>
      </c>
      <c r="E8" s="19" t="s">
        <v>705</v>
      </c>
      <c r="F8" s="19" t="s">
        <v>706</v>
      </c>
      <c r="G8" s="19" t="s">
        <v>707</v>
      </c>
      <c r="H8" s="19" t="s">
        <v>708</v>
      </c>
      <c r="I8" s="19" t="s">
        <v>58</v>
      </c>
      <c r="J8" s="21">
        <v>4</v>
      </c>
      <c r="K8" s="22">
        <v>5</v>
      </c>
      <c r="L8" s="21">
        <v>4</v>
      </c>
      <c r="M8" s="23">
        <v>1</v>
      </c>
      <c r="N8" s="23">
        <v>1</v>
      </c>
      <c r="O8">
        <f t="shared" si="0"/>
        <v>1.2</v>
      </c>
      <c r="P8">
        <f t="shared" si="0"/>
        <v>1.2</v>
      </c>
      <c r="Q8">
        <f t="shared" si="0"/>
        <v>1.2</v>
      </c>
      <c r="R8">
        <f t="shared" si="0"/>
        <v>1</v>
      </c>
      <c r="S8">
        <f t="shared" si="0"/>
        <v>1</v>
      </c>
      <c r="T8" cm="1">
        <f t="array" ref="T8">EXP(SQRT(SUM(LN(O8:S8)^2)))</f>
        <v>1.3713425173473328</v>
      </c>
      <c r="V8">
        <v>4</v>
      </c>
      <c r="W8">
        <v>1.2</v>
      </c>
      <c r="X8">
        <v>1.1000000000000001</v>
      </c>
      <c r="Y8">
        <v>1.2</v>
      </c>
      <c r="Z8">
        <v>1.05</v>
      </c>
      <c r="AA8">
        <v>1.5</v>
      </c>
    </row>
    <row r="9" spans="1:27" x14ac:dyDescent="0.35">
      <c r="A9" s="60" t="s">
        <v>75</v>
      </c>
      <c r="B9" s="19"/>
      <c r="E9" s="19" t="s">
        <v>568</v>
      </c>
      <c r="J9" s="61"/>
      <c r="K9" s="61"/>
      <c r="L9" s="61"/>
      <c r="M9" s="61"/>
      <c r="N9" s="61"/>
      <c r="V9">
        <v>5</v>
      </c>
      <c r="W9">
        <v>1.5</v>
      </c>
      <c r="X9">
        <v>1.2</v>
      </c>
      <c r="Y9">
        <v>1.5</v>
      </c>
      <c r="Z9">
        <v>1.1000000000000001</v>
      </c>
      <c r="AA9">
        <v>2</v>
      </c>
    </row>
    <row r="10" spans="1:27" ht="58" x14ac:dyDescent="0.35">
      <c r="A10" s="60" t="s">
        <v>80</v>
      </c>
      <c r="B10" s="19" t="s">
        <v>81</v>
      </c>
      <c r="E10" s="19" t="s">
        <v>710</v>
      </c>
      <c r="F10" s="19" t="s">
        <v>706</v>
      </c>
      <c r="G10" s="19" t="s">
        <v>711</v>
      </c>
      <c r="H10" s="19" t="s">
        <v>708</v>
      </c>
      <c r="I10" s="19" t="s">
        <v>58</v>
      </c>
      <c r="J10" s="21">
        <v>4</v>
      </c>
      <c r="K10" s="22">
        <v>5</v>
      </c>
      <c r="L10" s="21">
        <v>4</v>
      </c>
      <c r="M10" s="23">
        <v>1</v>
      </c>
      <c r="N10" s="23">
        <v>1</v>
      </c>
      <c r="O10">
        <f t="shared" ref="O10:O15" si="1">IF(J10=1,W$5,IF(J10=2,W$6,IF(J10=3,W$7,IF(J10=4,W$8,IF(J10=5,W$9,"no")))))</f>
        <v>1.2</v>
      </c>
      <c r="P10">
        <f t="shared" ref="P10:P15" si="2">IF(K10=1,X$5,IF(K10=2,X$6,IF(K10=3,X$7,IF(K10=4,X$8,IF(K10=5,X$9,"no")))))</f>
        <v>1.2</v>
      </c>
      <c r="Q10">
        <f t="shared" ref="Q10:Q15" si="3">IF(L10=1,Y$5,IF(L10=2,Y$6,IF(L10=3,Y$7,IF(L10=4,Y$8,IF(L10=5,Y$9,"no")))))</f>
        <v>1.2</v>
      </c>
      <c r="R10">
        <f t="shared" ref="R10:R15" si="4">IF(M10=1,Z$5,IF(M10=2,Z$6,IF(M10=3,Z$7,IF(M10=4,Z$8,IF(M10=5,Z$9,"no")))))</f>
        <v>1</v>
      </c>
      <c r="S10">
        <f t="shared" ref="S10:S15" si="5">IF(N10=1,AA$5,IF(N10=2,AA$6,IF(N10=3,AA$7,IF(N10=4,AA$8,IF(N10=5,AA$9,"no")))))</f>
        <v>1</v>
      </c>
      <c r="T10" cm="1">
        <f t="array" ref="T10">EXP(SQRT(SUM(LN(O10:S10)^2)))</f>
        <v>1.3713425173473328</v>
      </c>
    </row>
    <row r="11" spans="1:27" ht="72.5" x14ac:dyDescent="0.35">
      <c r="A11" s="60"/>
      <c r="B11" s="19" t="s">
        <v>486</v>
      </c>
      <c r="E11" s="19" t="s">
        <v>705</v>
      </c>
      <c r="F11" s="19" t="s">
        <v>706</v>
      </c>
      <c r="G11" s="19" t="s">
        <v>707</v>
      </c>
      <c r="H11" s="19" t="s">
        <v>708</v>
      </c>
      <c r="I11" s="19" t="s">
        <v>712</v>
      </c>
      <c r="J11" s="21">
        <v>4</v>
      </c>
      <c r="K11" s="22">
        <v>5</v>
      </c>
      <c r="L11" s="21">
        <v>4</v>
      </c>
      <c r="M11" s="23">
        <v>1</v>
      </c>
      <c r="N11" s="23">
        <v>1</v>
      </c>
      <c r="O11">
        <f t="shared" si="1"/>
        <v>1.2</v>
      </c>
      <c r="P11">
        <f t="shared" si="2"/>
        <v>1.2</v>
      </c>
      <c r="Q11">
        <f t="shared" si="3"/>
        <v>1.2</v>
      </c>
      <c r="R11">
        <f t="shared" si="4"/>
        <v>1</v>
      </c>
      <c r="S11">
        <f t="shared" si="5"/>
        <v>1</v>
      </c>
      <c r="T11" cm="1">
        <f t="array" ref="T11">EXP(SQRT(SUM(LN(O11:S11)^2)))</f>
        <v>1.3713425173473328</v>
      </c>
    </row>
    <row r="12" spans="1:27" ht="43.5" x14ac:dyDescent="0.35">
      <c r="A12" s="60"/>
      <c r="B12" s="19" t="s">
        <v>365</v>
      </c>
      <c r="E12" s="19" t="s">
        <v>705</v>
      </c>
      <c r="F12" s="19" t="s">
        <v>706</v>
      </c>
      <c r="G12" s="19" t="s">
        <v>707</v>
      </c>
      <c r="H12" s="19" t="s">
        <v>708</v>
      </c>
      <c r="I12" s="19" t="s">
        <v>713</v>
      </c>
      <c r="J12" s="21">
        <v>4</v>
      </c>
      <c r="K12" s="22">
        <v>5</v>
      </c>
      <c r="L12" s="21">
        <v>4</v>
      </c>
      <c r="M12" s="23">
        <v>1</v>
      </c>
      <c r="N12" s="23">
        <v>1</v>
      </c>
      <c r="O12">
        <f t="shared" si="1"/>
        <v>1.2</v>
      </c>
      <c r="P12">
        <f t="shared" si="2"/>
        <v>1.2</v>
      </c>
      <c r="Q12">
        <f t="shared" si="3"/>
        <v>1.2</v>
      </c>
      <c r="R12">
        <f t="shared" si="4"/>
        <v>1</v>
      </c>
      <c r="S12">
        <f t="shared" si="5"/>
        <v>1</v>
      </c>
      <c r="T12" cm="1">
        <f t="array" ref="T12">EXP(SQRT(SUM(LN(O12:S12)^2)))</f>
        <v>1.3713425173473328</v>
      </c>
    </row>
    <row r="13" spans="1:27" ht="43.5" x14ac:dyDescent="0.35">
      <c r="A13" s="60"/>
      <c r="B13" s="19" t="s">
        <v>714</v>
      </c>
      <c r="E13" s="19" t="s">
        <v>705</v>
      </c>
      <c r="F13" s="19" t="s">
        <v>706</v>
      </c>
      <c r="G13" s="19" t="s">
        <v>707</v>
      </c>
      <c r="H13" s="19" t="s">
        <v>708</v>
      </c>
      <c r="I13" s="19" t="s">
        <v>715</v>
      </c>
      <c r="J13" s="21">
        <v>4</v>
      </c>
      <c r="K13" s="22">
        <v>5</v>
      </c>
      <c r="L13" s="21">
        <v>4</v>
      </c>
      <c r="M13" s="23">
        <v>1</v>
      </c>
      <c r="N13" s="23">
        <v>1</v>
      </c>
      <c r="O13">
        <f t="shared" si="1"/>
        <v>1.2</v>
      </c>
      <c r="P13">
        <f t="shared" si="2"/>
        <v>1.2</v>
      </c>
      <c r="Q13">
        <f t="shared" si="3"/>
        <v>1.2</v>
      </c>
      <c r="R13">
        <f t="shared" si="4"/>
        <v>1</v>
      </c>
      <c r="S13">
        <f t="shared" si="5"/>
        <v>1</v>
      </c>
      <c r="T13" cm="1">
        <f t="array" ref="T13">EXP(SQRT(SUM(LN(O13:S13)^2)))</f>
        <v>1.3713425173473328</v>
      </c>
    </row>
    <row r="14" spans="1:27" ht="43.5" x14ac:dyDescent="0.35">
      <c r="A14" s="60"/>
      <c r="B14" s="19" t="s">
        <v>716</v>
      </c>
      <c r="E14" s="19" t="s">
        <v>705</v>
      </c>
      <c r="F14" s="19" t="s">
        <v>706</v>
      </c>
      <c r="G14" s="19" t="s">
        <v>707</v>
      </c>
      <c r="H14" s="19" t="s">
        <v>708</v>
      </c>
      <c r="I14" s="19" t="s">
        <v>717</v>
      </c>
      <c r="J14" s="21">
        <v>4</v>
      </c>
      <c r="K14" s="22">
        <v>5</v>
      </c>
      <c r="L14" s="21">
        <v>4</v>
      </c>
      <c r="M14" s="23">
        <v>1</v>
      </c>
      <c r="N14" s="23">
        <v>1</v>
      </c>
      <c r="O14">
        <f t="shared" si="1"/>
        <v>1.2</v>
      </c>
      <c r="P14">
        <f t="shared" si="2"/>
        <v>1.2</v>
      </c>
      <c r="Q14">
        <f t="shared" si="3"/>
        <v>1.2</v>
      </c>
      <c r="R14">
        <f t="shared" si="4"/>
        <v>1</v>
      </c>
      <c r="S14">
        <f t="shared" si="5"/>
        <v>1</v>
      </c>
      <c r="T14" cm="1">
        <f t="array" ref="T14">EXP(SQRT(SUM(LN(O14:S14)^2)))</f>
        <v>1.3713425173473328</v>
      </c>
    </row>
    <row r="15" spans="1:27" ht="43.5" x14ac:dyDescent="0.35">
      <c r="A15" s="60"/>
      <c r="B15" s="19" t="s">
        <v>308</v>
      </c>
      <c r="E15" s="19" t="s">
        <v>705</v>
      </c>
      <c r="F15" s="19" t="s">
        <v>706</v>
      </c>
      <c r="G15" s="19" t="s">
        <v>707</v>
      </c>
      <c r="H15" s="19" t="s">
        <v>708</v>
      </c>
      <c r="I15" s="19" t="s">
        <v>718</v>
      </c>
      <c r="J15" s="21">
        <v>4</v>
      </c>
      <c r="K15" s="22">
        <v>5</v>
      </c>
      <c r="L15" s="21">
        <v>4</v>
      </c>
      <c r="M15" s="23">
        <v>1</v>
      </c>
      <c r="N15" s="23">
        <v>1</v>
      </c>
      <c r="O15">
        <f t="shared" si="1"/>
        <v>1.2</v>
      </c>
      <c r="P15">
        <f t="shared" si="2"/>
        <v>1.2</v>
      </c>
      <c r="Q15">
        <f t="shared" si="3"/>
        <v>1.2</v>
      </c>
      <c r="R15">
        <f t="shared" si="4"/>
        <v>1</v>
      </c>
      <c r="S15">
        <f t="shared" si="5"/>
        <v>1</v>
      </c>
      <c r="T15" cm="1">
        <f t="array" ref="T15">EXP(SQRT(SUM(LN(O15:S15)^2)))</f>
        <v>1.3713425173473328</v>
      </c>
    </row>
    <row r="16" spans="1:27" ht="29" x14ac:dyDescent="0.35">
      <c r="A16" s="60" t="s">
        <v>86</v>
      </c>
      <c r="B16" s="19"/>
      <c r="I16" s="19" t="s">
        <v>719</v>
      </c>
      <c r="J16" s="61"/>
      <c r="K16" s="61"/>
      <c r="L16" s="61"/>
      <c r="M16" s="61"/>
      <c r="N16" s="61"/>
    </row>
    <row r="17" spans="1:20" ht="29" x14ac:dyDescent="0.35">
      <c r="A17" s="60" t="s">
        <v>92</v>
      </c>
      <c r="B17" s="19"/>
      <c r="I17" s="19" t="s">
        <v>720</v>
      </c>
      <c r="J17" s="61"/>
      <c r="K17" s="61"/>
      <c r="L17" s="61"/>
      <c r="M17" s="61"/>
      <c r="N17" s="61"/>
    </row>
    <row r="18" spans="1:20" ht="58" x14ac:dyDescent="0.35">
      <c r="A18" s="60" t="s">
        <v>97</v>
      </c>
      <c r="B18" s="19" t="s">
        <v>721</v>
      </c>
      <c r="E18" s="19" t="s">
        <v>722</v>
      </c>
      <c r="F18" s="19" t="s">
        <v>706</v>
      </c>
      <c r="G18" s="19" t="s">
        <v>711</v>
      </c>
      <c r="H18" s="19" t="s">
        <v>708</v>
      </c>
      <c r="I18" s="19" t="s">
        <v>58</v>
      </c>
      <c r="J18" s="21">
        <v>4</v>
      </c>
      <c r="K18" s="22">
        <v>5</v>
      </c>
      <c r="L18" s="21">
        <v>4</v>
      </c>
      <c r="M18" s="23">
        <v>1</v>
      </c>
      <c r="N18" s="23">
        <v>1</v>
      </c>
      <c r="O18">
        <f t="shared" ref="O18" si="6">IF(J18=1,W$5,IF(J18=2,W$6,IF(J18=3,W$7,IF(J18=4,W$8,IF(J18=5,W$9,"no")))))</f>
        <v>1.2</v>
      </c>
      <c r="P18">
        <f t="shared" ref="P18" si="7">IF(K18=1,X$5,IF(K18=2,X$6,IF(K18=3,X$7,IF(K18=4,X$8,IF(K18=5,X$9,"no")))))</f>
        <v>1.2</v>
      </c>
      <c r="Q18">
        <f t="shared" ref="Q18" si="8">IF(L18=1,Y$5,IF(L18=2,Y$6,IF(L18=3,Y$7,IF(L18=4,Y$8,IF(L18=5,Y$9,"no")))))</f>
        <v>1.2</v>
      </c>
      <c r="R18">
        <f t="shared" ref="R18" si="9">IF(M18=1,Z$5,IF(M18=2,Z$6,IF(M18=3,Z$7,IF(M18=4,Z$8,IF(M18=5,Z$9,"no")))))</f>
        <v>1</v>
      </c>
      <c r="S18">
        <f t="shared" ref="S18" si="10">IF(N18=1,AA$5,IF(N18=2,AA$6,IF(N18=3,AA$7,IF(N18=4,AA$8,IF(N18=5,AA$9,"no")))))</f>
        <v>1</v>
      </c>
      <c r="T18" cm="1">
        <f t="array" ref="T18">EXP(SQRT(SUM(LN(O18:S18)^2)))</f>
        <v>1.3713425173473328</v>
      </c>
    </row>
    <row r="19" spans="1:20" ht="29" x14ac:dyDescent="0.35">
      <c r="A19" s="60" t="s">
        <v>120</v>
      </c>
      <c r="B19" s="19"/>
      <c r="E19" s="19" t="s">
        <v>723</v>
      </c>
      <c r="J19" s="61"/>
      <c r="K19" s="61"/>
      <c r="L19" s="61"/>
      <c r="M19" s="61"/>
      <c r="N19" s="61"/>
    </row>
    <row r="20" spans="1:20" ht="29" x14ac:dyDescent="0.35">
      <c r="A20" s="60" t="s">
        <v>123</v>
      </c>
      <c r="B20" s="19"/>
      <c r="E20" s="19" t="s">
        <v>723</v>
      </c>
      <c r="J20" s="61"/>
      <c r="K20" s="61"/>
      <c r="L20" s="61"/>
      <c r="M20" s="61"/>
      <c r="N20" s="61"/>
    </row>
  </sheetData>
  <mergeCells count="1">
    <mergeCell ref="V3:AA3"/>
  </mergeCells>
  <hyperlinks>
    <hyperlink ref="A1" location="'Table of contents'!A1" display="Return to table of contents"/>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workbookViewId="0"/>
  </sheetViews>
  <sheetFormatPr defaultRowHeight="14.5" x14ac:dyDescent="0.35"/>
  <cols>
    <col min="1" max="1" width="38.54296875" style="19" customWidth="1"/>
  </cols>
  <sheetData>
    <row r="1" spans="1:2" x14ac:dyDescent="0.35">
      <c r="A1" s="77" t="s">
        <v>1143</v>
      </c>
    </row>
    <row r="2" spans="1:2" ht="16" thickBot="1" x14ac:dyDescent="0.4">
      <c r="A2" s="78" t="s">
        <v>1142</v>
      </c>
    </row>
    <row r="3" spans="1:2" ht="15" thickBot="1" x14ac:dyDescent="0.4">
      <c r="A3" s="111" t="s">
        <v>1144</v>
      </c>
      <c r="B3" s="112" t="s">
        <v>906</v>
      </c>
    </row>
    <row r="4" spans="1:2" ht="58.5" thickBot="1" x14ac:dyDescent="0.4">
      <c r="A4" s="113" t="s">
        <v>1145</v>
      </c>
      <c r="B4" s="114">
        <v>1</v>
      </c>
    </row>
    <row r="5" spans="1:2" ht="58.5" thickBot="1" x14ac:dyDescent="0.4">
      <c r="A5" s="113" t="s">
        <v>1146</v>
      </c>
      <c r="B5" s="56">
        <v>2</v>
      </c>
    </row>
    <row r="6" spans="1:2" ht="29.5" thickBot="1" x14ac:dyDescent="0.4">
      <c r="A6" s="113" t="s">
        <v>20</v>
      </c>
      <c r="B6" s="115">
        <v>3</v>
      </c>
    </row>
    <row r="7" spans="1:2" ht="58.5" thickBot="1" x14ac:dyDescent="0.4">
      <c r="A7" s="113" t="s">
        <v>1147</v>
      </c>
      <c r="B7" s="116">
        <v>4</v>
      </c>
    </row>
    <row r="8" spans="1:2" ht="15" thickBot="1" x14ac:dyDescent="0.4">
      <c r="A8" s="113" t="s">
        <v>10</v>
      </c>
      <c r="B8" s="117">
        <v>5</v>
      </c>
    </row>
  </sheetData>
  <hyperlinks>
    <hyperlink ref="A1" location="'Table of contents'!A1" display="Table of contents"/>
  </hyperlink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1"/>
  <sheetViews>
    <sheetView zoomScale="80" zoomScaleNormal="80" workbookViewId="0">
      <pane xSplit="2" ySplit="3" topLeftCell="C4" activePane="bottomRight" state="frozen"/>
      <selection pane="topRight" activeCell="C1" sqref="C1"/>
      <selection pane="bottomLeft" activeCell="A2" sqref="A2"/>
      <selection pane="bottomRight" activeCell="C1" sqref="C1:D1048576"/>
    </sheetView>
  </sheetViews>
  <sheetFormatPr defaultRowHeight="14.5" x14ac:dyDescent="0.35"/>
  <cols>
    <col min="1" max="1" width="11.54296875" customWidth="1"/>
    <col min="2" max="2" width="25.7265625" customWidth="1"/>
    <col min="3" max="3" width="18.81640625" hidden="1" customWidth="1"/>
    <col min="4" max="4" width="0" hidden="1" customWidth="1"/>
    <col min="5" max="5" width="37.81640625" style="19" customWidth="1"/>
    <col min="6" max="6" width="15.26953125" style="19" customWidth="1"/>
    <col min="7" max="8" width="8.7265625" style="19"/>
    <col min="9" max="9" width="16.453125" style="19" customWidth="1"/>
  </cols>
  <sheetData>
    <row r="1" spans="1:27" x14ac:dyDescent="0.35">
      <c r="A1" s="76" t="s">
        <v>873</v>
      </c>
      <c r="E1"/>
      <c r="F1"/>
      <c r="G1"/>
      <c r="H1"/>
      <c r="I1"/>
    </row>
    <row r="2" spans="1:27" ht="16" thickBot="1" x14ac:dyDescent="0.4">
      <c r="A2" s="78" t="s">
        <v>857</v>
      </c>
      <c r="E2"/>
      <c r="F2"/>
      <c r="G2"/>
      <c r="H2"/>
      <c r="I2"/>
    </row>
    <row r="3" spans="1:27" ht="52.5" thickBot="1" x14ac:dyDescent="0.4">
      <c r="A3" s="9" t="s">
        <v>38</v>
      </c>
      <c r="B3" s="7" t="s">
        <v>39</v>
      </c>
      <c r="C3" s="7" t="s">
        <v>724</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29.5" thickBot="1" x14ac:dyDescent="0.4">
      <c r="A4" s="60" t="s">
        <v>47</v>
      </c>
      <c r="B4" s="19" t="s">
        <v>581</v>
      </c>
      <c r="E4" s="19" t="s">
        <v>725</v>
      </c>
      <c r="F4" s="19" t="s">
        <v>141</v>
      </c>
      <c r="G4" s="19">
        <v>2010</v>
      </c>
      <c r="H4" s="19" t="s">
        <v>726</v>
      </c>
      <c r="I4" s="19" t="s">
        <v>58</v>
      </c>
      <c r="J4" s="23">
        <v>1</v>
      </c>
      <c r="K4" s="23">
        <v>1</v>
      </c>
      <c r="L4" s="64">
        <v>5</v>
      </c>
      <c r="M4" s="35">
        <v>1</v>
      </c>
      <c r="N4" s="35">
        <v>1</v>
      </c>
      <c r="O4">
        <f>IF(J4=1,W$5,IF(J4=2,W$6,IF(J4=3,W$7,IF(J4=4,W$8,IF(J4=5,W$9,"no")))))</f>
        <v>1</v>
      </c>
      <c r="P4">
        <f>IF(K4=1,X$5,IF(K4=2,X$6,IF(K4=3,X$7,IF(K4=4,X$8,IF(K4=5,X$9,"no")))))</f>
        <v>1</v>
      </c>
      <c r="Q4">
        <f>IF(L4=1,Y$5,IF(L4=2,Y$6,IF(L4=3,Y$7,IF(L4=4,Y$8,IF(L4=5,Y$9,"no")))))</f>
        <v>1.5</v>
      </c>
      <c r="R4">
        <f>IF(M4=1,Z$5,IF(M4=2,Z$6,IF(M4=3,Z$7,IF(M4=4,Z$8,IF(M4=5,Z$9,"no")))))</f>
        <v>1</v>
      </c>
      <c r="S4">
        <f>IF(N4=1,AA$5,IF(N4=2,AA$6,IF(N4=3,AA$7,IF(N4=4,AA$8,IF(N4=5,AA$9,"no")))))</f>
        <v>1</v>
      </c>
      <c r="T4" cm="1">
        <f t="array" ref="T4">EXP(SQRT(SUM(LN(O4:S4)^2)))</f>
        <v>1.5</v>
      </c>
      <c r="V4" s="47" t="s">
        <v>906</v>
      </c>
      <c r="W4" s="7" t="s">
        <v>907</v>
      </c>
      <c r="X4" s="7" t="s">
        <v>908</v>
      </c>
      <c r="Y4" s="7" t="s">
        <v>909</v>
      </c>
      <c r="Z4" s="7" t="s">
        <v>910</v>
      </c>
      <c r="AA4" s="7" t="s">
        <v>911</v>
      </c>
    </row>
    <row r="5" spans="1:27" ht="29" x14ac:dyDescent="0.35">
      <c r="A5" s="60" t="s">
        <v>54</v>
      </c>
      <c r="B5" s="19" t="s">
        <v>55</v>
      </c>
      <c r="E5" s="19" t="s">
        <v>725</v>
      </c>
      <c r="F5" s="19" t="s">
        <v>141</v>
      </c>
      <c r="G5" s="19">
        <v>2010</v>
      </c>
      <c r="H5" s="19" t="s">
        <v>726</v>
      </c>
      <c r="I5" s="19" t="s">
        <v>58</v>
      </c>
      <c r="J5" s="23">
        <v>1</v>
      </c>
      <c r="K5" s="23">
        <v>1</v>
      </c>
      <c r="L5" s="64">
        <v>5</v>
      </c>
      <c r="M5" s="35">
        <v>1</v>
      </c>
      <c r="N5" s="35">
        <v>1</v>
      </c>
      <c r="O5">
        <f t="shared" ref="O5:S9" si="0">IF(J5=1,W$5,IF(J5=2,W$6,IF(J5=3,W$7,IF(J5=4,W$8,IF(J5=5,W$9,"no")))))</f>
        <v>1</v>
      </c>
      <c r="P5">
        <f t="shared" si="0"/>
        <v>1</v>
      </c>
      <c r="Q5">
        <f t="shared" si="0"/>
        <v>1.5</v>
      </c>
      <c r="R5">
        <f t="shared" si="0"/>
        <v>1</v>
      </c>
      <c r="S5">
        <f t="shared" si="0"/>
        <v>1</v>
      </c>
      <c r="T5" cm="1">
        <f t="array" ref="T5">EXP(SQRT(SUM(LN(O5:S5)^2)))</f>
        <v>1.5</v>
      </c>
      <c r="V5">
        <v>1</v>
      </c>
      <c r="W5">
        <v>1</v>
      </c>
      <c r="X5">
        <v>1</v>
      </c>
      <c r="Y5">
        <v>1</v>
      </c>
      <c r="Z5">
        <v>1</v>
      </c>
      <c r="AA5">
        <v>1</v>
      </c>
    </row>
    <row r="6" spans="1:27" x14ac:dyDescent="0.35">
      <c r="A6" s="60" t="s">
        <v>62</v>
      </c>
      <c r="B6" s="19" t="s">
        <v>62</v>
      </c>
      <c r="E6" s="19" t="s">
        <v>568</v>
      </c>
      <c r="J6" s="61"/>
      <c r="K6" s="61"/>
      <c r="L6" s="61"/>
      <c r="M6" s="61"/>
      <c r="N6" s="61"/>
      <c r="V6">
        <v>2</v>
      </c>
      <c r="W6">
        <v>1.05</v>
      </c>
      <c r="X6">
        <v>1.02</v>
      </c>
      <c r="Y6">
        <v>1.02</v>
      </c>
      <c r="Z6">
        <v>1.01</v>
      </c>
      <c r="AA6">
        <v>1.05</v>
      </c>
    </row>
    <row r="7" spans="1:27" ht="29" x14ac:dyDescent="0.35">
      <c r="A7" s="60" t="s">
        <v>66</v>
      </c>
      <c r="B7" s="19" t="s">
        <v>67</v>
      </c>
      <c r="E7" s="19" t="s">
        <v>727</v>
      </c>
      <c r="F7" s="19" t="s">
        <v>50</v>
      </c>
      <c r="G7" s="19" t="s">
        <v>50</v>
      </c>
      <c r="H7" s="19" t="s">
        <v>689</v>
      </c>
      <c r="I7" s="19" t="s">
        <v>58</v>
      </c>
      <c r="J7" s="21">
        <v>4</v>
      </c>
      <c r="K7" s="21">
        <v>4</v>
      </c>
      <c r="L7" s="64">
        <v>5</v>
      </c>
      <c r="M7" s="23">
        <v>1</v>
      </c>
      <c r="N7" s="23">
        <v>1</v>
      </c>
      <c r="O7">
        <f t="shared" si="0"/>
        <v>1.2</v>
      </c>
      <c r="P7">
        <f t="shared" si="0"/>
        <v>1.1000000000000001</v>
      </c>
      <c r="Q7">
        <f t="shared" si="0"/>
        <v>1.5</v>
      </c>
      <c r="R7">
        <f t="shared" si="0"/>
        <v>1</v>
      </c>
      <c r="S7">
        <f t="shared" si="0"/>
        <v>1</v>
      </c>
      <c r="T7" cm="1">
        <f t="array" ref="T7">EXP(SQRT(SUM(LN(O7:S7)^2)))</f>
        <v>1.575657361015304</v>
      </c>
      <c r="V7">
        <v>3</v>
      </c>
      <c r="W7">
        <v>1.1000000000000001</v>
      </c>
      <c r="X7">
        <v>1.05</v>
      </c>
      <c r="Y7">
        <v>1.1000000000000001</v>
      </c>
      <c r="Z7">
        <v>1.02</v>
      </c>
      <c r="AA7">
        <v>1.2</v>
      </c>
    </row>
    <row r="8" spans="1:27" ht="101.5" x14ac:dyDescent="0.35">
      <c r="A8" s="60"/>
      <c r="B8" s="19" t="s">
        <v>1020</v>
      </c>
      <c r="E8" s="19" t="s">
        <v>728</v>
      </c>
      <c r="F8" s="19" t="s">
        <v>729</v>
      </c>
      <c r="G8" s="19">
        <v>2007</v>
      </c>
      <c r="H8" s="19" t="s">
        <v>689</v>
      </c>
      <c r="I8" s="19" t="s">
        <v>58</v>
      </c>
      <c r="J8" s="24">
        <v>2</v>
      </c>
      <c r="K8" s="23">
        <v>1</v>
      </c>
      <c r="L8" s="67">
        <v>4</v>
      </c>
      <c r="M8" s="35">
        <v>1</v>
      </c>
      <c r="N8" s="35">
        <v>1</v>
      </c>
      <c r="O8">
        <f t="shared" si="0"/>
        <v>1.05</v>
      </c>
      <c r="P8">
        <f t="shared" si="0"/>
        <v>1</v>
      </c>
      <c r="Q8">
        <f t="shared" si="0"/>
        <v>1.2</v>
      </c>
      <c r="R8">
        <f t="shared" si="0"/>
        <v>1</v>
      </c>
      <c r="S8">
        <f t="shared" si="0"/>
        <v>1</v>
      </c>
      <c r="T8" cm="1">
        <f t="array" ref="T8">EXP(SQRT(SUM(LN(O8:S8)^2)))</f>
        <v>1.207723199572867</v>
      </c>
      <c r="V8">
        <v>4</v>
      </c>
      <c r="W8">
        <v>1.2</v>
      </c>
      <c r="X8">
        <v>1.1000000000000001</v>
      </c>
      <c r="Y8">
        <v>1.2</v>
      </c>
      <c r="Z8">
        <v>1.05</v>
      </c>
      <c r="AA8">
        <v>1.5</v>
      </c>
    </row>
    <row r="9" spans="1:27" ht="29" x14ac:dyDescent="0.35">
      <c r="A9" s="60"/>
      <c r="B9" s="19" t="s">
        <v>1025</v>
      </c>
      <c r="E9" s="19" t="s">
        <v>730</v>
      </c>
      <c r="F9" s="19" t="s">
        <v>50</v>
      </c>
      <c r="G9" s="19" t="s">
        <v>50</v>
      </c>
      <c r="H9" s="19" t="s">
        <v>689</v>
      </c>
      <c r="I9" s="19" t="s">
        <v>58</v>
      </c>
      <c r="J9" s="67">
        <v>4</v>
      </c>
      <c r="K9" s="67">
        <v>4</v>
      </c>
      <c r="L9" s="22">
        <v>5</v>
      </c>
      <c r="M9" s="35">
        <v>1</v>
      </c>
      <c r="N9" s="35">
        <v>1</v>
      </c>
      <c r="O9">
        <f t="shared" si="0"/>
        <v>1.2</v>
      </c>
      <c r="P9">
        <f t="shared" si="0"/>
        <v>1.1000000000000001</v>
      </c>
      <c r="Q9">
        <f t="shared" si="0"/>
        <v>1.5</v>
      </c>
      <c r="R9">
        <f t="shared" si="0"/>
        <v>1</v>
      </c>
      <c r="S9">
        <f t="shared" si="0"/>
        <v>1</v>
      </c>
      <c r="T9" cm="1">
        <f t="array" ref="T9">EXP(SQRT(SUM(LN(O9:S9)^2)))</f>
        <v>1.575657361015304</v>
      </c>
      <c r="V9">
        <v>5</v>
      </c>
      <c r="W9">
        <v>1.5</v>
      </c>
      <c r="X9">
        <v>1.2</v>
      </c>
      <c r="Y9">
        <v>1.5</v>
      </c>
      <c r="Z9">
        <v>1.1000000000000001</v>
      </c>
      <c r="AA9">
        <v>2</v>
      </c>
    </row>
    <row r="10" spans="1:27" ht="29" x14ac:dyDescent="0.35">
      <c r="A10" s="60"/>
      <c r="B10" s="19" t="s">
        <v>1026</v>
      </c>
      <c r="E10" s="19" t="s">
        <v>727</v>
      </c>
      <c r="F10" s="19" t="s">
        <v>50</v>
      </c>
      <c r="G10" s="19" t="s">
        <v>50</v>
      </c>
      <c r="H10" s="19" t="s">
        <v>689</v>
      </c>
      <c r="I10" s="19" t="s">
        <v>58</v>
      </c>
      <c r="J10" s="67">
        <v>4</v>
      </c>
      <c r="K10" s="67">
        <v>4</v>
      </c>
      <c r="L10" s="22">
        <v>5</v>
      </c>
      <c r="M10" s="35">
        <v>1</v>
      </c>
      <c r="N10" s="35">
        <v>1</v>
      </c>
      <c r="O10">
        <f t="shared" ref="O10:O11" si="1">IF(J10=1,W$5,IF(J10=2,W$6,IF(J10=3,W$7,IF(J10=4,W$8,IF(J10=5,W$9,"no")))))</f>
        <v>1.2</v>
      </c>
      <c r="P10">
        <f t="shared" ref="P10:P11" si="2">IF(K10=1,X$5,IF(K10=2,X$6,IF(K10=3,X$7,IF(K10=4,X$8,IF(K10=5,X$9,"no")))))</f>
        <v>1.1000000000000001</v>
      </c>
      <c r="Q10">
        <f t="shared" ref="Q10:Q11" si="3">IF(L10=1,Y$5,IF(L10=2,Y$6,IF(L10=3,Y$7,IF(L10=4,Y$8,IF(L10=5,Y$9,"no")))))</f>
        <v>1.5</v>
      </c>
      <c r="R10">
        <f t="shared" ref="R10:R11" si="4">IF(M10=1,Z$5,IF(M10=2,Z$6,IF(M10=3,Z$7,IF(M10=4,Z$8,IF(M10=5,Z$9,"no")))))</f>
        <v>1</v>
      </c>
      <c r="S10">
        <f t="shared" ref="S10:S11" si="5">IF(N10=1,AA$5,IF(N10=2,AA$6,IF(N10=3,AA$7,IF(N10=4,AA$8,IF(N10=5,AA$9,"no")))))</f>
        <v>1</v>
      </c>
      <c r="T10" cm="1">
        <f t="array" ref="T10">EXP(SQRT(SUM(LN(O10:S10)^2)))</f>
        <v>1.575657361015304</v>
      </c>
    </row>
    <row r="11" spans="1:27" ht="93" customHeight="1" x14ac:dyDescent="0.35">
      <c r="A11" s="60" t="s">
        <v>73</v>
      </c>
      <c r="B11" s="19" t="s">
        <v>1027</v>
      </c>
      <c r="E11" s="19" t="s">
        <v>731</v>
      </c>
      <c r="F11" s="19" t="s">
        <v>50</v>
      </c>
      <c r="G11" s="19">
        <v>2011</v>
      </c>
      <c r="H11" s="19" t="s">
        <v>689</v>
      </c>
      <c r="I11" s="19" t="s">
        <v>58</v>
      </c>
      <c r="J11" s="35">
        <v>1</v>
      </c>
      <c r="K11" s="25">
        <v>3</v>
      </c>
      <c r="L11" s="21">
        <v>4</v>
      </c>
      <c r="M11" s="35">
        <v>1</v>
      </c>
      <c r="N11" s="35">
        <v>1</v>
      </c>
      <c r="O11">
        <f t="shared" si="1"/>
        <v>1</v>
      </c>
      <c r="P11">
        <f t="shared" si="2"/>
        <v>1.05</v>
      </c>
      <c r="Q11">
        <f t="shared" si="3"/>
        <v>1.2</v>
      </c>
      <c r="R11">
        <f t="shared" si="4"/>
        <v>1</v>
      </c>
      <c r="S11">
        <f t="shared" si="5"/>
        <v>1</v>
      </c>
      <c r="T11" cm="1">
        <f t="array" ref="T11">EXP(SQRT(SUM(LN(O11:S11)^2)))</f>
        <v>1.207723199572867</v>
      </c>
    </row>
    <row r="12" spans="1:27" x14ac:dyDescent="0.35">
      <c r="A12" s="60" t="s">
        <v>75</v>
      </c>
      <c r="B12" s="19"/>
      <c r="E12" s="19" t="s">
        <v>568</v>
      </c>
      <c r="J12" s="61"/>
      <c r="K12" s="61"/>
      <c r="L12" s="61"/>
      <c r="M12" s="61"/>
      <c r="N12" s="61"/>
    </row>
    <row r="13" spans="1:27" ht="72.5" x14ac:dyDescent="0.35">
      <c r="A13" s="60" t="s">
        <v>80</v>
      </c>
      <c r="B13" s="19" t="s">
        <v>81</v>
      </c>
      <c r="E13" s="19" t="s">
        <v>732</v>
      </c>
      <c r="F13" s="19" t="s">
        <v>50</v>
      </c>
      <c r="G13" s="19" t="s">
        <v>50</v>
      </c>
      <c r="H13" s="19" t="s">
        <v>689</v>
      </c>
      <c r="I13" s="19" t="s">
        <v>58</v>
      </c>
      <c r="J13" s="24">
        <v>2</v>
      </c>
      <c r="K13" s="25">
        <v>3</v>
      </c>
      <c r="L13" s="21">
        <v>4</v>
      </c>
      <c r="M13" s="35">
        <v>1</v>
      </c>
      <c r="N13" s="35">
        <v>1</v>
      </c>
      <c r="O13">
        <f t="shared" ref="O13" si="6">IF(J13=1,W$5,IF(J13=2,W$6,IF(J13=3,W$7,IF(J13=4,W$8,IF(J13=5,W$9,"no")))))</f>
        <v>1.05</v>
      </c>
      <c r="P13">
        <f t="shared" ref="P13" si="7">IF(K13=1,X$5,IF(K13=2,X$6,IF(K13=3,X$7,IF(K13=4,X$8,IF(K13=5,X$9,"no")))))</f>
        <v>1.05</v>
      </c>
      <c r="Q13">
        <f t="shared" ref="Q13" si="8">IF(L13=1,Y$5,IF(L13=2,Y$6,IF(L13=3,Y$7,IF(L13=4,Y$8,IF(L13=5,Y$9,"no")))))</f>
        <v>1.2</v>
      </c>
      <c r="R13">
        <f t="shared" ref="R13" si="9">IF(M13=1,Z$5,IF(M13=2,Z$6,IF(M13=3,Z$7,IF(M13=4,Z$8,IF(M13=5,Z$9,"no")))))</f>
        <v>1</v>
      </c>
      <c r="S13">
        <f t="shared" ref="S13" si="10">IF(N13=1,AA$5,IF(N13=2,AA$6,IF(N13=3,AA$7,IF(N13=4,AA$8,IF(N13=5,AA$9,"no")))))</f>
        <v>1</v>
      </c>
      <c r="T13" cm="1">
        <f t="array" ref="T13">EXP(SQRT(SUM(LN(O13:S13)^2)))</f>
        <v>1.2152396494091648</v>
      </c>
    </row>
    <row r="14" spans="1:27" ht="29" x14ac:dyDescent="0.35">
      <c r="A14" s="60" t="s">
        <v>86</v>
      </c>
      <c r="B14" s="19"/>
      <c r="E14" s="19" t="s">
        <v>733</v>
      </c>
      <c r="J14" s="61"/>
      <c r="K14" s="61"/>
      <c r="L14" s="61"/>
      <c r="M14" s="61"/>
      <c r="N14" s="61"/>
    </row>
    <row r="15" spans="1:27" x14ac:dyDescent="0.35">
      <c r="A15" s="60" t="s">
        <v>92</v>
      </c>
      <c r="B15" s="19"/>
      <c r="E15" s="19" t="s">
        <v>568</v>
      </c>
      <c r="J15" s="61"/>
      <c r="K15" s="61"/>
      <c r="L15" s="61"/>
      <c r="M15" s="61"/>
      <c r="N15" s="61"/>
    </row>
    <row r="16" spans="1:27" ht="58" x14ac:dyDescent="0.35">
      <c r="A16" s="60" t="s">
        <v>97</v>
      </c>
      <c r="B16" s="19" t="s">
        <v>734</v>
      </c>
      <c r="E16" s="19" t="s">
        <v>735</v>
      </c>
      <c r="F16" s="19" t="s">
        <v>50</v>
      </c>
      <c r="G16" s="19" t="s">
        <v>50</v>
      </c>
      <c r="H16" s="19" t="s">
        <v>689</v>
      </c>
      <c r="I16" s="19" t="s">
        <v>58</v>
      </c>
      <c r="J16" s="23">
        <v>1</v>
      </c>
      <c r="K16" s="23">
        <v>1</v>
      </c>
      <c r="L16" s="67">
        <v>4</v>
      </c>
      <c r="M16" s="35">
        <v>1</v>
      </c>
      <c r="N16" s="35">
        <v>1</v>
      </c>
      <c r="O16">
        <f t="shared" ref="O16" si="11">IF(J16=1,W$5,IF(J16=2,W$6,IF(J16=3,W$7,IF(J16=4,W$8,IF(J16=5,W$9,"no")))))</f>
        <v>1</v>
      </c>
      <c r="P16">
        <f t="shared" ref="P16" si="12">IF(K16=1,X$5,IF(K16=2,X$6,IF(K16=3,X$7,IF(K16=4,X$8,IF(K16=5,X$9,"no")))))</f>
        <v>1</v>
      </c>
      <c r="Q16">
        <f t="shared" ref="Q16" si="13">IF(L16=1,Y$5,IF(L16=2,Y$6,IF(L16=3,Y$7,IF(L16=4,Y$8,IF(L16=5,Y$9,"no")))))</f>
        <v>1.2</v>
      </c>
      <c r="R16">
        <f t="shared" ref="R16" si="14">IF(M16=1,Z$5,IF(M16=2,Z$6,IF(M16=3,Z$7,IF(M16=4,Z$8,IF(M16=5,Z$9,"no")))))</f>
        <v>1</v>
      </c>
      <c r="S16">
        <f t="shared" ref="S16" si="15">IF(N16=1,AA$5,IF(N16=2,AA$6,IF(N16=3,AA$7,IF(N16=4,AA$8,IF(N16=5,AA$9,"no")))))</f>
        <v>1</v>
      </c>
      <c r="T16" cm="1">
        <f t="array" ref="T16">EXP(SQRT(SUM(LN(O16:S16)^2)))</f>
        <v>1.2</v>
      </c>
    </row>
    <row r="17" spans="1:20" ht="29" x14ac:dyDescent="0.35">
      <c r="A17" s="60" t="s">
        <v>120</v>
      </c>
      <c r="B17" s="19"/>
      <c r="E17" s="19" t="s">
        <v>568</v>
      </c>
      <c r="J17" s="61"/>
      <c r="K17" s="61"/>
      <c r="L17" s="61"/>
      <c r="M17" s="61"/>
      <c r="N17" s="61"/>
    </row>
    <row r="18" spans="1:20" ht="29" x14ac:dyDescent="0.35">
      <c r="A18" s="60" t="s">
        <v>123</v>
      </c>
      <c r="B18" s="19"/>
      <c r="E18" s="19" t="s">
        <v>568</v>
      </c>
      <c r="J18" s="61"/>
      <c r="K18" s="61"/>
      <c r="L18" s="61"/>
      <c r="M18" s="61"/>
      <c r="N18" s="61"/>
    </row>
    <row r="19" spans="1:20" ht="43.5" x14ac:dyDescent="0.35">
      <c r="A19" s="60" t="s">
        <v>630</v>
      </c>
      <c r="E19" s="19" t="s">
        <v>736</v>
      </c>
      <c r="F19" s="19" t="s">
        <v>50</v>
      </c>
      <c r="G19" s="19" t="s">
        <v>50</v>
      </c>
      <c r="H19" s="19" t="s">
        <v>737</v>
      </c>
      <c r="I19" s="19" t="s">
        <v>58</v>
      </c>
      <c r="J19" s="24">
        <v>2</v>
      </c>
      <c r="K19" s="25">
        <v>3</v>
      </c>
      <c r="L19" s="21">
        <v>4</v>
      </c>
      <c r="M19" s="24">
        <v>2</v>
      </c>
      <c r="N19" s="23">
        <v>1</v>
      </c>
      <c r="O19">
        <f t="shared" ref="O19" si="16">IF(J19=1,W$5,IF(J19=2,W$6,IF(J19=3,W$7,IF(J19=4,W$8,IF(J19=5,W$9,"no")))))</f>
        <v>1.05</v>
      </c>
      <c r="P19">
        <f t="shared" ref="P19" si="17">IF(K19=1,X$5,IF(K19=2,X$6,IF(K19=3,X$7,IF(K19=4,X$8,IF(K19=5,X$9,"no")))))</f>
        <v>1.05</v>
      </c>
      <c r="Q19">
        <f t="shared" ref="Q19" si="18">IF(L19=1,Y$5,IF(L19=2,Y$6,IF(L19=3,Y$7,IF(L19=4,Y$8,IF(L19=5,Y$9,"no")))))</f>
        <v>1.2</v>
      </c>
      <c r="R19">
        <f t="shared" ref="R19" si="19">IF(M19=1,Z$5,IF(M19=2,Z$6,IF(M19=3,Z$7,IF(M19=4,Z$8,IF(M19=5,Z$9,"no")))))</f>
        <v>1.01</v>
      </c>
      <c r="S19">
        <f t="shared" ref="S19" si="20">IF(N19=1,AA$5,IF(N19=2,AA$6,IF(N19=3,AA$7,IF(N19=4,AA$8,IF(N19=5,AA$9,"no")))))</f>
        <v>1</v>
      </c>
      <c r="T19" cm="1">
        <f t="array" ref="T19">EXP(SQRT(SUM(LN(O19:S19)^2)))</f>
        <v>1.215548092916382</v>
      </c>
    </row>
    <row r="20" spans="1:20" ht="58" x14ac:dyDescent="0.35">
      <c r="A20" s="60" t="s">
        <v>939</v>
      </c>
      <c r="B20" t="s">
        <v>755</v>
      </c>
      <c r="E20" s="19" t="s">
        <v>780</v>
      </c>
      <c r="F20" s="19" t="s">
        <v>330</v>
      </c>
      <c r="G20" s="19">
        <v>2007</v>
      </c>
      <c r="H20" s="19" t="s">
        <v>952</v>
      </c>
      <c r="I20" s="19" t="s">
        <v>953</v>
      </c>
      <c r="J20" s="23">
        <v>1</v>
      </c>
      <c r="K20" s="25">
        <v>3</v>
      </c>
      <c r="L20" s="67">
        <v>4</v>
      </c>
      <c r="M20" s="35">
        <v>1</v>
      </c>
      <c r="N20" s="23">
        <v>1</v>
      </c>
      <c r="O20">
        <f t="shared" ref="O20:O21" si="21">IF(J20=1,W$5,IF(J20=2,W$6,IF(J20=3,W$7,IF(J20=4,W$8,IF(J20=5,W$9,"no")))))</f>
        <v>1</v>
      </c>
      <c r="P20">
        <f t="shared" ref="P20:P21" si="22">IF(K20=1,X$5,IF(K20=2,X$6,IF(K20=3,X$7,IF(K20=4,X$8,IF(K20=5,X$9,"no")))))</f>
        <v>1.05</v>
      </c>
      <c r="Q20">
        <f t="shared" ref="Q20:Q21" si="23">IF(L20=1,Y$5,IF(L20=2,Y$6,IF(L20=3,Y$7,IF(L20=4,Y$8,IF(L20=5,Y$9,"no")))))</f>
        <v>1.2</v>
      </c>
      <c r="R20">
        <f t="shared" ref="R20:R21" si="24">IF(M20=1,Z$5,IF(M20=2,Z$6,IF(M20=3,Z$7,IF(M20=4,Z$8,IF(M20=5,Z$9,"no")))))</f>
        <v>1</v>
      </c>
      <c r="S20">
        <f t="shared" ref="S20:S21" si="25">IF(N20=1,AA$5,IF(N20=2,AA$6,IF(N20=3,AA$7,IF(N20=4,AA$8,IF(N20=5,AA$9,"no")))))</f>
        <v>1</v>
      </c>
      <c r="T20" cm="1">
        <f t="array" ref="T20">EXP(SQRT(SUM(LN(O20:S20)^2)))</f>
        <v>1.207723199572867</v>
      </c>
    </row>
    <row r="21" spans="1:20" ht="58" x14ac:dyDescent="0.35">
      <c r="B21" t="s">
        <v>951</v>
      </c>
      <c r="E21" s="19" t="s">
        <v>780</v>
      </c>
      <c r="F21" s="19" t="s">
        <v>330</v>
      </c>
      <c r="G21" s="19">
        <v>2010</v>
      </c>
      <c r="H21" s="19" t="s">
        <v>952</v>
      </c>
      <c r="I21" s="19" t="s">
        <v>953</v>
      </c>
      <c r="J21" s="23">
        <v>1</v>
      </c>
      <c r="K21" s="25">
        <v>3</v>
      </c>
      <c r="L21" s="67">
        <v>4</v>
      </c>
      <c r="M21" s="35">
        <v>1</v>
      </c>
      <c r="N21" s="23">
        <v>1</v>
      </c>
      <c r="O21">
        <f t="shared" si="21"/>
        <v>1</v>
      </c>
      <c r="P21">
        <f t="shared" si="22"/>
        <v>1.05</v>
      </c>
      <c r="Q21">
        <f t="shared" si="23"/>
        <v>1.2</v>
      </c>
      <c r="R21">
        <f t="shared" si="24"/>
        <v>1</v>
      </c>
      <c r="S21">
        <f t="shared" si="25"/>
        <v>1</v>
      </c>
      <c r="T21" cm="1">
        <f t="array" ref="T21">EXP(SQRT(SUM(LN(O21:S21)^2)))</f>
        <v>1.207723199572867</v>
      </c>
    </row>
  </sheetData>
  <mergeCells count="1">
    <mergeCell ref="V3:AA3"/>
  </mergeCells>
  <hyperlinks>
    <hyperlink ref="A1" location="'Table of contents'!A1" display="Return to table of contents"/>
  </hyperlink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
  <sheetViews>
    <sheetView zoomScale="80" zoomScaleNormal="80" workbookViewId="0">
      <pane xSplit="2" ySplit="3" topLeftCell="E4" activePane="bottomRight" state="frozen"/>
      <selection pane="topRight" activeCell="C1" sqref="C1"/>
      <selection pane="bottomLeft" activeCell="A2" sqref="A2"/>
      <selection pane="bottomRight"/>
    </sheetView>
  </sheetViews>
  <sheetFormatPr defaultRowHeight="14.5" x14ac:dyDescent="0.35"/>
  <cols>
    <col min="1" max="1" width="12.26953125" customWidth="1"/>
    <col min="2" max="2" width="35" customWidth="1"/>
    <col min="3" max="3" width="18.81640625" hidden="1" customWidth="1"/>
    <col min="4" max="4" width="0" hidden="1" customWidth="1"/>
    <col min="5" max="5" width="22.1796875" customWidth="1"/>
    <col min="6" max="6" width="15.26953125" customWidth="1"/>
    <col min="9" max="9" width="28.26953125" customWidth="1"/>
  </cols>
  <sheetData>
    <row r="1" spans="1:27" x14ac:dyDescent="0.35">
      <c r="A1" s="76" t="s">
        <v>873</v>
      </c>
    </row>
    <row r="2" spans="1:27" ht="16" thickBot="1" x14ac:dyDescent="0.4">
      <c r="A2" s="78" t="s">
        <v>858</v>
      </c>
    </row>
    <row r="3" spans="1:27" ht="52.5" thickBot="1" x14ac:dyDescent="0.4">
      <c r="A3" s="9" t="s">
        <v>38</v>
      </c>
      <c r="B3" s="7" t="s">
        <v>39</v>
      </c>
      <c r="C3" s="7" t="s">
        <v>632</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15" thickBot="1" x14ac:dyDescent="0.4">
      <c r="A4" s="60" t="s">
        <v>73</v>
      </c>
      <c r="B4" t="s">
        <v>738</v>
      </c>
      <c r="E4" t="s">
        <v>739</v>
      </c>
      <c r="F4" s="68" t="s">
        <v>740</v>
      </c>
      <c r="G4">
        <v>2013</v>
      </c>
      <c r="H4" t="s">
        <v>741</v>
      </c>
      <c r="J4" s="23">
        <v>1</v>
      </c>
      <c r="K4" s="25">
        <v>3</v>
      </c>
      <c r="L4" s="25">
        <v>3</v>
      </c>
      <c r="M4" s="23">
        <v>1</v>
      </c>
      <c r="N4" s="23">
        <v>1</v>
      </c>
      <c r="O4">
        <f>IF(J4=1,W$5,IF(J4=2,W$6,IF(J4=3,W$7,IF(J4=4,W$8,IF(J4=5,W$9,"no")))))</f>
        <v>1</v>
      </c>
      <c r="P4">
        <f>IF(K4=1,X$5,IF(K4=2,X$6,IF(K4=3,X$7,IF(K4=4,X$8,IF(K4=5,X$9,"no")))))</f>
        <v>1.05</v>
      </c>
      <c r="Q4">
        <f>IF(L4=1,Y$5,IF(L4=2,Y$6,IF(L4=3,Y$7,IF(L4=4,Y$8,IF(L4=5,Y$9,"no")))))</f>
        <v>1.1000000000000001</v>
      </c>
      <c r="R4">
        <f>IF(M4=1,Z$5,IF(M4=2,Z$6,IF(M4=3,Z$7,IF(M4=4,Z$8,IF(M4=5,Z$9,"no")))))</f>
        <v>1</v>
      </c>
      <c r="S4">
        <f>IF(N4=1,AA$5,IF(N4=2,AA$6,IF(N4=3,AA$7,IF(N4=4,AA$8,IF(N4=5,AA$9,"no")))))</f>
        <v>1</v>
      </c>
      <c r="T4" cm="1">
        <f t="array" ref="T4">EXP(SQRT(SUM(LN(O4:S4)^2)))</f>
        <v>1.1130148943987077</v>
      </c>
      <c r="V4" s="47" t="s">
        <v>906</v>
      </c>
      <c r="W4" s="7" t="s">
        <v>907</v>
      </c>
      <c r="X4" s="7" t="s">
        <v>908</v>
      </c>
      <c r="Y4" s="7" t="s">
        <v>909</v>
      </c>
      <c r="Z4" s="7" t="s">
        <v>910</v>
      </c>
      <c r="AA4" s="7" t="s">
        <v>911</v>
      </c>
    </row>
    <row r="5" spans="1:27" ht="29" x14ac:dyDescent="0.35">
      <c r="A5" s="60" t="s">
        <v>80</v>
      </c>
      <c r="B5" s="19" t="s">
        <v>486</v>
      </c>
      <c r="E5" t="s">
        <v>742</v>
      </c>
      <c r="F5" t="s">
        <v>141</v>
      </c>
      <c r="G5" t="s">
        <v>743</v>
      </c>
      <c r="H5" t="s">
        <v>744</v>
      </c>
      <c r="I5" t="s">
        <v>745</v>
      </c>
      <c r="J5" s="23">
        <v>1</v>
      </c>
      <c r="K5" s="23">
        <v>1</v>
      </c>
      <c r="L5" s="22">
        <v>5</v>
      </c>
      <c r="M5" s="24">
        <v>2</v>
      </c>
      <c r="N5" s="23">
        <v>1</v>
      </c>
      <c r="O5">
        <f t="shared" ref="O5:S5" si="0">IF(J5=1,W$5,IF(J5=2,W$6,IF(J5=3,W$7,IF(J5=4,W$8,IF(J5=5,W$9,"no")))))</f>
        <v>1</v>
      </c>
      <c r="P5">
        <f t="shared" si="0"/>
        <v>1</v>
      </c>
      <c r="Q5">
        <f t="shared" si="0"/>
        <v>1.5</v>
      </c>
      <c r="R5">
        <f t="shared" si="0"/>
        <v>1.01</v>
      </c>
      <c r="S5">
        <f t="shared" si="0"/>
        <v>1</v>
      </c>
      <c r="T5" cm="1">
        <f t="array" ref="T5">EXP(SQRT(SUM(LN(O5:S5)^2)))</f>
        <v>1.5001831234471881</v>
      </c>
      <c r="V5">
        <v>1</v>
      </c>
      <c r="W5">
        <v>1</v>
      </c>
      <c r="X5">
        <v>1</v>
      </c>
      <c r="Y5">
        <v>1</v>
      </c>
      <c r="Z5">
        <v>1</v>
      </c>
      <c r="AA5">
        <v>1</v>
      </c>
    </row>
    <row r="6" spans="1:27" x14ac:dyDescent="0.35">
      <c r="A6" t="s">
        <v>123</v>
      </c>
      <c r="E6" t="s">
        <v>954</v>
      </c>
      <c r="F6" t="s">
        <v>330</v>
      </c>
      <c r="G6">
        <v>2013</v>
      </c>
      <c r="H6" t="s">
        <v>689</v>
      </c>
      <c r="I6" t="s">
        <v>955</v>
      </c>
      <c r="J6" s="23">
        <v>1</v>
      </c>
      <c r="K6" s="25">
        <v>3</v>
      </c>
      <c r="L6" s="25">
        <v>3</v>
      </c>
      <c r="M6" s="23">
        <v>1</v>
      </c>
      <c r="N6" s="23">
        <v>1</v>
      </c>
      <c r="O6">
        <f t="shared" ref="O6" si="1">IF(J6=1,W$5,IF(J6=2,W$6,IF(J6=3,W$7,IF(J6=4,W$8,IF(J6=5,W$9,"no")))))</f>
        <v>1</v>
      </c>
      <c r="P6">
        <f t="shared" ref="P6" si="2">IF(K6=1,X$5,IF(K6=2,X$6,IF(K6=3,X$7,IF(K6=4,X$8,IF(K6=5,X$9,"no")))))</f>
        <v>1.05</v>
      </c>
      <c r="Q6">
        <f t="shared" ref="Q6" si="3">IF(L6=1,Y$5,IF(L6=2,Y$6,IF(L6=3,Y$7,IF(L6=4,Y$8,IF(L6=5,Y$9,"no")))))</f>
        <v>1.1000000000000001</v>
      </c>
      <c r="R6">
        <f t="shared" ref="R6" si="4">IF(M6=1,Z$5,IF(M6=2,Z$6,IF(M6=3,Z$7,IF(M6=4,Z$8,IF(M6=5,Z$9,"no")))))</f>
        <v>1</v>
      </c>
      <c r="S6">
        <f t="shared" ref="S6" si="5">IF(N6=1,AA$5,IF(N6=2,AA$6,IF(N6=3,AA$7,IF(N6=4,AA$8,IF(N6=5,AA$9,"no")))))</f>
        <v>1</v>
      </c>
      <c r="T6" cm="1">
        <f t="array" ref="T6">EXP(SQRT(SUM(LN(O6:S6)^2)))</f>
        <v>1.1130148943987077</v>
      </c>
      <c r="V6">
        <v>2</v>
      </c>
      <c r="W6">
        <v>1.05</v>
      </c>
      <c r="X6">
        <v>1.02</v>
      </c>
      <c r="Y6">
        <v>1.02</v>
      </c>
      <c r="Z6">
        <v>1.01</v>
      </c>
      <c r="AA6">
        <v>1.05</v>
      </c>
    </row>
    <row r="7" spans="1:27" x14ac:dyDescent="0.35">
      <c r="V7">
        <v>3</v>
      </c>
      <c r="W7">
        <v>1.1000000000000001</v>
      </c>
      <c r="X7">
        <v>1.05</v>
      </c>
      <c r="Y7">
        <v>1.1000000000000001</v>
      </c>
      <c r="Z7">
        <v>1.02</v>
      </c>
      <c r="AA7">
        <v>1.2</v>
      </c>
    </row>
    <row r="8" spans="1:27" x14ac:dyDescent="0.35">
      <c r="V8">
        <v>4</v>
      </c>
      <c r="W8">
        <v>1.2</v>
      </c>
      <c r="X8">
        <v>1.1000000000000001</v>
      </c>
      <c r="Y8">
        <v>1.2</v>
      </c>
      <c r="Z8">
        <v>1.05</v>
      </c>
      <c r="AA8">
        <v>1.5</v>
      </c>
    </row>
    <row r="9" spans="1:27" x14ac:dyDescent="0.35">
      <c r="V9">
        <v>5</v>
      </c>
      <c r="W9">
        <v>1.5</v>
      </c>
      <c r="X9">
        <v>1.2</v>
      </c>
      <c r="Y9">
        <v>1.5</v>
      </c>
      <c r="Z9">
        <v>1.1000000000000001</v>
      </c>
      <c r="AA9">
        <v>2</v>
      </c>
    </row>
  </sheetData>
  <mergeCells count="1">
    <mergeCell ref="V3:AA3"/>
  </mergeCells>
  <hyperlinks>
    <hyperlink ref="A1" location="'Table of contents'!A1" display="Return to table of contents"/>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
  <sheetViews>
    <sheetView workbookViewId="0"/>
  </sheetViews>
  <sheetFormatPr defaultRowHeight="14.5" x14ac:dyDescent="0.35"/>
  <cols>
    <col min="2" max="2" width="20.81640625" customWidth="1"/>
    <col min="3" max="3" width="18.81640625" hidden="1" customWidth="1"/>
    <col min="4" max="4" width="0" hidden="1" customWidth="1"/>
    <col min="5" max="5" width="22.1796875" style="19" customWidth="1"/>
    <col min="6" max="6" width="13.1796875" style="19" customWidth="1"/>
    <col min="7" max="7" width="8.7265625" style="19"/>
    <col min="8" max="8" width="22.54296875" style="19" customWidth="1"/>
    <col min="9" max="9" width="21.54296875" style="19" customWidth="1"/>
  </cols>
  <sheetData>
    <row r="1" spans="1:27" x14ac:dyDescent="0.35">
      <c r="A1" s="76" t="s">
        <v>873</v>
      </c>
      <c r="E1"/>
      <c r="F1"/>
      <c r="G1"/>
      <c r="H1"/>
      <c r="I1"/>
    </row>
    <row r="2" spans="1:27" ht="16" thickBot="1" x14ac:dyDescent="0.4">
      <c r="A2" s="78" t="s">
        <v>885</v>
      </c>
      <c r="E2"/>
      <c r="F2"/>
      <c r="G2"/>
      <c r="H2"/>
      <c r="I2"/>
    </row>
    <row r="3" spans="1:27" ht="52.5" thickBot="1" x14ac:dyDescent="0.4">
      <c r="A3" s="9" t="s">
        <v>38</v>
      </c>
      <c r="B3" s="7" t="s">
        <v>39</v>
      </c>
      <c r="C3" s="7" t="s">
        <v>632</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ht="44" thickBot="1" x14ac:dyDescent="0.4">
      <c r="A4" s="60" t="s">
        <v>47</v>
      </c>
      <c r="B4" s="19" t="s">
        <v>581</v>
      </c>
      <c r="E4" s="19" t="s">
        <v>675</v>
      </c>
      <c r="F4" s="19" t="s">
        <v>141</v>
      </c>
      <c r="G4" s="19" t="s">
        <v>676</v>
      </c>
      <c r="H4" s="19" t="s">
        <v>677</v>
      </c>
      <c r="I4" s="19" t="s">
        <v>678</v>
      </c>
      <c r="J4" s="23">
        <v>1</v>
      </c>
      <c r="K4" s="23">
        <v>1</v>
      </c>
      <c r="L4" s="25">
        <v>3</v>
      </c>
      <c r="M4" s="24">
        <v>2</v>
      </c>
      <c r="N4" s="23">
        <v>1</v>
      </c>
      <c r="O4">
        <f>IF(J4=1,W$5,IF(J4=2,W$6,IF(J4=3,W$7,IF(J4=4,W$8,IF(J4=5,W$9,"no")))))</f>
        <v>1</v>
      </c>
      <c r="P4">
        <f>IF(K4=1,X$5,IF(K4=2,X$6,IF(K4=3,X$7,IF(K4=4,X$8,IF(K4=5,X$9,"no")))))</f>
        <v>1</v>
      </c>
      <c r="Q4">
        <f>IF(L4=1,Y$5,IF(L4=2,Y$6,IF(L4=3,Y$7,IF(L4=4,Y$8,IF(L4=5,Y$9,"no")))))</f>
        <v>1.1000000000000001</v>
      </c>
      <c r="R4">
        <f>IF(M4=1,Z$5,IF(M4=2,Z$6,IF(M4=3,Z$7,IF(M4=4,Z$8,IF(M4=5,Z$9,"no")))))</f>
        <v>1.01</v>
      </c>
      <c r="S4">
        <f>IF(N4=1,AA$5,IF(N4=2,AA$6,IF(N4=3,AA$7,IF(N4=4,AA$8,IF(N4=5,AA$9,"no")))))</f>
        <v>1</v>
      </c>
      <c r="T4" cm="1">
        <f t="array" ref="T4">EXP(SQRT(SUM(LN(O4:S4)^2)))</f>
        <v>1.1005699442375414</v>
      </c>
      <c r="V4" s="47" t="s">
        <v>906</v>
      </c>
      <c r="W4" s="7" t="s">
        <v>907</v>
      </c>
      <c r="X4" s="7" t="s">
        <v>908</v>
      </c>
      <c r="Y4" s="7" t="s">
        <v>909</v>
      </c>
      <c r="Z4" s="7" t="s">
        <v>910</v>
      </c>
      <c r="AA4" s="7" t="s">
        <v>911</v>
      </c>
    </row>
    <row r="5" spans="1:27" ht="43.5" x14ac:dyDescent="0.35">
      <c r="A5" s="60"/>
      <c r="B5" s="19" t="s">
        <v>356</v>
      </c>
      <c r="E5" s="19" t="s">
        <v>679</v>
      </c>
      <c r="F5" s="19" t="s">
        <v>680</v>
      </c>
      <c r="G5" s="19" t="s">
        <v>681</v>
      </c>
      <c r="H5" s="19" t="s">
        <v>682</v>
      </c>
      <c r="J5" s="24">
        <v>2</v>
      </c>
      <c r="K5" s="25">
        <v>3</v>
      </c>
      <c r="L5" s="25">
        <v>3</v>
      </c>
      <c r="M5" s="24">
        <v>2</v>
      </c>
      <c r="N5" s="23">
        <v>1</v>
      </c>
      <c r="O5">
        <f t="shared" ref="O5:S6" si="0">IF(J5=1,W$5,IF(J5=2,W$6,IF(J5=3,W$7,IF(J5=4,W$8,IF(J5=5,W$9,"no")))))</f>
        <v>1.05</v>
      </c>
      <c r="P5">
        <f t="shared" si="0"/>
        <v>1.05</v>
      </c>
      <c r="Q5">
        <f t="shared" si="0"/>
        <v>1.1000000000000001</v>
      </c>
      <c r="R5">
        <f t="shared" si="0"/>
        <v>1.01</v>
      </c>
      <c r="S5">
        <f t="shared" si="0"/>
        <v>1</v>
      </c>
      <c r="T5" cm="1">
        <f t="array" ref="T5">EXP(SQRT(SUM(LN(O5:S5)^2)))</f>
        <v>1.1253394394172656</v>
      </c>
      <c r="V5">
        <v>1</v>
      </c>
      <c r="W5">
        <v>1</v>
      </c>
      <c r="X5">
        <v>1</v>
      </c>
      <c r="Y5">
        <v>1</v>
      </c>
      <c r="Z5">
        <v>1</v>
      </c>
      <c r="AA5">
        <v>1</v>
      </c>
    </row>
    <row r="6" spans="1:27" ht="29" x14ac:dyDescent="0.35">
      <c r="A6" s="60" t="s">
        <v>54</v>
      </c>
      <c r="B6" s="19" t="s">
        <v>55</v>
      </c>
      <c r="E6" s="19" t="s">
        <v>675</v>
      </c>
      <c r="F6" s="19" t="s">
        <v>141</v>
      </c>
      <c r="G6" s="19" t="s">
        <v>676</v>
      </c>
      <c r="H6" s="19" t="s">
        <v>677</v>
      </c>
      <c r="I6" s="19" t="s">
        <v>58</v>
      </c>
      <c r="J6" s="23">
        <v>1</v>
      </c>
      <c r="K6" s="23">
        <v>1</v>
      </c>
      <c r="L6" s="25">
        <v>3</v>
      </c>
      <c r="M6" s="24">
        <v>2</v>
      </c>
      <c r="N6" s="23">
        <v>1</v>
      </c>
      <c r="O6">
        <f t="shared" si="0"/>
        <v>1</v>
      </c>
      <c r="P6">
        <f t="shared" si="0"/>
        <v>1</v>
      </c>
      <c r="Q6">
        <f t="shared" si="0"/>
        <v>1.1000000000000001</v>
      </c>
      <c r="R6">
        <f t="shared" si="0"/>
        <v>1.01</v>
      </c>
      <c r="S6">
        <f t="shared" si="0"/>
        <v>1</v>
      </c>
      <c r="T6" cm="1">
        <f t="array" ref="T6">EXP(SQRT(SUM(LN(O6:S6)^2)))</f>
        <v>1.1005699442375414</v>
      </c>
      <c r="V6">
        <v>2</v>
      </c>
      <c r="W6">
        <v>1.05</v>
      </c>
      <c r="X6">
        <v>1.02</v>
      </c>
      <c r="Y6">
        <v>1.02</v>
      </c>
      <c r="Z6">
        <v>1.01</v>
      </c>
      <c r="AA6">
        <v>1.05</v>
      </c>
    </row>
    <row r="7" spans="1:27" x14ac:dyDescent="0.35">
      <c r="V7">
        <v>3</v>
      </c>
      <c r="W7">
        <v>1.1000000000000001</v>
      </c>
      <c r="X7">
        <v>1.05</v>
      </c>
      <c r="Y7">
        <v>1.1000000000000001</v>
      </c>
      <c r="Z7">
        <v>1.02</v>
      </c>
      <c r="AA7">
        <v>1.2</v>
      </c>
    </row>
    <row r="8" spans="1:27" x14ac:dyDescent="0.35">
      <c r="V8">
        <v>4</v>
      </c>
      <c r="W8">
        <v>1.2</v>
      </c>
      <c r="X8">
        <v>1.1000000000000001</v>
      </c>
      <c r="Y8">
        <v>1.2</v>
      </c>
      <c r="Z8">
        <v>1.05</v>
      </c>
      <c r="AA8">
        <v>1.5</v>
      </c>
    </row>
    <row r="9" spans="1:27" x14ac:dyDescent="0.35">
      <c r="V9">
        <v>5</v>
      </c>
      <c r="W9">
        <v>1.5</v>
      </c>
      <c r="X9">
        <v>1.2</v>
      </c>
      <c r="Y9">
        <v>1.5</v>
      </c>
      <c r="Z9">
        <v>1.1000000000000001</v>
      </c>
      <c r="AA9">
        <v>2</v>
      </c>
    </row>
  </sheetData>
  <mergeCells count="1">
    <mergeCell ref="V3:AA3"/>
  </mergeCells>
  <hyperlinks>
    <hyperlink ref="A1" location="'Table of contents'!A1" display="Return to table of contents"/>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9"/>
  <sheetViews>
    <sheetView zoomScale="70" zoomScaleNormal="70" workbookViewId="0">
      <pane xSplit="2" ySplit="3" topLeftCell="E4" activePane="bottomRight" state="frozen"/>
      <selection pane="topRight" activeCell="C1" sqref="C1"/>
      <selection pane="bottomLeft" activeCell="A2" sqref="A2"/>
      <selection pane="bottomRight" activeCell="J8" sqref="J8:N8"/>
    </sheetView>
  </sheetViews>
  <sheetFormatPr defaultRowHeight="14.5" x14ac:dyDescent="0.35"/>
  <cols>
    <col min="1" max="1" width="11.81640625" customWidth="1"/>
    <col min="2" max="2" width="23.81640625" customWidth="1"/>
    <col min="3" max="3" width="8" hidden="1" customWidth="1"/>
    <col min="4" max="4" width="0" hidden="1" customWidth="1"/>
    <col min="5" max="5" width="22.1796875" style="19" customWidth="1"/>
    <col min="6" max="6" width="15.26953125" style="19" customWidth="1"/>
    <col min="7" max="7" width="16.1796875" style="19" customWidth="1"/>
    <col min="8" max="8" width="8.7265625" style="19"/>
    <col min="9" max="9" width="8.81640625" style="19" customWidth="1"/>
  </cols>
  <sheetData>
    <row r="1" spans="1:27" x14ac:dyDescent="0.35">
      <c r="A1" s="76" t="s">
        <v>873</v>
      </c>
      <c r="E1"/>
      <c r="F1"/>
      <c r="G1"/>
      <c r="H1"/>
      <c r="I1"/>
    </row>
    <row r="2" spans="1:27" ht="16" thickBot="1" x14ac:dyDescent="0.4">
      <c r="A2" s="78" t="s">
        <v>893</v>
      </c>
      <c r="E2"/>
      <c r="F2"/>
      <c r="G2"/>
      <c r="H2"/>
      <c r="I2"/>
    </row>
    <row r="3" spans="1:27" ht="60" customHeight="1" thickBot="1" x14ac:dyDescent="0.4">
      <c r="A3" s="9" t="s">
        <v>38</v>
      </c>
      <c r="B3" s="7" t="s">
        <v>39</v>
      </c>
      <c r="C3" s="7" t="s">
        <v>632</v>
      </c>
      <c r="D3" s="7" t="s">
        <v>41</v>
      </c>
      <c r="E3" s="7" t="s">
        <v>42</v>
      </c>
      <c r="F3" s="7" t="s">
        <v>43</v>
      </c>
      <c r="G3" s="7" t="s">
        <v>44</v>
      </c>
      <c r="H3" s="7" t="s">
        <v>45</v>
      </c>
      <c r="I3" s="7" t="s">
        <v>46</v>
      </c>
      <c r="J3" s="7" t="s">
        <v>34</v>
      </c>
      <c r="K3" s="7" t="s">
        <v>33</v>
      </c>
      <c r="L3" s="7" t="s">
        <v>796</v>
      </c>
      <c r="M3" s="7" t="s">
        <v>797</v>
      </c>
      <c r="N3" s="7" t="s">
        <v>798</v>
      </c>
      <c r="O3" s="7" t="s">
        <v>907</v>
      </c>
      <c r="P3" s="7" t="s">
        <v>908</v>
      </c>
      <c r="Q3" s="7" t="s">
        <v>909</v>
      </c>
      <c r="R3" s="7" t="s">
        <v>910</v>
      </c>
      <c r="S3" s="7" t="s">
        <v>911</v>
      </c>
      <c r="T3" s="47" t="s">
        <v>912</v>
      </c>
      <c r="V3" s="124" t="s">
        <v>905</v>
      </c>
      <c r="W3" s="124"/>
      <c r="X3" s="124"/>
      <c r="Y3" s="124"/>
      <c r="Z3" s="124"/>
      <c r="AA3" s="124"/>
    </row>
    <row r="4" spans="1:27" s="62" customFormat="1" ht="27.75" customHeight="1" thickBot="1" x14ac:dyDescent="0.4">
      <c r="A4" s="59" t="s">
        <v>683</v>
      </c>
      <c r="B4" s="59"/>
      <c r="C4" s="59"/>
      <c r="D4" s="59"/>
      <c r="E4" s="65"/>
      <c r="F4" s="65"/>
      <c r="G4" s="65"/>
      <c r="H4" s="65"/>
      <c r="I4" s="65"/>
      <c r="J4" s="59"/>
      <c r="K4" s="59"/>
      <c r="L4" s="59"/>
      <c r="M4" s="59"/>
      <c r="N4" s="59"/>
      <c r="O4"/>
      <c r="P4"/>
      <c r="Q4"/>
      <c r="R4"/>
      <c r="S4"/>
      <c r="T4"/>
      <c r="U4"/>
      <c r="V4" s="47" t="s">
        <v>906</v>
      </c>
      <c r="W4" s="7" t="s">
        <v>907</v>
      </c>
      <c r="X4" s="7" t="s">
        <v>908</v>
      </c>
      <c r="Y4" s="7" t="s">
        <v>909</v>
      </c>
      <c r="Z4" s="7" t="s">
        <v>910</v>
      </c>
      <c r="AA4" s="7" t="s">
        <v>911</v>
      </c>
    </row>
    <row r="5" spans="1:27" ht="33" customHeight="1" x14ac:dyDescent="0.35">
      <c r="A5" s="60" t="s">
        <v>47</v>
      </c>
      <c r="B5" s="19" t="s">
        <v>581</v>
      </c>
      <c r="E5" s="19" t="s">
        <v>684</v>
      </c>
      <c r="F5" s="19" t="s">
        <v>50</v>
      </c>
      <c r="G5" s="19" t="s">
        <v>685</v>
      </c>
      <c r="H5" s="19" t="s">
        <v>686</v>
      </c>
      <c r="I5" s="19" t="s">
        <v>58</v>
      </c>
      <c r="J5" s="24">
        <v>2</v>
      </c>
      <c r="K5" s="25">
        <v>3</v>
      </c>
      <c r="L5" s="24">
        <v>2</v>
      </c>
      <c r="M5" s="23">
        <v>1</v>
      </c>
      <c r="N5" s="23">
        <v>1</v>
      </c>
      <c r="O5">
        <f t="shared" ref="O5:S9" si="0">IF(J5=1,W$5,IF(J5=2,W$6,IF(J5=3,W$7,IF(J5=4,W$8,IF(J5=5,W$9,"no")))))</f>
        <v>1.05</v>
      </c>
      <c r="P5">
        <f t="shared" si="0"/>
        <v>1.05</v>
      </c>
      <c r="Q5">
        <f t="shared" si="0"/>
        <v>1.02</v>
      </c>
      <c r="R5">
        <f t="shared" si="0"/>
        <v>1</v>
      </c>
      <c r="S5">
        <f t="shared" si="0"/>
        <v>1</v>
      </c>
      <c r="T5" cm="1">
        <f t="array" ref="T5">EXP(SQRT(SUM(LN(O5:S5)^2)))</f>
        <v>1.0744244531716256</v>
      </c>
      <c r="V5">
        <v>1</v>
      </c>
      <c r="W5">
        <v>1</v>
      </c>
      <c r="X5">
        <v>1</v>
      </c>
      <c r="Y5">
        <v>1</v>
      </c>
      <c r="Z5">
        <v>1</v>
      </c>
      <c r="AA5">
        <v>1</v>
      </c>
    </row>
    <row r="6" spans="1:27" ht="29" x14ac:dyDescent="0.35">
      <c r="A6" s="60" t="s">
        <v>54</v>
      </c>
      <c r="B6" s="19" t="s">
        <v>55</v>
      </c>
      <c r="E6" s="19" t="s">
        <v>684</v>
      </c>
      <c r="F6" s="19" t="s">
        <v>50</v>
      </c>
      <c r="G6" s="19" t="s">
        <v>685</v>
      </c>
      <c r="H6" s="19" t="s">
        <v>686</v>
      </c>
      <c r="I6" s="19" t="s">
        <v>58</v>
      </c>
      <c r="J6" s="24">
        <v>2</v>
      </c>
      <c r="K6" s="25">
        <v>3</v>
      </c>
      <c r="L6" s="24">
        <v>2</v>
      </c>
      <c r="M6" s="23">
        <v>1</v>
      </c>
      <c r="N6" s="23">
        <v>1</v>
      </c>
      <c r="O6">
        <f t="shared" si="0"/>
        <v>1.05</v>
      </c>
      <c r="P6">
        <f t="shared" si="0"/>
        <v>1.05</v>
      </c>
      <c r="Q6">
        <f t="shared" si="0"/>
        <v>1.02</v>
      </c>
      <c r="R6">
        <f t="shared" si="0"/>
        <v>1</v>
      </c>
      <c r="S6">
        <f t="shared" si="0"/>
        <v>1</v>
      </c>
      <c r="T6" cm="1">
        <f t="array" ref="T6">EXP(SQRT(SUM(LN(O6:S6)^2)))</f>
        <v>1.0744244531716256</v>
      </c>
      <c r="V6">
        <v>2</v>
      </c>
      <c r="W6">
        <v>1.05</v>
      </c>
      <c r="X6">
        <v>1.02</v>
      </c>
      <c r="Y6">
        <v>1.02</v>
      </c>
      <c r="Z6">
        <v>1.01</v>
      </c>
      <c r="AA6">
        <v>1.05</v>
      </c>
    </row>
    <row r="7" spans="1:27" ht="36.75" customHeight="1" x14ac:dyDescent="0.35">
      <c r="A7" s="60" t="s">
        <v>62</v>
      </c>
      <c r="B7" s="19" t="s">
        <v>62</v>
      </c>
      <c r="E7" s="19" t="s">
        <v>684</v>
      </c>
      <c r="F7" s="19" t="s">
        <v>50</v>
      </c>
      <c r="G7" s="19" t="s">
        <v>685</v>
      </c>
      <c r="H7" s="19" t="s">
        <v>686</v>
      </c>
      <c r="I7" s="19" t="s">
        <v>58</v>
      </c>
      <c r="J7" s="24">
        <v>2</v>
      </c>
      <c r="K7" s="25">
        <v>3</v>
      </c>
      <c r="L7" s="24">
        <v>2</v>
      </c>
      <c r="M7" s="23">
        <v>1</v>
      </c>
      <c r="N7" s="23">
        <v>1</v>
      </c>
      <c r="O7">
        <f t="shared" si="0"/>
        <v>1.05</v>
      </c>
      <c r="P7">
        <f t="shared" si="0"/>
        <v>1.05</v>
      </c>
      <c r="Q7">
        <f t="shared" si="0"/>
        <v>1.02</v>
      </c>
      <c r="R7">
        <f t="shared" si="0"/>
        <v>1</v>
      </c>
      <c r="S7">
        <f t="shared" si="0"/>
        <v>1</v>
      </c>
      <c r="T7" cm="1">
        <f t="array" ref="T7">EXP(SQRT(SUM(LN(O7:S7)^2)))</f>
        <v>1.0744244531716256</v>
      </c>
      <c r="V7">
        <v>3</v>
      </c>
      <c r="W7">
        <v>1.1000000000000001</v>
      </c>
      <c r="X7">
        <v>1.05</v>
      </c>
      <c r="Y7">
        <v>1.1000000000000001</v>
      </c>
      <c r="Z7">
        <v>1.02</v>
      </c>
      <c r="AA7">
        <v>1.2</v>
      </c>
    </row>
    <row r="8" spans="1:27" ht="31.5" customHeight="1" x14ac:dyDescent="0.35">
      <c r="A8" s="60" t="s">
        <v>66</v>
      </c>
      <c r="B8" s="19" t="s">
        <v>67</v>
      </c>
      <c r="E8" s="19" t="s">
        <v>684</v>
      </c>
      <c r="F8" s="19" t="s">
        <v>50</v>
      </c>
      <c r="G8" s="19" t="s">
        <v>685</v>
      </c>
      <c r="H8" s="19" t="s">
        <v>686</v>
      </c>
      <c r="I8" s="19" t="s">
        <v>58</v>
      </c>
      <c r="J8" s="24">
        <v>2</v>
      </c>
      <c r="K8" s="25">
        <v>3</v>
      </c>
      <c r="L8" s="24">
        <v>2</v>
      </c>
      <c r="M8" s="23">
        <v>1</v>
      </c>
      <c r="N8" s="23">
        <v>1</v>
      </c>
      <c r="O8">
        <f t="shared" si="0"/>
        <v>1.05</v>
      </c>
      <c r="P8">
        <f t="shared" si="0"/>
        <v>1.05</v>
      </c>
      <c r="Q8">
        <f t="shared" si="0"/>
        <v>1.02</v>
      </c>
      <c r="R8">
        <f t="shared" si="0"/>
        <v>1</v>
      </c>
      <c r="S8">
        <f t="shared" si="0"/>
        <v>1</v>
      </c>
      <c r="T8" cm="1">
        <f t="array" ref="T8">EXP(SQRT(SUM(LN(O8:S8)^2)))</f>
        <v>1.0744244531716256</v>
      </c>
      <c r="V8">
        <v>4</v>
      </c>
      <c r="W8">
        <v>1.2</v>
      </c>
      <c r="X8">
        <v>1.1000000000000001</v>
      </c>
      <c r="Y8">
        <v>1.2</v>
      </c>
      <c r="Z8">
        <v>1.05</v>
      </c>
      <c r="AA8">
        <v>1.5</v>
      </c>
    </row>
    <row r="9" spans="1:27" ht="33" customHeight="1" x14ac:dyDescent="0.35">
      <c r="A9" s="60"/>
      <c r="B9" s="19" t="s">
        <v>69</v>
      </c>
      <c r="E9" s="19" t="s">
        <v>684</v>
      </c>
      <c r="F9" s="19" t="s">
        <v>50</v>
      </c>
      <c r="G9" s="19" t="s">
        <v>685</v>
      </c>
      <c r="H9" s="19" t="s">
        <v>686</v>
      </c>
      <c r="I9" s="19" t="s">
        <v>58</v>
      </c>
      <c r="J9" s="24">
        <v>2</v>
      </c>
      <c r="K9" s="25">
        <v>3</v>
      </c>
      <c r="L9" s="24">
        <v>2</v>
      </c>
      <c r="M9" s="23">
        <v>1</v>
      </c>
      <c r="N9" s="23">
        <v>1</v>
      </c>
      <c r="O9">
        <f t="shared" si="0"/>
        <v>1.05</v>
      </c>
      <c r="P9">
        <f t="shared" si="0"/>
        <v>1.05</v>
      </c>
      <c r="Q9">
        <f t="shared" si="0"/>
        <v>1.02</v>
      </c>
      <c r="R9">
        <f t="shared" si="0"/>
        <v>1</v>
      </c>
      <c r="S9">
        <f t="shared" si="0"/>
        <v>1</v>
      </c>
      <c r="T9" cm="1">
        <f t="array" ref="T9">EXP(SQRT(SUM(LN(O9:S9)^2)))</f>
        <v>1.0744244531716256</v>
      </c>
      <c r="V9">
        <v>5</v>
      </c>
      <c r="W9">
        <v>1.5</v>
      </c>
      <c r="X9">
        <v>1.2</v>
      </c>
      <c r="Y9">
        <v>1.5</v>
      </c>
      <c r="Z9">
        <v>1.1000000000000001</v>
      </c>
      <c r="AA9">
        <v>2</v>
      </c>
    </row>
    <row r="10" spans="1:27" ht="33" customHeight="1" x14ac:dyDescent="0.35">
      <c r="A10" s="60"/>
      <c r="B10" s="19" t="s">
        <v>978</v>
      </c>
      <c r="E10" s="19" t="s">
        <v>684</v>
      </c>
      <c r="F10" s="19" t="s">
        <v>50</v>
      </c>
      <c r="G10" s="19" t="s">
        <v>685</v>
      </c>
      <c r="H10" s="19" t="s">
        <v>686</v>
      </c>
      <c r="I10" s="19" t="s">
        <v>58</v>
      </c>
      <c r="J10" s="24">
        <v>2</v>
      </c>
      <c r="K10" s="25">
        <v>3</v>
      </c>
      <c r="L10" s="24">
        <v>2</v>
      </c>
      <c r="M10" s="23">
        <v>1</v>
      </c>
      <c r="N10" s="23">
        <v>1</v>
      </c>
      <c r="O10">
        <f t="shared" ref="O10:O17" si="1">IF(J10=1,W$5,IF(J10=2,W$6,IF(J10=3,W$7,IF(J10=4,W$8,IF(J10=5,W$9,"no")))))</f>
        <v>1.05</v>
      </c>
      <c r="P10">
        <f t="shared" ref="P10:P17" si="2">IF(K10=1,X$5,IF(K10=2,X$6,IF(K10=3,X$7,IF(K10=4,X$8,IF(K10=5,X$9,"no")))))</f>
        <v>1.05</v>
      </c>
      <c r="Q10">
        <f t="shared" ref="Q10:Q17" si="3">IF(L10=1,Y$5,IF(L10=2,Y$6,IF(L10=3,Y$7,IF(L10=4,Y$8,IF(L10=5,Y$9,"no")))))</f>
        <v>1.02</v>
      </c>
      <c r="R10">
        <f t="shared" ref="R10:R17" si="4">IF(M10=1,Z$5,IF(M10=2,Z$6,IF(M10=3,Z$7,IF(M10=4,Z$8,IF(M10=5,Z$9,"no")))))</f>
        <v>1</v>
      </c>
      <c r="S10">
        <f t="shared" ref="S10:S17" si="5">IF(N10=1,AA$5,IF(N10=2,AA$6,IF(N10=3,AA$7,IF(N10=4,AA$8,IF(N10=5,AA$9,"no")))))</f>
        <v>1</v>
      </c>
      <c r="T10" cm="1">
        <f t="array" ref="T10">EXP(SQRT(SUM(LN(O10:S10)^2)))</f>
        <v>1.0744244531716256</v>
      </c>
    </row>
    <row r="11" spans="1:27" ht="33" customHeight="1" x14ac:dyDescent="0.35">
      <c r="A11" s="60" t="s">
        <v>73</v>
      </c>
      <c r="B11" s="19" t="s">
        <v>1009</v>
      </c>
      <c r="E11" s="19" t="s">
        <v>684</v>
      </c>
      <c r="F11" s="19" t="s">
        <v>50</v>
      </c>
      <c r="G11" s="19" t="s">
        <v>685</v>
      </c>
      <c r="H11" s="19" t="s">
        <v>686</v>
      </c>
      <c r="I11" s="19" t="s">
        <v>58</v>
      </c>
      <c r="J11" s="24">
        <v>2</v>
      </c>
      <c r="K11" s="25">
        <v>3</v>
      </c>
      <c r="L11" s="24">
        <v>2</v>
      </c>
      <c r="M11" s="23">
        <v>1</v>
      </c>
      <c r="N11" s="23">
        <v>1</v>
      </c>
      <c r="O11">
        <f t="shared" si="1"/>
        <v>1.05</v>
      </c>
      <c r="P11">
        <f t="shared" si="2"/>
        <v>1.05</v>
      </c>
      <c r="Q11">
        <f t="shared" si="3"/>
        <v>1.02</v>
      </c>
      <c r="R11">
        <f t="shared" si="4"/>
        <v>1</v>
      </c>
      <c r="S11">
        <f t="shared" si="5"/>
        <v>1</v>
      </c>
      <c r="T11" cm="1">
        <f t="array" ref="T11">EXP(SQRT(SUM(LN(O11:S11)^2)))</f>
        <v>1.0744244531716256</v>
      </c>
    </row>
    <row r="12" spans="1:27" ht="33" customHeight="1" x14ac:dyDescent="0.35">
      <c r="A12" s="60"/>
      <c r="B12" s="19" t="s">
        <v>1010</v>
      </c>
      <c r="E12" s="19" t="s">
        <v>684</v>
      </c>
      <c r="F12" s="19" t="s">
        <v>50</v>
      </c>
      <c r="G12" s="19" t="s">
        <v>685</v>
      </c>
      <c r="H12" s="19" t="s">
        <v>686</v>
      </c>
      <c r="I12" s="19" t="s">
        <v>58</v>
      </c>
      <c r="J12" s="24">
        <v>2</v>
      </c>
      <c r="K12" s="25">
        <v>3</v>
      </c>
      <c r="L12" s="24">
        <v>2</v>
      </c>
      <c r="M12" s="23">
        <v>1</v>
      </c>
      <c r="N12" s="23">
        <v>1</v>
      </c>
      <c r="O12">
        <f t="shared" si="1"/>
        <v>1.05</v>
      </c>
      <c r="P12">
        <f t="shared" si="2"/>
        <v>1.05</v>
      </c>
      <c r="Q12">
        <f t="shared" si="3"/>
        <v>1.02</v>
      </c>
      <c r="R12">
        <f t="shared" si="4"/>
        <v>1</v>
      </c>
      <c r="S12">
        <f t="shared" si="5"/>
        <v>1</v>
      </c>
      <c r="T12" cm="1">
        <f t="array" ref="T12">EXP(SQRT(SUM(LN(O12:S12)^2)))</f>
        <v>1.0744244531716256</v>
      </c>
    </row>
    <row r="13" spans="1:27" ht="33" customHeight="1" x14ac:dyDescent="0.35">
      <c r="A13" s="60"/>
      <c r="B13" s="19" t="s">
        <v>1011</v>
      </c>
      <c r="E13" s="19" t="s">
        <v>684</v>
      </c>
      <c r="F13" s="19" t="s">
        <v>50</v>
      </c>
      <c r="G13" s="19" t="s">
        <v>685</v>
      </c>
      <c r="H13" s="19" t="s">
        <v>686</v>
      </c>
      <c r="I13" s="19" t="s">
        <v>58</v>
      </c>
      <c r="J13" s="24">
        <v>2</v>
      </c>
      <c r="K13" s="25">
        <v>3</v>
      </c>
      <c r="L13" s="24">
        <v>2</v>
      </c>
      <c r="M13" s="23">
        <v>1</v>
      </c>
      <c r="N13" s="23">
        <v>1</v>
      </c>
      <c r="O13">
        <f t="shared" si="1"/>
        <v>1.05</v>
      </c>
      <c r="P13">
        <f t="shared" si="2"/>
        <v>1.05</v>
      </c>
      <c r="Q13">
        <f t="shared" si="3"/>
        <v>1.02</v>
      </c>
      <c r="R13">
        <f t="shared" si="4"/>
        <v>1</v>
      </c>
      <c r="S13">
        <f t="shared" si="5"/>
        <v>1</v>
      </c>
      <c r="T13" cm="1">
        <f t="array" ref="T13">EXP(SQRT(SUM(LN(O13:S13)^2)))</f>
        <v>1.0744244531716256</v>
      </c>
    </row>
    <row r="14" spans="1:27" ht="33" customHeight="1" x14ac:dyDescent="0.35">
      <c r="A14" s="60" t="s">
        <v>75</v>
      </c>
      <c r="B14" s="19"/>
      <c r="E14" s="19" t="s">
        <v>568</v>
      </c>
      <c r="J14" s="61"/>
      <c r="K14" s="61"/>
      <c r="L14" s="61"/>
      <c r="M14" s="61"/>
      <c r="N14" s="61"/>
    </row>
    <row r="15" spans="1:27" ht="33" customHeight="1" x14ac:dyDescent="0.35">
      <c r="A15" s="60" t="s">
        <v>80</v>
      </c>
      <c r="B15" s="19" t="s">
        <v>687</v>
      </c>
      <c r="E15" s="19" t="s">
        <v>684</v>
      </c>
      <c r="F15" s="19" t="s">
        <v>50</v>
      </c>
      <c r="G15" s="19" t="s">
        <v>685</v>
      </c>
      <c r="H15" s="19" t="s">
        <v>686</v>
      </c>
      <c r="I15" s="19" t="s">
        <v>58</v>
      </c>
      <c r="J15" s="24">
        <v>2</v>
      </c>
      <c r="K15" s="25">
        <v>3</v>
      </c>
      <c r="L15" s="24">
        <v>2</v>
      </c>
      <c r="M15" s="23">
        <v>1</v>
      </c>
      <c r="N15" s="23">
        <v>1</v>
      </c>
      <c r="O15">
        <f t="shared" si="1"/>
        <v>1.05</v>
      </c>
      <c r="P15">
        <f t="shared" si="2"/>
        <v>1.05</v>
      </c>
      <c r="Q15">
        <f t="shared" si="3"/>
        <v>1.02</v>
      </c>
      <c r="R15">
        <f t="shared" si="4"/>
        <v>1</v>
      </c>
      <c r="S15">
        <f t="shared" si="5"/>
        <v>1</v>
      </c>
      <c r="T15" cm="1">
        <f t="array" ref="T15">EXP(SQRT(SUM(LN(O15:S15)^2)))</f>
        <v>1.0744244531716256</v>
      </c>
    </row>
    <row r="16" spans="1:27" ht="33" customHeight="1" x14ac:dyDescent="0.35">
      <c r="A16" s="60" t="s">
        <v>86</v>
      </c>
      <c r="B16" s="19"/>
      <c r="I16" s="19" t="s">
        <v>688</v>
      </c>
      <c r="J16" s="61"/>
      <c r="K16" s="61"/>
      <c r="L16" s="61"/>
      <c r="M16" s="61"/>
      <c r="N16" s="61"/>
    </row>
    <row r="17" spans="1:20" ht="33" customHeight="1" x14ac:dyDescent="0.35">
      <c r="A17" s="60" t="s">
        <v>92</v>
      </c>
      <c r="B17" s="19" t="s">
        <v>93</v>
      </c>
      <c r="E17" s="19" t="s">
        <v>684</v>
      </c>
      <c r="F17" s="19" t="s">
        <v>50</v>
      </c>
      <c r="G17" s="19" t="s">
        <v>685</v>
      </c>
      <c r="H17" s="19" t="s">
        <v>686</v>
      </c>
      <c r="I17" s="19" t="s">
        <v>58</v>
      </c>
      <c r="J17" s="24">
        <v>2</v>
      </c>
      <c r="K17" s="25">
        <v>3</v>
      </c>
      <c r="L17" s="24">
        <v>2</v>
      </c>
      <c r="M17" s="23">
        <v>1</v>
      </c>
      <c r="N17" s="23">
        <v>1</v>
      </c>
      <c r="O17">
        <f t="shared" si="1"/>
        <v>1.05</v>
      </c>
      <c r="P17">
        <f t="shared" si="2"/>
        <v>1.05</v>
      </c>
      <c r="Q17">
        <f t="shared" si="3"/>
        <v>1.02</v>
      </c>
      <c r="R17">
        <f t="shared" si="4"/>
        <v>1</v>
      </c>
      <c r="S17">
        <f t="shared" si="5"/>
        <v>1</v>
      </c>
      <c r="T17" cm="1">
        <f t="array" ref="T17">EXP(SQRT(SUM(LN(O17:S17)^2)))</f>
        <v>1.0744244531716256</v>
      </c>
    </row>
    <row r="18" spans="1:20" ht="33" customHeight="1" x14ac:dyDescent="0.35">
      <c r="A18" s="60" t="s">
        <v>120</v>
      </c>
      <c r="B18" s="19"/>
      <c r="E18" s="19" t="s">
        <v>568</v>
      </c>
      <c r="J18" s="61"/>
      <c r="K18" s="61"/>
      <c r="L18" s="61"/>
      <c r="M18" s="61"/>
      <c r="N18" s="61"/>
    </row>
    <row r="19" spans="1:20" ht="29" x14ac:dyDescent="0.35">
      <c r="A19" s="60" t="s">
        <v>123</v>
      </c>
      <c r="B19" s="19"/>
      <c r="E19" s="19" t="s">
        <v>568</v>
      </c>
      <c r="J19" s="61"/>
      <c r="K19" s="61"/>
      <c r="L19" s="61"/>
      <c r="M19" s="61"/>
      <c r="N19" s="61"/>
    </row>
  </sheetData>
  <mergeCells count="1">
    <mergeCell ref="V3:AA3"/>
  </mergeCells>
  <hyperlinks>
    <hyperlink ref="A1" location="'Table of contents'!A1" display="Return to table of contents"/>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24"/>
  <sheetViews>
    <sheetView tabSelected="1" zoomScale="80" zoomScaleNormal="80" workbookViewId="0">
      <selection activeCell="A2" sqref="A2:XFD6"/>
    </sheetView>
  </sheetViews>
  <sheetFormatPr defaultRowHeight="14.5" x14ac:dyDescent="0.35"/>
  <cols>
    <col min="1" max="1" width="20.81640625" customWidth="1"/>
  </cols>
  <sheetData>
    <row r="1" spans="1:49" x14ac:dyDescent="0.35">
      <c r="A1" s="76" t="s">
        <v>873</v>
      </c>
    </row>
    <row r="2" spans="1:49" x14ac:dyDescent="0.35">
      <c r="A2" t="s">
        <v>956</v>
      </c>
    </row>
    <row r="3" spans="1:49" x14ac:dyDescent="0.35">
      <c r="A3" s="99"/>
      <c r="B3" t="s">
        <v>962</v>
      </c>
    </row>
    <row r="4" spans="1:49" x14ac:dyDescent="0.35">
      <c r="A4" s="84"/>
      <c r="B4" t="s">
        <v>963</v>
      </c>
    </row>
    <row r="5" spans="1:49" x14ac:dyDescent="0.35">
      <c r="B5" s="105" t="s">
        <v>47</v>
      </c>
      <c r="C5" s="123" t="s">
        <v>54</v>
      </c>
      <c r="D5" s="123"/>
      <c r="E5" s="123"/>
      <c r="F5" s="106" t="s">
        <v>62</v>
      </c>
      <c r="G5" s="125" t="s">
        <v>971</v>
      </c>
      <c r="H5" s="125"/>
      <c r="I5" s="125"/>
      <c r="J5" s="125"/>
      <c r="K5" s="125"/>
      <c r="L5" s="125"/>
      <c r="M5" s="125"/>
      <c r="N5" s="125"/>
      <c r="O5" s="125"/>
      <c r="P5" s="125"/>
      <c r="Q5" s="125"/>
      <c r="R5" s="125"/>
      <c r="S5" s="125"/>
      <c r="T5" s="125"/>
      <c r="U5" s="125"/>
      <c r="V5" s="125"/>
      <c r="W5" s="125"/>
      <c r="X5" s="125"/>
      <c r="Y5" s="125"/>
      <c r="Z5" s="125"/>
      <c r="AA5" s="126" t="s">
        <v>73</v>
      </c>
      <c r="AB5" s="126"/>
      <c r="AC5" s="126"/>
      <c r="AD5" s="126"/>
      <c r="AE5" s="126"/>
      <c r="AF5" s="126"/>
      <c r="AG5" s="126"/>
      <c r="AH5" s="126"/>
      <c r="AI5" s="126"/>
      <c r="AJ5" s="126"/>
      <c r="AK5" s="126"/>
      <c r="AL5" s="126"/>
      <c r="AM5" s="109" t="s">
        <v>972</v>
      </c>
      <c r="AN5" s="127" t="s">
        <v>80</v>
      </c>
      <c r="AO5" s="127"/>
      <c r="AP5" s="127"/>
      <c r="AQ5" s="127"/>
      <c r="AR5" s="108" t="s">
        <v>1040</v>
      </c>
      <c r="AS5" s="107" t="s">
        <v>976</v>
      </c>
      <c r="AT5" s="122" t="s">
        <v>939</v>
      </c>
      <c r="AU5" s="122"/>
      <c r="AV5" s="122"/>
      <c r="AW5" s="122"/>
    </row>
    <row r="6" spans="1:49" s="19" customFormat="1" ht="130.5" x14ac:dyDescent="0.35">
      <c r="A6" s="19" t="s">
        <v>957</v>
      </c>
      <c r="B6" s="19" t="s">
        <v>47</v>
      </c>
      <c r="C6" s="19" t="s">
        <v>968</v>
      </c>
      <c r="D6" s="19" t="s">
        <v>969</v>
      </c>
      <c r="E6" s="19" t="s">
        <v>970</v>
      </c>
      <c r="F6" s="19" t="s">
        <v>62</v>
      </c>
      <c r="G6" s="19" t="s">
        <v>67</v>
      </c>
      <c r="H6" s="19" t="s">
        <v>1028</v>
      </c>
      <c r="I6" s="19" t="s">
        <v>1075</v>
      </c>
      <c r="J6" s="19" t="s">
        <v>1077</v>
      </c>
      <c r="K6" s="19" t="s">
        <v>1029</v>
      </c>
      <c r="L6" s="19" t="s">
        <v>1038</v>
      </c>
      <c r="M6" s="19" t="s">
        <v>1035</v>
      </c>
      <c r="N6" s="19" t="s">
        <v>1041</v>
      </c>
      <c r="O6" s="19" t="s">
        <v>1031</v>
      </c>
      <c r="P6" s="19" t="s">
        <v>1036</v>
      </c>
      <c r="Q6" s="19" t="s">
        <v>1042</v>
      </c>
      <c r="R6" s="19" t="s">
        <v>1032</v>
      </c>
      <c r="S6" s="19" t="s">
        <v>1037</v>
      </c>
      <c r="T6" s="19" t="s">
        <v>1043</v>
      </c>
      <c r="U6" s="19" t="s">
        <v>1068</v>
      </c>
      <c r="V6" s="19" t="s">
        <v>1069</v>
      </c>
      <c r="W6" s="19" t="s">
        <v>1070</v>
      </c>
      <c r="X6" s="19" t="s">
        <v>1030</v>
      </c>
      <c r="Y6" s="19" t="s">
        <v>1039</v>
      </c>
      <c r="Z6" s="19" t="s">
        <v>1044</v>
      </c>
      <c r="AA6" s="19" t="s">
        <v>1051</v>
      </c>
      <c r="AB6" s="19" t="s">
        <v>1052</v>
      </c>
      <c r="AC6" s="19" t="s">
        <v>1045</v>
      </c>
      <c r="AD6" s="19" t="s">
        <v>1055</v>
      </c>
      <c r="AE6" s="19" t="s">
        <v>1053</v>
      </c>
      <c r="AF6" s="19" t="s">
        <v>1046</v>
      </c>
      <c r="AG6" s="19" t="s">
        <v>1056</v>
      </c>
      <c r="AH6" s="19" t="s">
        <v>1054</v>
      </c>
      <c r="AI6" s="19" t="s">
        <v>1047</v>
      </c>
      <c r="AJ6" s="19" t="s">
        <v>1057</v>
      </c>
      <c r="AK6" s="19" t="s">
        <v>1058</v>
      </c>
      <c r="AL6" s="19" t="s">
        <v>1048</v>
      </c>
      <c r="AM6" s="19" t="s">
        <v>972</v>
      </c>
      <c r="AN6" s="19" t="s">
        <v>975</v>
      </c>
      <c r="AO6" s="19" t="s">
        <v>973</v>
      </c>
      <c r="AP6" s="19" t="s">
        <v>974</v>
      </c>
      <c r="AQ6" s="19" t="s">
        <v>1050</v>
      </c>
      <c r="AR6" s="19" t="s">
        <v>1040</v>
      </c>
      <c r="AS6" s="101" t="s">
        <v>976</v>
      </c>
      <c r="AT6" s="19" t="s">
        <v>754</v>
      </c>
      <c r="AU6" s="19" t="s">
        <v>755</v>
      </c>
      <c r="AV6" s="19" t="s">
        <v>1049</v>
      </c>
      <c r="AW6" s="101" t="s">
        <v>291</v>
      </c>
    </row>
    <row r="7" spans="1:49" x14ac:dyDescent="0.35">
      <c r="A7" s="77" t="s">
        <v>959</v>
      </c>
      <c r="B7">
        <f>'CA - CRSC'!AO8</f>
        <v>1.0284009745979465</v>
      </c>
      <c r="C7" s="84"/>
      <c r="D7" s="84"/>
      <c r="E7" s="84"/>
      <c r="F7">
        <f>'CA - CRSC'!AO7</f>
        <v>1.2295911287822268</v>
      </c>
      <c r="G7" s="84"/>
      <c r="H7" s="84"/>
      <c r="I7" s="99">
        <f>'CA - CRSC'!AO60</f>
        <v>1.1130148943987077</v>
      </c>
      <c r="J7" s="84"/>
      <c r="K7" s="84"/>
      <c r="L7" s="84"/>
      <c r="M7" s="99">
        <f>'CA - CRSC'!$AO13</f>
        <v>1.2284225230179247</v>
      </c>
      <c r="N7" s="99">
        <f>'CA - CRSC'!AO17</f>
        <v>1.0540666817458317</v>
      </c>
      <c r="O7" s="84"/>
      <c r="P7" s="99">
        <f>'CA - CRSC'!$AO14</f>
        <v>1.2284225230179247</v>
      </c>
      <c r="Q7" s="99">
        <f>'CA - CRSC'!AO22</f>
        <v>1.0540666817458317</v>
      </c>
      <c r="R7" s="99">
        <f>'CA - CRSC'!$AO15</f>
        <v>1.2284225230179247</v>
      </c>
      <c r="S7" s="84"/>
      <c r="T7">
        <f>'CA - CRSC'!AO24</f>
        <v>1.2368841345971353</v>
      </c>
      <c r="U7" s="84"/>
      <c r="V7" s="99">
        <f>'CA - CRSC'!$AO16</f>
        <v>1.2284225230179247</v>
      </c>
      <c r="W7" s="99">
        <f>'CA - CRSC'!AO21</f>
        <v>1.0540666817458317</v>
      </c>
      <c r="X7" s="84"/>
      <c r="Y7" s="84"/>
      <c r="Z7" s="84"/>
      <c r="AA7" s="84"/>
      <c r="AB7" s="99">
        <f>'CA - CRSC'!$AO78</f>
        <v>1.5014496933519168</v>
      </c>
      <c r="AC7" s="99">
        <f>'CA - CRSC'!AO84</f>
        <v>1.5014496933519168</v>
      </c>
      <c r="AD7" s="84"/>
      <c r="AE7" s="99">
        <f>'CA - CRSC'!$AO79</f>
        <v>1.5014496933519168</v>
      </c>
      <c r="AF7" s="84"/>
      <c r="AG7" s="84"/>
      <c r="AH7" s="99">
        <f>'CA - CRSC'!$AO80</f>
        <v>1.5014496933519168</v>
      </c>
      <c r="AI7" s="84"/>
      <c r="AJ7" s="84"/>
      <c r="AK7" s="99">
        <f>'CA - CRSC'!$AO81</f>
        <v>1.5014496933519168</v>
      </c>
      <c r="AL7" s="84"/>
      <c r="AM7" s="84"/>
      <c r="AN7" s="99">
        <f>'CA - CRSC'!AO106</f>
        <v>1.05</v>
      </c>
      <c r="AO7" s="84"/>
      <c r="AP7" s="84"/>
      <c r="AQ7" s="84"/>
      <c r="AR7" s="99">
        <f>'CA - CRSC'!AO114</f>
        <v>2.3367857022136453</v>
      </c>
      <c r="AS7" s="99">
        <f>'CA - CRSC'!AO113</f>
        <v>2.3367857022136453</v>
      </c>
      <c r="AT7" s="99">
        <f>'CA - CRSC'!AO147</f>
        <v>1.05</v>
      </c>
      <c r="AU7" s="99">
        <f>AT7</f>
        <v>1.05</v>
      </c>
      <c r="AV7" s="84"/>
      <c r="AW7" s="99">
        <f>'CA - CRSC'!AO148</f>
        <v>1.5</v>
      </c>
    </row>
    <row r="8" spans="1:49" x14ac:dyDescent="0.35">
      <c r="A8" s="76" t="s">
        <v>1072</v>
      </c>
      <c r="B8" s="99">
        <f>'SK - Statscan'!T4</f>
        <v>1.02</v>
      </c>
      <c r="C8" s="99">
        <f>'SK - Statscan'!T5</f>
        <v>1.02</v>
      </c>
      <c r="D8" s="99">
        <f>'SK - Statscan'!T6</f>
        <v>1.02</v>
      </c>
      <c r="E8" s="84"/>
      <c r="F8" s="84"/>
      <c r="G8" s="84"/>
      <c r="H8" s="84"/>
      <c r="I8" s="84"/>
      <c r="J8" s="84"/>
      <c r="K8" s="84"/>
      <c r="L8" s="84"/>
      <c r="M8" s="84"/>
      <c r="N8" s="84"/>
      <c r="O8" s="84"/>
      <c r="P8" s="84"/>
      <c r="Q8" s="84"/>
      <c r="R8" s="84"/>
      <c r="S8" s="84"/>
      <c r="T8" s="84"/>
      <c r="U8" s="84"/>
      <c r="V8" s="84"/>
      <c r="W8" s="84"/>
      <c r="X8" s="84"/>
      <c r="Y8" s="84"/>
      <c r="Z8" s="84"/>
      <c r="AA8" s="84"/>
      <c r="AB8" s="84"/>
      <c r="AC8" s="84"/>
      <c r="AD8" s="84"/>
      <c r="AE8" s="84"/>
      <c r="AF8" s="84"/>
      <c r="AG8" s="84"/>
      <c r="AH8" s="84"/>
      <c r="AI8" s="84"/>
      <c r="AJ8" s="84"/>
      <c r="AK8" s="84"/>
      <c r="AL8" s="84"/>
      <c r="AM8" s="84"/>
      <c r="AN8" s="84"/>
      <c r="AO8" s="84"/>
      <c r="AP8" s="84"/>
      <c r="AQ8" s="84"/>
      <c r="AR8" s="84"/>
      <c r="AS8" s="84"/>
      <c r="AT8" s="84"/>
      <c r="AU8" s="84"/>
      <c r="AV8" s="84"/>
      <c r="AW8" s="84"/>
    </row>
    <row r="9" spans="1:49" x14ac:dyDescent="0.35">
      <c r="A9" s="76" t="s">
        <v>1074</v>
      </c>
      <c r="B9">
        <f>'CA - MacWilliam et al 2016'!T5</f>
        <v>1.2544986286245612</v>
      </c>
      <c r="C9" s="84"/>
      <c r="D9" s="84"/>
      <c r="E9" s="84"/>
      <c r="F9" s="99">
        <f>'CA - MacWilliam et al 2016'!T6</f>
        <v>1.2152396494091648</v>
      </c>
      <c r="G9" s="84"/>
      <c r="H9" s="99">
        <f>'CA - MacWilliam et al 2016'!T11</f>
        <v>1.2152396494091648</v>
      </c>
      <c r="I9" s="84"/>
      <c r="J9" s="84"/>
      <c r="K9" s="84"/>
      <c r="L9">
        <f>'CA - MacWilliam et al 2016'!T7</f>
        <v>1.3000688016831126</v>
      </c>
      <c r="M9" s="84"/>
      <c r="N9">
        <f>L9</f>
        <v>1.3000688016831126</v>
      </c>
      <c r="O9">
        <f>'CA - MacWilliam et al 2016'!$T8</f>
        <v>1.2152396494091648</v>
      </c>
      <c r="P9" s="84"/>
      <c r="Q9">
        <f>O9</f>
        <v>1.2152396494091648</v>
      </c>
      <c r="R9" s="84"/>
      <c r="S9">
        <f>'CA - MacWilliam et al 2016'!T9</f>
        <v>1.2152396494091648</v>
      </c>
      <c r="T9" s="84"/>
      <c r="U9">
        <f>'CA - MacWilliam et al 2016'!$T10</f>
        <v>1.2152396494091648</v>
      </c>
      <c r="V9" s="84"/>
      <c r="W9">
        <f>U9</f>
        <v>1.2152396494091648</v>
      </c>
      <c r="X9" s="84"/>
      <c r="Y9" s="84"/>
      <c r="Z9" s="84"/>
      <c r="AA9" s="84"/>
      <c r="AB9">
        <f>'CA - MacWilliam et al 2016'!$T12</f>
        <v>1.575657361015304</v>
      </c>
      <c r="AC9">
        <f>'CA - MacWilliam et al 2016'!$T12</f>
        <v>1.575657361015304</v>
      </c>
      <c r="AD9" s="84"/>
      <c r="AE9">
        <f>'CA - MacWilliam et al 2016'!$T13</f>
        <v>1.575657361015304</v>
      </c>
      <c r="AF9" s="99">
        <f>'CA - MacWilliam et al 2016'!$T13</f>
        <v>1.575657361015304</v>
      </c>
      <c r="AG9" s="84"/>
      <c r="AH9">
        <f>'CA - MacWilliam et al 2016'!$T14</f>
        <v>1.575657361015304</v>
      </c>
      <c r="AI9" s="99">
        <f>'CA - MacWilliam et al 2016'!$T14</f>
        <v>1.575657361015304</v>
      </c>
      <c r="AJ9" s="84"/>
      <c r="AK9" s="84"/>
      <c r="AL9" s="84"/>
      <c r="AM9" s="84"/>
      <c r="AN9" s="84"/>
      <c r="AO9">
        <f>'CA - MacWilliam et al 2016'!T24</f>
        <v>1.2354522921220721</v>
      </c>
      <c r="AP9">
        <f>'CA - MacWilliam et al 2016'!T23</f>
        <v>1.2152396494091648</v>
      </c>
      <c r="AQ9" s="84"/>
      <c r="AR9" s="84"/>
      <c r="AS9" s="98"/>
      <c r="AT9">
        <f>'CA - MacWilliam et al 2016'!T28</f>
        <v>1.508769162317128</v>
      </c>
      <c r="AU9">
        <f>'CA - MacWilliam et al 2016'!T29</f>
        <v>1.5131264002724396</v>
      </c>
      <c r="AV9" s="84"/>
      <c r="AW9" s="96">
        <f>'CA - MacWilliam et al 2016'!T33</f>
        <v>1.5681449998445471</v>
      </c>
    </row>
    <row r="10" spans="1:49" x14ac:dyDescent="0.35">
      <c r="A10" t="s">
        <v>1059</v>
      </c>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121">
        <f>T15</f>
        <v>1.05</v>
      </c>
      <c r="AU10" s="121">
        <f>T16</f>
        <v>1.05</v>
      </c>
      <c r="AV10" s="99">
        <f>T17</f>
        <v>1.0751621268805629</v>
      </c>
      <c r="AW10" s="121">
        <f>T18</f>
        <v>1.5</v>
      </c>
    </row>
    <row r="11" spans="1:49" x14ac:dyDescent="0.35">
      <c r="A11" t="s">
        <v>1034</v>
      </c>
      <c r="B11">
        <f>MIN(B7:B10)</f>
        <v>1.02</v>
      </c>
      <c r="C11">
        <f t="shared" ref="C11:AW11" si="0">MIN(C7:C10)</f>
        <v>1.02</v>
      </c>
      <c r="D11">
        <f t="shared" si="0"/>
        <v>1.02</v>
      </c>
      <c r="E11">
        <f t="shared" si="0"/>
        <v>0</v>
      </c>
      <c r="F11">
        <f t="shared" si="0"/>
        <v>1.2152396494091648</v>
      </c>
      <c r="G11">
        <f t="shared" si="0"/>
        <v>0</v>
      </c>
      <c r="H11">
        <f t="shared" si="0"/>
        <v>1.2152396494091648</v>
      </c>
      <c r="I11">
        <f t="shared" si="0"/>
        <v>1.1130148943987077</v>
      </c>
      <c r="J11">
        <f t="shared" si="0"/>
        <v>0</v>
      </c>
      <c r="K11">
        <f t="shared" si="0"/>
        <v>0</v>
      </c>
      <c r="L11">
        <f t="shared" si="0"/>
        <v>1.3000688016831126</v>
      </c>
      <c r="M11">
        <f t="shared" si="0"/>
        <v>1.2284225230179247</v>
      </c>
      <c r="N11">
        <f t="shared" si="0"/>
        <v>1.0540666817458317</v>
      </c>
      <c r="O11">
        <f t="shared" si="0"/>
        <v>1.2152396494091648</v>
      </c>
      <c r="P11">
        <f t="shared" si="0"/>
        <v>1.2284225230179247</v>
      </c>
      <c r="Q11">
        <f t="shared" si="0"/>
        <v>1.0540666817458317</v>
      </c>
      <c r="R11">
        <f>MIN(R7:R10)</f>
        <v>1.2284225230179247</v>
      </c>
      <c r="S11">
        <f t="shared" si="0"/>
        <v>1.2152396494091648</v>
      </c>
      <c r="T11">
        <f t="shared" si="0"/>
        <v>1.2368841345971353</v>
      </c>
      <c r="U11">
        <f t="shared" si="0"/>
        <v>1.2152396494091648</v>
      </c>
      <c r="V11">
        <f t="shared" si="0"/>
        <v>1.2284225230179247</v>
      </c>
      <c r="W11">
        <f t="shared" si="0"/>
        <v>1.0540666817458317</v>
      </c>
      <c r="X11">
        <f t="shared" si="0"/>
        <v>0</v>
      </c>
      <c r="Y11">
        <f t="shared" si="0"/>
        <v>0</v>
      </c>
      <c r="Z11">
        <f t="shared" si="0"/>
        <v>0</v>
      </c>
      <c r="AA11">
        <f t="shared" si="0"/>
        <v>0</v>
      </c>
      <c r="AB11">
        <f t="shared" si="0"/>
        <v>1.5014496933519168</v>
      </c>
      <c r="AC11">
        <f t="shared" si="0"/>
        <v>1.5014496933519168</v>
      </c>
      <c r="AD11">
        <f t="shared" si="0"/>
        <v>0</v>
      </c>
      <c r="AE11">
        <f t="shared" si="0"/>
        <v>1.5014496933519168</v>
      </c>
      <c r="AF11">
        <f t="shared" si="0"/>
        <v>1.575657361015304</v>
      </c>
      <c r="AG11">
        <f t="shared" si="0"/>
        <v>0</v>
      </c>
      <c r="AH11">
        <f t="shared" si="0"/>
        <v>1.5014496933519168</v>
      </c>
      <c r="AI11">
        <f t="shared" si="0"/>
        <v>1.575657361015304</v>
      </c>
      <c r="AJ11">
        <f t="shared" si="0"/>
        <v>0</v>
      </c>
      <c r="AK11">
        <f t="shared" si="0"/>
        <v>1.5014496933519168</v>
      </c>
      <c r="AL11">
        <f t="shared" si="0"/>
        <v>0</v>
      </c>
      <c r="AM11">
        <f t="shared" si="0"/>
        <v>0</v>
      </c>
      <c r="AN11">
        <f t="shared" si="0"/>
        <v>1.05</v>
      </c>
      <c r="AO11">
        <f t="shared" si="0"/>
        <v>1.2354522921220721</v>
      </c>
      <c r="AP11">
        <f t="shared" si="0"/>
        <v>1.2152396494091648</v>
      </c>
      <c r="AQ11">
        <f t="shared" si="0"/>
        <v>0</v>
      </c>
      <c r="AR11">
        <f t="shared" si="0"/>
        <v>2.3367857022136453</v>
      </c>
      <c r="AS11">
        <f t="shared" si="0"/>
        <v>2.3367857022136453</v>
      </c>
      <c r="AT11">
        <f t="shared" si="0"/>
        <v>1.05</v>
      </c>
      <c r="AU11">
        <f t="shared" si="0"/>
        <v>1.05</v>
      </c>
      <c r="AV11">
        <f t="shared" si="0"/>
        <v>1.0751621268805629</v>
      </c>
      <c r="AW11">
        <f t="shared" si="0"/>
        <v>1.5</v>
      </c>
    </row>
    <row r="13" spans="1:49" ht="15" thickBot="1" x14ac:dyDescent="0.4">
      <c r="A13" t="s">
        <v>1060</v>
      </c>
    </row>
    <row r="14" spans="1:49" ht="52.5" thickBot="1" x14ac:dyDescent="0.4">
      <c r="A14" s="9" t="s">
        <v>38</v>
      </c>
      <c r="B14" s="7" t="s">
        <v>39</v>
      </c>
      <c r="C14" s="7" t="s">
        <v>40</v>
      </c>
      <c r="D14" s="7" t="s">
        <v>41</v>
      </c>
      <c r="E14" s="7" t="s">
        <v>42</v>
      </c>
      <c r="F14" s="7" t="s">
        <v>43</v>
      </c>
      <c r="G14" s="7" t="s">
        <v>44</v>
      </c>
      <c r="H14" s="7" t="s">
        <v>45</v>
      </c>
      <c r="I14" s="7" t="s">
        <v>46</v>
      </c>
      <c r="J14" s="7" t="s">
        <v>34</v>
      </c>
      <c r="K14" s="7" t="s">
        <v>33</v>
      </c>
      <c r="L14" s="7" t="s">
        <v>796</v>
      </c>
      <c r="M14" s="7" t="s">
        <v>797</v>
      </c>
      <c r="N14" s="7" t="s">
        <v>798</v>
      </c>
      <c r="O14" s="7" t="s">
        <v>907</v>
      </c>
      <c r="P14" s="7" t="s">
        <v>908</v>
      </c>
      <c r="Q14" s="7" t="s">
        <v>909</v>
      </c>
      <c r="R14" s="7" t="s">
        <v>910</v>
      </c>
      <c r="S14" s="7" t="s">
        <v>911</v>
      </c>
      <c r="T14" s="47" t="s">
        <v>912</v>
      </c>
      <c r="V14" s="124" t="s">
        <v>905</v>
      </c>
      <c r="W14" s="124"/>
      <c r="X14" s="124"/>
      <c r="Y14" s="124"/>
      <c r="Z14" s="124"/>
      <c r="AA14" s="124"/>
    </row>
    <row r="15" spans="1:49" ht="15" thickBot="1" x14ac:dyDescent="0.4">
      <c r="A15" s="10" t="s">
        <v>939</v>
      </c>
      <c r="B15" t="s">
        <v>754</v>
      </c>
      <c r="E15" t="s">
        <v>940</v>
      </c>
      <c r="F15" t="s">
        <v>1062</v>
      </c>
      <c r="G15" t="s">
        <v>1063</v>
      </c>
      <c r="H15" t="s">
        <v>1064</v>
      </c>
      <c r="I15" t="s">
        <v>914</v>
      </c>
      <c r="J15">
        <v>1</v>
      </c>
      <c r="K15">
        <f>MIN(B22:B24)</f>
        <v>3</v>
      </c>
      <c r="L15">
        <f>MIN(C22:C24)</f>
        <v>1</v>
      </c>
      <c r="M15">
        <v>1</v>
      </c>
      <c r="N15">
        <v>1</v>
      </c>
      <c r="O15">
        <f>IF(J15=1,W$16,IF(J15=2,W$17,IF(J15=3,W$18,IF(J15=4,W$19,IF(J15=5,W$20,"no")))))</f>
        <v>1</v>
      </c>
      <c r="P15">
        <f t="shared" ref="P15:S15" si="1">IF(K15=1,X$16,IF(K15=2,X$17,IF(K15=3,X$18,IF(K15=4,X$19,IF(K15=5,X$20,"no")))))</f>
        <v>1.05</v>
      </c>
      <c r="Q15">
        <f t="shared" si="1"/>
        <v>1</v>
      </c>
      <c r="R15">
        <f t="shared" si="1"/>
        <v>1</v>
      </c>
      <c r="S15">
        <f t="shared" si="1"/>
        <v>1</v>
      </c>
      <c r="T15" cm="1">
        <f t="array" ref="T15">EXP(SQRT(SUM(LN(O15:S15)^2)))</f>
        <v>1.05</v>
      </c>
      <c r="V15" s="47" t="s">
        <v>906</v>
      </c>
      <c r="W15" s="7" t="s">
        <v>907</v>
      </c>
      <c r="X15" s="7" t="s">
        <v>908</v>
      </c>
      <c r="Y15" s="7" t="s">
        <v>909</v>
      </c>
      <c r="Z15" s="7" t="s">
        <v>910</v>
      </c>
      <c r="AA15" s="7" t="s">
        <v>911</v>
      </c>
    </row>
    <row r="16" spans="1:49" x14ac:dyDescent="0.35">
      <c r="B16" t="s">
        <v>755</v>
      </c>
      <c r="E16" t="s">
        <v>940</v>
      </c>
      <c r="F16" t="s">
        <v>1062</v>
      </c>
      <c r="G16" t="s">
        <v>1063</v>
      </c>
      <c r="H16" t="s">
        <v>1064</v>
      </c>
      <c r="I16" t="s">
        <v>914</v>
      </c>
      <c r="J16">
        <v>1</v>
      </c>
      <c r="K16">
        <f>MIN(D22:D24)</f>
        <v>3</v>
      </c>
      <c r="L16">
        <f>MIN(E22:E24)</f>
        <v>1</v>
      </c>
      <c r="M16">
        <v>1</v>
      </c>
      <c r="N16">
        <v>1</v>
      </c>
      <c r="O16">
        <f t="shared" ref="O16:O18" si="2">IF(J16=1,W$16,IF(J16=2,W$17,IF(J16=3,W$18,IF(J16=4,W$19,IF(J16=5,W$20,"no")))))</f>
        <v>1</v>
      </c>
      <c r="P16">
        <f t="shared" ref="P16:P18" si="3">IF(K16=1,X$16,IF(K16=2,X$17,IF(K16=3,X$18,IF(K16=4,X$19,IF(K16=5,X$20,"no")))))</f>
        <v>1.05</v>
      </c>
      <c r="Q16">
        <f t="shared" ref="Q16:Q18" si="4">IF(L16=1,Y$16,IF(L16=2,Y$17,IF(L16=3,Y$18,IF(L16=4,Y$19,IF(L16=5,Y$20,"no")))))</f>
        <v>1</v>
      </c>
      <c r="R16">
        <f t="shared" ref="R16:R18" si="5">IF(M16=1,Z$16,IF(M16=2,Z$17,IF(M16=3,Z$18,IF(M16=4,Z$19,IF(M16=5,Z$20,"no")))))</f>
        <v>1</v>
      </c>
      <c r="S16">
        <f t="shared" ref="S16:S18" si="6">IF(N16=1,AA$16,IF(N16=2,AA$17,IF(N16=3,AA$18,IF(N16=4,AA$19,IF(N16=5,AA$20,"no")))))</f>
        <v>1</v>
      </c>
      <c r="T16" cm="1">
        <f t="array" ref="T16">EXP(SQRT(SUM(LN(O16:S16)^2)))</f>
        <v>1.05</v>
      </c>
      <c r="V16">
        <v>1</v>
      </c>
      <c r="W16">
        <v>1</v>
      </c>
      <c r="X16">
        <v>1</v>
      </c>
      <c r="Y16">
        <v>1</v>
      </c>
      <c r="Z16">
        <v>1</v>
      </c>
      <c r="AA16">
        <v>1</v>
      </c>
    </row>
    <row r="17" spans="1:27" x14ac:dyDescent="0.35">
      <c r="B17" t="s">
        <v>1049</v>
      </c>
      <c r="E17" t="s">
        <v>748</v>
      </c>
      <c r="F17" t="s">
        <v>1062</v>
      </c>
      <c r="G17" t="s">
        <v>1063</v>
      </c>
      <c r="H17" t="s">
        <v>927</v>
      </c>
      <c r="I17" t="s">
        <v>914</v>
      </c>
      <c r="J17">
        <v>2</v>
      </c>
      <c r="K17">
        <f>MIN(F22:F24)</f>
        <v>3</v>
      </c>
      <c r="L17">
        <f>MIN(G22:G24)</f>
        <v>2</v>
      </c>
      <c r="M17">
        <v>2</v>
      </c>
      <c r="N17">
        <v>1</v>
      </c>
      <c r="O17">
        <f t="shared" si="2"/>
        <v>1.05</v>
      </c>
      <c r="P17">
        <f t="shared" si="3"/>
        <v>1.05</v>
      </c>
      <c r="Q17">
        <f t="shared" si="4"/>
        <v>1.02</v>
      </c>
      <c r="R17">
        <f t="shared" si="5"/>
        <v>1.01</v>
      </c>
      <c r="S17">
        <f t="shared" si="6"/>
        <v>1</v>
      </c>
      <c r="T17" cm="1">
        <f t="array" ref="T17">EXP(SQRT(SUM(LN(O17:S17)^2)))</f>
        <v>1.0751621268805629</v>
      </c>
      <c r="V17">
        <v>2</v>
      </c>
      <c r="W17">
        <v>1.05</v>
      </c>
      <c r="X17">
        <v>1.02</v>
      </c>
      <c r="Y17">
        <v>1.02</v>
      </c>
      <c r="Z17">
        <v>1.01</v>
      </c>
      <c r="AA17">
        <v>1.05</v>
      </c>
    </row>
    <row r="18" spans="1:27" x14ac:dyDescent="0.35">
      <c r="B18" t="s">
        <v>291</v>
      </c>
      <c r="E18" t="s">
        <v>1061</v>
      </c>
      <c r="F18">
        <v>100</v>
      </c>
      <c r="G18" t="s">
        <v>1067</v>
      </c>
      <c r="H18" t="s">
        <v>1064</v>
      </c>
      <c r="I18" t="s">
        <v>914</v>
      </c>
      <c r="J18">
        <v>1</v>
      </c>
      <c r="K18">
        <v>1</v>
      </c>
      <c r="L18">
        <v>1</v>
      </c>
      <c r="M18">
        <v>1</v>
      </c>
      <c r="N18">
        <v>4</v>
      </c>
      <c r="O18">
        <f t="shared" si="2"/>
        <v>1</v>
      </c>
      <c r="P18">
        <f t="shared" si="3"/>
        <v>1</v>
      </c>
      <c r="Q18">
        <f t="shared" si="4"/>
        <v>1</v>
      </c>
      <c r="R18">
        <f t="shared" si="5"/>
        <v>1</v>
      </c>
      <c r="S18">
        <f t="shared" si="6"/>
        <v>1.5</v>
      </c>
      <c r="T18" cm="1">
        <f t="array" ref="T18">EXP(SQRT(SUM(LN(O18:S18)^2)))</f>
        <v>1.5</v>
      </c>
      <c r="V18">
        <v>3</v>
      </c>
      <c r="W18">
        <v>1.1000000000000001</v>
      </c>
      <c r="X18">
        <v>1.05</v>
      </c>
      <c r="Y18">
        <v>1.1000000000000001</v>
      </c>
      <c r="Z18">
        <v>1.02</v>
      </c>
      <c r="AA18">
        <v>1.2</v>
      </c>
    </row>
    <row r="19" spans="1:27" x14ac:dyDescent="0.35">
      <c r="V19">
        <v>4</v>
      </c>
      <c r="W19">
        <v>1.2</v>
      </c>
      <c r="X19">
        <v>1.1000000000000001</v>
      </c>
      <c r="Y19">
        <v>1.2</v>
      </c>
      <c r="Z19">
        <v>1.05</v>
      </c>
      <c r="AA19">
        <v>1.5</v>
      </c>
    </row>
    <row r="20" spans="1:27" ht="72.5" x14ac:dyDescent="0.35">
      <c r="A20" s="19"/>
      <c r="B20" s="19" t="s">
        <v>754</v>
      </c>
      <c r="C20" s="19"/>
      <c r="D20" s="19" t="s">
        <v>755</v>
      </c>
      <c r="E20" s="19"/>
      <c r="F20" s="19" t="s">
        <v>1049</v>
      </c>
      <c r="G20" s="19"/>
      <c r="H20" s="19"/>
      <c r="I20" s="19"/>
      <c r="J20" s="19"/>
      <c r="K20" s="19"/>
      <c r="L20" s="19"/>
      <c r="M20" s="19"/>
      <c r="N20" s="19"/>
      <c r="O20" s="19"/>
      <c r="P20" s="19"/>
      <c r="Q20" s="19"/>
      <c r="R20" s="19"/>
      <c r="S20" s="19"/>
      <c r="T20" s="19"/>
      <c r="U20" s="19"/>
      <c r="V20" s="19">
        <v>5</v>
      </c>
      <c r="W20" s="19">
        <v>1.5</v>
      </c>
      <c r="X20" s="19">
        <v>1.2</v>
      </c>
      <c r="Y20" s="19">
        <v>1.5</v>
      </c>
      <c r="Z20" s="19">
        <v>1.1000000000000001</v>
      </c>
      <c r="AA20" s="19">
        <v>2</v>
      </c>
    </row>
    <row r="21" spans="1:27" ht="29" x14ac:dyDescent="0.35">
      <c r="A21" s="19" t="s">
        <v>957</v>
      </c>
      <c r="B21" s="19" t="s">
        <v>33</v>
      </c>
      <c r="C21" s="19" t="s">
        <v>1065</v>
      </c>
      <c r="D21" s="19" t="s">
        <v>33</v>
      </c>
      <c r="E21" s="19" t="s">
        <v>1065</v>
      </c>
      <c r="F21" s="19" t="s">
        <v>33</v>
      </c>
      <c r="G21" s="19" t="s">
        <v>1065</v>
      </c>
      <c r="H21" s="19"/>
      <c r="I21" s="19"/>
      <c r="J21" s="19"/>
      <c r="K21" s="19"/>
      <c r="L21" s="19"/>
      <c r="M21" s="19"/>
      <c r="N21" s="19"/>
      <c r="O21" s="19"/>
      <c r="P21" s="19"/>
      <c r="Q21" s="19"/>
      <c r="R21" s="19"/>
      <c r="S21" s="19"/>
      <c r="T21" s="19"/>
      <c r="U21" s="19"/>
    </row>
    <row r="22" spans="1:27" x14ac:dyDescent="0.35">
      <c r="A22" s="76" t="s">
        <v>959</v>
      </c>
      <c r="B22" s="32">
        <f>'CA - CRSC'!AF147</f>
        <v>3</v>
      </c>
      <c r="C22" s="32">
        <f>'CA - CRSC'!AG147</f>
        <v>1</v>
      </c>
      <c r="D22" s="32">
        <f>B22</f>
        <v>3</v>
      </c>
      <c r="E22" s="32">
        <f>C22</f>
        <v>1</v>
      </c>
      <c r="F22">
        <f>'CA - CRSC'!AF18</f>
        <v>3</v>
      </c>
      <c r="G22">
        <f>'CA - CRSC'!AG18</f>
        <v>2</v>
      </c>
      <c r="H22" s="32"/>
      <c r="I22" s="32"/>
    </row>
    <row r="23" spans="1:27" x14ac:dyDescent="0.35">
      <c r="A23" s="76" t="s">
        <v>960</v>
      </c>
      <c r="B23" t="s">
        <v>1066</v>
      </c>
      <c r="C23" t="s">
        <v>1066</v>
      </c>
      <c r="D23" t="s">
        <v>1066</v>
      </c>
      <c r="E23" t="s">
        <v>1066</v>
      </c>
      <c r="F23" t="s">
        <v>1066</v>
      </c>
      <c r="G23" t="s">
        <v>1066</v>
      </c>
    </row>
    <row r="24" spans="1:27" x14ac:dyDescent="0.35">
      <c r="A24" s="76" t="s">
        <v>965</v>
      </c>
      <c r="B24">
        <f>'CA - MacWilliam et al 2016'!K28</f>
        <v>3</v>
      </c>
      <c r="C24">
        <f>'CA - MacWilliam et al 2016'!L28</f>
        <v>5</v>
      </c>
      <c r="D24">
        <f>'CA - MacWilliam et al 2016'!K29</f>
        <v>3</v>
      </c>
      <c r="E24">
        <f>'CA - MacWilliam et al 2016'!L29</f>
        <v>5</v>
      </c>
      <c r="F24" t="s">
        <v>1066</v>
      </c>
      <c r="G24" t="s">
        <v>1066</v>
      </c>
    </row>
  </sheetData>
  <mergeCells count="6">
    <mergeCell ref="AT5:AW5"/>
    <mergeCell ref="C5:E5"/>
    <mergeCell ref="V14:AA14"/>
    <mergeCell ref="G5:Z5"/>
    <mergeCell ref="AA5:AL5"/>
    <mergeCell ref="AN5:AQ5"/>
  </mergeCells>
  <hyperlinks>
    <hyperlink ref="A1" location="'Table of contents'!A1" display="Return to table of contents"/>
    <hyperlink ref="A7" location="'CA - CRSC'!A1" display="CRSC"/>
    <hyperlink ref="A9" location="'CA - MacWilliam et al 2016'!A1" display="MacWilliam et al. 2016"/>
    <hyperlink ref="A22" location="'CA - CRSC'!A1" display="CRSC"/>
    <hyperlink ref="A23" location="'CA - StatsCan'!A1" display="StatsCan"/>
    <hyperlink ref="A24" location="'CA - MacWilliam et al 2016'!A1" display="MacWilliam et al 2016"/>
    <hyperlink ref="A10" location="'Best practices for emissions'!A1" display="Calculation of emissions according to known best practices"/>
    <hyperlink ref="A8" location="'SK - Statscan'!A1" display="Statscan"/>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36"/>
  <sheetViews>
    <sheetView topLeftCell="A2" zoomScale="80" zoomScaleNormal="80" workbookViewId="0">
      <pane xSplit="1" topLeftCell="AS1" activePane="topRight" state="frozen"/>
      <selection pane="topRight" activeCell="F19" sqref="F19"/>
    </sheetView>
  </sheetViews>
  <sheetFormatPr defaultRowHeight="14.5" x14ac:dyDescent="0.35"/>
  <cols>
    <col min="1" max="1" width="24.7265625" customWidth="1"/>
    <col min="2" max="2" width="11.81640625" bestFit="1" customWidth="1"/>
    <col min="6" max="6" width="11.81640625" bestFit="1" customWidth="1"/>
    <col min="9" max="9" width="11.81640625" bestFit="1" customWidth="1"/>
    <col min="13" max="14" width="11.81640625" bestFit="1" customWidth="1"/>
    <col min="16" max="16" width="11.81640625" bestFit="1" customWidth="1"/>
    <col min="19" max="19" width="11.81640625" bestFit="1" customWidth="1"/>
    <col min="22" max="22" width="11.81640625" bestFit="1" customWidth="1"/>
    <col min="28" max="29" width="11.81640625" bestFit="1" customWidth="1"/>
    <col min="31" max="31" width="11.81640625" bestFit="1" customWidth="1"/>
    <col min="34" max="34" width="11.81640625" bestFit="1" customWidth="1"/>
    <col min="39" max="39" width="9.7265625" bestFit="1" customWidth="1"/>
    <col min="40" max="40" width="10.81640625" bestFit="1" customWidth="1"/>
    <col min="44" max="44" width="10.08984375" customWidth="1"/>
    <col min="45" max="45" width="11.81640625" bestFit="1" customWidth="1"/>
  </cols>
  <sheetData>
    <row r="1" spans="1:49" x14ac:dyDescent="0.35">
      <c r="A1" s="76" t="s">
        <v>873</v>
      </c>
    </row>
    <row r="2" spans="1:49" x14ac:dyDescent="0.35">
      <c r="A2" t="s">
        <v>956</v>
      </c>
    </row>
    <row r="3" spans="1:49" x14ac:dyDescent="0.35">
      <c r="A3" s="99"/>
      <c r="B3" t="s">
        <v>962</v>
      </c>
    </row>
    <row r="4" spans="1:49" x14ac:dyDescent="0.35">
      <c r="A4" s="84"/>
      <c r="B4" t="s">
        <v>963</v>
      </c>
    </row>
    <row r="5" spans="1:49" x14ac:dyDescent="0.35">
      <c r="B5" s="105" t="s">
        <v>47</v>
      </c>
      <c r="C5" s="123" t="s">
        <v>54</v>
      </c>
      <c r="D5" s="123"/>
      <c r="E5" s="123"/>
      <c r="F5" s="106" t="s">
        <v>62</v>
      </c>
      <c r="G5" s="125" t="s">
        <v>971</v>
      </c>
      <c r="H5" s="125"/>
      <c r="I5" s="125"/>
      <c r="J5" s="125"/>
      <c r="K5" s="125"/>
      <c r="L5" s="125"/>
      <c r="M5" s="125"/>
      <c r="N5" s="125"/>
      <c r="O5" s="125"/>
      <c r="P5" s="125"/>
      <c r="Q5" s="125"/>
      <c r="R5" s="125"/>
      <c r="S5" s="125"/>
      <c r="T5" s="125"/>
      <c r="U5" s="125"/>
      <c r="V5" s="125"/>
      <c r="W5" s="125"/>
      <c r="X5" s="125"/>
      <c r="Y5" s="125"/>
      <c r="Z5" s="125"/>
      <c r="AA5" s="126" t="s">
        <v>73</v>
      </c>
      <c r="AB5" s="126"/>
      <c r="AC5" s="126"/>
      <c r="AD5" s="126"/>
      <c r="AE5" s="126"/>
      <c r="AF5" s="126"/>
      <c r="AG5" s="126"/>
      <c r="AH5" s="126"/>
      <c r="AI5" s="126"/>
      <c r="AJ5" s="126"/>
      <c r="AK5" s="126"/>
      <c r="AL5" s="126"/>
      <c r="AM5" s="109" t="s">
        <v>972</v>
      </c>
      <c r="AN5" s="127" t="s">
        <v>80</v>
      </c>
      <c r="AO5" s="127"/>
      <c r="AP5" s="127"/>
      <c r="AQ5" s="127"/>
      <c r="AR5" s="108" t="s">
        <v>1040</v>
      </c>
      <c r="AS5" s="107" t="s">
        <v>976</v>
      </c>
      <c r="AT5" s="122" t="s">
        <v>939</v>
      </c>
      <c r="AU5" s="122"/>
      <c r="AV5" s="122"/>
      <c r="AW5" s="122"/>
    </row>
    <row r="6" spans="1:49" s="19" customFormat="1" ht="130.5" x14ac:dyDescent="0.35">
      <c r="A6" s="19" t="s">
        <v>957</v>
      </c>
      <c r="B6" s="19" t="s">
        <v>47</v>
      </c>
      <c r="C6" s="19" t="s">
        <v>968</v>
      </c>
      <c r="D6" s="19" t="s">
        <v>969</v>
      </c>
      <c r="E6" s="19" t="s">
        <v>970</v>
      </c>
      <c r="F6" s="19" t="s">
        <v>62</v>
      </c>
      <c r="G6" s="19" t="s">
        <v>67</v>
      </c>
      <c r="H6" s="19" t="s">
        <v>1076</v>
      </c>
      <c r="I6" s="19" t="s">
        <v>1075</v>
      </c>
      <c r="J6" s="19" t="s">
        <v>1077</v>
      </c>
      <c r="K6" s="19" t="s">
        <v>1029</v>
      </c>
      <c r="L6" s="19" t="s">
        <v>1038</v>
      </c>
      <c r="M6" s="19" t="s">
        <v>1035</v>
      </c>
      <c r="N6" s="19" t="s">
        <v>1041</v>
      </c>
      <c r="O6" s="19" t="s">
        <v>1031</v>
      </c>
      <c r="P6" s="19" t="s">
        <v>1036</v>
      </c>
      <c r="Q6" s="19" t="s">
        <v>1042</v>
      </c>
      <c r="R6" s="19" t="s">
        <v>1032</v>
      </c>
      <c r="S6" s="19" t="s">
        <v>1037</v>
      </c>
      <c r="T6" s="19" t="s">
        <v>1043</v>
      </c>
      <c r="U6" s="19" t="s">
        <v>1068</v>
      </c>
      <c r="V6" s="19" t="s">
        <v>1069</v>
      </c>
      <c r="W6" s="19" t="s">
        <v>1070</v>
      </c>
      <c r="X6" s="19" t="s">
        <v>1030</v>
      </c>
      <c r="Y6" s="19" t="s">
        <v>1039</v>
      </c>
      <c r="Z6" s="19" t="s">
        <v>1044</v>
      </c>
      <c r="AA6" s="19" t="s">
        <v>1051</v>
      </c>
      <c r="AB6" s="19" t="s">
        <v>1052</v>
      </c>
      <c r="AC6" s="19" t="s">
        <v>1045</v>
      </c>
      <c r="AD6" s="19" t="s">
        <v>1055</v>
      </c>
      <c r="AE6" s="19" t="s">
        <v>1053</v>
      </c>
      <c r="AF6" s="19" t="s">
        <v>1046</v>
      </c>
      <c r="AG6" s="19" t="s">
        <v>1056</v>
      </c>
      <c r="AH6" s="19" t="s">
        <v>1054</v>
      </c>
      <c r="AI6" s="19" t="s">
        <v>1047</v>
      </c>
      <c r="AJ6" s="19" t="s">
        <v>1057</v>
      </c>
      <c r="AK6" s="19" t="s">
        <v>1058</v>
      </c>
      <c r="AL6" s="19" t="s">
        <v>1048</v>
      </c>
      <c r="AM6" s="19" t="s">
        <v>972</v>
      </c>
      <c r="AN6" s="19" t="s">
        <v>975</v>
      </c>
      <c r="AO6" s="19" t="s">
        <v>973</v>
      </c>
      <c r="AP6" s="19" t="s">
        <v>974</v>
      </c>
      <c r="AQ6" s="19" t="s">
        <v>1050</v>
      </c>
      <c r="AR6" s="19" t="s">
        <v>1040</v>
      </c>
      <c r="AS6" s="101" t="s">
        <v>976</v>
      </c>
      <c r="AT6" s="19" t="s">
        <v>754</v>
      </c>
      <c r="AU6" s="19" t="s">
        <v>755</v>
      </c>
      <c r="AV6" s="19" t="s">
        <v>1049</v>
      </c>
      <c r="AW6" s="101" t="s">
        <v>291</v>
      </c>
    </row>
    <row r="7" spans="1:49" x14ac:dyDescent="0.35">
      <c r="A7" s="76" t="s">
        <v>1078</v>
      </c>
      <c r="B7">
        <f>'CA - van Paassen et al. 2019'!T4</f>
        <v>1.0540666817458317</v>
      </c>
      <c r="C7">
        <f>'CA - van Paassen et al. 2019'!T5</f>
        <v>1.0744244531716256</v>
      </c>
      <c r="D7" s="84"/>
      <c r="E7" s="99">
        <f>'CA - van Paassen et al. 2019'!T6</f>
        <v>1.0744244531716256</v>
      </c>
      <c r="F7">
        <f>'CA - van Paassen et al. 2019'!T7</f>
        <v>1.1130148943987077</v>
      </c>
      <c r="G7">
        <f>'CA - van Paassen et al. 2019'!T8</f>
        <v>1.1130148943987077</v>
      </c>
      <c r="H7" s="99">
        <f>'CA - van Paassen et al. 2019'!T9</f>
        <v>1.0540666817458317</v>
      </c>
      <c r="I7" s="84"/>
      <c r="J7" s="84"/>
      <c r="K7" s="99">
        <f>'CA - van Paassen et al. 2019'!T9</f>
        <v>1.0540666817458317</v>
      </c>
      <c r="L7" s="99">
        <f>'CA - van Paassen et al. 2019'!T10</f>
        <v>1.0540666817458317</v>
      </c>
      <c r="M7" s="84"/>
      <c r="N7" s="84"/>
      <c r="O7" s="99">
        <f>'CA - van Paassen et al. 2019'!T10</f>
        <v>1.0540666817458317</v>
      </c>
      <c r="P7" s="84"/>
      <c r="Q7" s="84"/>
      <c r="R7" s="99">
        <f>'CA - van Paassen et al. 2019'!T10</f>
        <v>1.0540666817458317</v>
      </c>
      <c r="S7" s="84"/>
      <c r="T7" s="84"/>
      <c r="U7" s="99">
        <f>'CA - van Paassen et al. 2019'!T10</f>
        <v>1.0540666817458317</v>
      </c>
      <c r="V7" s="84"/>
      <c r="W7" s="84"/>
      <c r="X7" s="84"/>
      <c r="Y7" s="84"/>
      <c r="Z7" s="84"/>
      <c r="AA7" s="84"/>
      <c r="AB7" s="99">
        <f>'CA - van Paassen et al. 2019'!$T11</f>
        <v>1.0540666817458317</v>
      </c>
      <c r="AC7" s="84"/>
      <c r="AD7" s="84"/>
      <c r="AE7" s="99">
        <f>'CA - van Paassen et al. 2019'!$T11</f>
        <v>1.0540666817458317</v>
      </c>
      <c r="AF7" s="84"/>
      <c r="AG7" s="84"/>
      <c r="AH7" s="99">
        <f>'CA - van Paassen et al. 2019'!$T11</f>
        <v>1.0540666817458317</v>
      </c>
      <c r="AI7" s="84"/>
      <c r="AJ7" s="84"/>
      <c r="AK7" s="84"/>
      <c r="AL7" s="84"/>
      <c r="AM7" s="84"/>
      <c r="AN7">
        <f>'CA - van Paassen et al. 2019'!T13</f>
        <v>1.0744244531716256</v>
      </c>
      <c r="AO7" s="84"/>
      <c r="AP7" s="84"/>
      <c r="AQ7" s="84"/>
      <c r="AR7" s="99">
        <f>'CA - van Paassen et al. 2019'!T14</f>
        <v>1.2152396494091648</v>
      </c>
      <c r="AS7" s="96">
        <f>'CA - van Paassen et al. 2019'!T16</f>
        <v>1.5089507464377672</v>
      </c>
      <c r="AT7">
        <f>'CA - van Paassen et al. 2019'!T21</f>
        <v>1.0751621268805629</v>
      </c>
      <c r="AU7">
        <f>'CA - van Paassen et al. 2019'!T24</f>
        <v>1.0751621268805629</v>
      </c>
      <c r="AV7" s="99">
        <f>'CA - van Paassen et al. 2019'!T19</f>
        <v>1.0751621268805629</v>
      </c>
      <c r="AW7" s="98"/>
    </row>
    <row r="8" spans="1:49" x14ac:dyDescent="0.35">
      <c r="A8" s="76" t="s">
        <v>1150</v>
      </c>
      <c r="B8" s="93">
        <f>'CA - Nemecek et al. 2015'!T4</f>
        <v>1.1130148943987077</v>
      </c>
      <c r="C8" s="93">
        <f>'CA - Nemecek et al. 2015'!T5</f>
        <v>1.1248669232235737</v>
      </c>
      <c r="D8" s="84"/>
      <c r="E8" s="93">
        <f>'CA - Nemecek et al. 2015'!T6</f>
        <v>1.1248669232235737</v>
      </c>
      <c r="F8" s="93">
        <f>'CA - Nemecek et al. 2015'!T7</f>
        <v>1.1248669232235737</v>
      </c>
      <c r="G8" s="93">
        <f>'CA - Nemecek et al. 2015'!T8</f>
        <v>1.1248669232235737</v>
      </c>
      <c r="H8" s="84"/>
      <c r="I8" s="84"/>
      <c r="J8" s="84"/>
      <c r="K8" s="84"/>
      <c r="L8" s="93">
        <f>'CA - Nemecek et al. 2015'!T9</f>
        <v>1.1248669232235737</v>
      </c>
      <c r="M8" s="84"/>
      <c r="N8" s="95"/>
      <c r="O8" s="93">
        <f>'CA - Nemecek et al. 2015'!T9</f>
        <v>1.1248669232235737</v>
      </c>
      <c r="P8" s="95"/>
      <c r="Q8" s="95"/>
      <c r="R8" s="93">
        <f>'CA - Nemecek et al. 2015'!T9</f>
        <v>1.1248669232235737</v>
      </c>
      <c r="S8" s="95"/>
      <c r="T8" s="95"/>
      <c r="U8" s="93">
        <f>'CA - Nemecek et al. 2015'!T9</f>
        <v>1.1248669232235737</v>
      </c>
      <c r="V8" s="95"/>
      <c r="W8" s="95"/>
      <c r="X8" s="84"/>
      <c r="Y8" s="95"/>
      <c r="Z8" s="84"/>
      <c r="AA8" s="93">
        <f>'CA - Nemecek et al. 2015'!$T10</f>
        <v>1.1248669232235737</v>
      </c>
      <c r="AB8" s="84"/>
      <c r="AC8" s="102">
        <f>'CA - Nemecek et al. 2015'!$T10</f>
        <v>1.1248669232235737</v>
      </c>
      <c r="AD8" s="93">
        <f>'CA - Nemecek et al. 2015'!$T10</f>
        <v>1.1248669232235737</v>
      </c>
      <c r="AE8" s="95"/>
      <c r="AF8" s="102">
        <f>'CA - Nemecek et al. 2015'!$T10</f>
        <v>1.1248669232235737</v>
      </c>
      <c r="AG8" s="93">
        <f>'CA - Nemecek et al. 2015'!$T10</f>
        <v>1.1248669232235737</v>
      </c>
      <c r="AH8" s="95"/>
      <c r="AI8" s="102">
        <f>'CA - Nemecek et al. 2015'!$T10</f>
        <v>1.1248669232235737</v>
      </c>
      <c r="AJ8" s="84"/>
      <c r="AK8" s="95"/>
      <c r="AL8" s="84"/>
      <c r="AM8" s="84"/>
      <c r="AN8" s="93">
        <f>'CA - Nemecek et al. 2015'!T13</f>
        <v>1.1248669232235737</v>
      </c>
      <c r="AO8" s="84"/>
      <c r="AP8" s="84"/>
      <c r="AQ8" s="84"/>
      <c r="AR8" s="84"/>
      <c r="AS8" s="97">
        <f>'CA - Nemecek et al. 2015'!T15</f>
        <v>1.2423359171267643</v>
      </c>
      <c r="AT8" s="93">
        <f>'CA - Nemecek et al. 2015'!T18</f>
        <v>1.1130148943987077</v>
      </c>
      <c r="AU8" s="93">
        <f>'CA - Nemecek et al. 2015'!T18</f>
        <v>1.1130148943987077</v>
      </c>
      <c r="AV8" s="93">
        <f>'CA - Nemecek et al. 2015'!T17</f>
        <v>1.1253394394172656</v>
      </c>
      <c r="AW8" s="98"/>
    </row>
    <row r="9" spans="1:49" x14ac:dyDescent="0.35">
      <c r="A9" s="77" t="s">
        <v>959</v>
      </c>
      <c r="B9">
        <f>'CA - CRSC'!AD8</f>
        <v>1.0284009745979465</v>
      </c>
      <c r="C9" s="84"/>
      <c r="D9" s="84"/>
      <c r="E9" s="84"/>
      <c r="F9">
        <f>'CA - CRSC'!AD7</f>
        <v>1.2287179783777007</v>
      </c>
      <c r="G9" s="84"/>
      <c r="H9">
        <f>'CA - CRSC'!AD60</f>
        <v>1.113528504806923</v>
      </c>
      <c r="I9" s="84"/>
      <c r="J9" s="84"/>
      <c r="K9" s="84"/>
      <c r="L9" s="84"/>
      <c r="M9">
        <f>'CA - CRSC'!$AD13</f>
        <v>1.2284225230179247</v>
      </c>
      <c r="N9">
        <f>'CA - CRSC'!AD17</f>
        <v>1.0744244531716256</v>
      </c>
      <c r="O9" s="84"/>
      <c r="P9">
        <f>'CA - CRSC'!AD14</f>
        <v>1.2284225230179247</v>
      </c>
      <c r="Q9">
        <f>'CA - CRSC'!AD22</f>
        <v>1.0744244531716256</v>
      </c>
      <c r="R9">
        <f>'CA - CRSC'!$AD15</f>
        <v>1.2284225230179247</v>
      </c>
      <c r="S9" s="84"/>
      <c r="T9" s="84"/>
      <c r="U9">
        <f>'CA - CRSC'!$AD16</f>
        <v>1.2284225230179247</v>
      </c>
      <c r="V9" s="84"/>
      <c r="W9" s="84"/>
      <c r="X9" s="84"/>
      <c r="Y9" s="84"/>
      <c r="Z9" s="84"/>
      <c r="AA9" s="84"/>
      <c r="AB9">
        <f>'CA - CRSC'!AD78</f>
        <v>1.500908096744312</v>
      </c>
      <c r="AC9">
        <f>'CA - CRSC'!AD84</f>
        <v>1.500908096744312</v>
      </c>
      <c r="AD9" s="84"/>
      <c r="AE9">
        <f>'CA - CRSC'!AD80</f>
        <v>1.500908096744312</v>
      </c>
      <c r="AF9" s="84"/>
      <c r="AG9" s="84"/>
      <c r="AH9">
        <f>'CA - CRSC'!AD79</f>
        <v>1.500908096744312</v>
      </c>
      <c r="AI9" s="84"/>
      <c r="AJ9" s="84"/>
      <c r="AK9" s="99">
        <f>'CA - CRSC'!AD81</f>
        <v>1.500908096744312</v>
      </c>
      <c r="AL9" s="84"/>
      <c r="AM9" s="99">
        <f>'CA - CRSC'!AD128</f>
        <v>1.207723199572867</v>
      </c>
      <c r="AN9" s="99">
        <f>'CA - CRSC'!AD106</f>
        <v>1.0510550504206344</v>
      </c>
      <c r="AO9" s="84"/>
      <c r="AP9" s="84"/>
      <c r="AQ9" s="84"/>
      <c r="AR9" s="84"/>
      <c r="AS9" s="96">
        <f>'CA - CRSC'!AD113</f>
        <v>2.3367857022136453</v>
      </c>
      <c r="AT9" s="99">
        <f>'CA - CRSC'!$AD147</f>
        <v>1.05</v>
      </c>
      <c r="AU9" s="99">
        <f>'CA - CRSC'!$AD147</f>
        <v>1.05</v>
      </c>
      <c r="AV9" s="84"/>
      <c r="AW9" s="120">
        <f>'CA - CRSC'!$AD148</f>
        <v>1.5</v>
      </c>
    </row>
    <row r="10" spans="1:49" x14ac:dyDescent="0.35">
      <c r="A10" s="76" t="s">
        <v>960</v>
      </c>
      <c r="B10" s="99">
        <f>'CA - StatsCan'!T4</f>
        <v>1.02</v>
      </c>
      <c r="C10" s="99">
        <f>'CA - StatsCan'!T5</f>
        <v>1.02</v>
      </c>
      <c r="D10" s="99">
        <f>'CA - StatsCan'!T6</f>
        <v>1.02</v>
      </c>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98"/>
      <c r="AT10" s="84"/>
      <c r="AU10" s="84"/>
      <c r="AV10" s="84"/>
      <c r="AW10" s="98"/>
    </row>
    <row r="11" spans="1:49" x14ac:dyDescent="0.35">
      <c r="A11" s="76" t="s">
        <v>961</v>
      </c>
      <c r="B11">
        <f>'CA - MacWilliam et al 2014'!T4</f>
        <v>1.6168893782141394</v>
      </c>
      <c r="C11" s="84"/>
      <c r="D11" s="84"/>
      <c r="E11" s="84"/>
      <c r="F11">
        <f>'CA - MacWilliam et al 2014'!T5</f>
        <v>1.6168893782141394</v>
      </c>
      <c r="G11" s="84"/>
      <c r="H11" s="84"/>
      <c r="I11" s="84"/>
      <c r="J11" s="84"/>
      <c r="K11" s="84"/>
      <c r="L11">
        <f>'CA - MacWilliam et al 2014'!T6</f>
        <v>1.6168893782141394</v>
      </c>
      <c r="M11" s="84"/>
      <c r="N11">
        <f>'CA - MacWilliam et al 2014'!T6</f>
        <v>1.6168893782141394</v>
      </c>
      <c r="O11">
        <f>'CA - MacWilliam et al 2014'!$T7</f>
        <v>1.8252223248340027</v>
      </c>
      <c r="P11" s="84"/>
      <c r="Q11">
        <f>'CA - MacWilliam et al 2014'!T7</f>
        <v>1.8252223248340027</v>
      </c>
      <c r="R11" s="84"/>
      <c r="S11" s="84"/>
      <c r="T11" s="84"/>
      <c r="U11">
        <f>'CA - MacWilliam et al 2014'!$T8</f>
        <v>1.8252223248340027</v>
      </c>
      <c r="V11" s="84"/>
      <c r="W11">
        <f>'CA - MacWilliam et al 2014'!$T8</f>
        <v>1.8252223248340027</v>
      </c>
      <c r="X11" s="84"/>
      <c r="Y11" s="84"/>
      <c r="Z11" s="84"/>
      <c r="AA11" s="84"/>
      <c r="AB11" s="84"/>
      <c r="AC11" s="84"/>
      <c r="AD11" s="84"/>
      <c r="AE11" s="84"/>
      <c r="AF11" s="84"/>
      <c r="AG11" s="84"/>
      <c r="AH11" s="84"/>
      <c r="AI11" s="84"/>
      <c r="AJ11" s="84"/>
      <c r="AK11" s="84"/>
      <c r="AL11" s="84"/>
      <c r="AM11" s="84"/>
      <c r="AN11" s="84"/>
      <c r="AO11" s="84"/>
      <c r="AP11">
        <f>'CA - MacWilliam et al 2014'!T12</f>
        <v>1.8252223248340027</v>
      </c>
      <c r="AQ11" s="84"/>
      <c r="AR11" s="84"/>
      <c r="AS11" s="98"/>
      <c r="AT11">
        <f>'CA - MacWilliam et al 2014'!T15</f>
        <v>1.8252223248340027</v>
      </c>
      <c r="AU11">
        <f>'CA - MacWilliam et al 2014'!T16</f>
        <v>1.6168893782141394</v>
      </c>
      <c r="AV11" s="84"/>
      <c r="AW11" s="98"/>
    </row>
    <row r="12" spans="1:49" x14ac:dyDescent="0.35">
      <c r="A12" s="76" t="s">
        <v>964</v>
      </c>
      <c r="B12">
        <f>'Shrestha et al 2014 - Canola_CA'!T5</f>
        <v>1.2</v>
      </c>
      <c r="C12" s="84"/>
      <c r="D12">
        <f>'Shrestha et al 2014 - Canola_CA'!T6</f>
        <v>1.5043938375399291</v>
      </c>
      <c r="E12" s="84"/>
      <c r="F12" s="84"/>
      <c r="G12" s="84"/>
      <c r="H12" s="84"/>
      <c r="I12" s="84"/>
      <c r="J12" s="84"/>
      <c r="K12" s="84"/>
      <c r="L12" s="84"/>
      <c r="M12">
        <f>'Shrestha et al 2014 - Canola_CA'!T4</f>
        <v>1.3000688016831126</v>
      </c>
      <c r="N12" s="84"/>
      <c r="O12" s="84"/>
      <c r="P12" s="84"/>
      <c r="Q12" s="84"/>
      <c r="R12" s="84"/>
      <c r="S12" s="84"/>
      <c r="T12" s="84"/>
      <c r="U12" s="84"/>
      <c r="V12" s="84"/>
      <c r="W12" s="84"/>
      <c r="X12" s="84"/>
      <c r="Y12" s="84"/>
      <c r="Z12" s="84"/>
      <c r="AA12" s="84"/>
      <c r="AB12" s="84"/>
      <c r="AC12" s="84"/>
      <c r="AD12" s="84"/>
      <c r="AE12" s="84"/>
      <c r="AF12" s="84"/>
      <c r="AG12" s="84"/>
      <c r="AH12" s="84"/>
      <c r="AI12" s="84"/>
      <c r="AJ12" s="84"/>
      <c r="AK12" s="84"/>
      <c r="AL12" s="84"/>
      <c r="AM12" s="84"/>
      <c r="AN12" s="84"/>
      <c r="AO12" s="84"/>
      <c r="AP12" s="84"/>
      <c r="AQ12">
        <f>'Shrestha et al 2014 - Canola_CA'!T11</f>
        <v>1.5</v>
      </c>
      <c r="AR12" s="84"/>
      <c r="AS12" s="98"/>
      <c r="AT12">
        <f>'Shrestha et al 2014 - Canola_CA'!T9</f>
        <v>1.5043938375399291</v>
      </c>
      <c r="AU12">
        <f>'Shrestha et al 2014 - Canola_CA'!T10</f>
        <v>1.5043938375399291</v>
      </c>
      <c r="AV12" s="84"/>
      <c r="AW12" s="98"/>
    </row>
    <row r="13" spans="1:49" x14ac:dyDescent="0.35">
      <c r="A13" s="76" t="s">
        <v>965</v>
      </c>
      <c r="B13">
        <f>'CA - MacWilliam et al 2016'!T5</f>
        <v>1.2544986286245612</v>
      </c>
      <c r="C13" s="84"/>
      <c r="D13" s="84"/>
      <c r="E13" s="84"/>
      <c r="F13">
        <f>'CA - MacWilliam et al 2016'!T6</f>
        <v>1.2152396494091648</v>
      </c>
      <c r="G13" s="84"/>
      <c r="H13">
        <f>'CA - MacWilliam et al 2016'!T11</f>
        <v>1.2152396494091648</v>
      </c>
      <c r="I13" s="84"/>
      <c r="J13" s="84"/>
      <c r="K13" s="84"/>
      <c r="L13">
        <f>'CA - MacWilliam et al 2016'!T7</f>
        <v>1.3000688016831126</v>
      </c>
      <c r="M13" s="84"/>
      <c r="N13">
        <f>'CA - MacWilliam et al 2016'!T7</f>
        <v>1.3000688016831126</v>
      </c>
      <c r="O13">
        <f>'CA - MacWilliam et al 2016'!$T8</f>
        <v>1.2152396494091648</v>
      </c>
      <c r="P13" s="84"/>
      <c r="Q13">
        <f>'CA - MacWilliam et al 2016'!$T8</f>
        <v>1.2152396494091648</v>
      </c>
      <c r="R13">
        <f>'CA - MacWilliam et al 2016'!$T9</f>
        <v>1.2152396494091648</v>
      </c>
      <c r="S13" s="84"/>
      <c r="T13">
        <f>'CA - MacWilliam et al 2016'!$T9</f>
        <v>1.2152396494091648</v>
      </c>
      <c r="U13">
        <f>'CA - MacWilliam et al 2016'!$T9</f>
        <v>1.2152396494091648</v>
      </c>
      <c r="V13" s="84"/>
      <c r="W13">
        <f>'CA - MacWilliam et al 2016'!$T9</f>
        <v>1.2152396494091648</v>
      </c>
      <c r="X13" s="84"/>
      <c r="Y13" s="84"/>
      <c r="Z13" s="84"/>
      <c r="AA13" s="84"/>
      <c r="AB13">
        <f>'CA - MacWilliam et al 2016'!$T12</f>
        <v>1.575657361015304</v>
      </c>
      <c r="AC13">
        <f>'CA - MacWilliam et al 2016'!$T12</f>
        <v>1.575657361015304</v>
      </c>
      <c r="AD13" s="84"/>
      <c r="AE13">
        <f>'CA - MacWilliam et al 2016'!$T13</f>
        <v>1.575657361015304</v>
      </c>
      <c r="AF13">
        <f>'CA - MacWilliam et al 2016'!$T13</f>
        <v>1.575657361015304</v>
      </c>
      <c r="AG13" s="84"/>
      <c r="AH13">
        <f>'CA - MacWilliam et al 2016'!$T14</f>
        <v>1.575657361015304</v>
      </c>
      <c r="AI13">
        <f>'CA - MacWilliam et al 2016'!$T14</f>
        <v>1.575657361015304</v>
      </c>
      <c r="AJ13" s="84"/>
      <c r="AK13" s="84"/>
      <c r="AL13" s="84"/>
      <c r="AM13" s="84"/>
      <c r="AN13" s="84"/>
      <c r="AO13">
        <f>'CA - MacWilliam et al 2016'!T27</f>
        <v>1.2354522921220721</v>
      </c>
      <c r="AP13">
        <f>'CA - MacWilliam et al 2016'!T23</f>
        <v>1.2152396494091648</v>
      </c>
      <c r="AQ13" s="84"/>
      <c r="AR13" s="84"/>
      <c r="AS13" s="98"/>
      <c r="AT13">
        <f>'CA - MacWilliam et al 2016'!$T28</f>
        <v>1.508769162317128</v>
      </c>
      <c r="AU13">
        <f>'CA - MacWilliam et al 2016'!$T29</f>
        <v>1.5131264002724396</v>
      </c>
      <c r="AV13" s="84"/>
      <c r="AW13" s="96">
        <f>'CA - MacWilliam et al 2016'!$T32</f>
        <v>1.5681449998445471</v>
      </c>
    </row>
    <row r="14" spans="1:49" x14ac:dyDescent="0.35">
      <c r="A14" s="76" t="s">
        <v>966</v>
      </c>
      <c r="B14">
        <f>'Miller Kumar 2013 Canola CA'!T9</f>
        <v>1.2</v>
      </c>
      <c r="C14" s="84"/>
      <c r="D14" s="84"/>
      <c r="E14" s="84"/>
      <c r="F14">
        <f>'Miller Kumar 2013 Canola CA'!T12</f>
        <v>1.508769162317128</v>
      </c>
      <c r="G14" s="84"/>
      <c r="H14" s="84"/>
      <c r="I14" s="84"/>
      <c r="J14" s="84"/>
      <c r="K14" s="84"/>
      <c r="L14" s="84"/>
      <c r="M14">
        <f>'Miller Kumar 2013 Canola CA'!$T4</f>
        <v>1.575657361015304</v>
      </c>
      <c r="N14" s="84"/>
      <c r="O14" s="84"/>
      <c r="P14">
        <f>'Miller Kumar 2013 Canola CA'!$T5</f>
        <v>1.575657361015304</v>
      </c>
      <c r="Q14" s="84"/>
      <c r="R14" s="84"/>
      <c r="S14">
        <f>'Miller Kumar 2013 Canola CA'!$T6</f>
        <v>1.575657361015304</v>
      </c>
      <c r="T14" s="84"/>
      <c r="U14" s="84"/>
      <c r="V14">
        <f>'Miller Kumar 2013 Canola CA'!$T7</f>
        <v>1.575657361015304</v>
      </c>
      <c r="W14" s="84"/>
      <c r="X14" s="84"/>
      <c r="Y14" s="84"/>
      <c r="Z14" s="84"/>
      <c r="AA14">
        <f>'Miller Kumar 2013 Canola CA'!T10</f>
        <v>1.82581703215226</v>
      </c>
      <c r="AB14" s="84"/>
      <c r="AC14" s="84"/>
      <c r="AD14">
        <f>'Miller Kumar 2013 Canola CA'!T11</f>
        <v>1.6175490122654144</v>
      </c>
      <c r="AE14" s="84"/>
      <c r="AF14" s="84"/>
      <c r="AG14" s="84"/>
      <c r="AH14" s="84"/>
      <c r="AI14" s="84"/>
      <c r="AJ14" s="84"/>
      <c r="AK14" s="84"/>
      <c r="AL14" s="84"/>
      <c r="AM14" s="84"/>
      <c r="AN14" s="84"/>
      <c r="AO14">
        <f>'Miller Kumar 2013 Canola CA'!T16</f>
        <v>1.6208891868335933</v>
      </c>
      <c r="AP14" s="84"/>
      <c r="AQ14" s="84"/>
      <c r="AR14">
        <f>'Miller Kumar 2013 Canola CA'!T17</f>
        <v>1.6208891868335933</v>
      </c>
      <c r="AS14" s="96">
        <f>'Miller Kumar 2013 Canola CA'!T18</f>
        <v>1.8288304849899026</v>
      </c>
      <c r="AT14">
        <f>'Miller Kumar 2013 Canola CA'!$T20</f>
        <v>1.5166690070292277</v>
      </c>
      <c r="AU14" s="84"/>
      <c r="AV14" s="84"/>
      <c r="AW14" s="96">
        <f>'Miller Kumar 2013 Canola CA'!$T21</f>
        <v>1.5131264002724396</v>
      </c>
    </row>
    <row r="15" spans="1:49" x14ac:dyDescent="0.35">
      <c r="A15" s="103" t="s">
        <v>967</v>
      </c>
      <c r="B15">
        <f>'Alcock et al. 2022  CA rapeseed'!T5</f>
        <v>1.0744244531716256</v>
      </c>
      <c r="C15">
        <f>'Alcock et al. 2022  CA rapeseed'!T6</f>
        <v>1.0744244531716256</v>
      </c>
      <c r="D15" s="84"/>
      <c r="E15" s="84"/>
      <c r="F15" s="99">
        <f>'Alcock et al. 2022  CA rapeseed'!T7</f>
        <v>1.0744244531716256</v>
      </c>
      <c r="G15" s="99">
        <f>'Alcock et al. 2022  CA rapeseed'!T8</f>
        <v>1.0744244531716256</v>
      </c>
      <c r="H15">
        <f>'Alcock et al. 2022  CA rapeseed'!T9</f>
        <v>1.0744244531716256</v>
      </c>
      <c r="I15" s="84"/>
      <c r="J15" s="84"/>
      <c r="K15" s="84"/>
      <c r="L15">
        <f>'Alcock et al. 2022  CA rapeseed'!$T10</f>
        <v>1.0744244531716256</v>
      </c>
      <c r="M15" s="84"/>
      <c r="N15" s="84"/>
      <c r="O15">
        <f>'Alcock et al. 2022  CA rapeseed'!$T10</f>
        <v>1.0744244531716256</v>
      </c>
      <c r="P15" s="84"/>
      <c r="Q15" s="84"/>
      <c r="R15">
        <f>'Alcock et al. 2022  CA rapeseed'!$T10</f>
        <v>1.0744244531716256</v>
      </c>
      <c r="S15" s="84"/>
      <c r="T15" s="84"/>
      <c r="U15">
        <f>'Alcock et al. 2022  CA rapeseed'!$T10</f>
        <v>1.0744244531716256</v>
      </c>
      <c r="V15" s="84"/>
      <c r="W15" s="84"/>
      <c r="X15" s="84"/>
      <c r="Y15" s="84"/>
      <c r="Z15" s="84"/>
      <c r="AA15" s="84"/>
      <c r="AB15">
        <f>'Alcock et al. 2022  CA rapeseed'!$T11</f>
        <v>1.0744244531716256</v>
      </c>
      <c r="AC15" s="84"/>
      <c r="AD15" s="84"/>
      <c r="AE15">
        <f>'Alcock et al. 2022  CA rapeseed'!$T12</f>
        <v>1.0744244531716256</v>
      </c>
      <c r="AF15" s="84"/>
      <c r="AG15" s="84"/>
      <c r="AH15">
        <f>'Alcock et al. 2022  CA rapeseed'!$T13</f>
        <v>1.0744244531716256</v>
      </c>
      <c r="AI15" s="84"/>
      <c r="AJ15" s="84"/>
      <c r="AK15" s="84"/>
      <c r="AL15" s="84"/>
      <c r="AM15" s="84"/>
      <c r="AN15">
        <f>'Alcock et al. 2022  CA rapeseed'!T15</f>
        <v>1.0744244531716256</v>
      </c>
      <c r="AO15" s="84"/>
      <c r="AP15" s="84"/>
      <c r="AQ15" s="84"/>
      <c r="AR15" s="84"/>
      <c r="AS15" s="99">
        <f>'Alcock et al. 2022  CA rapeseed'!T17</f>
        <v>1.0744244531716256</v>
      </c>
      <c r="AT15" s="84"/>
      <c r="AU15" s="84"/>
      <c r="AV15" s="84"/>
      <c r="AW15" s="84"/>
    </row>
    <row r="16" spans="1:49" x14ac:dyDescent="0.35">
      <c r="A16" t="s">
        <v>1059</v>
      </c>
      <c r="B16" s="84"/>
      <c r="C16" s="84"/>
      <c r="D16" s="84"/>
      <c r="E16" s="84"/>
      <c r="F16" s="84"/>
      <c r="G16" s="84"/>
      <c r="H16" s="84"/>
      <c r="I16" s="84"/>
      <c r="J16" s="84"/>
      <c r="K16" s="84"/>
      <c r="L16" s="84"/>
      <c r="M16" s="84"/>
      <c r="N16" s="84"/>
      <c r="O16" s="84"/>
      <c r="P16" s="84"/>
      <c r="Q16" s="84"/>
      <c r="R16" s="84"/>
      <c r="S16" s="84"/>
      <c r="T16" s="84"/>
      <c r="U16" s="84"/>
      <c r="V16" s="84"/>
      <c r="W16" s="84"/>
      <c r="X16" s="84"/>
      <c r="Y16" s="84"/>
      <c r="Z16" s="84"/>
      <c r="AA16" s="84"/>
      <c r="AB16" s="84"/>
      <c r="AC16" s="84"/>
      <c r="AD16" s="84"/>
      <c r="AE16" s="84"/>
      <c r="AF16" s="84"/>
      <c r="AG16" s="84"/>
      <c r="AH16" s="84"/>
      <c r="AI16" s="84"/>
      <c r="AJ16" s="84"/>
      <c r="AK16" s="84"/>
      <c r="AL16" s="84"/>
      <c r="AM16" s="84"/>
      <c r="AN16" s="84"/>
      <c r="AO16" s="84"/>
      <c r="AP16" s="84"/>
      <c r="AQ16" s="84"/>
      <c r="AR16" s="84"/>
      <c r="AS16" s="84"/>
      <c r="AT16">
        <f>T22</f>
        <v>1.05</v>
      </c>
      <c r="AU16">
        <f>T23</f>
        <v>1.05</v>
      </c>
      <c r="AV16">
        <f>T24</f>
        <v>1.0751621268805629</v>
      </c>
      <c r="AW16">
        <f>T25</f>
        <v>1.5</v>
      </c>
    </row>
    <row r="17" spans="1:49" x14ac:dyDescent="0.35">
      <c r="A17" t="s">
        <v>1034</v>
      </c>
      <c r="B17">
        <f t="shared" ref="B17:H17" si="0">MIN(B7:B15)</f>
        <v>1.02</v>
      </c>
      <c r="C17">
        <f t="shared" si="0"/>
        <v>1.02</v>
      </c>
      <c r="D17">
        <f t="shared" si="0"/>
        <v>1.02</v>
      </c>
      <c r="E17">
        <f t="shared" si="0"/>
        <v>1.0744244531716256</v>
      </c>
      <c r="F17">
        <f t="shared" si="0"/>
        <v>1.0744244531716256</v>
      </c>
      <c r="G17">
        <f t="shared" si="0"/>
        <v>1.0744244531716256</v>
      </c>
      <c r="H17">
        <f t="shared" si="0"/>
        <v>1.0540666817458317</v>
      </c>
      <c r="K17">
        <f t="shared" ref="K17:T17" si="1">MIN(K7:K15)</f>
        <v>1.0540666817458317</v>
      </c>
      <c r="L17">
        <f t="shared" si="1"/>
        <v>1.0540666817458317</v>
      </c>
      <c r="M17">
        <f t="shared" si="1"/>
        <v>1.2284225230179247</v>
      </c>
      <c r="N17">
        <f t="shared" si="1"/>
        <v>1.0744244531716256</v>
      </c>
      <c r="O17">
        <f t="shared" si="1"/>
        <v>1.0540666817458317</v>
      </c>
      <c r="P17">
        <f t="shared" si="1"/>
        <v>1.2284225230179247</v>
      </c>
      <c r="Q17">
        <f t="shared" si="1"/>
        <v>1.0744244531716256</v>
      </c>
      <c r="R17">
        <f t="shared" si="1"/>
        <v>1.0540666817458317</v>
      </c>
      <c r="S17">
        <f t="shared" si="1"/>
        <v>1.575657361015304</v>
      </c>
      <c r="T17">
        <f t="shared" si="1"/>
        <v>1.2152396494091648</v>
      </c>
      <c r="U17">
        <f t="shared" ref="U17:W17" si="2">MIN(U7:U15)</f>
        <v>1.0540666817458317</v>
      </c>
      <c r="V17">
        <f t="shared" si="2"/>
        <v>1.575657361015304</v>
      </c>
      <c r="W17">
        <f t="shared" si="2"/>
        <v>1.2152396494091648</v>
      </c>
      <c r="AA17">
        <f t="shared" ref="AA17:AS17" si="3">MIN(AA7:AA15)</f>
        <v>1.1248669232235737</v>
      </c>
      <c r="AB17">
        <f>MIN(AB7:AB15)</f>
        <v>1.0540666817458317</v>
      </c>
      <c r="AC17">
        <f t="shared" si="3"/>
        <v>1.1248669232235737</v>
      </c>
      <c r="AD17">
        <f t="shared" si="3"/>
        <v>1.1248669232235737</v>
      </c>
      <c r="AE17">
        <f>MIN(AE7:AE15)</f>
        <v>1.0540666817458317</v>
      </c>
      <c r="AF17">
        <f t="shared" si="3"/>
        <v>1.1248669232235737</v>
      </c>
      <c r="AG17">
        <f t="shared" si="3"/>
        <v>1.1248669232235737</v>
      </c>
      <c r="AH17">
        <f>MIN(AH7:AH15)</f>
        <v>1.0540666817458317</v>
      </c>
      <c r="AI17">
        <f t="shared" si="3"/>
        <v>1.1248669232235737</v>
      </c>
      <c r="AJ17">
        <f t="shared" si="3"/>
        <v>0</v>
      </c>
      <c r="AK17">
        <f t="shared" si="3"/>
        <v>1.500908096744312</v>
      </c>
      <c r="AL17">
        <f t="shared" si="3"/>
        <v>0</v>
      </c>
      <c r="AM17">
        <f t="shared" si="3"/>
        <v>1.207723199572867</v>
      </c>
      <c r="AN17">
        <f t="shared" si="3"/>
        <v>1.0510550504206344</v>
      </c>
      <c r="AO17">
        <f t="shared" si="3"/>
        <v>1.2354522921220721</v>
      </c>
      <c r="AP17">
        <f t="shared" si="3"/>
        <v>1.2152396494091648</v>
      </c>
      <c r="AQ17">
        <f t="shared" si="3"/>
        <v>1.5</v>
      </c>
      <c r="AR17">
        <f t="shared" si="3"/>
        <v>1.2152396494091648</v>
      </c>
      <c r="AS17">
        <f t="shared" si="3"/>
        <v>1.0744244531716256</v>
      </c>
      <c r="AT17">
        <f>MIN(AT7:AT16)</f>
        <v>1.05</v>
      </c>
      <c r="AU17">
        <f t="shared" ref="AU17:AW17" si="4">MIN(AU7:AU16)</f>
        <v>1.05</v>
      </c>
      <c r="AV17">
        <f t="shared" si="4"/>
        <v>1.0751621268805629</v>
      </c>
      <c r="AW17">
        <f t="shared" si="4"/>
        <v>1.5</v>
      </c>
    </row>
    <row r="18" spans="1:49" x14ac:dyDescent="0.35">
      <c r="F18">
        <f>(F15-F7)/F15</f>
        <v>-3.591731471967697E-2</v>
      </c>
    </row>
    <row r="20" spans="1:49" ht="15" thickBot="1" x14ac:dyDescent="0.4">
      <c r="A20" t="s">
        <v>1060</v>
      </c>
    </row>
    <row r="21" spans="1:49" ht="52.5" thickBot="1" x14ac:dyDescent="0.4">
      <c r="A21" s="9" t="s">
        <v>38</v>
      </c>
      <c r="B21" s="7" t="s">
        <v>39</v>
      </c>
      <c r="C21" s="7" t="s">
        <v>40</v>
      </c>
      <c r="D21" s="7" t="s">
        <v>41</v>
      </c>
      <c r="E21" s="7" t="s">
        <v>42</v>
      </c>
      <c r="F21" s="7" t="s">
        <v>43</v>
      </c>
      <c r="G21" s="7" t="s">
        <v>44</v>
      </c>
      <c r="H21" s="7" t="s">
        <v>45</v>
      </c>
      <c r="I21" s="7" t="s">
        <v>46</v>
      </c>
      <c r="J21" s="7" t="s">
        <v>34</v>
      </c>
      <c r="K21" s="7" t="s">
        <v>33</v>
      </c>
      <c r="L21" s="7" t="s">
        <v>796</v>
      </c>
      <c r="M21" s="7" t="s">
        <v>797</v>
      </c>
      <c r="N21" s="7" t="s">
        <v>798</v>
      </c>
      <c r="O21" s="7" t="s">
        <v>907</v>
      </c>
      <c r="P21" s="7" t="s">
        <v>908</v>
      </c>
      <c r="Q21" s="7" t="s">
        <v>909</v>
      </c>
      <c r="R21" s="7" t="s">
        <v>910</v>
      </c>
      <c r="S21" s="7" t="s">
        <v>911</v>
      </c>
      <c r="T21" s="47" t="s">
        <v>912</v>
      </c>
      <c r="V21" s="124" t="s">
        <v>905</v>
      </c>
      <c r="W21" s="124"/>
      <c r="X21" s="124"/>
      <c r="Y21" s="124"/>
      <c r="Z21" s="124"/>
      <c r="AA21" s="124"/>
    </row>
    <row r="22" spans="1:49" ht="15" thickBot="1" x14ac:dyDescent="0.4">
      <c r="A22" s="10" t="s">
        <v>939</v>
      </c>
      <c r="B22" t="s">
        <v>754</v>
      </c>
      <c r="E22" t="s">
        <v>940</v>
      </c>
      <c r="F22" t="s">
        <v>1062</v>
      </c>
      <c r="G22" t="s">
        <v>1063</v>
      </c>
      <c r="H22" t="s">
        <v>1064</v>
      </c>
      <c r="I22" t="s">
        <v>914</v>
      </c>
      <c r="J22">
        <v>1</v>
      </c>
      <c r="K22">
        <f>MIN(B29:B36)</f>
        <v>3</v>
      </c>
      <c r="L22">
        <f>MIN(C29:C36)</f>
        <v>1</v>
      </c>
      <c r="M22">
        <v>1</v>
      </c>
      <c r="N22">
        <v>1</v>
      </c>
      <c r="O22">
        <f>IF(J22=1,W$23,IF(J22=2,W$24,IF(J22=3,W$25,IF(J22=4,W$26,IF(J22=5,#REF!,"no")))))</f>
        <v>1</v>
      </c>
      <c r="P22">
        <f>IF(K22=1,X$23,IF(K22=2,X$24,IF(K22=3,X$25,IF(K22=4,X$26,IF(K22=5,#REF!,"no")))))</f>
        <v>1.05</v>
      </c>
      <c r="Q22">
        <f>IF(L22=1,Y$23,IF(L22=2,Y$24,IF(L22=3,Y$25,IF(L22=4,Y$26,IF(L22=5,#REF!,"no")))))</f>
        <v>1</v>
      </c>
      <c r="R22">
        <f>IF(M22=1,Z$23,IF(M22=2,Z$24,IF(M22=3,Z$25,IF(M22=4,Z$26,IF(M22=5,#REF!,"no")))))</f>
        <v>1</v>
      </c>
      <c r="S22">
        <f>IF(N22=1,AA$23,IF(N22=2,AA$24,IF(N22=3,AA$25,IF(N22=4,AA$26,IF(N22=5,#REF!,"no")))))</f>
        <v>1</v>
      </c>
      <c r="T22" cm="1">
        <f t="array" ref="T22">EXP(SQRT(SUM(LN(O22:S22)^2)))</f>
        <v>1.05</v>
      </c>
      <c r="V22" s="47" t="s">
        <v>906</v>
      </c>
      <c r="W22" s="7" t="s">
        <v>907</v>
      </c>
      <c r="X22" s="7" t="s">
        <v>908</v>
      </c>
      <c r="Y22" s="7" t="s">
        <v>909</v>
      </c>
      <c r="Z22" s="7" t="s">
        <v>910</v>
      </c>
      <c r="AA22" s="7" t="s">
        <v>911</v>
      </c>
    </row>
    <row r="23" spans="1:49" x14ac:dyDescent="0.35">
      <c r="B23" t="s">
        <v>755</v>
      </c>
      <c r="E23" t="s">
        <v>940</v>
      </c>
      <c r="F23" t="s">
        <v>1062</v>
      </c>
      <c r="G23" t="s">
        <v>1063</v>
      </c>
      <c r="H23" t="s">
        <v>1064</v>
      </c>
      <c r="I23" t="s">
        <v>914</v>
      </c>
      <c r="J23">
        <v>1</v>
      </c>
      <c r="K23">
        <f>MIN(D29:D36)</f>
        <v>3</v>
      </c>
      <c r="L23">
        <f>MIN(E29:E36)</f>
        <v>1</v>
      </c>
      <c r="M23">
        <v>1</v>
      </c>
      <c r="N23">
        <v>1</v>
      </c>
      <c r="O23">
        <f>IF(J23=1,W$23,IF(J23=2,W$24,IF(J23=3,W$25,IF(J23=4,W$26,IF(J23=5,#REF!,"no")))))</f>
        <v>1</v>
      </c>
      <c r="P23">
        <f>IF(K23=1,X$23,IF(K23=2,X$24,IF(K23=3,X$25,IF(K23=4,X$26,IF(K23=5,#REF!,"no")))))</f>
        <v>1.05</v>
      </c>
      <c r="Q23">
        <f>IF(L23=1,Y$23,IF(L23=2,Y$24,IF(L23=3,Y$25,IF(L23=4,Y$26,IF(L23=5,#REF!,"no")))))</f>
        <v>1</v>
      </c>
      <c r="R23">
        <f>IF(M23=1,Z$23,IF(M23=2,Z$24,IF(M23=3,Z$25,IF(M23=4,Z$26,IF(M23=5,#REF!,"no")))))</f>
        <v>1</v>
      </c>
      <c r="S23">
        <f>IF(N23=1,AA$23,IF(N23=2,AA$24,IF(N23=3,AA$25,IF(N23=4,AA$26,IF(N23=5,#REF!,"no")))))</f>
        <v>1</v>
      </c>
      <c r="T23" cm="1">
        <f t="array" ref="T23">EXP(SQRT(SUM(LN(O23:S23)^2)))</f>
        <v>1.05</v>
      </c>
      <c r="V23">
        <v>1</v>
      </c>
      <c r="W23">
        <v>1</v>
      </c>
      <c r="X23">
        <v>1</v>
      </c>
      <c r="Y23">
        <v>1</v>
      </c>
      <c r="Z23">
        <v>1</v>
      </c>
      <c r="AA23">
        <v>1</v>
      </c>
    </row>
    <row r="24" spans="1:49" x14ac:dyDescent="0.35">
      <c r="B24" t="s">
        <v>1049</v>
      </c>
      <c r="E24" t="s">
        <v>748</v>
      </c>
      <c r="F24" t="s">
        <v>1062</v>
      </c>
      <c r="G24" t="s">
        <v>1063</v>
      </c>
      <c r="H24" t="s">
        <v>927</v>
      </c>
      <c r="I24" t="s">
        <v>914</v>
      </c>
      <c r="J24">
        <v>2</v>
      </c>
      <c r="K24">
        <f>MIN(F29:F36)</f>
        <v>3</v>
      </c>
      <c r="L24">
        <f>MIN(G29:G36)</f>
        <v>2</v>
      </c>
      <c r="M24">
        <v>2</v>
      </c>
      <c r="N24">
        <v>1</v>
      </c>
      <c r="O24">
        <f>IF(J24=1,W$23,IF(J24=2,W$24,IF(J24=3,W$25,IF(J24=4,W$26,IF(J24=5,#REF!,"no")))))</f>
        <v>1.05</v>
      </c>
      <c r="P24">
        <f>IF(K24=1,X$23,IF(K24=2,X$24,IF(K24=3,X$25,IF(K24=4,X$26,IF(K24=5,#REF!,"no")))))</f>
        <v>1.05</v>
      </c>
      <c r="Q24">
        <f>IF(L24=1,Y$23,IF(L24=2,Y$24,IF(L24=3,Y$25,IF(L24=4,Y$26,IF(L24=5,#REF!,"no")))))</f>
        <v>1.02</v>
      </c>
      <c r="R24">
        <f>IF(M24=1,Z$23,IF(M24=2,Z$24,IF(M24=3,Z$25,IF(M24=4,Z$26,IF(M24=5,#REF!,"no")))))</f>
        <v>1.01</v>
      </c>
      <c r="S24">
        <f>IF(N24=1,AA$23,IF(N24=2,AA$24,IF(N24=3,AA$25,IF(N24=4,AA$26,IF(N24=5,#REF!,"no")))))</f>
        <v>1</v>
      </c>
      <c r="T24" cm="1">
        <f t="array" ref="T24">EXP(SQRT(SUM(LN(O24:S24)^2)))</f>
        <v>1.0751621268805629</v>
      </c>
      <c r="V24">
        <v>2</v>
      </c>
      <c r="W24">
        <v>1.05</v>
      </c>
      <c r="X24">
        <v>1.02</v>
      </c>
      <c r="Y24">
        <v>1.02</v>
      </c>
      <c r="Z24">
        <v>1.01</v>
      </c>
      <c r="AA24">
        <v>1.05</v>
      </c>
    </row>
    <row r="25" spans="1:49" x14ac:dyDescent="0.35">
      <c r="B25" t="s">
        <v>291</v>
      </c>
      <c r="E25" t="s">
        <v>1061</v>
      </c>
      <c r="F25">
        <v>100</v>
      </c>
      <c r="G25" t="s">
        <v>1067</v>
      </c>
      <c r="H25" t="s">
        <v>1064</v>
      </c>
      <c r="I25" t="s">
        <v>914</v>
      </c>
      <c r="J25">
        <v>1</v>
      </c>
      <c r="K25">
        <v>1</v>
      </c>
      <c r="L25">
        <v>1</v>
      </c>
      <c r="M25">
        <v>1</v>
      </c>
      <c r="N25">
        <v>4</v>
      </c>
      <c r="O25">
        <f>IF(J25=1,W$23,IF(J25=2,W$24,IF(J25=3,W$25,IF(J25=4,W$26,IF(J25=5,#REF!,"no")))))</f>
        <v>1</v>
      </c>
      <c r="P25">
        <f>IF(K25=1,X$23,IF(K25=2,X$24,IF(K25=3,X$25,IF(K25=4,X$26,IF(K25=5,#REF!,"no")))))</f>
        <v>1</v>
      </c>
      <c r="Q25">
        <f>IF(L25=1,Y$23,IF(L25=2,Y$24,IF(L25=3,Y$25,IF(L25=4,Y$26,IF(L25=5,#REF!,"no")))))</f>
        <v>1</v>
      </c>
      <c r="R25">
        <f>IF(M25=1,Z$23,IF(M25=2,Z$24,IF(M25=3,Z$25,IF(M25=4,Z$26,IF(M25=5,#REF!,"no")))))</f>
        <v>1</v>
      </c>
      <c r="S25">
        <f>IF(N25=1,AA$23,IF(N25=2,AA$24,IF(N25=3,AA$25,IF(N25=4,AA$26,IF(N25=5,#REF!,"no")))))</f>
        <v>1.5</v>
      </c>
      <c r="T25" cm="1">
        <f t="array" ref="T25">EXP(SQRT(SUM(LN(O25:S25)^2)))</f>
        <v>1.5</v>
      </c>
      <c r="V25">
        <v>3</v>
      </c>
      <c r="W25">
        <v>1.1000000000000001</v>
      </c>
      <c r="X25">
        <v>1.05</v>
      </c>
      <c r="Y25">
        <v>1.1000000000000001</v>
      </c>
      <c r="Z25">
        <v>1.02</v>
      </c>
      <c r="AA25">
        <v>1.2</v>
      </c>
    </row>
    <row r="26" spans="1:49" x14ac:dyDescent="0.35">
      <c r="V26">
        <v>4</v>
      </c>
      <c r="W26">
        <v>1.2</v>
      </c>
      <c r="X26">
        <v>1.1000000000000001</v>
      </c>
      <c r="Y26">
        <v>1.2</v>
      </c>
      <c r="Z26">
        <v>1.05</v>
      </c>
      <c r="AA26">
        <v>1.5</v>
      </c>
    </row>
    <row r="27" spans="1:49" s="19" customFormat="1" ht="58" x14ac:dyDescent="0.35">
      <c r="B27" s="19" t="s">
        <v>754</v>
      </c>
      <c r="D27" s="19" t="s">
        <v>755</v>
      </c>
      <c r="F27" s="19" t="s">
        <v>1049</v>
      </c>
      <c r="V27" s="19">
        <v>5</v>
      </c>
      <c r="W27" s="19">
        <v>1.5</v>
      </c>
      <c r="X27" s="19">
        <v>1.2</v>
      </c>
      <c r="Y27" s="19">
        <v>1.5</v>
      </c>
      <c r="Z27" s="19">
        <v>1.1000000000000001</v>
      </c>
      <c r="AA27" s="19">
        <v>2</v>
      </c>
    </row>
    <row r="28" spans="1:49" s="19" customFormat="1" ht="29" x14ac:dyDescent="0.35">
      <c r="A28" s="19" t="s">
        <v>957</v>
      </c>
      <c r="B28" s="19" t="s">
        <v>33</v>
      </c>
      <c r="C28" s="19" t="s">
        <v>1065</v>
      </c>
      <c r="D28" s="19" t="s">
        <v>33</v>
      </c>
      <c r="E28" s="19" t="s">
        <v>1065</v>
      </c>
      <c r="F28" s="19" t="s">
        <v>33</v>
      </c>
      <c r="G28" s="19" t="s">
        <v>1065</v>
      </c>
      <c r="V28"/>
      <c r="W28"/>
      <c r="X28"/>
      <c r="Y28"/>
      <c r="Z28"/>
      <c r="AA28"/>
    </row>
    <row r="29" spans="1:49" x14ac:dyDescent="0.35">
      <c r="A29" s="76" t="s">
        <v>958</v>
      </c>
      <c r="B29">
        <f>'CA - van Paassen et al. 2019'!K21</f>
        <v>3</v>
      </c>
      <c r="C29">
        <f>'CA - van Paassen et al. 2019'!L21</f>
        <v>2</v>
      </c>
      <c r="D29">
        <f>B29</f>
        <v>3</v>
      </c>
      <c r="E29">
        <f>C29</f>
        <v>2</v>
      </c>
      <c r="F29">
        <f>D29</f>
        <v>3</v>
      </c>
      <c r="G29">
        <f>E29</f>
        <v>2</v>
      </c>
    </row>
    <row r="30" spans="1:49" x14ac:dyDescent="0.35">
      <c r="A30" s="76" t="s">
        <v>1033</v>
      </c>
      <c r="B30">
        <f>'CA - Nemecek et al. 2015'!K18</f>
        <v>3</v>
      </c>
      <c r="C30">
        <f>'CA - Nemecek et al. 2015'!L18</f>
        <v>3</v>
      </c>
      <c r="D30">
        <f>B30</f>
        <v>3</v>
      </c>
      <c r="E30">
        <f>C30</f>
        <v>3</v>
      </c>
      <c r="F30">
        <f>'CA - Nemecek et al. 2015'!K17</f>
        <v>3</v>
      </c>
      <c r="G30">
        <f>F30</f>
        <v>3</v>
      </c>
    </row>
    <row r="31" spans="1:49" x14ac:dyDescent="0.35">
      <c r="A31" s="76" t="s">
        <v>959</v>
      </c>
      <c r="B31" s="32">
        <f>'CA - CRSC'!U147</f>
        <v>3</v>
      </c>
      <c r="C31" s="32">
        <f>'CA - CRSC'!V147</f>
        <v>1</v>
      </c>
      <c r="D31" s="32">
        <f>B31</f>
        <v>3</v>
      </c>
      <c r="E31" s="32">
        <f>C31</f>
        <v>1</v>
      </c>
      <c r="F31" t="s">
        <v>1066</v>
      </c>
      <c r="G31" t="s">
        <v>1066</v>
      </c>
      <c r="H31" s="32"/>
      <c r="I31" s="32"/>
    </row>
    <row r="32" spans="1:49" x14ac:dyDescent="0.35">
      <c r="A32" s="76" t="s">
        <v>960</v>
      </c>
      <c r="B32" t="s">
        <v>1066</v>
      </c>
      <c r="C32" t="s">
        <v>1066</v>
      </c>
      <c r="D32" t="s">
        <v>1066</v>
      </c>
      <c r="E32" t="s">
        <v>1066</v>
      </c>
      <c r="F32" t="s">
        <v>1066</v>
      </c>
      <c r="G32" t="s">
        <v>1066</v>
      </c>
    </row>
    <row r="33" spans="1:7" x14ac:dyDescent="0.35">
      <c r="A33" s="76" t="s">
        <v>961</v>
      </c>
      <c r="B33">
        <f>'CA - MacWilliam et al 2014'!K15</f>
        <v>5</v>
      </c>
      <c r="C33">
        <f>'CA - MacWilliam et al 2014'!L15</f>
        <v>5</v>
      </c>
      <c r="D33">
        <f>'CA - MacWilliam et al 2014'!K16</f>
        <v>5</v>
      </c>
      <c r="E33">
        <f>'CA - MacWilliam et al 2014'!L16</f>
        <v>5</v>
      </c>
      <c r="F33" t="s">
        <v>1066</v>
      </c>
      <c r="G33" t="s">
        <v>1066</v>
      </c>
    </row>
    <row r="34" spans="1:7" x14ac:dyDescent="0.35">
      <c r="A34" s="76" t="s">
        <v>964</v>
      </c>
      <c r="B34">
        <f>'Shrestha et al 2014 - Canola_CA'!K9</f>
        <v>3</v>
      </c>
      <c r="C34">
        <f>'Shrestha et al 2014 - Canola_CA'!L9</f>
        <v>5</v>
      </c>
      <c r="D34">
        <f>'Shrestha et al 2014 - Canola_CA'!K10</f>
        <v>3</v>
      </c>
      <c r="E34">
        <f>'Shrestha et al 2014 - Canola_CA'!L10</f>
        <v>5</v>
      </c>
      <c r="F34" t="s">
        <v>1066</v>
      </c>
      <c r="G34" t="s">
        <v>1066</v>
      </c>
    </row>
    <row r="35" spans="1:7" x14ac:dyDescent="0.35">
      <c r="A35" s="76" t="s">
        <v>965</v>
      </c>
      <c r="B35">
        <f>'CA - MacWilliam et al 2016'!K28</f>
        <v>3</v>
      </c>
      <c r="C35">
        <f>'CA - MacWilliam et al 2016'!L28</f>
        <v>5</v>
      </c>
      <c r="D35">
        <f>'CA - MacWilliam et al 2016'!K29</f>
        <v>3</v>
      </c>
      <c r="E35">
        <f>'CA - MacWilliam et al 2016'!L29</f>
        <v>5</v>
      </c>
      <c r="F35" t="s">
        <v>1066</v>
      </c>
      <c r="G35" t="s">
        <v>1066</v>
      </c>
    </row>
    <row r="36" spans="1:7" x14ac:dyDescent="0.35">
      <c r="A36" s="76" t="s">
        <v>966</v>
      </c>
      <c r="B36">
        <f>'Miller Kumar 2013 Canola CA'!K20</f>
        <v>4</v>
      </c>
      <c r="C36">
        <f>'Miller Kumar 2013 Canola CA'!L20</f>
        <v>5</v>
      </c>
      <c r="D36" t="s">
        <v>1066</v>
      </c>
      <c r="E36" t="s">
        <v>1066</v>
      </c>
      <c r="F36" t="s">
        <v>1066</v>
      </c>
      <c r="G36" t="s">
        <v>1066</v>
      </c>
    </row>
  </sheetData>
  <mergeCells count="6">
    <mergeCell ref="V21:AA21"/>
    <mergeCell ref="C5:E5"/>
    <mergeCell ref="AT5:AW5"/>
    <mergeCell ref="AN5:AQ5"/>
    <mergeCell ref="AA5:AL5"/>
    <mergeCell ref="G5:Z5"/>
  </mergeCells>
  <hyperlinks>
    <hyperlink ref="A1" location="'Table of contents'!A1" display="Return to table of contents"/>
    <hyperlink ref="A7" location="'CA - Agrifootprint'!A1" display="Agrifootprint"/>
    <hyperlink ref="A10" location="'CA - StatsCan'!A1" display="StatsCan"/>
    <hyperlink ref="A11" location="'CA - MacWilliam et al 2014'!A1" display="MacWilliam et al 2014"/>
    <hyperlink ref="A12" location="'Shrestha et al 2014 - Canola_CA'!A1" display="Shrestha et al 2014"/>
    <hyperlink ref="A13" location="'CA - MacWilliam et al 2016'!A1" display="MacWilliam et al 2016"/>
    <hyperlink ref="A14" location="'Miller Kumar 2013 Canola CA'!A1" display="Miller Kumar 2013"/>
    <hyperlink ref="A15" location="'Alcock et al. 2022  CA rapeseed'!A1" display="Alcock et al 2022"/>
    <hyperlink ref="A16" location="'Best practices for emissions'!A1" display="Calculation of emissions according to known best practices"/>
    <hyperlink ref="A29" location="'CA - Agrifootprint'!A1" display="Agrifootprint"/>
    <hyperlink ref="A31" location="'CA - CRSC'!A1" display="CRSC"/>
    <hyperlink ref="A32" location="'CA - StatsCan'!A1" display="StatsCan"/>
    <hyperlink ref="A33" location="'CA - MacWilliam et al 2014'!A1" display="MacWilliam et al 2014"/>
    <hyperlink ref="A34" location="'Shrestha et al 2014 - Canola_CA'!A1" display="Shrestha et al 2014"/>
    <hyperlink ref="A35" location="'CA - MacWilliam et al 2016'!A1" display="MacWilliam et al 2016"/>
    <hyperlink ref="A36" location="'Miller Kumar 2013 Canola CA'!A1" display="Miller Kumar 2013"/>
    <hyperlink ref="A30" location="'CA - ecoinvent '!A1" display="ecoinvent"/>
    <hyperlink ref="A9" location="'CA - Nemecek et al. 2015'!A1" display="CA - Nemecek et al. 2015"/>
    <hyperlink ref="A8" location="'CA - van Paassen et al. 2019'!A1" display="CA - van Paassen et al. 2019"/>
  </hyperlink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36"/>
  <sheetViews>
    <sheetView topLeftCell="AJ4" zoomScale="70" zoomScaleNormal="70" workbookViewId="0">
      <selection activeCell="F20" sqref="F20"/>
    </sheetView>
  </sheetViews>
  <sheetFormatPr defaultRowHeight="14.5" x14ac:dyDescent="0.35"/>
  <cols>
    <col min="1" max="1" width="27.26953125" customWidth="1"/>
  </cols>
  <sheetData>
    <row r="1" spans="1:49" x14ac:dyDescent="0.35">
      <c r="A1" s="76" t="s">
        <v>873</v>
      </c>
    </row>
    <row r="2" spans="1:49" x14ac:dyDescent="0.35">
      <c r="A2" t="s">
        <v>956</v>
      </c>
    </row>
    <row r="3" spans="1:49" x14ac:dyDescent="0.35">
      <c r="A3" s="99"/>
      <c r="B3" t="s">
        <v>962</v>
      </c>
    </row>
    <row r="4" spans="1:49" x14ac:dyDescent="0.35">
      <c r="A4" s="84"/>
      <c r="B4" t="s">
        <v>963</v>
      </c>
    </row>
    <row r="5" spans="1:49" x14ac:dyDescent="0.35">
      <c r="B5" s="105" t="s">
        <v>47</v>
      </c>
      <c r="C5" s="123" t="s">
        <v>54</v>
      </c>
      <c r="D5" s="123"/>
      <c r="E5" s="123"/>
      <c r="F5" s="106" t="s">
        <v>62</v>
      </c>
      <c r="G5" s="125" t="s">
        <v>971</v>
      </c>
      <c r="H5" s="125"/>
      <c r="I5" s="125"/>
      <c r="J5" s="125"/>
      <c r="K5" s="125"/>
      <c r="L5" s="125"/>
      <c r="M5" s="125"/>
      <c r="N5" s="125"/>
      <c r="O5" s="125"/>
      <c r="P5" s="125"/>
      <c r="Q5" s="125"/>
      <c r="R5" s="125"/>
      <c r="S5" s="125"/>
      <c r="T5" s="125"/>
      <c r="U5" s="125"/>
      <c r="V5" s="125"/>
      <c r="W5" s="125"/>
      <c r="X5" s="125"/>
      <c r="Y5" s="125"/>
      <c r="Z5" s="125"/>
      <c r="AA5" s="126" t="s">
        <v>73</v>
      </c>
      <c r="AB5" s="126"/>
      <c r="AC5" s="126"/>
      <c r="AD5" s="126"/>
      <c r="AE5" s="126"/>
      <c r="AF5" s="126"/>
      <c r="AG5" s="126"/>
      <c r="AH5" s="126"/>
      <c r="AI5" s="126"/>
      <c r="AJ5" s="126"/>
      <c r="AK5" s="126"/>
      <c r="AL5" s="126"/>
      <c r="AM5" s="109" t="s">
        <v>972</v>
      </c>
      <c r="AN5" s="127" t="s">
        <v>80</v>
      </c>
      <c r="AO5" s="127"/>
      <c r="AP5" s="127"/>
      <c r="AQ5" s="127"/>
      <c r="AR5" s="108" t="s">
        <v>1040</v>
      </c>
      <c r="AS5" s="107" t="s">
        <v>976</v>
      </c>
      <c r="AT5" s="122" t="s">
        <v>939</v>
      </c>
      <c r="AU5" s="122"/>
      <c r="AV5" s="122"/>
      <c r="AW5" s="122"/>
    </row>
    <row r="6" spans="1:49" s="19" customFormat="1" ht="130.5" x14ac:dyDescent="0.35">
      <c r="A6" s="19" t="s">
        <v>957</v>
      </c>
      <c r="B6" s="19" t="s">
        <v>47</v>
      </c>
      <c r="C6" s="19" t="s">
        <v>968</v>
      </c>
      <c r="D6" s="19" t="s">
        <v>969</v>
      </c>
      <c r="E6" s="19" t="s">
        <v>970</v>
      </c>
      <c r="F6" s="19" t="s">
        <v>62</v>
      </c>
      <c r="G6" s="19" t="s">
        <v>67</v>
      </c>
      <c r="H6" s="19" t="s">
        <v>1028</v>
      </c>
      <c r="I6" s="19" t="s">
        <v>1075</v>
      </c>
      <c r="J6" s="19" t="s">
        <v>1077</v>
      </c>
      <c r="K6" s="19" t="s">
        <v>1029</v>
      </c>
      <c r="L6" s="19" t="s">
        <v>1038</v>
      </c>
      <c r="M6" s="19" t="s">
        <v>1035</v>
      </c>
      <c r="N6" s="19" t="s">
        <v>1041</v>
      </c>
      <c r="O6" s="19" t="s">
        <v>1031</v>
      </c>
      <c r="P6" s="19" t="s">
        <v>1036</v>
      </c>
      <c r="Q6" s="19" t="s">
        <v>1042</v>
      </c>
      <c r="R6" s="19" t="s">
        <v>1032</v>
      </c>
      <c r="S6" s="19" t="s">
        <v>1037</v>
      </c>
      <c r="T6" s="19" t="s">
        <v>1043</v>
      </c>
      <c r="U6" s="19" t="s">
        <v>1068</v>
      </c>
      <c r="V6" s="19" t="s">
        <v>1069</v>
      </c>
      <c r="W6" s="19" t="s">
        <v>1070</v>
      </c>
      <c r="X6" s="19" t="s">
        <v>1030</v>
      </c>
      <c r="Y6" s="19" t="s">
        <v>1039</v>
      </c>
      <c r="Z6" s="19" t="s">
        <v>1044</v>
      </c>
      <c r="AA6" s="19" t="s">
        <v>1051</v>
      </c>
      <c r="AB6" s="19" t="s">
        <v>1052</v>
      </c>
      <c r="AC6" s="19" t="s">
        <v>1045</v>
      </c>
      <c r="AD6" s="19" t="s">
        <v>1055</v>
      </c>
      <c r="AE6" s="19" t="s">
        <v>1053</v>
      </c>
      <c r="AF6" s="19" t="s">
        <v>1046</v>
      </c>
      <c r="AG6" s="19" t="s">
        <v>1056</v>
      </c>
      <c r="AH6" s="19" t="s">
        <v>1054</v>
      </c>
      <c r="AI6" s="19" t="s">
        <v>1047</v>
      </c>
      <c r="AJ6" s="19" t="s">
        <v>1057</v>
      </c>
      <c r="AK6" s="19" t="s">
        <v>1058</v>
      </c>
      <c r="AL6" s="19" t="s">
        <v>1048</v>
      </c>
      <c r="AM6" s="19" t="s">
        <v>972</v>
      </c>
      <c r="AN6" s="19" t="s">
        <v>975</v>
      </c>
      <c r="AO6" s="19" t="s">
        <v>973</v>
      </c>
      <c r="AP6" s="19" t="s">
        <v>974</v>
      </c>
      <c r="AQ6" s="19" t="s">
        <v>1050</v>
      </c>
      <c r="AR6" s="19" t="s">
        <v>1040</v>
      </c>
      <c r="AS6" s="101" t="s">
        <v>976</v>
      </c>
      <c r="AT6" s="19" t="s">
        <v>754</v>
      </c>
      <c r="AU6" s="19" t="s">
        <v>755</v>
      </c>
      <c r="AV6" s="19" t="s">
        <v>1049</v>
      </c>
      <c r="AW6" s="101" t="s">
        <v>291</v>
      </c>
    </row>
    <row r="7" spans="1:49" x14ac:dyDescent="0.35">
      <c r="A7" s="76" t="s">
        <v>1078</v>
      </c>
      <c r="B7">
        <f>'AU - van Paassen et al. 2019'!T4</f>
        <v>1.0540666817458317</v>
      </c>
      <c r="C7" s="84"/>
      <c r="D7">
        <f>'AU - van Paassen et al. 2019'!T5</f>
        <v>1.0744244531716256</v>
      </c>
      <c r="E7" s="99">
        <f>'AU - van Paassen et al. 2019'!T6</f>
        <v>1.0744244531716256</v>
      </c>
      <c r="F7">
        <f>'AU - van Paassen et al. 2019'!T7</f>
        <v>1.1130148943987077</v>
      </c>
      <c r="G7">
        <f>'AU - van Paassen et al. 2019'!T8</f>
        <v>1.1248669232235737</v>
      </c>
      <c r="H7">
        <f>'AU - van Paassen et al. 2019'!T9</f>
        <v>1.0540666817458317</v>
      </c>
      <c r="I7" s="84"/>
      <c r="J7" s="84"/>
      <c r="K7" s="84"/>
      <c r="L7" s="99">
        <f>'AU - van Paassen et al. 2019'!T10</f>
        <v>1.0540666817458317</v>
      </c>
      <c r="M7" s="84"/>
      <c r="N7" s="99">
        <f>L7</f>
        <v>1.0540666817458317</v>
      </c>
      <c r="O7" s="99">
        <f>L7</f>
        <v>1.0540666817458317</v>
      </c>
      <c r="P7" s="84"/>
      <c r="Q7" s="99">
        <f>N7</f>
        <v>1.0540666817458317</v>
      </c>
      <c r="R7" s="99">
        <f>O7</f>
        <v>1.0540666817458317</v>
      </c>
      <c r="S7" s="84"/>
      <c r="T7" s="99">
        <f>Q7</f>
        <v>1.0540666817458317</v>
      </c>
      <c r="U7" s="99">
        <f>R7</f>
        <v>1.0540666817458317</v>
      </c>
      <c r="V7" s="84"/>
      <c r="W7" s="99">
        <f>T7</f>
        <v>1.0540666817458317</v>
      </c>
      <c r="X7" s="84"/>
      <c r="Y7" s="84"/>
      <c r="Z7" s="84"/>
      <c r="AA7" s="84"/>
      <c r="AB7" s="99">
        <f>'AU - van Paassen et al. 2019'!T11</f>
        <v>1.0540666817458317</v>
      </c>
      <c r="AC7" s="84"/>
      <c r="AD7" s="84"/>
      <c r="AE7" s="99">
        <f>AB7</f>
        <v>1.0540666817458317</v>
      </c>
      <c r="AF7" s="84"/>
      <c r="AG7" s="84"/>
      <c r="AH7" s="99">
        <f>AE7</f>
        <v>1.0540666817458317</v>
      </c>
      <c r="AI7" s="84"/>
      <c r="AJ7" s="84"/>
      <c r="AK7" s="84"/>
      <c r="AL7" s="84"/>
      <c r="AM7" s="84"/>
      <c r="AN7" s="99">
        <f>'AU - van Paassen et al. 2019'!T13</f>
        <v>1.0744244531716256</v>
      </c>
      <c r="AO7" s="84"/>
      <c r="AP7" s="84"/>
      <c r="AQ7" s="84"/>
      <c r="AR7" s="99">
        <f>'AU - van Paassen et al. 2019'!T14</f>
        <v>1.2152396494091648</v>
      </c>
      <c r="AS7">
        <f>'AU - van Paassen et al. 2019'!T16</f>
        <v>1.5089507464377672</v>
      </c>
      <c r="AT7">
        <f>'AU - van Paassen et al. 2019'!T21</f>
        <v>1.0751621268805629</v>
      </c>
      <c r="AU7">
        <f>'AU - van Paassen et al. 2019'!T22</f>
        <v>1.0751621268805629</v>
      </c>
      <c r="AV7" s="99">
        <f>'AU - van Paassen et al. 2019'!T19</f>
        <v>1.0751621268805629</v>
      </c>
      <c r="AW7" s="84"/>
    </row>
    <row r="8" spans="1:49" x14ac:dyDescent="0.35">
      <c r="A8" s="77" t="s">
        <v>1122</v>
      </c>
      <c r="B8">
        <f>'Canola, Aus - Tomkinson 2013'!T4</f>
        <v>1.5639895531526173</v>
      </c>
      <c r="C8" s="84"/>
      <c r="D8">
        <f>'Canola, Aus - Tomkinson 2013'!T5</f>
        <v>1.3000688016831126</v>
      </c>
      <c r="E8">
        <f>'Canola, Aus - Tomkinson 2013'!T6</f>
        <v>1.3000688016831126</v>
      </c>
      <c r="F8">
        <f>'Canola, Aus - Tomkinson 2013'!T7</f>
        <v>1.3000688016831126</v>
      </c>
      <c r="G8">
        <f>'Canola, Aus - Tomkinson 2013'!T8</f>
        <v>1.3000688016831126</v>
      </c>
      <c r="H8" s="119"/>
      <c r="I8" s="84"/>
      <c r="J8" s="84"/>
      <c r="K8" s="84"/>
      <c r="L8">
        <f>'Canola, Aus - Tomkinson 2013'!T9</f>
        <v>1.3000688016831126</v>
      </c>
      <c r="M8" s="84"/>
      <c r="N8">
        <f>$L8</f>
        <v>1.3000688016831126</v>
      </c>
      <c r="O8">
        <f>$L8</f>
        <v>1.3000688016831126</v>
      </c>
      <c r="P8" s="84"/>
      <c r="Q8">
        <f>$L8</f>
        <v>1.3000688016831126</v>
      </c>
      <c r="R8">
        <f>$L8</f>
        <v>1.3000688016831126</v>
      </c>
      <c r="S8" s="84"/>
      <c r="T8">
        <f>$L8</f>
        <v>1.3000688016831126</v>
      </c>
      <c r="U8">
        <f>$L8</f>
        <v>1.3000688016831126</v>
      </c>
      <c r="V8" s="84"/>
      <c r="W8">
        <f>$L8</f>
        <v>1.3000688016831126</v>
      </c>
      <c r="X8" s="84"/>
      <c r="Y8" s="84"/>
      <c r="Z8" s="84"/>
      <c r="AA8" s="99">
        <f>'Canola, Aus - Tomkinson 2013'!T10</f>
        <v>1.3000688016831126</v>
      </c>
      <c r="AB8" s="84"/>
      <c r="AC8" s="84"/>
      <c r="AD8" s="99">
        <f>AA8</f>
        <v>1.3000688016831126</v>
      </c>
      <c r="AE8" s="84"/>
      <c r="AF8" s="84"/>
      <c r="AG8" s="99">
        <f>AD8</f>
        <v>1.3000688016831126</v>
      </c>
      <c r="AH8" s="84"/>
      <c r="AI8" s="84"/>
      <c r="AJ8" s="84"/>
      <c r="AK8" s="84"/>
      <c r="AL8" s="84"/>
      <c r="AM8" s="84"/>
      <c r="AN8">
        <f>'Canola, Aus - Tomkinson 2013'!T12</f>
        <v>1.3000688016831126</v>
      </c>
      <c r="AO8" s="84"/>
      <c r="AP8" s="84"/>
      <c r="AQ8" s="84"/>
      <c r="AR8">
        <f>'Canola, Aus - Tomkinson 2013'!T13</f>
        <v>1.3000688016831126</v>
      </c>
      <c r="AS8">
        <f>'Canola, Aus - Tomkinson 2013'!T15</f>
        <v>1.3000688016831126</v>
      </c>
      <c r="AT8">
        <f>'Canola, Aus - Tomkinson 2013'!T16</f>
        <v>1.3000688016831126</v>
      </c>
      <c r="AU8">
        <f>AT8</f>
        <v>1.3000688016831126</v>
      </c>
      <c r="AV8">
        <f>AU8</f>
        <v>1.3000688016831126</v>
      </c>
      <c r="AW8" s="84"/>
    </row>
    <row r="9" spans="1:49" x14ac:dyDescent="0.35">
      <c r="A9" s="76" t="s">
        <v>1081</v>
      </c>
      <c r="B9">
        <f>'au - Ag Comm. 2020-21'!T6</f>
        <v>1.2012874089082783</v>
      </c>
      <c r="C9" s="84"/>
      <c r="D9" s="99">
        <f>'au - Ag Comm. 2020-21'!T4</f>
        <v>1.02</v>
      </c>
      <c r="E9" s="84"/>
      <c r="F9" s="84"/>
      <c r="G9" s="84"/>
      <c r="H9" s="84"/>
      <c r="I9" s="84"/>
      <c r="J9" s="84"/>
      <c r="K9" s="84"/>
      <c r="L9" s="84"/>
      <c r="M9" s="84"/>
      <c r="N9" s="84"/>
      <c r="O9" s="84"/>
      <c r="P9" s="84"/>
      <c r="Q9" s="84"/>
      <c r="R9" s="84"/>
      <c r="S9" s="84"/>
      <c r="T9" s="84"/>
      <c r="U9" s="84"/>
      <c r="V9" s="84"/>
      <c r="W9" s="84"/>
      <c r="X9" s="84"/>
      <c r="Y9" s="84"/>
      <c r="Z9" s="84"/>
      <c r="AA9" s="84"/>
      <c r="AB9" s="84"/>
      <c r="AC9" s="84"/>
      <c r="AD9" s="84"/>
      <c r="AE9" s="84"/>
      <c r="AF9" s="84"/>
      <c r="AG9" s="84"/>
      <c r="AH9" s="84"/>
      <c r="AI9" s="84"/>
      <c r="AJ9" s="84"/>
      <c r="AK9" s="84"/>
      <c r="AL9" s="84"/>
      <c r="AM9" s="84"/>
      <c r="AN9" s="84"/>
      <c r="AO9" s="84"/>
      <c r="AP9" s="84"/>
      <c r="AQ9" s="84"/>
      <c r="AR9" s="84"/>
      <c r="AS9" s="84"/>
      <c r="AT9" s="84"/>
      <c r="AU9" s="84"/>
      <c r="AV9" s="84"/>
      <c r="AW9" s="84"/>
    </row>
    <row r="10" spans="1:49" x14ac:dyDescent="0.35">
      <c r="A10" s="76" t="s">
        <v>1082</v>
      </c>
      <c r="B10" s="84"/>
      <c r="C10" s="84"/>
      <c r="D10" s="84"/>
      <c r="E10" s="84"/>
      <c r="F10" s="84"/>
      <c r="G10" s="84"/>
      <c r="H10" s="84"/>
      <c r="I10" s="84"/>
      <c r="J10" s="84"/>
      <c r="K10" s="84"/>
      <c r="L10">
        <f>'AU - LMP Survey 2016-17'!T11</f>
        <v>1.5014496933519168</v>
      </c>
      <c r="M10" s="84"/>
      <c r="N10" s="84"/>
      <c r="O10">
        <f>'AU - LMP Survey 2016-17'!T13</f>
        <v>1.5014496933519168</v>
      </c>
      <c r="P10" s="84"/>
      <c r="Q10" s="84"/>
      <c r="R10">
        <f>'AU - LMP Survey 2016-17'!T16</f>
        <v>1.5014496933519168</v>
      </c>
      <c r="S10" s="84"/>
      <c r="T10" s="84"/>
      <c r="U10">
        <f>'AU - LMP Survey 2016-17'!T16</f>
        <v>1.5014496933519168</v>
      </c>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row>
    <row r="11" spans="1:49" x14ac:dyDescent="0.35">
      <c r="A11" s="76" t="s">
        <v>1088</v>
      </c>
      <c r="B11" s="99">
        <f>'AU - AOF annual report 2021'!T4</f>
        <v>1.05</v>
      </c>
      <c r="C11" s="84"/>
      <c r="D11" s="84"/>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84"/>
      <c r="AH11" s="84"/>
      <c r="AI11" s="84"/>
      <c r="AJ11" s="84"/>
      <c r="AK11" s="84"/>
      <c r="AL11" s="84"/>
      <c r="AM11" s="84"/>
      <c r="AN11" s="84"/>
      <c r="AO11" s="84"/>
      <c r="AP11" s="84"/>
      <c r="AQ11" s="84"/>
      <c r="AR11" s="84"/>
      <c r="AS11" s="84"/>
      <c r="AT11" s="84"/>
      <c r="AU11" s="84"/>
      <c r="AV11" s="84"/>
      <c r="AW11" s="84"/>
    </row>
    <row r="12" spans="1:49" x14ac:dyDescent="0.35">
      <c r="A12" s="76" t="s">
        <v>1083</v>
      </c>
      <c r="B12" s="84"/>
      <c r="C12">
        <f>'AU - GRDC Farm Practices Survey'!T5</f>
        <v>1.207723199572867</v>
      </c>
      <c r="D12" s="84"/>
      <c r="E12" s="84"/>
      <c r="F12" s="84"/>
      <c r="G12">
        <f>'AU - GRDC Farm Practices Survey'!T13</f>
        <v>1.5043938375399291</v>
      </c>
      <c r="H12" s="84"/>
      <c r="I12" s="84"/>
      <c r="J12" s="84"/>
      <c r="K12" s="84"/>
      <c r="L12">
        <f>'AU - GRDC Farm Practices Survey'!T14</f>
        <v>1.207723199572867</v>
      </c>
      <c r="M12" s="84"/>
      <c r="N12" s="84"/>
      <c r="O12" s="84"/>
      <c r="P12" s="84"/>
      <c r="Q12" s="84"/>
      <c r="R12" s="84"/>
      <c r="S12" s="84"/>
      <c r="T12" s="84"/>
      <c r="U12" s="84"/>
      <c r="V12" s="84"/>
      <c r="W12" s="84"/>
      <c r="X12" s="84"/>
      <c r="Y12" s="84"/>
      <c r="Z12" s="84"/>
      <c r="AA12" s="84"/>
      <c r="AB12" s="84"/>
      <c r="AC12" s="84"/>
      <c r="AD12" s="84"/>
      <c r="AE12" s="84"/>
      <c r="AF12" s="84"/>
      <c r="AG12" s="84"/>
      <c r="AH12" s="84"/>
      <c r="AI12" s="84"/>
      <c r="AJ12" s="84"/>
      <c r="AK12" s="84"/>
      <c r="AL12" s="84"/>
      <c r="AM12" s="84"/>
      <c r="AN12" s="84"/>
      <c r="AO12" s="84"/>
      <c r="AP12" s="84"/>
      <c r="AQ12" s="84"/>
      <c r="AR12" s="84"/>
      <c r="AS12" s="84"/>
      <c r="AT12" s="84"/>
      <c r="AU12" s="84"/>
      <c r="AV12" s="84"/>
      <c r="AW12" s="84"/>
    </row>
    <row r="13" spans="1:49" x14ac:dyDescent="0.35">
      <c r="A13" s="76" t="s">
        <v>1084</v>
      </c>
      <c r="B13">
        <f>'AU - CSIRO Carbon Footprint'!T5</f>
        <v>1.1130148943987077</v>
      </c>
      <c r="C13">
        <f>'AU - CSIRO Carbon Footprint'!T12</f>
        <v>1.1022412909678683</v>
      </c>
      <c r="D13" s="84"/>
      <c r="E13" s="84"/>
      <c r="F13">
        <f>'AU - CSIRO Carbon Footprint'!T20</f>
        <v>1.575657361015304</v>
      </c>
      <c r="G13">
        <f>'AU - CSIRO Carbon Footprint'!T68</f>
        <v>1.575657361015304</v>
      </c>
      <c r="H13" s="84"/>
      <c r="I13" s="84"/>
      <c r="J13" s="84"/>
      <c r="K13" s="84"/>
      <c r="L13" s="84"/>
      <c r="M13">
        <f>'AU - CSIRO Carbon Footprint'!T21</f>
        <v>1.5051158607595139</v>
      </c>
      <c r="N13">
        <f>'AU - CSIRO Carbon Footprint'!T23</f>
        <v>1.5209944396561488</v>
      </c>
      <c r="O13" s="84"/>
      <c r="P13">
        <f>'AU - CSIRO Carbon Footprint'!T22</f>
        <v>1.575657361015304</v>
      </c>
      <c r="Q13" s="84"/>
      <c r="R13" s="84"/>
      <c r="S13" s="84"/>
      <c r="T13" s="84"/>
      <c r="U13" s="84"/>
      <c r="V13" s="84"/>
      <c r="W13" s="84"/>
      <c r="X13" s="84"/>
      <c r="Y13" s="84"/>
      <c r="Z13" s="84"/>
      <c r="AA13" s="84"/>
      <c r="AB13" s="84"/>
      <c r="AC13" s="84"/>
      <c r="AD13" s="84"/>
      <c r="AE13" s="84"/>
      <c r="AF13" s="84"/>
      <c r="AG13" s="84"/>
      <c r="AH13" s="84"/>
      <c r="AI13" s="84"/>
      <c r="AJ13" s="84"/>
      <c r="AK13" s="84"/>
      <c r="AL13" s="84"/>
      <c r="AM13" s="84"/>
      <c r="AN13">
        <f>'AU - CSIRO Carbon Footprint'!T60</f>
        <v>1.575657361015304</v>
      </c>
      <c r="AO13" s="84"/>
      <c r="AP13" s="84"/>
      <c r="AQ13">
        <f>'AU - CSIRO Carbon Footprint'!T103</f>
        <v>1.5209944396561488</v>
      </c>
      <c r="AR13">
        <f>'AU - CSIRO Carbon Footprint'!T24</f>
        <v>1.2354522921220721</v>
      </c>
      <c r="AS13" s="84"/>
      <c r="AT13">
        <f>'AU - CSIRO Carbon Footprint'!T88</f>
        <v>1.2012874089082783</v>
      </c>
      <c r="AU13">
        <f>'AU - CSIRO Carbon Footprint'!T89</f>
        <v>1.2012874089082783</v>
      </c>
      <c r="AV13">
        <f>'AU - CSIRO Carbon Footprint'!T104</f>
        <v>1.1150377561073679</v>
      </c>
      <c r="AW13" s="84"/>
    </row>
    <row r="14" spans="1:49" x14ac:dyDescent="0.35">
      <c r="A14" s="76" t="s">
        <v>1085</v>
      </c>
      <c r="B14">
        <f>'Biswas et al. 2011 canola Aus'!T5</f>
        <v>1.6168893782141394</v>
      </c>
      <c r="C14" s="84"/>
      <c r="D14">
        <f>'Biswas et al. 2011 canola Aus'!T6</f>
        <v>1.3713425173473328</v>
      </c>
      <c r="E14" s="84"/>
      <c r="F14" s="84"/>
      <c r="G14" s="84"/>
      <c r="H14" s="84"/>
      <c r="I14" s="84"/>
      <c r="J14" s="84"/>
      <c r="K14" s="84"/>
      <c r="L14">
        <f>'Biswas et al. 2011 canola Aus'!T11</f>
        <v>1.3713425173473328</v>
      </c>
      <c r="M14" s="84"/>
      <c r="N14" s="84"/>
      <c r="O14">
        <f>'Biswas et al. 2011 canola Aus'!T12</f>
        <v>1.3713425173473328</v>
      </c>
      <c r="P14" s="84"/>
      <c r="Q14" s="84"/>
      <c r="R14" s="84"/>
      <c r="S14" s="84"/>
      <c r="T14" s="84"/>
      <c r="U14" s="84"/>
      <c r="V14" s="84"/>
      <c r="W14" s="84"/>
      <c r="X14" s="84"/>
      <c r="Y14" s="84"/>
      <c r="Z14" s="84"/>
      <c r="AA14" s="84"/>
      <c r="AB14">
        <f>'Biswas et al. 2011 canola Aus'!T13</f>
        <v>1.3713425173473328</v>
      </c>
      <c r="AC14" s="84"/>
      <c r="AD14" s="84"/>
      <c r="AE14">
        <f>'Biswas et al. 2011 canola Aus'!T13</f>
        <v>1.3713425173473328</v>
      </c>
      <c r="AF14" s="84"/>
      <c r="AG14" s="84"/>
      <c r="AH14">
        <f>AE14</f>
        <v>1.3713425173473328</v>
      </c>
      <c r="AI14" s="84"/>
      <c r="AJ14" s="84"/>
      <c r="AK14" s="84"/>
      <c r="AL14" s="84"/>
      <c r="AM14" s="84"/>
      <c r="AN14">
        <f>'Biswas et al. 2011 canola Aus'!T15</f>
        <v>1.3713425173473328</v>
      </c>
      <c r="AO14" s="84"/>
      <c r="AP14" s="84"/>
      <c r="AQ14" s="84"/>
      <c r="AR14">
        <f>'Biswas et al. 2011 canola Aus'!T17</f>
        <v>1.5639895531526171</v>
      </c>
      <c r="AS14" s="84"/>
      <c r="AT14">
        <f>'Biswas et al. 2011 canola Aus'!T19</f>
        <v>1.3713425173473328</v>
      </c>
      <c r="AU14" s="84"/>
      <c r="AV14">
        <f>'Biswas et al. 2011 canola Aus'!T20</f>
        <v>1.3713425173473328</v>
      </c>
      <c r="AW14" s="84"/>
    </row>
    <row r="15" spans="1:49" x14ac:dyDescent="0.35">
      <c r="A15" s="76" t="s">
        <v>1086</v>
      </c>
      <c r="B15">
        <f>'Simmons et al. 2019 canola Aus'!T5</f>
        <v>1.2354522921220721</v>
      </c>
      <c r="C15">
        <f>'Simmons et al. 2019 canola Aus'!T6</f>
        <v>1.2354522921220721</v>
      </c>
      <c r="D15" s="84"/>
      <c r="E15" s="84"/>
      <c r="F15" s="84"/>
      <c r="G15">
        <f>'Simmons et al. 2019 canola Aus'!T9</f>
        <v>1.2354522921220721</v>
      </c>
      <c r="H15" s="84"/>
      <c r="I15" s="84"/>
      <c r="J15" s="84"/>
      <c r="K15" s="84"/>
      <c r="L15">
        <f>'Simmons et al. 2019 canola Aus'!T10</f>
        <v>1.2354522921220721</v>
      </c>
      <c r="M15" s="84"/>
      <c r="N15" s="84"/>
      <c r="O15">
        <f>L15</f>
        <v>1.2354522921220721</v>
      </c>
      <c r="P15" s="84"/>
      <c r="Q15" s="84"/>
      <c r="R15">
        <f>O15</f>
        <v>1.2354522921220721</v>
      </c>
      <c r="S15" s="84"/>
      <c r="T15" s="84"/>
      <c r="U15">
        <f>R15</f>
        <v>1.2354522921220721</v>
      </c>
      <c r="V15" s="84"/>
      <c r="W15" s="84"/>
      <c r="X15" s="84"/>
      <c r="Y15" s="84"/>
      <c r="Z15" s="84"/>
      <c r="AA15" s="84"/>
      <c r="AB15" s="84"/>
      <c r="AC15" s="84"/>
      <c r="AD15" s="84"/>
      <c r="AE15" s="84"/>
      <c r="AF15" s="84"/>
      <c r="AG15" s="84"/>
      <c r="AH15" s="84"/>
      <c r="AI15" s="84"/>
      <c r="AJ15" s="84"/>
      <c r="AK15" s="84"/>
      <c r="AL15" s="84"/>
      <c r="AM15" s="84"/>
      <c r="AN15" s="84"/>
      <c r="AO15" s="84"/>
      <c r="AP15">
        <f>'Simmons et al. 2019 canola Aus'!T16</f>
        <v>1.2354522921220721</v>
      </c>
      <c r="AQ15" s="84"/>
      <c r="AR15">
        <f>'Simmons et al. 2019 canola Aus'!T17</f>
        <v>2.5163566012590954</v>
      </c>
      <c r="AS15" s="84"/>
      <c r="AT15">
        <f>'Simmons et al. 2019 canola Aus'!T19</f>
        <v>1.0540666817458317</v>
      </c>
      <c r="AU15" s="84"/>
      <c r="AV15">
        <f>'Simmons et al. 2019 canola Aus'!T21</f>
        <v>1.0744244531716256</v>
      </c>
      <c r="AW15">
        <f>'Simmons et al. 2019 canola Aus'!T24</f>
        <v>1.5253029072947595</v>
      </c>
    </row>
    <row r="16" spans="1:49" x14ac:dyDescent="0.35">
      <c r="A16" s="76" t="s">
        <v>1087</v>
      </c>
      <c r="B16">
        <f>'Browne et al. 2011 canola Aus'!T5</f>
        <v>1.5043938375399291</v>
      </c>
      <c r="C16">
        <f>'Browne et al. 2011 canola Aus'!T6</f>
        <v>1.5043938375399291</v>
      </c>
      <c r="D16" s="84"/>
      <c r="E16" s="84"/>
      <c r="F16" s="84"/>
      <c r="G16" s="84"/>
      <c r="H16" s="84"/>
      <c r="I16" s="84"/>
      <c r="J16" s="84"/>
      <c r="K16" s="84"/>
      <c r="L16">
        <f>'Browne et al. 2011 canola Aus'!T9</f>
        <v>1.5043938375399291</v>
      </c>
      <c r="M16" s="84"/>
      <c r="N16" s="84"/>
      <c r="O16">
        <f>L16</f>
        <v>1.5043938375399291</v>
      </c>
      <c r="P16" s="84"/>
      <c r="Q16" s="84"/>
      <c r="R16">
        <f>O16</f>
        <v>1.5043938375399291</v>
      </c>
      <c r="S16" s="84"/>
      <c r="T16" s="84"/>
      <c r="U16">
        <f>R16</f>
        <v>1.5043938375399291</v>
      </c>
      <c r="V16" s="84"/>
      <c r="W16" s="84"/>
      <c r="X16" s="84"/>
      <c r="Y16" s="84"/>
      <c r="Z16" s="84"/>
      <c r="AA16" s="84"/>
      <c r="AB16" s="84"/>
      <c r="AC16" s="84"/>
      <c r="AD16" s="84"/>
      <c r="AE16" s="84"/>
      <c r="AF16" s="84"/>
      <c r="AG16" s="84"/>
      <c r="AH16" s="84"/>
      <c r="AI16" s="84"/>
      <c r="AJ16" s="84"/>
      <c r="AK16" s="84"/>
      <c r="AL16" s="84"/>
      <c r="AM16" s="84"/>
      <c r="AN16" s="84"/>
      <c r="AO16" s="84"/>
      <c r="AP16" s="84"/>
      <c r="AQ16" s="84"/>
      <c r="AR16" s="84"/>
      <c r="AS16" s="84"/>
      <c r="AT16">
        <f>'Browne et al. 2011 canola Aus'!T15</f>
        <v>1.508769162317128</v>
      </c>
      <c r="AU16">
        <f>AT16</f>
        <v>1.508769162317128</v>
      </c>
      <c r="AV16">
        <f>AU16</f>
        <v>1.508769162317128</v>
      </c>
      <c r="AW16">
        <f>AV16</f>
        <v>1.508769162317128</v>
      </c>
    </row>
    <row r="17" spans="1:49" x14ac:dyDescent="0.35">
      <c r="A17" s="76" t="s">
        <v>967</v>
      </c>
      <c r="B17">
        <f>'Alcock et al. 2022 AU rapeseed'!T5</f>
        <v>1.0744244531716256</v>
      </c>
      <c r="C17" s="99">
        <f>'Alcock et al. 2022 AU rapeseed'!T6</f>
        <v>1.0744244531716256</v>
      </c>
      <c r="D17" s="84"/>
      <c r="E17" s="84"/>
      <c r="F17" s="99">
        <f>'Alcock et al. 2022 AU rapeseed'!T7</f>
        <v>1.0744244531716256</v>
      </c>
      <c r="G17" s="99">
        <f>'Alcock et al. 2022 AU rapeseed'!T8</f>
        <v>1.0744244531716256</v>
      </c>
      <c r="H17" s="99">
        <f>'Alcock et al. 2022 AU rapeseed'!T9</f>
        <v>1.0744244531716256</v>
      </c>
      <c r="I17" s="84"/>
      <c r="J17" s="84"/>
      <c r="K17" s="99">
        <f>'Alcock et al. 2022 AU rapeseed'!T9</f>
        <v>1.0744244531716256</v>
      </c>
      <c r="L17">
        <f>'Alcock et al. 2022 AU rapeseed'!T10</f>
        <v>1.0744244531716256</v>
      </c>
      <c r="M17" s="84"/>
      <c r="N17" s="84"/>
      <c r="O17">
        <f>L17</f>
        <v>1.0744244531716256</v>
      </c>
      <c r="P17" s="84"/>
      <c r="Q17" s="84"/>
      <c r="R17">
        <f>O17</f>
        <v>1.0744244531716256</v>
      </c>
      <c r="S17" s="84"/>
      <c r="T17" s="84"/>
      <c r="U17">
        <f>R17</f>
        <v>1.0744244531716256</v>
      </c>
      <c r="V17" s="84"/>
      <c r="W17" s="84"/>
      <c r="X17" s="84"/>
      <c r="Y17" s="84"/>
      <c r="Z17" s="84"/>
      <c r="AA17" s="84"/>
      <c r="AB17">
        <f>'Alcock et al. 2022 AU rapeseed'!T11</f>
        <v>1.0744244531716256</v>
      </c>
      <c r="AC17" s="84"/>
      <c r="AD17" s="84"/>
      <c r="AE17">
        <f>AB17</f>
        <v>1.0744244531716256</v>
      </c>
      <c r="AF17" s="84"/>
      <c r="AG17" s="84"/>
      <c r="AH17">
        <f>AE17</f>
        <v>1.0744244531716256</v>
      </c>
      <c r="AI17" s="84"/>
      <c r="AJ17" s="84"/>
      <c r="AK17" s="84"/>
      <c r="AL17" s="84"/>
      <c r="AM17" s="84"/>
      <c r="AN17">
        <f>'Alcock et al. 2022 AU rapeseed'!T15</f>
        <v>1.0744244531716256</v>
      </c>
      <c r="AO17" s="84"/>
      <c r="AP17" s="84"/>
      <c r="AQ17" s="84"/>
      <c r="AR17" s="84"/>
      <c r="AS17" s="99">
        <f>'Alcock et al. 2022 AU rapeseed'!T17</f>
        <v>1.0744244531716256</v>
      </c>
      <c r="AT17" s="84"/>
      <c r="AU17" s="84"/>
      <c r="AV17" s="84"/>
      <c r="AW17" s="84"/>
    </row>
    <row r="18" spans="1:49" s="44" customFormat="1" ht="15" thickBot="1" x14ac:dyDescent="0.4">
      <c r="A18" t="s">
        <v>1059</v>
      </c>
      <c r="B18" s="94"/>
      <c r="C18" s="94"/>
      <c r="D18" s="94"/>
      <c r="E18" s="94"/>
      <c r="F18" s="94"/>
      <c r="G18" s="94"/>
      <c r="H18" s="94"/>
      <c r="I18" s="94"/>
      <c r="J18" s="94"/>
      <c r="K18" s="94"/>
      <c r="L18" s="94"/>
      <c r="M18" s="94"/>
      <c r="N18" s="94"/>
      <c r="O18" s="94"/>
      <c r="P18" s="94"/>
      <c r="Q18" s="94"/>
      <c r="R18" s="94"/>
      <c r="S18" s="94"/>
      <c r="T18" s="94"/>
      <c r="U18" s="94"/>
      <c r="V18" s="94"/>
      <c r="W18" s="94"/>
      <c r="X18" s="94"/>
      <c r="Y18" s="94"/>
      <c r="Z18" s="94"/>
      <c r="AA18" s="94"/>
      <c r="AB18" s="94"/>
      <c r="AC18" s="94"/>
      <c r="AD18" s="94"/>
      <c r="AE18" s="94"/>
      <c r="AF18" s="94"/>
      <c r="AG18" s="94"/>
      <c r="AH18" s="94"/>
      <c r="AI18" s="94"/>
      <c r="AJ18" s="94"/>
      <c r="AK18" s="94"/>
      <c r="AL18" s="94"/>
      <c r="AM18" s="94"/>
      <c r="AN18" s="94"/>
      <c r="AO18" s="94"/>
      <c r="AP18" s="94"/>
      <c r="AQ18" s="94"/>
      <c r="AR18" s="94"/>
      <c r="AS18" s="94"/>
      <c r="AT18" s="100">
        <f>T23</f>
        <v>1.0284009745979465</v>
      </c>
      <c r="AU18" s="100">
        <f>T24</f>
        <v>1.0284009745979465</v>
      </c>
      <c r="AV18" s="44">
        <f>T25</f>
        <v>1.1253394394172656</v>
      </c>
      <c r="AW18" s="100">
        <f>T26</f>
        <v>1.5</v>
      </c>
    </row>
    <row r="19" spans="1:49" x14ac:dyDescent="0.35">
      <c r="A19" t="s">
        <v>1034</v>
      </c>
      <c r="B19">
        <f t="shared" ref="B19:AW19" si="0">MIN(B7:B18)</f>
        <v>1.05</v>
      </c>
      <c r="C19">
        <f t="shared" si="0"/>
        <v>1.0744244531716256</v>
      </c>
      <c r="D19">
        <f t="shared" si="0"/>
        <v>1.02</v>
      </c>
      <c r="E19">
        <f t="shared" si="0"/>
        <v>1.0744244531716256</v>
      </c>
      <c r="F19">
        <f t="shared" si="0"/>
        <v>1.0744244531716256</v>
      </c>
      <c r="G19">
        <f t="shared" si="0"/>
        <v>1.0744244531716256</v>
      </c>
      <c r="H19">
        <f t="shared" si="0"/>
        <v>1.0540666817458317</v>
      </c>
      <c r="I19">
        <f t="shared" si="0"/>
        <v>0</v>
      </c>
      <c r="J19">
        <f t="shared" si="0"/>
        <v>0</v>
      </c>
      <c r="K19">
        <f t="shared" si="0"/>
        <v>1.0744244531716256</v>
      </c>
      <c r="L19">
        <f t="shared" si="0"/>
        <v>1.0540666817458317</v>
      </c>
      <c r="M19">
        <f t="shared" si="0"/>
        <v>1.5051158607595139</v>
      </c>
      <c r="N19">
        <f t="shared" si="0"/>
        <v>1.0540666817458317</v>
      </c>
      <c r="O19">
        <f t="shared" si="0"/>
        <v>1.0540666817458317</v>
      </c>
      <c r="P19">
        <f t="shared" si="0"/>
        <v>1.575657361015304</v>
      </c>
      <c r="Q19">
        <f t="shared" si="0"/>
        <v>1.0540666817458317</v>
      </c>
      <c r="R19">
        <f t="shared" si="0"/>
        <v>1.0540666817458317</v>
      </c>
      <c r="S19">
        <f t="shared" si="0"/>
        <v>0</v>
      </c>
      <c r="T19">
        <f t="shared" si="0"/>
        <v>1.0540666817458317</v>
      </c>
      <c r="U19">
        <f t="shared" si="0"/>
        <v>1.0540666817458317</v>
      </c>
      <c r="V19">
        <f t="shared" si="0"/>
        <v>0</v>
      </c>
      <c r="W19">
        <f t="shared" si="0"/>
        <v>1.0540666817458317</v>
      </c>
      <c r="X19">
        <f t="shared" si="0"/>
        <v>0</v>
      </c>
      <c r="Y19">
        <f t="shared" si="0"/>
        <v>0</v>
      </c>
      <c r="Z19">
        <f t="shared" si="0"/>
        <v>0</v>
      </c>
      <c r="AA19">
        <f t="shared" si="0"/>
        <v>1.3000688016831126</v>
      </c>
      <c r="AB19">
        <f>MIN(AB7:AB18)</f>
        <v>1.0540666817458317</v>
      </c>
      <c r="AC19">
        <f t="shared" si="0"/>
        <v>0</v>
      </c>
      <c r="AD19">
        <f t="shared" si="0"/>
        <v>1.3000688016831126</v>
      </c>
      <c r="AE19">
        <f>MIN(AE7:AE18)</f>
        <v>1.0540666817458317</v>
      </c>
      <c r="AF19">
        <f t="shared" si="0"/>
        <v>0</v>
      </c>
      <c r="AG19">
        <f t="shared" si="0"/>
        <v>1.3000688016831126</v>
      </c>
      <c r="AH19">
        <f>MIN(AH7:AH18)</f>
        <v>1.0540666817458317</v>
      </c>
      <c r="AI19">
        <f t="shared" si="0"/>
        <v>0</v>
      </c>
      <c r="AJ19">
        <f t="shared" si="0"/>
        <v>0</v>
      </c>
      <c r="AK19">
        <f t="shared" si="0"/>
        <v>0</v>
      </c>
      <c r="AL19">
        <f t="shared" si="0"/>
        <v>0</v>
      </c>
      <c r="AM19">
        <f t="shared" si="0"/>
        <v>0</v>
      </c>
      <c r="AN19">
        <f t="shared" si="0"/>
        <v>1.0744244531716256</v>
      </c>
      <c r="AO19">
        <f t="shared" si="0"/>
        <v>0</v>
      </c>
      <c r="AP19">
        <f t="shared" si="0"/>
        <v>1.2354522921220721</v>
      </c>
      <c r="AQ19">
        <f t="shared" si="0"/>
        <v>1.5209944396561488</v>
      </c>
      <c r="AR19">
        <f t="shared" si="0"/>
        <v>1.2152396494091648</v>
      </c>
      <c r="AS19">
        <f t="shared" si="0"/>
        <v>1.0744244531716256</v>
      </c>
      <c r="AT19">
        <f t="shared" si="0"/>
        <v>1.0284009745979465</v>
      </c>
      <c r="AU19">
        <f t="shared" si="0"/>
        <v>1.0284009745979465</v>
      </c>
      <c r="AV19">
        <f t="shared" si="0"/>
        <v>1.0744244531716256</v>
      </c>
      <c r="AW19">
        <f t="shared" si="0"/>
        <v>1.5</v>
      </c>
    </row>
    <row r="21" spans="1:49" ht="15" thickBot="1" x14ac:dyDescent="0.4">
      <c r="A21" t="s">
        <v>1060</v>
      </c>
    </row>
    <row r="22" spans="1:49" ht="52.5" thickBot="1" x14ac:dyDescent="0.4">
      <c r="A22" s="9" t="s">
        <v>38</v>
      </c>
      <c r="B22" s="7" t="s">
        <v>39</v>
      </c>
      <c r="C22" s="7" t="s">
        <v>40</v>
      </c>
      <c r="D22" s="7" t="s">
        <v>41</v>
      </c>
      <c r="E22" s="7" t="s">
        <v>42</v>
      </c>
      <c r="F22" s="7" t="s">
        <v>43</v>
      </c>
      <c r="G22" s="7" t="s">
        <v>44</v>
      </c>
      <c r="H22" s="7" t="s">
        <v>45</v>
      </c>
      <c r="I22" s="7" t="s">
        <v>46</v>
      </c>
      <c r="J22" s="7" t="s">
        <v>34</v>
      </c>
      <c r="K22" s="7" t="s">
        <v>33</v>
      </c>
      <c r="L22" s="7" t="s">
        <v>796</v>
      </c>
      <c r="M22" s="7" t="s">
        <v>797</v>
      </c>
      <c r="N22" s="7" t="s">
        <v>798</v>
      </c>
      <c r="O22" s="7" t="s">
        <v>907</v>
      </c>
      <c r="P22" s="7" t="s">
        <v>908</v>
      </c>
      <c r="Q22" s="7" t="s">
        <v>909</v>
      </c>
      <c r="R22" s="7" t="s">
        <v>910</v>
      </c>
      <c r="S22" s="7" t="s">
        <v>911</v>
      </c>
      <c r="T22" s="47" t="s">
        <v>912</v>
      </c>
      <c r="V22" s="124" t="s">
        <v>905</v>
      </c>
      <c r="W22" s="124"/>
      <c r="X22" s="124"/>
      <c r="Y22" s="124"/>
      <c r="Z22" s="124"/>
      <c r="AA22" s="124"/>
    </row>
    <row r="23" spans="1:49" ht="15" thickBot="1" x14ac:dyDescent="0.4">
      <c r="A23" s="10" t="s">
        <v>939</v>
      </c>
      <c r="B23" t="s">
        <v>754</v>
      </c>
      <c r="E23" t="s">
        <v>940</v>
      </c>
      <c r="F23" t="s">
        <v>1062</v>
      </c>
      <c r="G23" t="s">
        <v>1063</v>
      </c>
      <c r="H23" t="s">
        <v>1064</v>
      </c>
      <c r="I23" t="s">
        <v>914</v>
      </c>
      <c r="J23">
        <v>1</v>
      </c>
      <c r="K23">
        <f>MIN(B30:B35)</f>
        <v>2</v>
      </c>
      <c r="L23">
        <f>MIN(C30:C35)</f>
        <v>2</v>
      </c>
      <c r="M23">
        <v>1</v>
      </c>
      <c r="N23">
        <v>1</v>
      </c>
      <c r="O23">
        <f>IF(J23=1,W$24,IF(J23=2,W$25,IF(J23=3,W$26,IF(J23=4,W$27,IF(J23=5,W$28,"no")))))</f>
        <v>1</v>
      </c>
      <c r="P23">
        <f t="shared" ref="P23:S23" si="1">IF(K23=1,X$24,IF(K23=2,X$25,IF(K23=3,X$26,IF(K23=4,X$27,IF(K23=5,X$28,"no")))))</f>
        <v>1.02</v>
      </c>
      <c r="Q23">
        <f t="shared" si="1"/>
        <v>1.02</v>
      </c>
      <c r="R23">
        <f t="shared" si="1"/>
        <v>1</v>
      </c>
      <c r="S23">
        <f t="shared" si="1"/>
        <v>1</v>
      </c>
      <c r="T23" cm="1">
        <f t="array" ref="T23">EXP(SQRT(SUM(LN(O23:S23)^2)))</f>
        <v>1.0284009745979465</v>
      </c>
      <c r="V23" s="47" t="s">
        <v>906</v>
      </c>
      <c r="W23" s="7" t="s">
        <v>907</v>
      </c>
      <c r="X23" s="7" t="s">
        <v>908</v>
      </c>
      <c r="Y23" s="7" t="s">
        <v>909</v>
      </c>
      <c r="Z23" s="7" t="s">
        <v>910</v>
      </c>
      <c r="AA23" s="7" t="s">
        <v>911</v>
      </c>
    </row>
    <row r="24" spans="1:49" x14ac:dyDescent="0.35">
      <c r="B24" t="s">
        <v>755</v>
      </c>
      <c r="E24" t="s">
        <v>940</v>
      </c>
      <c r="F24" t="s">
        <v>1062</v>
      </c>
      <c r="G24" t="s">
        <v>1063</v>
      </c>
      <c r="H24" t="s">
        <v>1064</v>
      </c>
      <c r="I24" t="s">
        <v>914</v>
      </c>
      <c r="J24">
        <v>1</v>
      </c>
      <c r="K24">
        <f>MIN(D30:D35)</f>
        <v>2</v>
      </c>
      <c r="L24">
        <f>MIN(E30:E35)</f>
        <v>2</v>
      </c>
      <c r="M24">
        <v>1</v>
      </c>
      <c r="N24">
        <v>1</v>
      </c>
      <c r="O24">
        <f t="shared" ref="O24:O26" si="2">IF(J24=1,W$24,IF(J24=2,W$25,IF(J24=3,W$26,IF(J24=4,W$27,IF(J24=5,W$28,"no")))))</f>
        <v>1</v>
      </c>
      <c r="P24">
        <f t="shared" ref="P24:P26" si="3">IF(K24=1,X$24,IF(K24=2,X$25,IF(K24=3,X$26,IF(K24=4,X$27,IF(K24=5,X$28,"no")))))</f>
        <v>1.02</v>
      </c>
      <c r="Q24">
        <f t="shared" ref="Q24:Q26" si="4">IF(L24=1,Y$24,IF(L24=2,Y$25,IF(L24=3,Y$26,IF(L24=4,Y$27,IF(L24=5,Y$28,"no")))))</f>
        <v>1.02</v>
      </c>
      <c r="R24">
        <f t="shared" ref="R24:R26" si="5">IF(M24=1,Z$24,IF(M24=2,Z$25,IF(M24=3,Z$26,IF(M24=4,Z$27,IF(M24=5,Z$28,"no")))))</f>
        <v>1</v>
      </c>
      <c r="S24">
        <f t="shared" ref="S24:S26" si="6">IF(N24=1,AA$24,IF(N24=2,AA$25,IF(N24=3,AA$26,IF(N24=4,AA$27,IF(N24=5,AA$28,"no")))))</f>
        <v>1</v>
      </c>
      <c r="T24" cm="1">
        <f t="array" ref="T24">EXP(SQRT(SUM(LN(O24:S24)^2)))</f>
        <v>1.0284009745979465</v>
      </c>
      <c r="V24">
        <v>1</v>
      </c>
      <c r="W24">
        <v>1</v>
      </c>
      <c r="X24">
        <v>1</v>
      </c>
      <c r="Y24">
        <v>1</v>
      </c>
      <c r="Z24">
        <v>1</v>
      </c>
      <c r="AA24">
        <v>1</v>
      </c>
    </row>
    <row r="25" spans="1:49" x14ac:dyDescent="0.35">
      <c r="B25" t="s">
        <v>1049</v>
      </c>
      <c r="E25" t="s">
        <v>748</v>
      </c>
      <c r="F25" t="s">
        <v>1062</v>
      </c>
      <c r="G25" t="s">
        <v>1063</v>
      </c>
      <c r="H25" t="s">
        <v>927</v>
      </c>
      <c r="I25" t="s">
        <v>914</v>
      </c>
      <c r="J25">
        <v>2</v>
      </c>
      <c r="K25">
        <f>MIN(F30:F35)</f>
        <v>3</v>
      </c>
      <c r="L25">
        <f>MIN(G30:G35)</f>
        <v>3</v>
      </c>
      <c r="M25">
        <v>2</v>
      </c>
      <c r="N25">
        <v>1</v>
      </c>
      <c r="O25">
        <f t="shared" si="2"/>
        <v>1.05</v>
      </c>
      <c r="P25">
        <f t="shared" si="3"/>
        <v>1.05</v>
      </c>
      <c r="Q25">
        <f t="shared" si="4"/>
        <v>1.1000000000000001</v>
      </c>
      <c r="R25">
        <f t="shared" si="5"/>
        <v>1.01</v>
      </c>
      <c r="S25">
        <f t="shared" si="6"/>
        <v>1</v>
      </c>
      <c r="T25" cm="1">
        <f t="array" ref="T25">EXP(SQRT(SUM(LN(O25:S25)^2)))</f>
        <v>1.1253394394172656</v>
      </c>
      <c r="V25">
        <v>2</v>
      </c>
      <c r="W25">
        <v>1.05</v>
      </c>
      <c r="X25">
        <v>1.02</v>
      </c>
      <c r="Y25">
        <v>1.02</v>
      </c>
      <c r="Z25">
        <v>1.01</v>
      </c>
      <c r="AA25">
        <v>1.05</v>
      </c>
    </row>
    <row r="26" spans="1:49" x14ac:dyDescent="0.35">
      <c r="B26" t="s">
        <v>291</v>
      </c>
      <c r="E26" t="s">
        <v>1061</v>
      </c>
      <c r="F26">
        <v>100</v>
      </c>
      <c r="G26" t="s">
        <v>1067</v>
      </c>
      <c r="H26" t="s">
        <v>1064</v>
      </c>
      <c r="I26" t="s">
        <v>914</v>
      </c>
      <c r="J26">
        <v>1</v>
      </c>
      <c r="K26">
        <v>1</v>
      </c>
      <c r="L26">
        <v>1</v>
      </c>
      <c r="M26">
        <v>1</v>
      </c>
      <c r="N26">
        <v>4</v>
      </c>
      <c r="O26">
        <f t="shared" si="2"/>
        <v>1</v>
      </c>
      <c r="P26">
        <f t="shared" si="3"/>
        <v>1</v>
      </c>
      <c r="Q26">
        <f t="shared" si="4"/>
        <v>1</v>
      </c>
      <c r="R26">
        <f t="shared" si="5"/>
        <v>1</v>
      </c>
      <c r="S26">
        <f t="shared" si="6"/>
        <v>1.5</v>
      </c>
      <c r="T26" cm="1">
        <f t="array" ref="T26">EXP(SQRT(SUM(LN(O26:S26)^2)))</f>
        <v>1.5</v>
      </c>
      <c r="V26">
        <v>3</v>
      </c>
      <c r="W26">
        <v>1.1000000000000001</v>
      </c>
      <c r="X26">
        <v>1.05</v>
      </c>
      <c r="Y26">
        <v>1.1000000000000001</v>
      </c>
      <c r="Z26">
        <v>1.02</v>
      </c>
      <c r="AA26">
        <v>1.2</v>
      </c>
    </row>
    <row r="27" spans="1:49" x14ac:dyDescent="0.35">
      <c r="V27">
        <v>4</v>
      </c>
      <c r="W27">
        <v>1.2</v>
      </c>
      <c r="X27">
        <v>1.1000000000000001</v>
      </c>
      <c r="Y27">
        <v>1.2</v>
      </c>
      <c r="Z27">
        <v>1.05</v>
      </c>
      <c r="AA27">
        <v>1.5</v>
      </c>
    </row>
    <row r="28" spans="1:49" ht="72.5" x14ac:dyDescent="0.35">
      <c r="A28" s="19"/>
      <c r="B28" s="19" t="s">
        <v>754</v>
      </c>
      <c r="C28" s="19"/>
      <c r="D28" s="19" t="s">
        <v>755</v>
      </c>
      <c r="E28" s="19"/>
      <c r="F28" s="19" t="s">
        <v>1049</v>
      </c>
      <c r="G28" s="19"/>
      <c r="H28" s="19"/>
      <c r="I28" s="19"/>
      <c r="J28" s="19"/>
      <c r="K28" s="19"/>
      <c r="L28" s="19"/>
      <c r="M28" s="19"/>
      <c r="N28" s="19"/>
      <c r="O28" s="19"/>
      <c r="P28" s="19"/>
      <c r="Q28" s="19"/>
      <c r="R28" s="19"/>
      <c r="S28" s="19"/>
      <c r="T28" s="19"/>
      <c r="U28" s="19"/>
      <c r="V28" s="19">
        <v>5</v>
      </c>
      <c r="W28" s="19">
        <v>1.5</v>
      </c>
      <c r="X28" s="19">
        <v>1.2</v>
      </c>
      <c r="Y28" s="19">
        <v>1.5</v>
      </c>
      <c r="Z28" s="19">
        <v>1.1000000000000001</v>
      </c>
      <c r="AA28" s="19">
        <v>2</v>
      </c>
    </row>
    <row r="29" spans="1:49" ht="29" x14ac:dyDescent="0.35">
      <c r="A29" s="19" t="s">
        <v>957</v>
      </c>
      <c r="B29" s="19" t="s">
        <v>33</v>
      </c>
      <c r="C29" s="19" t="s">
        <v>1065</v>
      </c>
      <c r="D29" s="19" t="s">
        <v>33</v>
      </c>
      <c r="E29" s="19" t="s">
        <v>1065</v>
      </c>
      <c r="F29" s="19" t="s">
        <v>33</v>
      </c>
      <c r="G29" s="19" t="s">
        <v>1065</v>
      </c>
      <c r="H29" s="19"/>
      <c r="I29" s="19"/>
      <c r="J29" s="19"/>
      <c r="K29" s="19"/>
      <c r="L29" s="19"/>
      <c r="M29" s="19"/>
      <c r="N29" s="19"/>
      <c r="O29" s="19"/>
      <c r="P29" s="19"/>
      <c r="Q29" s="19"/>
      <c r="R29" s="19"/>
      <c r="S29" s="19"/>
      <c r="T29" s="19"/>
      <c r="U29" s="19"/>
    </row>
    <row r="30" spans="1:49" x14ac:dyDescent="0.35">
      <c r="A30" s="76" t="s">
        <v>1078</v>
      </c>
      <c r="B30">
        <f>'AU - van Paassen et al. 2019'!K20</f>
        <v>3</v>
      </c>
      <c r="C30">
        <f>'AU - van Paassen et al. 2019'!L20</f>
        <v>2</v>
      </c>
      <c r="D30">
        <f t="shared" ref="D30:E35" si="7">B30</f>
        <v>3</v>
      </c>
      <c r="E30">
        <f t="shared" si="7"/>
        <v>2</v>
      </c>
      <c r="F30">
        <f>'AU - van Paassen et al. 2019'!K19</f>
        <v>3</v>
      </c>
      <c r="G30">
        <f>F30</f>
        <v>3</v>
      </c>
    </row>
    <row r="31" spans="1:49" x14ac:dyDescent="0.35">
      <c r="A31" s="76" t="s">
        <v>1080</v>
      </c>
      <c r="B31">
        <f>'Canola, Aus - Tomkinson 2013'!K9</f>
        <v>3</v>
      </c>
      <c r="C31">
        <f>'Canola, Aus - Tomkinson 2013'!L16</f>
        <v>4</v>
      </c>
      <c r="D31">
        <f t="shared" si="7"/>
        <v>3</v>
      </c>
      <c r="E31">
        <f t="shared" si="7"/>
        <v>4</v>
      </c>
      <c r="F31">
        <f>'Canola, Aus - Tomkinson 2013'!K8</f>
        <v>3</v>
      </c>
      <c r="G31">
        <f>F31</f>
        <v>3</v>
      </c>
    </row>
    <row r="32" spans="1:49" x14ac:dyDescent="0.35">
      <c r="A32" s="76" t="s">
        <v>1084</v>
      </c>
      <c r="B32">
        <f>'AU - CSIRO Carbon Footprint'!K21</f>
        <v>2</v>
      </c>
      <c r="C32">
        <f>'AU - CSIRO Carbon Footprint'!L21</f>
        <v>5</v>
      </c>
      <c r="D32">
        <f t="shared" si="7"/>
        <v>2</v>
      </c>
      <c r="E32">
        <f t="shared" si="7"/>
        <v>5</v>
      </c>
      <c r="F32">
        <f>'AU - CSIRO Carbon Footprint'!K68</f>
        <v>4</v>
      </c>
      <c r="G32">
        <f>F32</f>
        <v>4</v>
      </c>
    </row>
    <row r="33" spans="1:7" x14ac:dyDescent="0.35">
      <c r="A33" s="76" t="s">
        <v>1085</v>
      </c>
      <c r="B33">
        <f>'Biswas et al. 2011 canola Aus'!K11</f>
        <v>5</v>
      </c>
      <c r="C33">
        <f>'Biswas et al. 2011 canola Aus'!L11</f>
        <v>4</v>
      </c>
      <c r="D33">
        <f t="shared" si="7"/>
        <v>5</v>
      </c>
      <c r="E33">
        <f t="shared" si="7"/>
        <v>4</v>
      </c>
      <c r="F33">
        <f>D33</f>
        <v>5</v>
      </c>
      <c r="G33">
        <f>E33</f>
        <v>4</v>
      </c>
    </row>
    <row r="34" spans="1:7" x14ac:dyDescent="0.35">
      <c r="A34" s="76" t="s">
        <v>1086</v>
      </c>
      <c r="B34">
        <f>'Simmons et al. 2019 canola Aus'!K10</f>
        <v>3</v>
      </c>
      <c r="C34">
        <f>'Simmons et al. 2019 canola Aus'!L10</f>
        <v>3</v>
      </c>
      <c r="D34">
        <f t="shared" si="7"/>
        <v>3</v>
      </c>
      <c r="E34">
        <f t="shared" si="7"/>
        <v>3</v>
      </c>
      <c r="F34">
        <f>'Simmons et al. 2019 canola Aus'!K9</f>
        <v>3</v>
      </c>
      <c r="G34">
        <f>F34</f>
        <v>3</v>
      </c>
    </row>
    <row r="35" spans="1:7" x14ac:dyDescent="0.35">
      <c r="A35" s="76" t="s">
        <v>1087</v>
      </c>
      <c r="B35">
        <f>'Browne et al. 2011 canola Aus'!K9</f>
        <v>3</v>
      </c>
      <c r="C35">
        <f>'Browne et al. 2011 canola Aus'!L9</f>
        <v>5</v>
      </c>
      <c r="D35">
        <f t="shared" si="7"/>
        <v>3</v>
      </c>
      <c r="E35">
        <f t="shared" si="7"/>
        <v>5</v>
      </c>
      <c r="F35" t="s">
        <v>1066</v>
      </c>
      <c r="G35" t="s">
        <v>1066</v>
      </c>
    </row>
    <row r="36" spans="1:7" x14ac:dyDescent="0.35">
      <c r="A36" t="s">
        <v>1059</v>
      </c>
    </row>
  </sheetData>
  <mergeCells count="6">
    <mergeCell ref="AT5:AW5"/>
    <mergeCell ref="V22:AA22"/>
    <mergeCell ref="C5:E5"/>
    <mergeCell ref="G5:Z5"/>
    <mergeCell ref="AA5:AL5"/>
    <mergeCell ref="AN5:AQ5"/>
  </mergeCells>
  <hyperlinks>
    <hyperlink ref="A1" location="'Table of contents'!A1" display="Return to table of contents"/>
    <hyperlink ref="A9" location="'au - Ag Comm. 2020-21'!A1" display="Australian Agricultural commodities"/>
    <hyperlink ref="A10" location="'AU - LMP Survey 2016-17'!A1" display="Land management practices survey 2016-2017"/>
    <hyperlink ref="A11" location="'AU - AOF annual report 2021'!A1" display="Australian Oilseeds Federawtion annual report"/>
    <hyperlink ref="A12" location="'AU - GRDC Farm Practices Survey'!A1" display="Grain Research and Development Corporation survey"/>
    <hyperlink ref="A13" location="'AU - CSIRO Carbon Footprint'!A1" display="CSIRO Carbon footprint report"/>
    <hyperlink ref="A14" location="'Biswas et al. 2011 canola Aus'!A1" display="Biswas et al. 2011"/>
    <hyperlink ref="A15" location="'Biswas et al. 2011 canola Aus'!A1" display="Simmons et al. 2019"/>
    <hyperlink ref="A16" location="'Browne et al. 2011 canola Aus'!A1" display="Browne et al 2011"/>
    <hyperlink ref="A17" location="'Alcock et al. 2022 AU rapeseed'!A1" display="Alcock et al 2022"/>
    <hyperlink ref="A18" location="'Best practices for emissions'!A1" display="Calculation of emissions according to known best practices"/>
    <hyperlink ref="A30" location="'AU - van Paassen et al. 2019'!A1" display="van Paassen et al. 2019"/>
    <hyperlink ref="A32" location="'AU - CSIRO Carbon Footprint'!A1" display="CSIRO Carbon footprint report"/>
    <hyperlink ref="A33" location="'Biswas et al. 2011 canola Aus'!A1" display="Biswas et al. 2011"/>
    <hyperlink ref="A34" location="'Biswas et al. 2011 canola Aus'!A1" display="Simmons et al. 2019"/>
    <hyperlink ref="A35" location="'Browne et al. 2011 canola Aus'!A1" display="Browne et al 2011"/>
    <hyperlink ref="A36" location="'Best practices for emissions'!A1" display="Calculation of emissions according to known best practices"/>
    <hyperlink ref="A8" location="'Canola, Aus - Tomkinson 2013'!A1" display="Canola, Aus - Tomkinson 2013"/>
    <hyperlink ref="A7" location="'AU - van Paassen et al. 2019'!A1" display="AU - van Paassen et al. 2019"/>
    <hyperlink ref="A31" location="'Canola, Aus - Tomkinson 2013'!A1" display="AusLCI"/>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33"/>
  <sheetViews>
    <sheetView topLeftCell="A4" zoomScale="70" zoomScaleNormal="70" workbookViewId="0">
      <pane xSplit="1" topLeftCell="B1" activePane="topRight" state="frozen"/>
      <selection pane="topRight" activeCell="D6" sqref="D6"/>
    </sheetView>
  </sheetViews>
  <sheetFormatPr defaultRowHeight="14.5" x14ac:dyDescent="0.35"/>
  <cols>
    <col min="1" max="1" width="32.6328125" customWidth="1"/>
  </cols>
  <sheetData>
    <row r="1" spans="1:49" x14ac:dyDescent="0.35">
      <c r="A1" s="76" t="s">
        <v>873</v>
      </c>
    </row>
    <row r="2" spans="1:49" x14ac:dyDescent="0.35">
      <c r="A2" t="s">
        <v>956</v>
      </c>
    </row>
    <row r="3" spans="1:49" x14ac:dyDescent="0.35">
      <c r="A3" s="99"/>
      <c r="B3" t="s">
        <v>962</v>
      </c>
    </row>
    <row r="4" spans="1:49" x14ac:dyDescent="0.35">
      <c r="A4" s="84"/>
      <c r="B4" t="s">
        <v>963</v>
      </c>
    </row>
    <row r="5" spans="1:49" x14ac:dyDescent="0.35">
      <c r="B5" s="105" t="s">
        <v>47</v>
      </c>
      <c r="C5" s="123" t="s">
        <v>54</v>
      </c>
      <c r="D5" s="123"/>
      <c r="E5" s="123"/>
      <c r="F5" s="106" t="s">
        <v>62</v>
      </c>
      <c r="G5" s="125" t="s">
        <v>971</v>
      </c>
      <c r="H5" s="125"/>
      <c r="I5" s="125"/>
      <c r="J5" s="125"/>
      <c r="K5" s="125"/>
      <c r="L5" s="125"/>
      <c r="M5" s="125"/>
      <c r="N5" s="125"/>
      <c r="O5" s="125"/>
      <c r="P5" s="125"/>
      <c r="Q5" s="125"/>
      <c r="R5" s="125"/>
      <c r="S5" s="125"/>
      <c r="T5" s="125"/>
      <c r="U5" s="125"/>
      <c r="V5" s="125"/>
      <c r="W5" s="125"/>
      <c r="X5" s="125"/>
      <c r="Y5" s="125"/>
      <c r="Z5" s="125"/>
      <c r="AA5" s="126" t="s">
        <v>73</v>
      </c>
      <c r="AB5" s="126"/>
      <c r="AC5" s="126"/>
      <c r="AD5" s="126"/>
      <c r="AE5" s="126"/>
      <c r="AF5" s="126"/>
      <c r="AG5" s="126"/>
      <c r="AH5" s="126"/>
      <c r="AI5" s="126"/>
      <c r="AJ5" s="126"/>
      <c r="AK5" s="126"/>
      <c r="AL5" s="126"/>
      <c r="AM5" s="109" t="s">
        <v>972</v>
      </c>
      <c r="AN5" s="127" t="s">
        <v>80</v>
      </c>
      <c r="AO5" s="127"/>
      <c r="AP5" s="127"/>
      <c r="AQ5" s="127"/>
      <c r="AR5" s="108" t="s">
        <v>1040</v>
      </c>
      <c r="AS5" s="107" t="s">
        <v>976</v>
      </c>
      <c r="AT5" s="122" t="s">
        <v>939</v>
      </c>
      <c r="AU5" s="122"/>
      <c r="AV5" s="122"/>
      <c r="AW5" s="122"/>
    </row>
    <row r="6" spans="1:49" s="19" customFormat="1" ht="130.5" x14ac:dyDescent="0.35">
      <c r="A6" s="19" t="s">
        <v>957</v>
      </c>
      <c r="B6" s="19" t="s">
        <v>47</v>
      </c>
      <c r="C6" s="19" t="s">
        <v>968</v>
      </c>
      <c r="D6" s="19" t="s">
        <v>969</v>
      </c>
      <c r="E6" s="19" t="s">
        <v>970</v>
      </c>
      <c r="F6" s="19" t="s">
        <v>62</v>
      </c>
      <c r="G6" s="19" t="s">
        <v>67</v>
      </c>
      <c r="H6" s="19" t="s">
        <v>1028</v>
      </c>
      <c r="I6" s="19" t="s">
        <v>1075</v>
      </c>
      <c r="J6" s="19" t="s">
        <v>1077</v>
      </c>
      <c r="K6" s="19" t="s">
        <v>1029</v>
      </c>
      <c r="L6" s="19" t="s">
        <v>1038</v>
      </c>
      <c r="M6" s="19" t="s">
        <v>1035</v>
      </c>
      <c r="N6" s="19" t="s">
        <v>1041</v>
      </c>
      <c r="O6" s="19" t="s">
        <v>1031</v>
      </c>
      <c r="P6" s="19" t="s">
        <v>1036</v>
      </c>
      <c r="Q6" s="19" t="s">
        <v>1042</v>
      </c>
      <c r="R6" s="19" t="s">
        <v>1032</v>
      </c>
      <c r="S6" s="19" t="s">
        <v>1037</v>
      </c>
      <c r="T6" s="19" t="s">
        <v>1043</v>
      </c>
      <c r="U6" s="19" t="s">
        <v>1068</v>
      </c>
      <c r="V6" s="19" t="s">
        <v>1069</v>
      </c>
      <c r="W6" s="19" t="s">
        <v>1070</v>
      </c>
      <c r="X6" s="19" t="s">
        <v>1030</v>
      </c>
      <c r="Y6" s="19" t="s">
        <v>1039</v>
      </c>
      <c r="Z6" s="19" t="s">
        <v>1044</v>
      </c>
      <c r="AA6" s="19" t="s">
        <v>1051</v>
      </c>
      <c r="AB6" s="19" t="s">
        <v>1052</v>
      </c>
      <c r="AC6" s="19" t="s">
        <v>1045</v>
      </c>
      <c r="AD6" s="19" t="s">
        <v>1055</v>
      </c>
      <c r="AE6" s="19" t="s">
        <v>1053</v>
      </c>
      <c r="AF6" s="19" t="s">
        <v>1046</v>
      </c>
      <c r="AG6" s="19" t="s">
        <v>1056</v>
      </c>
      <c r="AH6" s="19" t="s">
        <v>1054</v>
      </c>
      <c r="AI6" s="19" t="s">
        <v>1047</v>
      </c>
      <c r="AJ6" s="19" t="s">
        <v>1057</v>
      </c>
      <c r="AK6" s="19" t="s">
        <v>1058</v>
      </c>
      <c r="AL6" s="19" t="s">
        <v>1048</v>
      </c>
      <c r="AM6" s="19" t="s">
        <v>972</v>
      </c>
      <c r="AN6" s="19" t="s">
        <v>975</v>
      </c>
      <c r="AO6" s="19" t="s">
        <v>973</v>
      </c>
      <c r="AP6" s="19" t="s">
        <v>974</v>
      </c>
      <c r="AQ6" s="19" t="s">
        <v>1050</v>
      </c>
      <c r="AR6" s="19" t="s">
        <v>1040</v>
      </c>
      <c r="AS6" s="101" t="s">
        <v>976</v>
      </c>
      <c r="AT6" s="19" t="s">
        <v>754</v>
      </c>
      <c r="AU6" s="19" t="s">
        <v>755</v>
      </c>
      <c r="AV6" s="19" t="s">
        <v>1049</v>
      </c>
      <c r="AW6" s="101" t="s">
        <v>291</v>
      </c>
    </row>
    <row r="7" spans="1:49" x14ac:dyDescent="0.35">
      <c r="A7" s="76" t="s">
        <v>1118</v>
      </c>
      <c r="B7">
        <f>'FR - van Paassen et al 2019'!T4</f>
        <v>1.0540666817458317</v>
      </c>
      <c r="C7" s="84"/>
      <c r="D7" s="99">
        <f>'FR - van Paassen et al 2019'!T5</f>
        <v>1.0744244531716256</v>
      </c>
      <c r="E7" s="99">
        <f>'FR - van Paassen et al 2019'!T6</f>
        <v>1.0744244531716256</v>
      </c>
      <c r="F7">
        <f>'FR - van Paassen et al 2019'!T7</f>
        <v>1.1130148943987077</v>
      </c>
      <c r="G7">
        <f>'FR - van Paassen et al 2019'!T8</f>
        <v>1.1130148943987077</v>
      </c>
      <c r="H7" s="99">
        <f>'FR - van Paassen et al 2019'!T9</f>
        <v>1.0540666817458317</v>
      </c>
      <c r="I7" s="84"/>
      <c r="J7" s="84"/>
      <c r="K7" s="99">
        <f>'FR - van Paassen et al 2019'!T9</f>
        <v>1.0540666817458317</v>
      </c>
      <c r="L7" s="99">
        <f>'FR - van Paassen et al 2019'!T10</f>
        <v>1.0540666817458317</v>
      </c>
      <c r="M7" s="84"/>
      <c r="N7" s="99">
        <f>L7</f>
        <v>1.0540666817458317</v>
      </c>
      <c r="O7" s="99">
        <f>N7</f>
        <v>1.0540666817458317</v>
      </c>
      <c r="P7" s="84"/>
      <c r="Q7" s="99">
        <f>O7</f>
        <v>1.0540666817458317</v>
      </c>
      <c r="R7" s="99">
        <f>Q7</f>
        <v>1.0540666817458317</v>
      </c>
      <c r="S7" s="84"/>
      <c r="T7" s="99">
        <f>R7</f>
        <v>1.0540666817458317</v>
      </c>
      <c r="U7" s="99">
        <f>T7</f>
        <v>1.0540666817458317</v>
      </c>
      <c r="V7" s="84"/>
      <c r="W7" s="99">
        <f>U7</f>
        <v>1.0540666817458317</v>
      </c>
      <c r="X7" s="84"/>
      <c r="Y7" s="84"/>
      <c r="Z7" s="84"/>
      <c r="AA7" s="84"/>
      <c r="AB7" s="99">
        <f>'FR - van Paassen et al 2019'!T10</f>
        <v>1.0540666817458317</v>
      </c>
      <c r="AC7" s="84"/>
      <c r="AD7" s="84"/>
      <c r="AE7" s="99">
        <f>AB7</f>
        <v>1.0540666817458317</v>
      </c>
      <c r="AF7" s="84"/>
      <c r="AG7" s="84"/>
      <c r="AH7" s="99">
        <f>AE7</f>
        <v>1.0540666817458317</v>
      </c>
      <c r="AI7" s="84"/>
      <c r="AJ7" s="84"/>
      <c r="AK7" s="84"/>
      <c r="AL7" s="84"/>
      <c r="AM7" s="99">
        <f>'FR - van Paassen et al 2019'!T12</f>
        <v>1.0744244531716256</v>
      </c>
      <c r="AN7" s="99">
        <f>'FR - van Paassen et al 2019'!T14</f>
        <v>1.0744244531716256</v>
      </c>
      <c r="AO7" s="84"/>
      <c r="AP7" s="84"/>
      <c r="AQ7" s="84"/>
      <c r="AR7" s="99">
        <f>'FR - van Paassen et al 2019'!T15</f>
        <v>1.2152396494091648</v>
      </c>
      <c r="AS7">
        <f>'FR - van Paassen et al 2019'!T17</f>
        <v>1.5089507464377672</v>
      </c>
      <c r="AT7">
        <f>'FR - van Paassen et al 2019'!T22</f>
        <v>1.0722009304576894</v>
      </c>
      <c r="AU7">
        <f>'FR - van Paassen et al 2019'!T23</f>
        <v>1.0722009304576894</v>
      </c>
      <c r="AV7" s="99">
        <f>'FR - van Paassen et al 2019'!T20</f>
        <v>1.0722009304576894</v>
      </c>
      <c r="AW7" s="84"/>
    </row>
    <row r="8" spans="1:49" x14ac:dyDescent="0.35">
      <c r="A8" s="77" t="s">
        <v>1126</v>
      </c>
      <c r="B8">
        <f>'Canola, FR - Nemecek 2007'!T4</f>
        <v>1.1130148943987077</v>
      </c>
      <c r="C8" s="84"/>
      <c r="D8">
        <f>'Canola, FR - Nemecek 2007'!T5</f>
        <v>1.1248669232235737</v>
      </c>
      <c r="E8">
        <f>'Canola, FR - Nemecek 2007'!T6</f>
        <v>1.1248669232235737</v>
      </c>
      <c r="F8">
        <f>'Canola, FR - Nemecek 2007'!T7</f>
        <v>1.3000688016831126</v>
      </c>
      <c r="G8">
        <f>'Canola, FR - Nemecek 2007'!T8</f>
        <v>1.3000688016831126</v>
      </c>
      <c r="H8" s="84"/>
      <c r="I8" s="84"/>
      <c r="J8" s="84"/>
      <c r="K8" s="84"/>
      <c r="L8">
        <f>'Canola, FR - Nemecek 2007'!T9</f>
        <v>1.3000688016831126</v>
      </c>
      <c r="M8" s="84"/>
      <c r="N8">
        <f>L8</f>
        <v>1.3000688016831126</v>
      </c>
      <c r="O8">
        <f>N8</f>
        <v>1.3000688016831126</v>
      </c>
      <c r="P8" s="84"/>
      <c r="Q8">
        <f>O8</f>
        <v>1.3000688016831126</v>
      </c>
      <c r="R8">
        <f>Q8</f>
        <v>1.3000688016831126</v>
      </c>
      <c r="S8" s="84"/>
      <c r="T8">
        <f>R8</f>
        <v>1.3000688016831126</v>
      </c>
      <c r="U8">
        <f>T8</f>
        <v>1.3000688016831126</v>
      </c>
      <c r="V8" s="84"/>
      <c r="W8">
        <f>U8</f>
        <v>1.3000688016831126</v>
      </c>
      <c r="X8" s="84"/>
      <c r="Y8" s="84"/>
      <c r="Z8" s="84"/>
      <c r="AA8">
        <f>'Canola, FR - Nemecek 2007'!T10</f>
        <v>1.3000688016831126</v>
      </c>
      <c r="AB8" s="84"/>
      <c r="AC8" s="84"/>
      <c r="AD8">
        <f>AA8</f>
        <v>1.3000688016831126</v>
      </c>
      <c r="AE8" s="84"/>
      <c r="AF8" s="84"/>
      <c r="AG8">
        <f>AD8</f>
        <v>1.3000688016831126</v>
      </c>
      <c r="AH8" s="84"/>
      <c r="AI8" s="84"/>
      <c r="AJ8" s="84"/>
      <c r="AK8" s="84"/>
      <c r="AL8" s="84"/>
      <c r="AM8">
        <f>'Canola, FR - Nemecek 2007'!T12</f>
        <v>1.3000688016831126</v>
      </c>
      <c r="AN8">
        <f>'Canola, FR - Nemecek 2007'!T13</f>
        <v>1.3000688016831126</v>
      </c>
      <c r="AO8" s="84"/>
      <c r="AP8" s="84"/>
      <c r="AQ8" s="84"/>
      <c r="AR8">
        <f>'Canola, FR - Nemecek 2007'!T14</f>
        <v>1.3000688016831126</v>
      </c>
      <c r="AS8">
        <f>'Canola, FR - Nemecek 2007'!T15</f>
        <v>1.2164594125584303</v>
      </c>
      <c r="AT8">
        <f>'Canola, FR - Nemecek 2007'!T18</f>
        <v>1.207723199572867</v>
      </c>
      <c r="AU8">
        <f>AT8</f>
        <v>1.207723199572867</v>
      </c>
      <c r="AV8">
        <f>'Canola, FR - Nemecek 2007'!T17</f>
        <v>1.2152396494091648</v>
      </c>
      <c r="AW8" s="84"/>
    </row>
    <row r="9" spans="1:49" x14ac:dyDescent="0.35">
      <c r="A9" s="77" t="s">
        <v>1131</v>
      </c>
      <c r="B9">
        <f>'Canola, FR - Nemecek 2010'!T4</f>
        <v>1.2152396494091648</v>
      </c>
      <c r="C9" s="84"/>
      <c r="D9">
        <f>'Canola, FR - Nemecek 2010'!T5</f>
        <v>1.2152396494091648</v>
      </c>
      <c r="E9" s="84"/>
      <c r="F9">
        <f>'Canola, FR - Nemecek 2010'!T6</f>
        <v>1.2152396494091648</v>
      </c>
      <c r="G9">
        <f>'Canola, FR - Nemecek 2010'!T7</f>
        <v>1.2152396494091648</v>
      </c>
      <c r="H9" s="84"/>
      <c r="I9" s="84"/>
      <c r="J9" s="84"/>
      <c r="K9" s="84"/>
      <c r="L9">
        <f>'Canola, FR - Nemecek 2010'!T8</f>
        <v>1.2152396494091648</v>
      </c>
      <c r="M9" s="84"/>
      <c r="N9">
        <f>L9</f>
        <v>1.2152396494091648</v>
      </c>
      <c r="O9">
        <f>N9</f>
        <v>1.2152396494091648</v>
      </c>
      <c r="P9" s="84"/>
      <c r="Q9">
        <f>O9</f>
        <v>1.2152396494091648</v>
      </c>
      <c r="R9">
        <f>Q9</f>
        <v>1.2152396494091648</v>
      </c>
      <c r="S9" s="84"/>
      <c r="T9">
        <f>R9</f>
        <v>1.2152396494091648</v>
      </c>
      <c r="U9">
        <f>T9</f>
        <v>1.2152396494091648</v>
      </c>
      <c r="V9" s="84"/>
      <c r="W9">
        <f>U9</f>
        <v>1.2152396494091648</v>
      </c>
      <c r="X9" s="84"/>
      <c r="Y9" s="84"/>
      <c r="Z9" s="84"/>
      <c r="AA9">
        <f>'Canola, FR - Nemecek 2010'!T9</f>
        <v>1.2152396494091648</v>
      </c>
      <c r="AB9" s="84"/>
      <c r="AC9" s="84"/>
      <c r="AD9">
        <f>AA9</f>
        <v>1.2152396494091648</v>
      </c>
      <c r="AE9" s="84"/>
      <c r="AF9" s="84"/>
      <c r="AG9">
        <f>AD9</f>
        <v>1.2152396494091648</v>
      </c>
      <c r="AH9" s="84"/>
      <c r="AI9" s="84"/>
      <c r="AJ9" s="84"/>
      <c r="AK9" s="84"/>
      <c r="AL9" s="84"/>
      <c r="AM9">
        <f>'Canola, FR - Nemecek 2010'!T11</f>
        <v>1.2152396494091648</v>
      </c>
      <c r="AN9">
        <f>'Canola, FR - Nemecek 2010'!T12</f>
        <v>1.2152396494091648</v>
      </c>
      <c r="AO9" s="84"/>
      <c r="AP9" s="84"/>
      <c r="AQ9" s="84"/>
      <c r="AR9">
        <f>'Canola, FR - Nemecek 2010'!T13</f>
        <v>1.2152396494091648</v>
      </c>
      <c r="AS9" s="84"/>
      <c r="AT9">
        <f>'Canola, FR - Nemecek 2010'!T17</f>
        <v>1.215548092916382</v>
      </c>
      <c r="AU9">
        <f>'Canola, FR - Nemecek 2010'!T18</f>
        <v>1.215548092916382</v>
      </c>
      <c r="AV9">
        <f>'Canola, FR - Nemecek 2010'!T16</f>
        <v>1.215548092916382</v>
      </c>
      <c r="AW9" s="84"/>
    </row>
    <row r="10" spans="1:49" x14ac:dyDescent="0.35">
      <c r="A10" s="76" t="s">
        <v>1090</v>
      </c>
      <c r="B10" s="99">
        <f>'FR - EU Oilseed, Protein Crops'!T4</f>
        <v>1</v>
      </c>
      <c r="C10" s="84"/>
      <c r="D10" s="84"/>
      <c r="E10" s="84"/>
      <c r="F10" s="84"/>
      <c r="G10" s="84"/>
      <c r="H10" s="84"/>
      <c r="I10" s="84"/>
      <c r="J10" s="84"/>
      <c r="K10" s="84"/>
      <c r="L10" s="84"/>
      <c r="M10">
        <f>'FR - Évolution des pratiques'!T8</f>
        <v>1.0540666817458317</v>
      </c>
      <c r="N10" s="84"/>
      <c r="O10" s="84"/>
      <c r="P10">
        <f>'FR - Évolution des pratiques'!T10</f>
        <v>1.0540666817458317</v>
      </c>
      <c r="Q10" s="84"/>
      <c r="R10" s="84"/>
      <c r="S10">
        <f>'FR - Évolution des pratiques'!T11</f>
        <v>1.0540666817458317</v>
      </c>
      <c r="T10" s="84"/>
      <c r="U10" s="84"/>
      <c r="V10" s="84"/>
      <c r="W10" s="84"/>
      <c r="X10" s="84"/>
      <c r="Y10" s="84"/>
      <c r="Z10" s="84"/>
      <c r="AA10" s="84"/>
      <c r="AB10">
        <f>'FR - Eurostat database'!T5</f>
        <v>1.5007251028381072</v>
      </c>
      <c r="AC10" s="84"/>
      <c r="AD10" s="84"/>
      <c r="AE10">
        <f>'FR - Eurostat database'!T6</f>
        <v>1.5007251028381072</v>
      </c>
      <c r="AF10" s="84"/>
      <c r="AG10" s="84"/>
      <c r="AH10">
        <f>'FR - Eurostat database'!T4</f>
        <v>1.5007251028381072</v>
      </c>
      <c r="AI10" s="84"/>
      <c r="AJ10" s="84"/>
      <c r="AK10" s="84"/>
      <c r="AL10" s="84"/>
      <c r="AM10" s="84"/>
      <c r="AN10" s="84"/>
      <c r="AO10" s="84"/>
      <c r="AP10" s="84"/>
      <c r="AQ10" s="84"/>
      <c r="AR10" s="84"/>
      <c r="AS10" s="84"/>
      <c r="AT10" s="84"/>
      <c r="AU10" s="84"/>
      <c r="AV10" s="84"/>
      <c r="AW10" s="84"/>
    </row>
    <row r="11" spans="1:49" x14ac:dyDescent="0.35">
      <c r="A11" s="76" t="s">
        <v>1091</v>
      </c>
      <c r="B11" s="84"/>
      <c r="C11" s="84"/>
      <c r="D11" s="84"/>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84"/>
      <c r="AH11" s="84"/>
      <c r="AI11" s="84"/>
      <c r="AJ11" s="84"/>
      <c r="AK11" s="84"/>
      <c r="AL11" s="84"/>
      <c r="AM11" s="84"/>
      <c r="AN11" s="84"/>
      <c r="AO11" s="84"/>
      <c r="AP11" s="84"/>
      <c r="AQ11" s="84"/>
      <c r="AR11" s="84"/>
      <c r="AS11" s="84"/>
      <c r="AT11" s="84"/>
      <c r="AU11" s="84"/>
      <c r="AV11" s="84"/>
      <c r="AW11" s="84"/>
    </row>
    <row r="12" spans="1:49" x14ac:dyDescent="0.35">
      <c r="A12" s="76" t="s">
        <v>510</v>
      </c>
      <c r="B12" s="84"/>
      <c r="C12" s="84"/>
      <c r="D12" s="84"/>
      <c r="E12" s="84"/>
      <c r="F12" s="84"/>
      <c r="G12" s="84"/>
      <c r="H12" s="84"/>
      <c r="I12">
        <f>'FR - Évolution des pratiques'!T9</f>
        <v>1.0540666817458317</v>
      </c>
      <c r="J12" s="84"/>
      <c r="K12" s="84"/>
      <c r="L12" s="84"/>
      <c r="M12" s="84"/>
      <c r="N12" s="84"/>
      <c r="O12" s="84"/>
      <c r="P12" s="84"/>
      <c r="Q12" s="84"/>
      <c r="R12" s="84"/>
      <c r="S12" s="84"/>
      <c r="T12" s="84"/>
      <c r="U12" s="84"/>
      <c r="V12" s="84"/>
      <c r="W12" s="84"/>
      <c r="X12" s="84"/>
      <c r="Y12" s="84"/>
      <c r="Z12" s="84"/>
      <c r="AA12" s="84"/>
      <c r="AB12" s="84"/>
      <c r="AC12" s="99">
        <f>'FR - Évolution des pratiques'!T19</f>
        <v>1.0540666817458317</v>
      </c>
      <c r="AD12" s="84"/>
      <c r="AE12" s="84"/>
      <c r="AF12" s="99">
        <f>'FR - Évolution des pratiques'!T21</f>
        <v>1.0540666817458317</v>
      </c>
      <c r="AG12" s="84"/>
      <c r="AH12" s="84"/>
      <c r="AI12" s="99">
        <f>'FR - Évolution des pratiques'!T20</f>
        <v>1.0540666817458317</v>
      </c>
      <c r="AJ12" s="84"/>
      <c r="AK12" s="84"/>
      <c r="AL12" s="84"/>
      <c r="AM12" s="84"/>
      <c r="AN12" s="84"/>
      <c r="AO12" s="84"/>
      <c r="AP12" s="84"/>
      <c r="AQ12" s="84"/>
      <c r="AR12" s="84"/>
      <c r="AS12" s="84"/>
      <c r="AT12" s="84"/>
      <c r="AU12" s="84"/>
      <c r="AV12" s="84"/>
      <c r="AW12" s="84"/>
    </row>
    <row r="13" spans="1:49" x14ac:dyDescent="0.35">
      <c r="A13" s="76" t="s">
        <v>1092</v>
      </c>
      <c r="B13">
        <f>'Malca et al. 2014 FR rapeseed'!T5</f>
        <v>1.2012874089082783</v>
      </c>
      <c r="C13">
        <f>'Malca et al. 2014 FR rapeseed'!T6</f>
        <v>1.2012874089082783</v>
      </c>
      <c r="D13" s="84"/>
      <c r="E13" s="84"/>
      <c r="F13" s="84"/>
      <c r="G13" s="84"/>
      <c r="H13" s="84"/>
      <c r="I13" s="84"/>
      <c r="J13" s="84"/>
      <c r="K13" s="84"/>
      <c r="L13" s="84"/>
      <c r="M13">
        <f>'Malca et al. 2014 FR rapeseed'!T8</f>
        <v>1.2012874089082783</v>
      </c>
      <c r="N13" s="84"/>
      <c r="O13" s="84"/>
      <c r="P13">
        <f>M13</f>
        <v>1.2012874089082783</v>
      </c>
      <c r="Q13" s="84"/>
      <c r="R13" s="84"/>
      <c r="S13">
        <f>P13</f>
        <v>1.2012874089082783</v>
      </c>
      <c r="T13" s="84"/>
      <c r="U13" s="84"/>
      <c r="V13">
        <f>S13</f>
        <v>1.2012874089082783</v>
      </c>
      <c r="W13" s="84"/>
      <c r="X13" s="84"/>
      <c r="Y13" s="84"/>
      <c r="Z13" s="84"/>
      <c r="AA13" s="84"/>
      <c r="AB13">
        <f>'Malca et al. 2014 FR rapeseed'!T9</f>
        <v>1.2012874089082783</v>
      </c>
      <c r="AC13" s="84"/>
      <c r="AD13" s="84"/>
      <c r="AE13">
        <f>AB13</f>
        <v>1.2012874089082783</v>
      </c>
      <c r="AF13" s="84"/>
      <c r="AG13" s="84"/>
      <c r="AH13">
        <f>AE13</f>
        <v>1.2012874089082783</v>
      </c>
      <c r="AI13" s="84"/>
      <c r="AJ13" s="84"/>
      <c r="AK13" s="84"/>
      <c r="AL13" s="84"/>
      <c r="AM13" s="84"/>
      <c r="AN13">
        <f>'Malca et al. 2014 FR rapeseed'!T11</f>
        <v>1.2012874089082783</v>
      </c>
      <c r="AO13" s="84"/>
      <c r="AP13" s="84"/>
      <c r="AQ13" s="84"/>
      <c r="AR13" s="84"/>
      <c r="AS13">
        <f>'Malca et al. 2014 FR rapeseed'!T13</f>
        <v>1.2012874089082783</v>
      </c>
      <c r="AT13" s="84"/>
      <c r="AU13" s="84"/>
      <c r="AV13" s="84"/>
      <c r="AW13">
        <f>'Malca et al. 2014 FR rapeseed'!T17</f>
        <v>1.5605081641569647</v>
      </c>
    </row>
    <row r="14" spans="1:49" x14ac:dyDescent="0.35">
      <c r="A14" s="76" t="s">
        <v>1094</v>
      </c>
      <c r="B14">
        <f>'Aoun et al. 2016 FR rapeseed'!T4</f>
        <v>1.0744244531716256</v>
      </c>
      <c r="C14" s="84"/>
      <c r="D14" s="84"/>
      <c r="E14" s="84"/>
      <c r="F14">
        <f>'Aoun et al. 2016 FR rapeseed'!T6</f>
        <v>2.5039686599454805</v>
      </c>
      <c r="G14">
        <f>'Aoun et al. 2016 FR rapeseed'!T7</f>
        <v>2.5039686599454805</v>
      </c>
      <c r="H14">
        <f>'Aoun et al. 2016 FR rapeseed'!T8</f>
        <v>2.5039686599454805</v>
      </c>
      <c r="I14" s="84"/>
      <c r="J14" s="84"/>
      <c r="K14" s="84"/>
      <c r="L14">
        <f>'Aoun et al. 2016 FR rapeseed'!T9</f>
        <v>2.5039686599454805</v>
      </c>
      <c r="M14" s="84"/>
      <c r="N14" s="84"/>
      <c r="O14">
        <f>'Aoun et al. 2016 FR rapeseed'!T10</f>
        <v>2.5039686599454805</v>
      </c>
      <c r="P14" s="84"/>
      <c r="Q14" s="84"/>
      <c r="R14">
        <f>'Aoun et al. 2016 FR rapeseed'!T11</f>
        <v>2.5039686599454805</v>
      </c>
      <c r="S14" s="84"/>
      <c r="T14" s="84"/>
      <c r="U14" s="84"/>
      <c r="V14" s="84"/>
      <c r="W14" s="84"/>
      <c r="X14" s="84"/>
      <c r="Y14" s="84"/>
      <c r="Z14" s="84"/>
      <c r="AA14" s="84"/>
      <c r="AB14" s="84"/>
      <c r="AC14" s="84"/>
      <c r="AD14" s="84"/>
      <c r="AE14" s="84"/>
      <c r="AF14" s="84"/>
      <c r="AG14" s="84"/>
      <c r="AH14" s="84"/>
      <c r="AI14" s="84"/>
      <c r="AJ14" s="84"/>
      <c r="AK14" s="84"/>
      <c r="AL14" s="84"/>
      <c r="AM14" s="84"/>
      <c r="AN14" s="84"/>
      <c r="AO14">
        <f>'Aoun et al. 2016 FR rapeseed'!T14</f>
        <v>2.5039686599454805</v>
      </c>
      <c r="AP14" s="84"/>
      <c r="AQ14" s="84"/>
      <c r="AR14" s="84"/>
      <c r="AS14" s="84"/>
      <c r="AT14">
        <f>'Aoun et al. 2016 FR rapeseed'!T19</f>
        <v>1.0540666817458317</v>
      </c>
      <c r="AU14">
        <f>'Aoun et al. 2016 FR rapeseed'!T20</f>
        <v>1.0550494334557461</v>
      </c>
      <c r="AV14" s="84"/>
      <c r="AW14">
        <f>'Aoun et al. 2016 FR rapeseed'!T22</f>
        <v>1.0540666817458317</v>
      </c>
    </row>
    <row r="15" spans="1:49" x14ac:dyDescent="0.35">
      <c r="A15" s="76" t="s">
        <v>1093</v>
      </c>
      <c r="B15">
        <f>'Nguyen et al. 2012 FR rapeseed'!T5</f>
        <v>1.2</v>
      </c>
      <c r="C15">
        <f>'Nguyen et al. 2012 FR rapeseed'!T6</f>
        <v>1.2</v>
      </c>
      <c r="D15" s="84"/>
      <c r="E15" s="84"/>
      <c r="F15">
        <f>'Nguyen et al. 2012 FR rapeseed'!T7</f>
        <v>1.5</v>
      </c>
      <c r="G15">
        <f>'Nguyen et al. 2012 FR rapeseed'!T8</f>
        <v>1.5</v>
      </c>
      <c r="H15">
        <f>'Nguyen et al. 2012 FR rapeseed'!T9</f>
        <v>1.5</v>
      </c>
      <c r="I15" s="84"/>
      <c r="J15" s="84"/>
      <c r="K15" s="84"/>
      <c r="L15" s="84"/>
      <c r="M15">
        <f>'Nguyen et al. 2012 FR rapeseed'!T10</f>
        <v>1.5</v>
      </c>
      <c r="N15" s="84"/>
      <c r="O15">
        <f>'Nguyen et al. 2012 FR rapeseed'!T11</f>
        <v>1.5</v>
      </c>
      <c r="P15" s="84"/>
      <c r="Q15" s="84"/>
      <c r="R15">
        <f>'Nguyen et al. 2012 FR rapeseed'!T12</f>
        <v>1.5</v>
      </c>
      <c r="S15" s="84"/>
      <c r="T15" s="84"/>
      <c r="U15" s="84"/>
      <c r="V15" s="84"/>
      <c r="W15" s="84"/>
      <c r="X15" s="84"/>
      <c r="Y15" s="84"/>
      <c r="Z15" s="84"/>
      <c r="AA15" s="84"/>
      <c r="AB15">
        <f>'Nguyen et al. 2012 FR rapeseed'!T13</f>
        <v>1.5</v>
      </c>
      <c r="AC15" s="84"/>
      <c r="AD15" s="84"/>
      <c r="AE15" s="84"/>
      <c r="AF15">
        <f>AB15</f>
        <v>1.5</v>
      </c>
      <c r="AG15" s="84"/>
      <c r="AH15">
        <f>AF15</f>
        <v>1.5</v>
      </c>
      <c r="AI15" s="84"/>
      <c r="AJ15" s="84"/>
      <c r="AK15" s="84"/>
      <c r="AL15" s="84"/>
      <c r="AM15" s="84"/>
      <c r="AN15">
        <f>'Nguyen et al. 2012 FR rapeseed'!T15</f>
        <v>1.5</v>
      </c>
      <c r="AO15" s="84"/>
      <c r="AP15" s="84"/>
      <c r="AQ15" s="84"/>
      <c r="AR15" s="84"/>
      <c r="AS15">
        <f>'Nguyen et al. 2012 FR rapeseed'!T18</f>
        <v>1.5089507464377672</v>
      </c>
      <c r="AT15">
        <f>'Nguyen et al. 2012 FR rapeseed'!T22</f>
        <v>1.5043938375399291</v>
      </c>
      <c r="AU15">
        <f>AT15</f>
        <v>1.5043938375399291</v>
      </c>
      <c r="AV15" s="84"/>
      <c r="AW15" s="84"/>
    </row>
    <row r="16" spans="1:49" x14ac:dyDescent="0.35">
      <c r="A16" s="76" t="s">
        <v>1095</v>
      </c>
      <c r="B16">
        <f>'Garcia-Condado 2019 residue FR'!T4</f>
        <v>1.1005699442375414</v>
      </c>
      <c r="C16">
        <f>'Garcia-Condado 2019 residue FR'!T6</f>
        <v>1.1005699442375414</v>
      </c>
      <c r="D16" s="84"/>
      <c r="E16" s="84"/>
      <c r="F16" s="84"/>
      <c r="G16" s="84"/>
      <c r="H16" s="84"/>
      <c r="I16" s="84"/>
      <c r="J16" s="84"/>
      <c r="K16" s="84"/>
      <c r="L16" s="84"/>
      <c r="M16" s="84"/>
      <c r="N16" s="84"/>
      <c r="O16" s="84"/>
      <c r="P16" s="84"/>
      <c r="Q16" s="84"/>
      <c r="R16" s="84"/>
      <c r="S16" s="84"/>
      <c r="T16" s="84"/>
      <c r="U16" s="84"/>
      <c r="V16" s="84"/>
      <c r="W16" s="84"/>
      <c r="X16" s="84"/>
      <c r="Y16" s="84"/>
      <c r="Z16" s="84"/>
      <c r="AA16" s="84"/>
      <c r="AB16" s="84"/>
      <c r="AC16" s="84"/>
      <c r="AD16" s="84"/>
      <c r="AE16" s="84"/>
      <c r="AF16" s="84"/>
      <c r="AG16" s="84"/>
      <c r="AH16" s="84"/>
      <c r="AI16" s="84"/>
      <c r="AJ16" s="84"/>
      <c r="AK16" s="84"/>
      <c r="AL16" s="84"/>
      <c r="AM16" s="84"/>
      <c r="AN16" s="84"/>
      <c r="AO16" s="84"/>
      <c r="AP16" s="84"/>
      <c r="AQ16" s="84"/>
      <c r="AR16" s="84"/>
      <c r="AS16" s="84"/>
      <c r="AT16" s="84"/>
      <c r="AU16" s="84"/>
      <c r="AV16" s="84"/>
      <c r="AW16" s="84"/>
    </row>
    <row r="17" spans="1:49" x14ac:dyDescent="0.35">
      <c r="A17" s="76" t="s">
        <v>967</v>
      </c>
      <c r="B17">
        <f>'Alcock et al. 2022 rapeseed FR'!T5</f>
        <v>1.0744244531716256</v>
      </c>
      <c r="C17" s="84"/>
      <c r="D17">
        <f>'Alcock et al. 2022 rapeseed FR'!T6</f>
        <v>1.0744244531716256</v>
      </c>
      <c r="E17" s="84"/>
      <c r="F17" s="99">
        <f>'Alcock et al. 2022 rapeseed FR'!T7</f>
        <v>1.0744244531716256</v>
      </c>
      <c r="G17" s="99">
        <f>'Alcock et al. 2022 rapeseed FR'!T8</f>
        <v>1.0744244531716256</v>
      </c>
      <c r="H17">
        <f>'Alcock et al. 2022 rapeseed FR'!T9</f>
        <v>1.0744244531716256</v>
      </c>
      <c r="I17" s="84"/>
      <c r="J17" s="84"/>
      <c r="K17" s="84"/>
      <c r="L17">
        <f>'Alcock et al. 2022 rapeseed FR'!T10</f>
        <v>1.0744244531716256</v>
      </c>
      <c r="M17" s="84"/>
      <c r="N17">
        <f>L17</f>
        <v>1.0744244531716256</v>
      </c>
      <c r="O17">
        <f>N17</f>
        <v>1.0744244531716256</v>
      </c>
      <c r="P17" s="84"/>
      <c r="Q17">
        <f>O17</f>
        <v>1.0744244531716256</v>
      </c>
      <c r="R17">
        <f>Q17</f>
        <v>1.0744244531716256</v>
      </c>
      <c r="S17" s="84"/>
      <c r="T17">
        <f>R17</f>
        <v>1.0744244531716256</v>
      </c>
      <c r="U17">
        <f>T17</f>
        <v>1.0744244531716256</v>
      </c>
      <c r="V17" s="84"/>
      <c r="W17">
        <f>U17</f>
        <v>1.0744244531716256</v>
      </c>
      <c r="X17" s="84"/>
      <c r="Y17" s="84"/>
      <c r="Z17" s="84"/>
      <c r="AA17" s="84"/>
      <c r="AB17">
        <f>'Alcock et al. 2022 rapeseed FR'!T13</f>
        <v>1.0744244531716256</v>
      </c>
      <c r="AC17" s="84"/>
      <c r="AD17" s="84"/>
      <c r="AE17">
        <f>'Alcock et al. 2022 rapeseed FR'!T12</f>
        <v>1.0744244531716256</v>
      </c>
      <c r="AF17" s="84"/>
      <c r="AG17" s="84"/>
      <c r="AH17">
        <f>'Alcock et al. 2022 rapeseed FR'!T11</f>
        <v>1.0744244531716256</v>
      </c>
      <c r="AI17" s="84"/>
      <c r="AJ17" s="84"/>
      <c r="AK17" s="84"/>
      <c r="AL17" s="84"/>
      <c r="AM17" s="84"/>
      <c r="AN17">
        <f>'Alcock et al. 2022 rapeseed FR'!T15</f>
        <v>1.0744244531716256</v>
      </c>
      <c r="AO17" s="84"/>
      <c r="AP17" s="84"/>
      <c r="AQ17" s="84"/>
      <c r="AR17" s="84"/>
      <c r="AS17" s="99">
        <f>'Alcock et al. 2022 rapeseed FR'!T15</f>
        <v>1.0744244531716256</v>
      </c>
      <c r="AT17" s="84"/>
      <c r="AU17" s="84"/>
      <c r="AV17" s="84"/>
      <c r="AW17" s="84"/>
    </row>
    <row r="18" spans="1:49" s="44" customFormat="1" ht="15" thickBot="1" x14ac:dyDescent="0.4">
      <c r="A18" s="44" t="s">
        <v>1059</v>
      </c>
      <c r="B18" s="94"/>
      <c r="C18" s="94"/>
      <c r="D18" s="94"/>
      <c r="E18" s="94"/>
      <c r="F18" s="94"/>
      <c r="G18" s="94"/>
      <c r="H18" s="94"/>
      <c r="I18" s="94"/>
      <c r="J18" s="94"/>
      <c r="K18" s="94"/>
      <c r="L18" s="94"/>
      <c r="M18" s="94"/>
      <c r="N18" s="94"/>
      <c r="O18" s="94"/>
      <c r="P18" s="94"/>
      <c r="Q18" s="94"/>
      <c r="R18" s="94"/>
      <c r="S18" s="94"/>
      <c r="T18" s="94"/>
      <c r="U18" s="94"/>
      <c r="V18" s="94"/>
      <c r="W18" s="94"/>
      <c r="X18" s="94"/>
      <c r="Y18" s="94"/>
      <c r="Z18" s="94"/>
      <c r="AA18" s="94"/>
      <c r="AB18" s="94"/>
      <c r="AC18" s="94"/>
      <c r="AD18" s="94"/>
      <c r="AE18" s="94"/>
      <c r="AF18" s="94"/>
      <c r="AG18" s="94"/>
      <c r="AH18" s="94"/>
      <c r="AI18" s="94"/>
      <c r="AJ18" s="94"/>
      <c r="AK18" s="94"/>
      <c r="AL18" s="94"/>
      <c r="AM18" s="94"/>
      <c r="AN18" s="94"/>
      <c r="AO18" s="94"/>
      <c r="AP18" s="94"/>
      <c r="AQ18" s="94"/>
      <c r="AR18" s="94"/>
      <c r="AS18" s="94"/>
      <c r="AT18" s="100">
        <f>T22</f>
        <v>1.0540666817458317</v>
      </c>
      <c r="AU18" s="100">
        <f>T23</f>
        <v>1.0540666817458317</v>
      </c>
      <c r="AV18" s="44">
        <f>T24</f>
        <v>1.1253394394172656</v>
      </c>
      <c r="AW18" s="100">
        <f>T25</f>
        <v>1.5</v>
      </c>
    </row>
    <row r="19" spans="1:49" x14ac:dyDescent="0.35">
      <c r="A19" t="s">
        <v>1034</v>
      </c>
      <c r="B19">
        <f>MIN(B7:B18)</f>
        <v>1</v>
      </c>
      <c r="C19">
        <f t="shared" ref="C19:AW19" si="0">MIN(C7:C18)</f>
        <v>1.1005699442375414</v>
      </c>
      <c r="D19">
        <f t="shared" si="0"/>
        <v>1.0744244531716256</v>
      </c>
      <c r="E19">
        <f t="shared" si="0"/>
        <v>1.0744244531716256</v>
      </c>
      <c r="F19">
        <f t="shared" si="0"/>
        <v>1.0744244531716256</v>
      </c>
      <c r="G19">
        <f t="shared" si="0"/>
        <v>1.0744244531716256</v>
      </c>
      <c r="H19">
        <f t="shared" si="0"/>
        <v>1.0540666817458317</v>
      </c>
      <c r="I19">
        <f t="shared" si="0"/>
        <v>1.0540666817458317</v>
      </c>
      <c r="J19">
        <f t="shared" si="0"/>
        <v>0</v>
      </c>
      <c r="K19">
        <f t="shared" si="0"/>
        <v>1.0540666817458317</v>
      </c>
      <c r="L19">
        <f t="shared" si="0"/>
        <v>1.0540666817458317</v>
      </c>
      <c r="M19">
        <f t="shared" si="0"/>
        <v>1.0540666817458317</v>
      </c>
      <c r="N19">
        <f t="shared" si="0"/>
        <v>1.0540666817458317</v>
      </c>
      <c r="O19">
        <f t="shared" si="0"/>
        <v>1.0540666817458317</v>
      </c>
      <c r="P19">
        <f t="shared" si="0"/>
        <v>1.0540666817458317</v>
      </c>
      <c r="Q19">
        <f t="shared" si="0"/>
        <v>1.0540666817458317</v>
      </c>
      <c r="R19">
        <f t="shared" si="0"/>
        <v>1.0540666817458317</v>
      </c>
      <c r="S19">
        <f t="shared" si="0"/>
        <v>1.0540666817458317</v>
      </c>
      <c r="T19">
        <f t="shared" si="0"/>
        <v>1.0540666817458317</v>
      </c>
      <c r="U19">
        <f t="shared" si="0"/>
        <v>1.0540666817458317</v>
      </c>
      <c r="V19">
        <f t="shared" si="0"/>
        <v>1.2012874089082783</v>
      </c>
      <c r="W19">
        <f t="shared" si="0"/>
        <v>1.0540666817458317</v>
      </c>
      <c r="X19">
        <f t="shared" si="0"/>
        <v>0</v>
      </c>
      <c r="Y19">
        <f t="shared" si="0"/>
        <v>0</v>
      </c>
      <c r="Z19">
        <f t="shared" si="0"/>
        <v>0</v>
      </c>
      <c r="AA19">
        <f t="shared" si="0"/>
        <v>1.2152396494091648</v>
      </c>
      <c r="AB19">
        <f>MIN(AB7:AB18)</f>
        <v>1.0540666817458317</v>
      </c>
      <c r="AC19">
        <f t="shared" si="0"/>
        <v>1.0540666817458317</v>
      </c>
      <c r="AD19">
        <f t="shared" si="0"/>
        <v>1.2152396494091648</v>
      </c>
      <c r="AE19">
        <f>MIN(AE7:AE18)</f>
        <v>1.0540666817458317</v>
      </c>
      <c r="AF19">
        <f t="shared" si="0"/>
        <v>1.0540666817458317</v>
      </c>
      <c r="AG19">
        <f t="shared" si="0"/>
        <v>1.2152396494091648</v>
      </c>
      <c r="AH19">
        <f>MIN(AH7:AH18)</f>
        <v>1.0540666817458317</v>
      </c>
      <c r="AI19">
        <f t="shared" si="0"/>
        <v>1.0540666817458317</v>
      </c>
      <c r="AJ19">
        <f t="shared" si="0"/>
        <v>0</v>
      </c>
      <c r="AK19">
        <f t="shared" si="0"/>
        <v>0</v>
      </c>
      <c r="AL19">
        <f t="shared" si="0"/>
        <v>0</v>
      </c>
      <c r="AM19">
        <f t="shared" si="0"/>
        <v>1.0744244531716256</v>
      </c>
      <c r="AN19">
        <f t="shared" si="0"/>
        <v>1.0744244531716256</v>
      </c>
      <c r="AO19">
        <f t="shared" si="0"/>
        <v>2.5039686599454805</v>
      </c>
      <c r="AP19">
        <f t="shared" si="0"/>
        <v>0</v>
      </c>
      <c r="AQ19">
        <f t="shared" si="0"/>
        <v>0</v>
      </c>
      <c r="AR19">
        <f t="shared" si="0"/>
        <v>1.2152396494091648</v>
      </c>
      <c r="AS19">
        <f t="shared" si="0"/>
        <v>1.0744244531716256</v>
      </c>
      <c r="AT19">
        <f t="shared" si="0"/>
        <v>1.0540666817458317</v>
      </c>
      <c r="AU19">
        <f t="shared" si="0"/>
        <v>1.0540666817458317</v>
      </c>
      <c r="AV19">
        <f t="shared" si="0"/>
        <v>1.0722009304576894</v>
      </c>
      <c r="AW19">
        <f t="shared" si="0"/>
        <v>1.0540666817458317</v>
      </c>
    </row>
    <row r="20" spans="1:49" ht="15" thickBot="1" x14ac:dyDescent="0.4"/>
    <row r="21" spans="1:49" ht="52.5" thickBot="1" x14ac:dyDescent="0.4">
      <c r="A21" s="9" t="s">
        <v>38</v>
      </c>
      <c r="B21" s="7" t="s">
        <v>39</v>
      </c>
      <c r="C21" s="7" t="s">
        <v>40</v>
      </c>
      <c r="D21" s="7" t="s">
        <v>41</v>
      </c>
      <c r="E21" s="7" t="s">
        <v>42</v>
      </c>
      <c r="F21" s="7" t="s">
        <v>43</v>
      </c>
      <c r="G21" s="7" t="s">
        <v>44</v>
      </c>
      <c r="H21" s="7" t="s">
        <v>45</v>
      </c>
      <c r="I21" s="7" t="s">
        <v>46</v>
      </c>
      <c r="J21" s="7" t="s">
        <v>34</v>
      </c>
      <c r="K21" s="7" t="s">
        <v>33</v>
      </c>
      <c r="L21" s="7" t="s">
        <v>796</v>
      </c>
      <c r="M21" s="7" t="s">
        <v>797</v>
      </c>
      <c r="N21" s="7" t="s">
        <v>798</v>
      </c>
      <c r="O21" s="7" t="s">
        <v>907</v>
      </c>
      <c r="P21" s="7" t="s">
        <v>908</v>
      </c>
      <c r="Q21" s="7" t="s">
        <v>909</v>
      </c>
      <c r="R21" s="7" t="s">
        <v>910</v>
      </c>
      <c r="S21" s="7" t="s">
        <v>911</v>
      </c>
      <c r="T21" s="47" t="s">
        <v>912</v>
      </c>
      <c r="V21" s="124" t="s">
        <v>905</v>
      </c>
      <c r="W21" s="124"/>
      <c r="X21" s="124"/>
      <c r="Y21" s="124"/>
      <c r="Z21" s="124"/>
      <c r="AA21" s="124"/>
    </row>
    <row r="22" spans="1:49" ht="15" thickBot="1" x14ac:dyDescent="0.4">
      <c r="A22" s="10" t="s">
        <v>939</v>
      </c>
      <c r="B22" t="s">
        <v>754</v>
      </c>
      <c r="E22" t="s">
        <v>940</v>
      </c>
      <c r="F22" t="s">
        <v>1062</v>
      </c>
      <c r="G22" t="s">
        <v>1063</v>
      </c>
      <c r="H22" t="s">
        <v>1064</v>
      </c>
      <c r="I22" t="s">
        <v>914</v>
      </c>
      <c r="J22">
        <v>1</v>
      </c>
      <c r="K22">
        <v>3</v>
      </c>
      <c r="L22">
        <v>2</v>
      </c>
      <c r="M22">
        <v>1</v>
      </c>
      <c r="N22">
        <v>1</v>
      </c>
      <c r="O22">
        <f>IF(J22=1,W$23,IF(J22=2,W$24,IF(J22=3,W$25,IF(J22=4,W$26,IF(J22=5,W$27,"no")))))</f>
        <v>1</v>
      </c>
      <c r="P22">
        <f t="shared" ref="P22:S22" si="1">IF(K22=1,X$23,IF(K22=2,X$24,IF(K22=3,X$25,IF(K22=4,X$26,IF(K22=5,X$27,"no")))))</f>
        <v>1.05</v>
      </c>
      <c r="Q22">
        <f t="shared" si="1"/>
        <v>1.02</v>
      </c>
      <c r="R22">
        <f t="shared" si="1"/>
        <v>1</v>
      </c>
      <c r="S22">
        <f t="shared" si="1"/>
        <v>1</v>
      </c>
      <c r="T22" cm="1">
        <f t="array" ref="T22">EXP(SQRT(SUM(LN(O22:S22)^2)))</f>
        <v>1.0540666817458317</v>
      </c>
      <c r="V22" s="47" t="s">
        <v>906</v>
      </c>
      <c r="W22" s="7" t="s">
        <v>907</v>
      </c>
      <c r="X22" s="7" t="s">
        <v>908</v>
      </c>
      <c r="Y22" s="7" t="s">
        <v>909</v>
      </c>
      <c r="Z22" s="7" t="s">
        <v>910</v>
      </c>
      <c r="AA22" s="7" t="s">
        <v>911</v>
      </c>
    </row>
    <row r="23" spans="1:49" x14ac:dyDescent="0.35">
      <c r="B23" t="s">
        <v>755</v>
      </c>
      <c r="E23" t="s">
        <v>940</v>
      </c>
      <c r="F23" t="s">
        <v>1062</v>
      </c>
      <c r="G23" t="s">
        <v>1063</v>
      </c>
      <c r="H23" t="s">
        <v>1064</v>
      </c>
      <c r="I23" t="s">
        <v>914</v>
      </c>
      <c r="J23">
        <v>1</v>
      </c>
      <c r="K23">
        <v>3</v>
      </c>
      <c r="L23">
        <f>MIN(E29:E33)</f>
        <v>2</v>
      </c>
      <c r="M23">
        <v>1</v>
      </c>
      <c r="N23">
        <v>1</v>
      </c>
      <c r="O23">
        <f t="shared" ref="O23:O25" si="2">IF(J23=1,W$23,IF(J23=2,W$24,IF(J23=3,W$25,IF(J23=4,W$26,IF(J23=5,W$27,"no")))))</f>
        <v>1</v>
      </c>
      <c r="P23">
        <f t="shared" ref="P23:P25" si="3">IF(K23=1,X$23,IF(K23=2,X$24,IF(K23=3,X$25,IF(K23=4,X$26,IF(K23=5,X$27,"no")))))</f>
        <v>1.05</v>
      </c>
      <c r="Q23">
        <f t="shared" ref="Q23:Q25" si="4">IF(L23=1,Y$23,IF(L23=2,Y$24,IF(L23=3,Y$25,IF(L23=4,Y$26,IF(L23=5,Y$27,"no")))))</f>
        <v>1.02</v>
      </c>
      <c r="R23">
        <f t="shared" ref="R23:R25" si="5">IF(M23=1,Z$23,IF(M23=2,Z$24,IF(M23=3,Z$25,IF(M23=4,Z$26,IF(M23=5,Z$27,"no")))))</f>
        <v>1</v>
      </c>
      <c r="S23">
        <f t="shared" ref="S23:S25" si="6">IF(N23=1,AA$23,IF(N23=2,AA$24,IF(N23=3,AA$25,IF(N23=4,AA$26,IF(N23=5,AA$27,"no")))))</f>
        <v>1</v>
      </c>
      <c r="T23" cm="1">
        <f t="array" ref="T23">EXP(SQRT(SUM(LN(O23:S23)^2)))</f>
        <v>1.0540666817458317</v>
      </c>
      <c r="V23">
        <v>1</v>
      </c>
      <c r="W23">
        <v>1</v>
      </c>
      <c r="X23">
        <v>1</v>
      </c>
      <c r="Y23">
        <v>1</v>
      </c>
      <c r="Z23">
        <v>1</v>
      </c>
      <c r="AA23">
        <v>1</v>
      </c>
    </row>
    <row r="24" spans="1:49" x14ac:dyDescent="0.35">
      <c r="B24" t="s">
        <v>1049</v>
      </c>
      <c r="E24" t="s">
        <v>748</v>
      </c>
      <c r="F24" t="s">
        <v>1062</v>
      </c>
      <c r="G24" t="s">
        <v>1063</v>
      </c>
      <c r="H24" t="s">
        <v>927</v>
      </c>
      <c r="I24" t="s">
        <v>914</v>
      </c>
      <c r="J24">
        <v>2</v>
      </c>
      <c r="K24">
        <v>3</v>
      </c>
      <c r="L24">
        <v>3</v>
      </c>
      <c r="M24">
        <v>2</v>
      </c>
      <c r="N24">
        <v>1</v>
      </c>
      <c r="O24">
        <f t="shared" si="2"/>
        <v>1.05</v>
      </c>
      <c r="P24">
        <f t="shared" si="3"/>
        <v>1.05</v>
      </c>
      <c r="Q24">
        <f t="shared" si="4"/>
        <v>1.1000000000000001</v>
      </c>
      <c r="R24">
        <f t="shared" si="5"/>
        <v>1.01</v>
      </c>
      <c r="S24">
        <f t="shared" si="6"/>
        <v>1</v>
      </c>
      <c r="T24" cm="1">
        <f t="array" ref="T24">EXP(SQRT(SUM(LN(O24:S24)^2)))</f>
        <v>1.1253394394172656</v>
      </c>
      <c r="V24">
        <v>2</v>
      </c>
      <c r="W24">
        <v>1.05</v>
      </c>
      <c r="X24">
        <v>1.02</v>
      </c>
      <c r="Y24">
        <v>1.02</v>
      </c>
      <c r="Z24">
        <v>1.01</v>
      </c>
      <c r="AA24">
        <v>1.05</v>
      </c>
    </row>
    <row r="25" spans="1:49" x14ac:dyDescent="0.35">
      <c r="B25" t="s">
        <v>291</v>
      </c>
      <c r="E25" t="s">
        <v>1061</v>
      </c>
      <c r="F25">
        <v>100</v>
      </c>
      <c r="G25" t="s">
        <v>1067</v>
      </c>
      <c r="H25" t="s">
        <v>1064</v>
      </c>
      <c r="I25" t="s">
        <v>914</v>
      </c>
      <c r="J25">
        <v>1</v>
      </c>
      <c r="K25">
        <v>1</v>
      </c>
      <c r="L25">
        <v>1</v>
      </c>
      <c r="M25">
        <v>1</v>
      </c>
      <c r="N25">
        <v>4</v>
      </c>
      <c r="O25">
        <f t="shared" si="2"/>
        <v>1</v>
      </c>
      <c r="P25">
        <f t="shared" si="3"/>
        <v>1</v>
      </c>
      <c r="Q25">
        <f t="shared" si="4"/>
        <v>1</v>
      </c>
      <c r="R25">
        <f t="shared" si="5"/>
        <v>1</v>
      </c>
      <c r="S25">
        <f t="shared" si="6"/>
        <v>1.5</v>
      </c>
      <c r="T25" cm="1">
        <f t="array" ref="T25">EXP(SQRT(SUM(LN(O25:S25)^2)))</f>
        <v>1.5</v>
      </c>
      <c r="V25">
        <v>3</v>
      </c>
      <c r="W25">
        <v>1.1000000000000001</v>
      </c>
      <c r="X25">
        <v>1.05</v>
      </c>
      <c r="Y25">
        <v>1.1000000000000001</v>
      </c>
      <c r="Z25">
        <v>1.02</v>
      </c>
      <c r="AA25">
        <v>1.2</v>
      </c>
    </row>
    <row r="26" spans="1:49" x14ac:dyDescent="0.35">
      <c r="V26">
        <v>4</v>
      </c>
      <c r="W26">
        <v>1.2</v>
      </c>
      <c r="X26">
        <v>1.1000000000000001</v>
      </c>
      <c r="Y26">
        <v>1.2</v>
      </c>
      <c r="Z26">
        <v>1.05</v>
      </c>
      <c r="AA26">
        <v>1.5</v>
      </c>
    </row>
    <row r="27" spans="1:49" ht="72.5" x14ac:dyDescent="0.35">
      <c r="A27" s="19"/>
      <c r="B27" s="19" t="s">
        <v>754</v>
      </c>
      <c r="C27" s="19"/>
      <c r="D27" s="19" t="s">
        <v>755</v>
      </c>
      <c r="E27" s="19"/>
      <c r="F27" s="19" t="s">
        <v>1049</v>
      </c>
      <c r="G27" s="19"/>
      <c r="H27" s="19"/>
      <c r="I27" s="19"/>
      <c r="J27" s="19"/>
      <c r="K27" s="19"/>
      <c r="L27" s="19"/>
      <c r="M27" s="19"/>
      <c r="N27" s="19"/>
      <c r="O27" s="19"/>
      <c r="P27" s="19"/>
      <c r="Q27" s="19"/>
      <c r="R27" s="19"/>
      <c r="S27" s="19"/>
      <c r="T27" s="19"/>
      <c r="U27" s="19"/>
      <c r="V27" s="19">
        <v>5</v>
      </c>
      <c r="W27" s="19">
        <v>1.5</v>
      </c>
      <c r="X27" s="19">
        <v>1.2</v>
      </c>
      <c r="Y27" s="19">
        <v>1.5</v>
      </c>
      <c r="Z27" s="19">
        <v>1.1000000000000001</v>
      </c>
      <c r="AA27" s="19">
        <v>2</v>
      </c>
    </row>
    <row r="28" spans="1:49" ht="29" x14ac:dyDescent="0.35">
      <c r="A28" s="19" t="s">
        <v>957</v>
      </c>
      <c r="B28" s="19" t="s">
        <v>33</v>
      </c>
      <c r="C28" s="19" t="s">
        <v>1065</v>
      </c>
      <c r="D28" s="19" t="s">
        <v>33</v>
      </c>
      <c r="E28" s="19" t="s">
        <v>1065</v>
      </c>
      <c r="F28" s="19" t="s">
        <v>33</v>
      </c>
      <c r="G28" s="19" t="s">
        <v>1065</v>
      </c>
      <c r="H28" s="19"/>
      <c r="I28" s="19"/>
      <c r="J28" s="19"/>
      <c r="K28" s="19"/>
      <c r="L28" s="19"/>
      <c r="M28" s="19"/>
      <c r="N28" s="19"/>
      <c r="O28" s="19"/>
      <c r="P28" s="19"/>
      <c r="Q28" s="19"/>
      <c r="R28" s="19"/>
      <c r="S28" s="19"/>
      <c r="T28" s="19"/>
      <c r="U28" s="19"/>
    </row>
    <row r="29" spans="1:49" x14ac:dyDescent="0.35">
      <c r="A29" s="76" t="s">
        <v>1078</v>
      </c>
      <c r="B29">
        <f>'FR - van Paassen et al 2019'!K10</f>
        <v>3</v>
      </c>
      <c r="C29">
        <f>'FR - van Paassen et al 2019'!L9</f>
        <v>2</v>
      </c>
      <c r="D29">
        <f t="shared" ref="D29:E31" si="7">B29</f>
        <v>3</v>
      </c>
      <c r="E29">
        <f t="shared" si="7"/>
        <v>2</v>
      </c>
      <c r="F29">
        <f>'FR - van Paassen et al 2019'!K8</f>
        <v>3</v>
      </c>
      <c r="G29">
        <f>'FR - van Paassen et al 2019'!L8</f>
        <v>3</v>
      </c>
    </row>
    <row r="30" spans="1:49" x14ac:dyDescent="0.35">
      <c r="A30" s="76" t="s">
        <v>1033</v>
      </c>
      <c r="B30">
        <f>'Canola, FR - Nemecek 2007'!K9</f>
        <v>3</v>
      </c>
      <c r="C30">
        <f>'Canola, FR - Nemecek 2007'!L9</f>
        <v>4</v>
      </c>
      <c r="D30">
        <f t="shared" si="7"/>
        <v>3</v>
      </c>
      <c r="E30">
        <f t="shared" si="7"/>
        <v>4</v>
      </c>
      <c r="F30">
        <f>'Canola, FR - Nemecek 2007'!K8</f>
        <v>3</v>
      </c>
      <c r="G30">
        <f>'Canola, FR - Nemecek 2007'!L8</f>
        <v>4</v>
      </c>
    </row>
    <row r="31" spans="1:49" x14ac:dyDescent="0.35">
      <c r="A31" s="76" t="s">
        <v>1089</v>
      </c>
      <c r="B31">
        <f>'Canola, FR - Nemecek 2010'!K8</f>
        <v>3</v>
      </c>
      <c r="C31">
        <f>'Canola, FR - Nemecek 2010'!L8</f>
        <v>4</v>
      </c>
      <c r="D31">
        <f t="shared" si="7"/>
        <v>3</v>
      </c>
      <c r="E31">
        <f t="shared" si="7"/>
        <v>4</v>
      </c>
      <c r="F31">
        <f>'Canola, FR - Nemecek 2010'!K7</f>
        <v>3</v>
      </c>
      <c r="G31">
        <f>'Canola, FR - Nemecek 2010'!L7</f>
        <v>4</v>
      </c>
    </row>
    <row r="32" spans="1:49" x14ac:dyDescent="0.35">
      <c r="A32" s="76" t="s">
        <v>1094</v>
      </c>
      <c r="B32">
        <f>'Aoun et al. 2016 FR rapeseed'!K9</f>
        <v>5</v>
      </c>
      <c r="C32">
        <f>'Aoun et al. 2016 FR rapeseed'!L9</f>
        <v>5</v>
      </c>
      <c r="D32">
        <f>C32</f>
        <v>5</v>
      </c>
      <c r="E32">
        <f>D32</f>
        <v>5</v>
      </c>
      <c r="F32">
        <f>'Aoun et al. 2016 FR rapeseed'!K7</f>
        <v>5</v>
      </c>
      <c r="G32">
        <f>'Aoun et al. 2016 FR rapeseed'!L7</f>
        <v>5</v>
      </c>
    </row>
    <row r="33" spans="1:7" x14ac:dyDescent="0.35">
      <c r="A33" s="76" t="s">
        <v>1093</v>
      </c>
      <c r="B33">
        <f>'Nguyen et al. 2012 FR rapeseed'!K9</f>
        <v>1</v>
      </c>
      <c r="C33">
        <f>'Aoun et al. 2016 FR rapeseed'!L9</f>
        <v>5</v>
      </c>
      <c r="D33">
        <f>B33</f>
        <v>1</v>
      </c>
      <c r="E33">
        <f>C33</f>
        <v>5</v>
      </c>
      <c r="F33">
        <f>'Nguyen et al. 2012 FR rapeseed'!K8</f>
        <v>1</v>
      </c>
      <c r="G33">
        <f>'Nguyen et al. 2012 FR rapeseed'!L8</f>
        <v>5</v>
      </c>
    </row>
  </sheetData>
  <mergeCells count="6">
    <mergeCell ref="AT5:AW5"/>
    <mergeCell ref="V21:AA21"/>
    <mergeCell ref="C5:E5"/>
    <mergeCell ref="G5:Z5"/>
    <mergeCell ref="AA5:AL5"/>
    <mergeCell ref="AN5:AQ5"/>
  </mergeCells>
  <hyperlinks>
    <hyperlink ref="A1" location="'Table of contents'!A1" display="Return to table of contents"/>
    <hyperlink ref="A10" location="'FR - EU Oilseed, Protein Crops'!A1" display="EU oilseed and protein crops"/>
    <hyperlink ref="A11" location="'FR - Eurostat database'!A1" display="Eurostat"/>
    <hyperlink ref="A12" location="'FR - Évolution des pratiques'!A1" display="Évolution des pratiques culturales en grandes cultures entre 2011 et 2017"/>
    <hyperlink ref="A13" location="'Malca et al. 2014 FR rapeseed'!A1" display="Malca et al. 2014"/>
    <hyperlink ref="A14" location="'Aoun et al. 2016 FR rapeseed'!A1" display="Aoun et al. 2016"/>
    <hyperlink ref="A15" location="'Nguyen et al. 2012 FR rapeseed'!A1" display="Nguyen et al 2012"/>
    <hyperlink ref="A16" location="'Garcia-Condado 2019 residue FR'!A1" display="Garcia Condado 2019"/>
    <hyperlink ref="A17" location="'Alcock et al. 2022 rapeseed FR'!A1" display="Alcock et al 2022"/>
    <hyperlink ref="A18" location="'Best practices for emissions'!A1" display="Calculation of emissions according to known best practices"/>
    <hyperlink ref="A29" location="'FR - van Paassen et al 2019'!A1" display="van Paassen et al. 2019"/>
    <hyperlink ref="A30" location="'Canola, FR - ecoinvent'!A1" display="ecoinvent"/>
    <hyperlink ref="A31" location="'Canola, FR - agribalyse'!A1" display="agribalyse"/>
    <hyperlink ref="A32" location="'Aoun et al. 2016 FR rapeseed'!A1" display="Aoun et al. 2016"/>
    <hyperlink ref="A33" location="'Nguyen et al. 2012 FR rapeseed'!A1" display="Nguyen et al 2012"/>
    <hyperlink ref="A8" location="'Canola, FR - Nemecek 2007'!A1" display="Canola, FR - Nemecek et al. 2007"/>
    <hyperlink ref="A9" location="'Canola, FR - Nemecek 2010'!A1" display="Canola, FR - Nemecek 2010"/>
    <hyperlink ref="A7" location="'FR - van Paassen et al 2019'!A1" display="FR - van Paassen et al. 2019"/>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53</vt:i4>
      </vt:variant>
    </vt:vector>
  </HeadingPairs>
  <TitlesOfParts>
    <vt:vector size="53" baseType="lpstr">
      <vt:lpstr>Table of contents</vt:lpstr>
      <vt:lpstr>Default pedigree matrix</vt:lpstr>
      <vt:lpstr>Yield temporal pedigree</vt:lpstr>
      <vt:lpstr>Completeness pedigree</vt:lpstr>
      <vt:lpstr>Reliability pedigree</vt:lpstr>
      <vt:lpstr>Summary sheet - SK</vt:lpstr>
      <vt:lpstr>Summary sheet - CA</vt:lpstr>
      <vt:lpstr>Summary sheet - Aus</vt:lpstr>
      <vt:lpstr>Summary sheet - FR</vt:lpstr>
      <vt:lpstr>Summary sheet - DE</vt:lpstr>
      <vt:lpstr>CA - van Paassen et al. 2019</vt:lpstr>
      <vt:lpstr>CA - Nemecek et al. 2015</vt:lpstr>
      <vt:lpstr>CA - CRSC</vt:lpstr>
      <vt:lpstr>CA - StatsCan</vt:lpstr>
      <vt:lpstr>CA - MacWilliam et al 2014</vt:lpstr>
      <vt:lpstr>Shrestha et al 2014 - Canola_CA</vt:lpstr>
      <vt:lpstr>CA - MacWilliam et al 2016</vt:lpstr>
      <vt:lpstr>Miller Kumar 2013 Canola CA</vt:lpstr>
      <vt:lpstr>Alcock et al. 2022  CA rapeseed</vt:lpstr>
      <vt:lpstr>SK - Statscan</vt:lpstr>
      <vt:lpstr>AU - van Paassen et al. 2019</vt:lpstr>
      <vt:lpstr>Canola, Aus - Tomkinson 2013</vt:lpstr>
      <vt:lpstr>au - Ag Comm. 2020-21</vt:lpstr>
      <vt:lpstr>AU - LMP Survey 2016-17</vt:lpstr>
      <vt:lpstr>AU - LMP Survey 2013-14</vt:lpstr>
      <vt:lpstr>AU - AOF annual report 2021</vt:lpstr>
      <vt:lpstr>AU - GRDC Farm Practices Survey</vt:lpstr>
      <vt:lpstr>AU - CSIRO Carbon Footprint</vt:lpstr>
      <vt:lpstr>Biswas et al. 2011 canola Aus</vt:lpstr>
      <vt:lpstr>Simmons et al. 2019 canola Aus</vt:lpstr>
      <vt:lpstr>Browne et al. 2011 canola Aus</vt:lpstr>
      <vt:lpstr>Alcock et al. 2022 AU rapeseed</vt:lpstr>
      <vt:lpstr>FR - van Paassen et al 2019</vt:lpstr>
      <vt:lpstr>Canola, FR - Nemecek 2007</vt:lpstr>
      <vt:lpstr>Canola, FR - Nemecek 2010</vt:lpstr>
      <vt:lpstr>FR - EU Oilseed, Protein Crops</vt:lpstr>
      <vt:lpstr>FR - Eurostat database</vt:lpstr>
      <vt:lpstr>FR - Évolution des pratiques</vt:lpstr>
      <vt:lpstr>Malca et al. 2014 FR rapeseed</vt:lpstr>
      <vt:lpstr>Aoun et al. 2016 FR rapeseed</vt:lpstr>
      <vt:lpstr>Nguyen et al. 2012 FR rapeseed</vt:lpstr>
      <vt:lpstr>Garcia-Condado 2019 residue FR</vt:lpstr>
      <vt:lpstr>Alcock et al. 2022 rapeseed FR</vt:lpstr>
      <vt:lpstr>canola, DE - van Paassen 2019</vt:lpstr>
      <vt:lpstr>canola, DE - Nemecek 2007</vt:lpstr>
      <vt:lpstr>DE - EU Oilseeds, protein crops</vt:lpstr>
      <vt:lpstr>DE- German fertilizer ordinance</vt:lpstr>
      <vt:lpstr>Malca et al. 2014 DE rapeseed</vt:lpstr>
      <vt:lpstr>Felten et al. 2013 DE rapeseed</vt:lpstr>
      <vt:lpstr>O'Keefe et al. 2017 rapeseed DE</vt:lpstr>
      <vt:lpstr>Nordborg et al. 2014 SI DE rape</vt:lpstr>
      <vt:lpstr>Garcia-Condado 2019 residue DE</vt:lpstr>
      <vt:lpstr>Alcock et al. 2022 DE rapeseed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Ian Turner</dc:creator>
  <cp:lastModifiedBy>nbamber</cp:lastModifiedBy>
  <dcterms:created xsi:type="dcterms:W3CDTF">2022-09-20T22:17:37Z</dcterms:created>
  <dcterms:modified xsi:type="dcterms:W3CDTF">2023-03-02T04:21:32Z</dcterms:modified>
</cp:coreProperties>
</file>