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/>
  <xr:revisionPtr revIDLastSave="0" documentId="13_ncr:1_{35E398AD-145A-4316-A16B-DC9F295F5E2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ransportation calculations" sheetId="1" r:id="rId1"/>
    <sheet name="wheat (consistent straw remov)" sheetId="2" state="hidden" r:id="rId2"/>
    <sheet name="peas" sheetId="3" state="hidden" r:id="rId3"/>
    <sheet name="canola" sheetId="4" state="hidden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3" l="1"/>
  <c r="C34" i="3"/>
  <c r="D34" i="3"/>
  <c r="B35" i="3"/>
  <c r="C35" i="3"/>
  <c r="D35" i="3"/>
  <c r="B36" i="3"/>
  <c r="C36" i="3"/>
  <c r="D36" i="3"/>
  <c r="D21" i="1"/>
  <c r="C12" i="1"/>
  <c r="M40" i="2"/>
  <c r="H15" i="1"/>
  <c r="H21" i="1" s="1"/>
  <c r="G15" i="1"/>
  <c r="G21" i="1" s="1"/>
  <c r="F15" i="1"/>
  <c r="F21" i="1" s="1"/>
  <c r="E15" i="1"/>
  <c r="E21" i="1" s="1"/>
  <c r="C15" i="1"/>
  <c r="C21" i="1" s="1"/>
  <c r="B15" i="1"/>
  <c r="B21" i="1" s="1"/>
  <c r="V33" i="4"/>
  <c r="L33" i="4"/>
  <c r="K33" i="4"/>
  <c r="J33" i="4"/>
  <c r="I33" i="4"/>
  <c r="H33" i="4"/>
  <c r="G33" i="4"/>
  <c r="F33" i="4"/>
  <c r="E33" i="4"/>
  <c r="D33" i="4"/>
  <c r="C33" i="4"/>
  <c r="B33" i="4"/>
  <c r="V32" i="4"/>
  <c r="L32" i="4"/>
  <c r="K32" i="4"/>
  <c r="J32" i="4"/>
  <c r="I32" i="4"/>
  <c r="H32" i="4"/>
  <c r="G32" i="4"/>
  <c r="F32" i="4"/>
  <c r="E32" i="4"/>
  <c r="D32" i="4"/>
  <c r="C32" i="4"/>
  <c r="B32" i="4"/>
  <c r="V31" i="4"/>
  <c r="L31" i="4"/>
  <c r="K31" i="4"/>
  <c r="J31" i="4"/>
  <c r="I31" i="4"/>
  <c r="H31" i="4"/>
  <c r="G31" i="4"/>
  <c r="F31" i="4"/>
  <c r="E31" i="4"/>
  <c r="D31" i="4"/>
  <c r="C31" i="4"/>
  <c r="B31" i="4"/>
  <c r="L30" i="4"/>
  <c r="K30" i="4"/>
  <c r="J30" i="4"/>
  <c r="H30" i="4"/>
  <c r="G30" i="4"/>
  <c r="F30" i="4"/>
  <c r="E30" i="4"/>
  <c r="D30" i="4"/>
  <c r="C30" i="4"/>
  <c r="B30" i="4"/>
  <c r="L29" i="4"/>
  <c r="K29" i="4"/>
  <c r="J29" i="4"/>
  <c r="I29" i="4"/>
  <c r="H29" i="4"/>
  <c r="G29" i="4"/>
  <c r="F29" i="4"/>
  <c r="E29" i="4"/>
  <c r="D29" i="4"/>
  <c r="C29" i="4"/>
  <c r="B29" i="4"/>
  <c r="O29" i="4" s="1"/>
  <c r="C18" i="1" s="1"/>
  <c r="L28" i="4"/>
  <c r="K28" i="4"/>
  <c r="J28" i="4"/>
  <c r="I28" i="4"/>
  <c r="H28" i="4"/>
  <c r="G28" i="4"/>
  <c r="F28" i="4"/>
  <c r="E28" i="4"/>
  <c r="N28" i="4" s="1"/>
  <c r="B24" i="1" s="1"/>
  <c r="D28" i="4"/>
  <c r="C28" i="4"/>
  <c r="B28" i="4"/>
  <c r="AJ7" i="4"/>
  <c r="AF7" i="4"/>
  <c r="AB7" i="4"/>
  <c r="V7" i="4"/>
  <c r="O7" i="4"/>
  <c r="Q7" i="4" s="1"/>
  <c r="N7" i="4"/>
  <c r="AI7" i="4" s="1"/>
  <c r="V6" i="4"/>
  <c r="Q6" i="4"/>
  <c r="O6" i="4"/>
  <c r="N6" i="4"/>
  <c r="AI6" i="4" s="1"/>
  <c r="AF5" i="4"/>
  <c r="V5" i="4"/>
  <c r="O5" i="4"/>
  <c r="N5" i="4"/>
  <c r="AI5" i="4" s="1"/>
  <c r="I4" i="4"/>
  <c r="O4" i="4" s="1"/>
  <c r="AJ3" i="4"/>
  <c r="AF3" i="4"/>
  <c r="AB3" i="4"/>
  <c r="V3" i="4"/>
  <c r="O3" i="4"/>
  <c r="Q3" i="4" s="1"/>
  <c r="N3" i="4"/>
  <c r="AI3" i="4" s="1"/>
  <c r="O2" i="4"/>
  <c r="P7" i="4" s="1"/>
  <c r="N2" i="4"/>
  <c r="AI2" i="4" s="1"/>
  <c r="X39" i="3"/>
  <c r="R39" i="3"/>
  <c r="N39" i="3"/>
  <c r="M39" i="3"/>
  <c r="L39" i="3"/>
  <c r="K39" i="3"/>
  <c r="J39" i="3"/>
  <c r="I39" i="3"/>
  <c r="H39" i="3"/>
  <c r="G39" i="3"/>
  <c r="F39" i="3"/>
  <c r="E39" i="3"/>
  <c r="D39" i="3"/>
  <c r="C39" i="3"/>
  <c r="Q39" i="3" s="1"/>
  <c r="H17" i="1" s="1"/>
  <c r="B39" i="3"/>
  <c r="X38" i="3"/>
  <c r="R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P38" i="3" s="1"/>
  <c r="Y38" i="3" s="1"/>
  <c r="X37" i="3"/>
  <c r="R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R36" i="3"/>
  <c r="N36" i="3"/>
  <c r="M36" i="3"/>
  <c r="K36" i="3"/>
  <c r="J36" i="3"/>
  <c r="I36" i="3"/>
  <c r="H36" i="3"/>
  <c r="G36" i="3"/>
  <c r="F36" i="3"/>
  <c r="E36" i="3"/>
  <c r="R35" i="3"/>
  <c r="N35" i="3"/>
  <c r="M35" i="3"/>
  <c r="L35" i="3"/>
  <c r="K35" i="3"/>
  <c r="J35" i="3"/>
  <c r="I35" i="3"/>
  <c r="H35" i="3"/>
  <c r="G35" i="3"/>
  <c r="F35" i="3"/>
  <c r="E35" i="3"/>
  <c r="R34" i="3"/>
  <c r="N34" i="3"/>
  <c r="M34" i="3"/>
  <c r="L34" i="3"/>
  <c r="K34" i="3"/>
  <c r="J34" i="3"/>
  <c r="I34" i="3"/>
  <c r="H34" i="3"/>
  <c r="G34" i="3"/>
  <c r="F34" i="3"/>
  <c r="E34" i="3"/>
  <c r="Q34" i="3"/>
  <c r="B17" i="1" s="1"/>
  <c r="X7" i="3"/>
  <c r="Q7" i="3"/>
  <c r="P7" i="3"/>
  <c r="AK7" i="3" s="1"/>
  <c r="Z6" i="3"/>
  <c r="X6" i="3"/>
  <c r="Q6" i="3"/>
  <c r="P6" i="3"/>
  <c r="AL6" i="3" s="1"/>
  <c r="X5" i="3"/>
  <c r="Q5" i="3"/>
  <c r="P5" i="3"/>
  <c r="AM5" i="3" s="1"/>
  <c r="L4" i="3"/>
  <c r="L36" i="3" s="1"/>
  <c r="AC3" i="3"/>
  <c r="X3" i="3"/>
  <c r="Q3" i="3"/>
  <c r="P3" i="3"/>
  <c r="AN3" i="3" s="1"/>
  <c r="AL2" i="3"/>
  <c r="U2" i="3"/>
  <c r="Q2" i="3"/>
  <c r="S6" i="3" s="1"/>
  <c r="P2" i="3"/>
  <c r="AK2" i="3" s="1"/>
  <c r="V44" i="2"/>
  <c r="V43" i="2"/>
  <c r="V42" i="2"/>
  <c r="V41" i="2"/>
  <c r="V8" i="2"/>
  <c r="L8" i="2"/>
  <c r="L44" i="2" s="1"/>
  <c r="K8" i="2"/>
  <c r="K44" i="2" s="1"/>
  <c r="J8" i="2"/>
  <c r="I8" i="2"/>
  <c r="I44" i="2" s="1"/>
  <c r="H8" i="2"/>
  <c r="H44" i="2" s="1"/>
  <c r="G8" i="2"/>
  <c r="G44" i="2" s="1"/>
  <c r="F8" i="2"/>
  <c r="E8" i="2"/>
  <c r="E44" i="2" s="1"/>
  <c r="D8" i="2"/>
  <c r="D44" i="2" s="1"/>
  <c r="C8" i="2"/>
  <c r="C44" i="2" s="1"/>
  <c r="B8" i="2"/>
  <c r="V7" i="2"/>
  <c r="L7" i="2"/>
  <c r="K7" i="2"/>
  <c r="K43" i="2" s="1"/>
  <c r="J7" i="2"/>
  <c r="I7" i="2"/>
  <c r="I43" i="2" s="1"/>
  <c r="H7" i="2"/>
  <c r="G7" i="2"/>
  <c r="G43" i="2" s="1"/>
  <c r="F7" i="2"/>
  <c r="E7" i="2"/>
  <c r="E43" i="2" s="1"/>
  <c r="D7" i="2"/>
  <c r="C7" i="2"/>
  <c r="C43" i="2" s="1"/>
  <c r="B7" i="2"/>
  <c r="V6" i="2"/>
  <c r="L6" i="2"/>
  <c r="L42" i="2" s="1"/>
  <c r="K6" i="2"/>
  <c r="K42" i="2" s="1"/>
  <c r="J6" i="2"/>
  <c r="I6" i="2"/>
  <c r="I42" i="2" s="1"/>
  <c r="H6" i="2"/>
  <c r="H42" i="2" s="1"/>
  <c r="G6" i="2"/>
  <c r="G42" i="2" s="1"/>
  <c r="F6" i="2"/>
  <c r="E6" i="2"/>
  <c r="E42" i="2" s="1"/>
  <c r="D6" i="2"/>
  <c r="D42" i="2" s="1"/>
  <c r="C6" i="2"/>
  <c r="C42" i="2" s="1"/>
  <c r="B6" i="2"/>
  <c r="V5" i="2"/>
  <c r="L5" i="2"/>
  <c r="K5" i="2"/>
  <c r="K41" i="2" s="1"/>
  <c r="J5" i="2"/>
  <c r="J41" i="2" s="1"/>
  <c r="I5" i="2"/>
  <c r="I41" i="2" s="1"/>
  <c r="H5" i="2"/>
  <c r="G5" i="2"/>
  <c r="G41" i="2" s="1"/>
  <c r="F5" i="2"/>
  <c r="F41" i="2" s="1"/>
  <c r="E5" i="2"/>
  <c r="E41" i="2" s="1"/>
  <c r="D5" i="2"/>
  <c r="C5" i="2"/>
  <c r="C41" i="2" s="1"/>
  <c r="B5" i="2"/>
  <c r="B41" i="2" s="1"/>
  <c r="L4" i="2"/>
  <c r="L40" i="2" s="1"/>
  <c r="K4" i="2"/>
  <c r="K40" i="2" s="1"/>
  <c r="J4" i="2"/>
  <c r="J40" i="2" s="1"/>
  <c r="I4" i="2"/>
  <c r="I40" i="2" s="1"/>
  <c r="H4" i="2"/>
  <c r="H40" i="2" s="1"/>
  <c r="G4" i="2"/>
  <c r="G40" i="2" s="1"/>
  <c r="F4" i="2"/>
  <c r="F40" i="2" s="1"/>
  <c r="E4" i="2"/>
  <c r="E40" i="2" s="1"/>
  <c r="D4" i="2"/>
  <c r="D40" i="2" s="1"/>
  <c r="C4" i="2"/>
  <c r="C40" i="2" s="1"/>
  <c r="B4" i="2"/>
  <c r="B40" i="2" s="1"/>
  <c r="V3" i="2"/>
  <c r="L3" i="2"/>
  <c r="K3" i="2"/>
  <c r="K39" i="2" s="1"/>
  <c r="J3" i="2"/>
  <c r="I3" i="2"/>
  <c r="I39" i="2" s="1"/>
  <c r="H3" i="2"/>
  <c r="G3" i="2"/>
  <c r="G39" i="2" s="1"/>
  <c r="F3" i="2"/>
  <c r="E3" i="2"/>
  <c r="E39" i="2" s="1"/>
  <c r="D3" i="2"/>
  <c r="C3" i="2"/>
  <c r="C39" i="2" s="1"/>
  <c r="B3" i="2"/>
  <c r="L2" i="2"/>
  <c r="L38" i="2" s="1"/>
  <c r="K2" i="2"/>
  <c r="K38" i="2" s="1"/>
  <c r="J2" i="2"/>
  <c r="J38" i="2" s="1"/>
  <c r="I2" i="2"/>
  <c r="I38" i="2" s="1"/>
  <c r="H2" i="2"/>
  <c r="H38" i="2" s="1"/>
  <c r="G2" i="2"/>
  <c r="G38" i="2" s="1"/>
  <c r="F2" i="2"/>
  <c r="F38" i="2" s="1"/>
  <c r="E2" i="2"/>
  <c r="E38" i="2" s="1"/>
  <c r="D2" i="2"/>
  <c r="D38" i="2" s="1"/>
  <c r="C2" i="2"/>
  <c r="C38" i="2" s="1"/>
  <c r="B2" i="2"/>
  <c r="B38" i="2" s="1"/>
  <c r="AK3" i="3" l="1"/>
  <c r="AD2" i="3"/>
  <c r="AH2" i="3"/>
  <c r="O17" i="1"/>
  <c r="AU17" i="1"/>
  <c r="AV17" i="1"/>
  <c r="AT17" i="1"/>
  <c r="AW17" i="1"/>
  <c r="AW24" i="1"/>
  <c r="AV24" i="1"/>
  <c r="AU24" i="1"/>
  <c r="AT24" i="1"/>
  <c r="Y7" i="3"/>
  <c r="T5" i="4"/>
  <c r="S2" i="3"/>
  <c r="AM6" i="3"/>
  <c r="AL7" i="3"/>
  <c r="Q37" i="3"/>
  <c r="F17" i="1" s="1"/>
  <c r="M17" i="1" s="1"/>
  <c r="P39" i="3"/>
  <c r="W5" i="4"/>
  <c r="AJ5" i="4"/>
  <c r="AF6" i="4"/>
  <c r="O31" i="4"/>
  <c r="E18" i="1" s="1"/>
  <c r="N32" i="4"/>
  <c r="O33" i="4"/>
  <c r="G18" i="1" s="1"/>
  <c r="G23" i="1"/>
  <c r="V2" i="3"/>
  <c r="AG3" i="3"/>
  <c r="Z5" i="3"/>
  <c r="V6" i="3"/>
  <c r="AE6" i="3"/>
  <c r="V7" i="3"/>
  <c r="AD7" i="3"/>
  <c r="P34" i="3"/>
  <c r="B23" i="1" s="1"/>
  <c r="W3" i="4"/>
  <c r="Q5" i="4"/>
  <c r="AB5" i="4"/>
  <c r="T6" i="4"/>
  <c r="X6" i="4"/>
  <c r="W7" i="4"/>
  <c r="O28" i="4"/>
  <c r="B18" i="1" s="1"/>
  <c r="X5" i="4"/>
  <c r="W6" i="4"/>
  <c r="AJ6" i="4"/>
  <c r="V3" i="3"/>
  <c r="V5" i="3"/>
  <c r="U6" i="3"/>
  <c r="AI6" i="3"/>
  <c r="S7" i="3"/>
  <c r="AH7" i="3"/>
  <c r="Q35" i="3"/>
  <c r="C17" i="1" s="1"/>
  <c r="J17" i="1" s="1"/>
  <c r="P37" i="3"/>
  <c r="Q38" i="3"/>
  <c r="G17" i="1" s="1"/>
  <c r="N17" i="1" s="1"/>
  <c r="Z39" i="3"/>
  <c r="T3" i="4"/>
  <c r="P4" i="4"/>
  <c r="AB6" i="4"/>
  <c r="T7" i="4"/>
  <c r="I30" i="4"/>
  <c r="N30" i="4" s="1"/>
  <c r="D24" i="1" s="1"/>
  <c r="N33" i="4"/>
  <c r="O4" i="2"/>
  <c r="O40" i="2" s="1"/>
  <c r="D16" i="1" s="1"/>
  <c r="O6" i="2"/>
  <c r="N4" i="2"/>
  <c r="N40" i="2" s="1"/>
  <c r="D22" i="1" s="1"/>
  <c r="O7" i="2"/>
  <c r="P29" i="4"/>
  <c r="P33" i="4"/>
  <c r="P30" i="4"/>
  <c r="P28" i="4"/>
  <c r="P32" i="4"/>
  <c r="P31" i="4"/>
  <c r="X31" i="4"/>
  <c r="X33" i="4"/>
  <c r="S2" i="4"/>
  <c r="AJ2" i="4"/>
  <c r="O32" i="4"/>
  <c r="T2" i="4"/>
  <c r="AC2" i="4"/>
  <c r="AG2" i="4"/>
  <c r="S3" i="4"/>
  <c r="X3" i="4"/>
  <c r="AC3" i="4"/>
  <c r="AG3" i="4"/>
  <c r="S5" i="4"/>
  <c r="AC5" i="4"/>
  <c r="AG5" i="4"/>
  <c r="S6" i="4"/>
  <c r="AC6" i="4"/>
  <c r="AG6" i="4"/>
  <c r="S7" i="4"/>
  <c r="X7" i="4"/>
  <c r="AC7" i="4"/>
  <c r="AG7" i="4"/>
  <c r="AB2" i="4"/>
  <c r="P2" i="4"/>
  <c r="Z2" i="4"/>
  <c r="AD2" i="4"/>
  <c r="AH2" i="4"/>
  <c r="Z3" i="4"/>
  <c r="AD3" i="4"/>
  <c r="AH3" i="4"/>
  <c r="N4" i="4"/>
  <c r="Z5" i="4"/>
  <c r="AD5" i="4"/>
  <c r="AH5" i="4"/>
  <c r="Z6" i="4"/>
  <c r="AD6" i="4"/>
  <c r="AH6" i="4"/>
  <c r="Z7" i="4"/>
  <c r="AD7" i="4"/>
  <c r="AH7" i="4"/>
  <c r="N29" i="4"/>
  <c r="C24" i="1" s="1"/>
  <c r="N31" i="4"/>
  <c r="AF2" i="4"/>
  <c r="Q2" i="4"/>
  <c r="AA2" i="4"/>
  <c r="AE2" i="4"/>
  <c r="P3" i="4"/>
  <c r="AA3" i="4"/>
  <c r="AE3" i="4"/>
  <c r="P5" i="4"/>
  <c r="AA5" i="4"/>
  <c r="AE5" i="4"/>
  <c r="P6" i="4"/>
  <c r="AA6" i="4"/>
  <c r="AE6" i="4"/>
  <c r="AA7" i="4"/>
  <c r="AE7" i="4"/>
  <c r="S34" i="3"/>
  <c r="S39" i="3"/>
  <c r="S38" i="3"/>
  <c r="S37" i="3"/>
  <c r="S35" i="3"/>
  <c r="S36" i="3"/>
  <c r="Q36" i="3"/>
  <c r="D17" i="1" s="1"/>
  <c r="Z37" i="3"/>
  <c r="Z40" i="3" s="1"/>
  <c r="Z38" i="3"/>
  <c r="AF5" i="3"/>
  <c r="AN5" i="3"/>
  <c r="AE2" i="3"/>
  <c r="AI2" i="3"/>
  <c r="AM2" i="3"/>
  <c r="S3" i="3"/>
  <c r="Y3" i="3"/>
  <c r="AD3" i="3"/>
  <c r="AH3" i="3"/>
  <c r="AL3" i="3"/>
  <c r="P4" i="3"/>
  <c r="AC5" i="3"/>
  <c r="AG5" i="3"/>
  <c r="AK5" i="3"/>
  <c r="AB6" i="3"/>
  <c r="AF6" i="3"/>
  <c r="AJ6" i="3"/>
  <c r="AN6" i="3"/>
  <c r="U7" i="3"/>
  <c r="Z7" i="3"/>
  <c r="AE7" i="3"/>
  <c r="AI7" i="3"/>
  <c r="AM7" i="3"/>
  <c r="P35" i="3"/>
  <c r="C23" i="1" s="1"/>
  <c r="AJ5" i="3"/>
  <c r="AB2" i="3"/>
  <c r="AF2" i="3"/>
  <c r="AJ2" i="3"/>
  <c r="AN2" i="3"/>
  <c r="U3" i="3"/>
  <c r="Z3" i="3"/>
  <c r="Z8" i="3" s="1"/>
  <c r="Z9" i="3" s="1"/>
  <c r="AE3" i="3"/>
  <c r="AI3" i="3"/>
  <c r="AM3" i="3"/>
  <c r="Q4" i="3"/>
  <c r="S5" i="3"/>
  <c r="Y5" i="3"/>
  <c r="AD5" i="3"/>
  <c r="AH5" i="3"/>
  <c r="AL5" i="3"/>
  <c r="AC6" i="3"/>
  <c r="AG6" i="3"/>
  <c r="AK6" i="3"/>
  <c r="AB7" i="3"/>
  <c r="AF7" i="3"/>
  <c r="AJ7" i="3"/>
  <c r="AN7" i="3"/>
  <c r="P36" i="3"/>
  <c r="D23" i="1" s="1"/>
  <c r="AB5" i="3"/>
  <c r="AC2" i="3"/>
  <c r="AG2" i="3"/>
  <c r="AB3" i="3"/>
  <c r="AF3" i="3"/>
  <c r="AJ3" i="3"/>
  <c r="S4" i="3"/>
  <c r="U5" i="3"/>
  <c r="AE5" i="3"/>
  <c r="AI5" i="3"/>
  <c r="Y6" i="3"/>
  <c r="AD6" i="3"/>
  <c r="AH6" i="3"/>
  <c r="AC7" i="3"/>
  <c r="AG7" i="3"/>
  <c r="D39" i="2"/>
  <c r="L39" i="2"/>
  <c r="D41" i="2"/>
  <c r="N41" i="2" s="1"/>
  <c r="L41" i="2"/>
  <c r="O41" i="2" s="1"/>
  <c r="B42" i="2"/>
  <c r="N6" i="2"/>
  <c r="J42" i="2"/>
  <c r="H39" i="2"/>
  <c r="H41" i="2"/>
  <c r="X6" i="2"/>
  <c r="N2" i="2"/>
  <c r="AB2" i="2" s="1"/>
  <c r="O3" i="2"/>
  <c r="N3" i="2"/>
  <c r="AJ3" i="2" s="1"/>
  <c r="B39" i="2"/>
  <c r="F39" i="2"/>
  <c r="J39" i="2"/>
  <c r="F42" i="2"/>
  <c r="Z2" i="2"/>
  <c r="AH2" i="2"/>
  <c r="AE2" i="2"/>
  <c r="X7" i="2"/>
  <c r="O38" i="2"/>
  <c r="B16" i="1" s="1"/>
  <c r="O8" i="2"/>
  <c r="B43" i="2"/>
  <c r="F43" i="2"/>
  <c r="J43" i="2"/>
  <c r="N5" i="2"/>
  <c r="AD5" i="2" s="1"/>
  <c r="AB6" i="2"/>
  <c r="N7" i="2"/>
  <c r="AB7" i="2" s="1"/>
  <c r="N38" i="2"/>
  <c r="B22" i="1" s="1"/>
  <c r="B44" i="2"/>
  <c r="F44" i="2"/>
  <c r="J44" i="2"/>
  <c r="D43" i="2"/>
  <c r="H43" i="2"/>
  <c r="L43" i="2"/>
  <c r="O5" i="2"/>
  <c r="O2" i="2"/>
  <c r="T7" i="2" s="1"/>
  <c r="N8" i="2"/>
  <c r="AF8" i="2" s="1"/>
  <c r="AJ2" i="2" l="1"/>
  <c r="AW23" i="1"/>
  <c r="AV23" i="1"/>
  <c r="AU23" i="1"/>
  <c r="AT23" i="1"/>
  <c r="N23" i="1"/>
  <c r="O30" i="4"/>
  <c r="D18" i="1" s="1"/>
  <c r="Y39" i="3"/>
  <c r="H23" i="1"/>
  <c r="O23" i="1" s="1"/>
  <c r="Z7" i="2"/>
  <c r="AD2" i="2"/>
  <c r="AH3" i="2"/>
  <c r="W33" i="4"/>
  <c r="G24" i="1"/>
  <c r="N24" i="1" s="1"/>
  <c r="AW18" i="1"/>
  <c r="AU18" i="1"/>
  <c r="AV18" i="1"/>
  <c r="AT18" i="1"/>
  <c r="N18" i="1"/>
  <c r="W31" i="4"/>
  <c r="E24" i="1"/>
  <c r="L24" i="1" s="1"/>
  <c r="P24" i="1" s="1"/>
  <c r="U24" i="1" s="1"/>
  <c r="AF24" i="1" s="1"/>
  <c r="X8" i="4"/>
  <c r="X9" i="4" s="1"/>
  <c r="Y37" i="3"/>
  <c r="Y40" i="3" s="1"/>
  <c r="F23" i="1"/>
  <c r="M23" i="1" s="1"/>
  <c r="W32" i="4"/>
  <c r="F24" i="1"/>
  <c r="M24" i="1" s="1"/>
  <c r="X32" i="4"/>
  <c r="F18" i="1"/>
  <c r="M18" i="1" s="1"/>
  <c r="W8" i="4"/>
  <c r="W9" i="4" s="1"/>
  <c r="L18" i="1"/>
  <c r="P18" i="1" s="1"/>
  <c r="U18" i="1" s="1"/>
  <c r="AF18" i="1" s="1"/>
  <c r="W41" i="2"/>
  <c r="E22" i="1"/>
  <c r="L22" i="1" s="1"/>
  <c r="P22" i="1" s="1"/>
  <c r="U22" i="1" s="1"/>
  <c r="AF22" i="1" s="1"/>
  <c r="AF3" i="2"/>
  <c r="AW22" i="1"/>
  <c r="AV22" i="1"/>
  <c r="AU22" i="1"/>
  <c r="AT22" i="1"/>
  <c r="Z3" i="2"/>
  <c r="AW16" i="1"/>
  <c r="AU16" i="1"/>
  <c r="AT16" i="1"/>
  <c r="AV16" i="1"/>
  <c r="AD3" i="2"/>
  <c r="AD8" i="2"/>
  <c r="X41" i="2"/>
  <c r="E16" i="1"/>
  <c r="L16" i="1" s="1"/>
  <c r="P16" i="1" s="1"/>
  <c r="U16" i="1" s="1"/>
  <c r="AF16" i="1" s="1"/>
  <c r="AO16" i="1" s="1"/>
  <c r="X34" i="4"/>
  <c r="Y8" i="3"/>
  <c r="Y9" i="3" s="1"/>
  <c r="T8" i="2"/>
  <c r="X8" i="2"/>
  <c r="AG6" i="2"/>
  <c r="AC6" i="2"/>
  <c r="S6" i="2"/>
  <c r="W6" i="2"/>
  <c r="AI6" i="2"/>
  <c r="AE6" i="2"/>
  <c r="AA6" i="2"/>
  <c r="W7" i="2"/>
  <c r="AI7" i="2"/>
  <c r="AE7" i="2"/>
  <c r="AA7" i="2"/>
  <c r="AG7" i="2"/>
  <c r="AC7" i="2"/>
  <c r="S7" i="2"/>
  <c r="Z8" i="2"/>
  <c r="T3" i="2"/>
  <c r="X3" i="2"/>
  <c r="Z6" i="2"/>
  <c r="AJ5" i="2"/>
  <c r="P7" i="2"/>
  <c r="P5" i="2"/>
  <c r="P3" i="2"/>
  <c r="P8" i="2"/>
  <c r="P6" i="2"/>
  <c r="P4" i="2"/>
  <c r="P40" i="2" s="1"/>
  <c r="P2" i="2"/>
  <c r="T2" i="2"/>
  <c r="O44" i="2"/>
  <c r="N44" i="2"/>
  <c r="AJ6" i="2"/>
  <c r="P41" i="2"/>
  <c r="P38" i="2"/>
  <c r="P44" i="2"/>
  <c r="P43" i="2"/>
  <c r="P39" i="2"/>
  <c r="P42" i="2"/>
  <c r="AH7" i="2"/>
  <c r="AD6" i="2"/>
  <c r="N39" i="2"/>
  <c r="C22" i="1" s="1"/>
  <c r="O39" i="2"/>
  <c r="C16" i="1" s="1"/>
  <c r="S2" i="2"/>
  <c r="AG2" i="2"/>
  <c r="T6" i="2"/>
  <c r="AH6" i="2"/>
  <c r="O42" i="2"/>
  <c r="N42" i="2"/>
  <c r="AA2" i="2"/>
  <c r="W5" i="2"/>
  <c r="AI5" i="2"/>
  <c r="AE5" i="2"/>
  <c r="AA5" i="2"/>
  <c r="S5" i="2"/>
  <c r="AC5" i="2"/>
  <c r="AG5" i="2"/>
  <c r="AG8" i="2"/>
  <c r="AC8" i="2"/>
  <c r="S8" i="2"/>
  <c r="W8" i="2"/>
  <c r="AI8" i="2"/>
  <c r="AE8" i="2"/>
  <c r="AA8" i="2"/>
  <c r="AJ8" i="2"/>
  <c r="AH5" i="2"/>
  <c r="AF7" i="2"/>
  <c r="T5" i="2"/>
  <c r="X5" i="2"/>
  <c r="AB8" i="2"/>
  <c r="AF6" i="2"/>
  <c r="Z5" i="2"/>
  <c r="N43" i="2"/>
  <c r="O43" i="2"/>
  <c r="AH8" i="2"/>
  <c r="AD7" i="2"/>
  <c r="W3" i="2"/>
  <c r="AI3" i="2"/>
  <c r="AE3" i="2"/>
  <c r="AA3" i="2"/>
  <c r="AG3" i="2"/>
  <c r="S3" i="2"/>
  <c r="AC3" i="2"/>
  <c r="AJ7" i="2"/>
  <c r="AI2" i="2"/>
  <c r="AF5" i="2"/>
  <c r="AC2" i="2"/>
  <c r="AF2" i="2"/>
  <c r="AB5" i="2"/>
  <c r="AB3" i="2"/>
  <c r="W34" i="4" l="1"/>
  <c r="J24" i="1"/>
  <c r="J18" i="1"/>
  <c r="J23" i="1"/>
  <c r="W44" i="2"/>
  <c r="H22" i="1"/>
  <c r="O22" i="1" s="1"/>
  <c r="W43" i="2"/>
  <c r="W45" i="2" s="1"/>
  <c r="G22" i="1"/>
  <c r="N22" i="1" s="1"/>
  <c r="W42" i="2"/>
  <c r="F22" i="1"/>
  <c r="AJ16" i="1"/>
  <c r="X42" i="2"/>
  <c r="F16" i="1"/>
  <c r="M16" i="1" s="1"/>
  <c r="X44" i="2"/>
  <c r="H16" i="1"/>
  <c r="O16" i="1" s="1"/>
  <c r="X43" i="2"/>
  <c r="G16" i="1"/>
  <c r="N16" i="1" s="1"/>
  <c r="W9" i="2"/>
  <c r="W10" i="2" s="1"/>
  <c r="X9" i="2"/>
  <c r="X10" i="2" s="1"/>
  <c r="M22" i="1" l="1"/>
  <c r="J22" i="1"/>
  <c r="J16" i="1"/>
  <c r="X45" i="2"/>
  <c r="B12" i="1" l="1"/>
  <c r="R24" i="1" l="1"/>
  <c r="W24" i="1" s="1"/>
  <c r="AH24" i="1" s="1"/>
  <c r="S23" i="1"/>
  <c r="X23" i="1" s="1"/>
  <c r="AI23" i="1" s="1"/>
  <c r="R23" i="1"/>
  <c r="W23" i="1" s="1"/>
  <c r="AH23" i="1" s="1"/>
  <c r="Q23" i="1"/>
  <c r="V23" i="1" s="1"/>
  <c r="AG23" i="1" s="1"/>
  <c r="Q24" i="1"/>
  <c r="V24" i="1" s="1"/>
  <c r="AG24" i="1" s="1"/>
  <c r="S22" i="1"/>
  <c r="X22" i="1" s="1"/>
  <c r="AI22" i="1" s="1"/>
  <c r="R22" i="1"/>
  <c r="W22" i="1" s="1"/>
  <c r="AH22" i="1" s="1"/>
  <c r="Q22" i="1"/>
  <c r="V22" i="1" s="1"/>
  <c r="AG22" i="1" s="1"/>
  <c r="R17" i="1"/>
  <c r="W17" i="1" s="1"/>
  <c r="AH17" i="1" s="1"/>
  <c r="R18" i="1"/>
  <c r="W18" i="1" s="1"/>
  <c r="AH18" i="1" s="1"/>
  <c r="Q17" i="1"/>
  <c r="V17" i="1" s="1"/>
  <c r="AG17" i="1" s="1"/>
  <c r="S17" i="1"/>
  <c r="X17" i="1" s="1"/>
  <c r="AI17" i="1" s="1"/>
  <c r="Q18" i="1"/>
  <c r="V18" i="1" s="1"/>
  <c r="AG18" i="1" s="1"/>
  <c r="S16" i="1"/>
  <c r="X16" i="1" s="1"/>
  <c r="AI16" i="1" s="1"/>
  <c r="Q16" i="1"/>
  <c r="V16" i="1" s="1"/>
  <c r="AG16" i="1" s="1"/>
  <c r="R16" i="1"/>
  <c r="W16" i="1" s="1"/>
  <c r="AH16" i="1" s="1"/>
  <c r="AM17" i="1" l="1"/>
  <c r="AR17" i="1"/>
  <c r="AM22" i="1"/>
  <c r="AR22" i="1"/>
  <c r="AK17" i="1"/>
  <c r="AP17" i="1"/>
  <c r="AL23" i="1"/>
  <c r="AQ23" i="1"/>
  <c r="AR23" i="1"/>
  <c r="AM23" i="1"/>
  <c r="AL18" i="1"/>
  <c r="AQ18" i="1"/>
  <c r="AK18" i="1"/>
  <c r="AP18" i="1"/>
  <c r="AL17" i="1"/>
  <c r="AQ17" i="1"/>
  <c r="AP24" i="1"/>
  <c r="AK24" i="1"/>
  <c r="AQ24" i="1"/>
  <c r="AL24" i="1"/>
  <c r="AL16" i="1"/>
  <c r="AQ16" i="1"/>
  <c r="AK16" i="1"/>
  <c r="AP16" i="1"/>
  <c r="AM16" i="1"/>
  <c r="AR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 due to land use change in Australian wheat seed background provider in ecoinvent </t>
        </r>
      </text>
    </comment>
  </commentList>
</comments>
</file>

<file path=xl/sharedStrings.xml><?xml version="1.0" encoding="utf-8"?>
<sst xmlns="http://schemas.openxmlformats.org/spreadsheetml/2006/main" count="412" uniqueCount="94">
  <si>
    <t>market for transport, freight train | transport, freight train | APOS, U - RoW</t>
  </si>
  <si>
    <t>Transportation</t>
  </si>
  <si>
    <t>IPCC 2021 GWP 100 (according to UNFCCC/Kyoto Protocol)</t>
  </si>
  <si>
    <t>kg CO2e per t*km</t>
  </si>
  <si>
    <t>Impact category</t>
  </si>
  <si>
    <t>market for transport, freight, lorry, unspecified | transport, freight, lorry, unspecified | APOS, U - RoW</t>
  </si>
  <si>
    <t>Transportation type</t>
  </si>
  <si>
    <t>Train</t>
  </si>
  <si>
    <t>Truck</t>
  </si>
  <si>
    <t>Bulk vessel</t>
  </si>
  <si>
    <t>Container ship</t>
  </si>
  <si>
    <t>market for transport, freight, sea, container ship | transport, freight, sea, container ship | APOS, U - GLO</t>
  </si>
  <si>
    <t>transport, freight, sea, bulk carrier for dry goods | transport, freight, sea, bulk carrier for dry goods | APOS, U - GLO</t>
  </si>
  <si>
    <t>km</t>
  </si>
  <si>
    <t>Canadian transportation</t>
  </si>
  <si>
    <t>To port</t>
  </si>
  <si>
    <t>kg CO2e/tonne</t>
  </si>
  <si>
    <t>Seed</t>
  </si>
  <si>
    <t>Fertilizer inputs</t>
  </si>
  <si>
    <t>Manure inputs</t>
  </si>
  <si>
    <t>Plant protection</t>
  </si>
  <si>
    <t>Field activities</t>
  </si>
  <si>
    <t>Irrigation</t>
  </si>
  <si>
    <t>Post-harvest</t>
  </si>
  <si>
    <t>Field-level CO2</t>
  </si>
  <si>
    <t>Field-level N2O</t>
  </si>
  <si>
    <t>Soil carbon</t>
  </si>
  <si>
    <t>units</t>
  </si>
  <si>
    <t>total (without soil carbon)</t>
  </si>
  <si>
    <t>total (with soil carbon)</t>
  </si>
  <si>
    <t>SK Net Total Emissions</t>
  </si>
  <si>
    <t>SE</t>
  </si>
  <si>
    <t>ANOVA</t>
  </si>
  <si>
    <t>% change from SK without soil carbon</t>
  </si>
  <si>
    <t>% change from SK with soil carbon</t>
  </si>
  <si>
    <t>Total production (tonnes)</t>
  </si>
  <si>
    <t>Weighting factor (unitless)</t>
  </si>
  <si>
    <t>Weighted carbon footprint (without soil carbon change)</t>
  </si>
  <si>
    <t>Weighted carbon footprint (with soil carbon change)</t>
  </si>
  <si>
    <t>Manure</t>
  </si>
  <si>
    <t>SK</t>
  </si>
  <si>
    <t>kg CO2e/kg canola</t>
  </si>
  <si>
    <t>a</t>
  </si>
  <si>
    <t>CA</t>
  </si>
  <si>
    <t>b</t>
  </si>
  <si>
    <t>CA-PP</t>
  </si>
  <si>
    <t>AU</t>
  </si>
  <si>
    <t>c</t>
  </si>
  <si>
    <t>FR</t>
  </si>
  <si>
    <t>d</t>
  </si>
  <si>
    <t>DE</t>
  </si>
  <si>
    <t>e</t>
  </si>
  <si>
    <t>US</t>
  </si>
  <si>
    <t>f</t>
  </si>
  <si>
    <t>Old grain allocation</t>
  </si>
  <si>
    <t>Old straw allocation</t>
  </si>
  <si>
    <t>New grain allocation</t>
  </si>
  <si>
    <t>New straw allocation</t>
  </si>
  <si>
    <t>Average</t>
  </si>
  <si>
    <t>Weighting factor (unitless, without CA)</t>
  </si>
  <si>
    <t>Weighted carbon footprint (without soil carbon change), without CA</t>
  </si>
  <si>
    <t>Weighted carbon footprint (with soil carbon change), without CA</t>
  </si>
  <si>
    <t>Inoculant inputs</t>
  </si>
  <si>
    <t>N credit</t>
  </si>
  <si>
    <t>kg CO2e/kg peas</t>
  </si>
  <si>
    <t>Weighting factor (unitless), without CA</t>
  </si>
  <si>
    <t>Soil carbon change</t>
  </si>
  <si>
    <t>total without soil carbon</t>
  </si>
  <si>
    <t>total with soil carbon</t>
  </si>
  <si>
    <t>Weighting factor - SK compared to GWA without Canada</t>
  </si>
  <si>
    <t>Weighted carbon footprint without soil carbon, without Canada</t>
  </si>
  <si>
    <t>Weighted carbon footprint without Canada (with soil carbon change)</t>
  </si>
  <si>
    <t>Wheat</t>
  </si>
  <si>
    <t>Peas</t>
  </si>
  <si>
    <t>Canola</t>
  </si>
  <si>
    <t>Lowest value</t>
  </si>
  <si>
    <t>Location</t>
  </si>
  <si>
    <t>Difference from lowest</t>
  </si>
  <si>
    <t>Difference from lowest minus transportation to port</t>
  </si>
  <si>
    <t>Bulk vessel transportation distance to break even</t>
  </si>
  <si>
    <t>Distance to travel from Canadian port to port in each country</t>
  </si>
  <si>
    <t>Break even distance  minus actual distance</t>
  </si>
  <si>
    <t>kg CO2e/tonne transported to port</t>
  </si>
  <si>
    <t>km within Canada to port</t>
  </si>
  <si>
    <t>Thunder Bay</t>
  </si>
  <si>
    <t>Vancouver</t>
  </si>
  <si>
    <t>Number of extra trips before breaking even (leftover distance divided by distance to country)</t>
  </si>
  <si>
    <t>Number of circumnavigations of the globe before break even</t>
  </si>
  <si>
    <t>Impact of production per tonne including soil carbon</t>
  </si>
  <si>
    <t>Impact of production per tonne excluding soil carbon</t>
  </si>
  <si>
    <t>Difference from SK</t>
  </si>
  <si>
    <t>Relative contribution of transportation (of SK products transported to each location)</t>
  </si>
  <si>
    <t>Rapeseed</t>
  </si>
  <si>
    <t>Process (ecoinvent)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</si>
</sst>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0000"/>
    <numFmt numFmtId="167" formatCode="0.0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9" fontId="0" fillId="0" borderId="0" xfId="1" applyFont="1"/>
    <xf numFmtId="0" fontId="2" fillId="0" borderId="0" xfId="0" applyFont="1"/>
    <xf numFmtId="11" fontId="0" fillId="0" borderId="0" xfId="0" applyNumberFormat="1"/>
    <xf numFmtId="2" fontId="0" fillId="0" borderId="0" xfId="0" applyNumberFormat="1"/>
    <xf numFmtId="0" fontId="0" fillId="2" borderId="0" xfId="0" applyFill="1"/>
    <xf numFmtId="164" fontId="0" fillId="0" borderId="0" xfId="0" applyNumberFormat="1"/>
    <xf numFmtId="2" fontId="0" fillId="0" borderId="0" xfId="1" applyNumberFormat="1" applyFont="1"/>
    <xf numFmtId="164" fontId="2" fillId="3" borderId="0" xfId="0" applyNumberFormat="1" applyFont="1" applyFill="1"/>
    <xf numFmtId="2" fontId="0" fillId="3" borderId="0" xfId="1" applyNumberFormat="1" applyFont="1" applyFill="1"/>
    <xf numFmtId="165" fontId="0" fillId="2" borderId="0" xfId="0" applyNumberFormat="1" applyFill="1"/>
    <xf numFmtId="165" fontId="0" fillId="0" borderId="0" xfId="0" applyNumberFormat="1"/>
    <xf numFmtId="166" fontId="0" fillId="0" borderId="0" xfId="0" applyNumberFormat="1"/>
    <xf numFmtId="165" fontId="2" fillId="2" borderId="0" xfId="0" applyNumberFormat="1" applyFont="1" applyFill="1"/>
    <xf numFmtId="164" fontId="0" fillId="2" borderId="0" xfId="0" applyNumberFormat="1" applyFill="1"/>
    <xf numFmtId="167" fontId="0" fillId="0" borderId="0" xfId="1" applyNumberFormat="1" applyFont="1"/>
    <xf numFmtId="164" fontId="2" fillId="2" borderId="0" xfId="0" applyNumberFormat="1" applyFont="1" applyFill="1"/>
    <xf numFmtId="2" fontId="0" fillId="4" borderId="0" xfId="0" applyNumberFormat="1" applyFill="1"/>
    <xf numFmtId="2" fontId="0" fillId="5" borderId="0" xfId="0" applyNumberFormat="1" applyFill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b) SOC excluded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'Transportation calculations'!$A$22</c:f>
              <c:strCache>
                <c:ptCount val="1"/>
                <c:pt idx="0">
                  <c:v>Wheat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'Transportation calculations'!$U$21:$X$21</c:f>
              <c:strCache>
                <c:ptCount val="4"/>
                <c:pt idx="0">
                  <c:v>AU</c:v>
                </c:pt>
                <c:pt idx="1">
                  <c:v>FR</c:v>
                </c:pt>
                <c:pt idx="2">
                  <c:v>DE</c:v>
                </c:pt>
                <c:pt idx="3">
                  <c:v>US</c:v>
                </c:pt>
              </c:strCache>
            </c:strRef>
          </c:cat>
          <c:val>
            <c:numRef>
              <c:f>'Transportation calculations'!$U$22:$W$22</c:f>
              <c:numCache>
                <c:formatCode>0.00</c:formatCode>
                <c:ptCount val="3"/>
                <c:pt idx="0">
                  <c:v>19244.690632462367</c:v>
                </c:pt>
                <c:pt idx="1">
                  <c:v>6950.9129561193686</c:v>
                </c:pt>
                <c:pt idx="2">
                  <c:v>4448.1175264530566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7F-4387-864A-8E2407E5519E}"/>
            </c:ext>
          </c:extLst>
        </c:ser>
        <c:ser>
          <c:idx val="1"/>
          <c:order val="1"/>
          <c:tx>
            <c:strRef>
              <c:f>'Transportation calculations'!$A$23</c:f>
              <c:strCache>
                <c:ptCount val="1"/>
                <c:pt idx="0">
                  <c:v>Peas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'Transportation calculations'!$U$21:$X$21</c:f>
              <c:strCache>
                <c:ptCount val="4"/>
                <c:pt idx="0">
                  <c:v>AU</c:v>
                </c:pt>
                <c:pt idx="1">
                  <c:v>FR</c:v>
                </c:pt>
                <c:pt idx="2">
                  <c:v>DE</c:v>
                </c:pt>
                <c:pt idx="3">
                  <c:v>US</c:v>
                </c:pt>
              </c:strCache>
            </c:strRef>
          </c:cat>
          <c:val>
            <c:numRef>
              <c:f>'Transportation calculations'!$U$23:$W$23</c:f>
              <c:numCache>
                <c:formatCode>0.00</c:formatCode>
                <c:ptCount val="3"/>
                <c:pt idx="1">
                  <c:v>8938.2372881355859</c:v>
                </c:pt>
                <c:pt idx="2">
                  <c:v>41918.20647149461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7F-4387-864A-8E2407E5519E}"/>
            </c:ext>
          </c:extLst>
        </c:ser>
        <c:ser>
          <c:idx val="2"/>
          <c:order val="2"/>
          <c:tx>
            <c:strRef>
              <c:f>'Transportation calculations'!$A$24</c:f>
              <c:strCache>
                <c:ptCount val="1"/>
                <c:pt idx="0">
                  <c:v>Rapeseed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'Transportation calculations'!$U$21:$X$21</c:f>
              <c:strCache>
                <c:ptCount val="4"/>
                <c:pt idx="0">
                  <c:v>AU</c:v>
                </c:pt>
                <c:pt idx="1">
                  <c:v>FR</c:v>
                </c:pt>
                <c:pt idx="2">
                  <c:v>DE</c:v>
                </c:pt>
                <c:pt idx="3">
                  <c:v>US</c:v>
                </c:pt>
              </c:strCache>
            </c:strRef>
          </c:cat>
          <c:val>
            <c:numRef>
              <c:f>'Transportation calculations'!$U$24:$W$24</c:f>
              <c:numCache>
                <c:formatCode>0.00</c:formatCode>
                <c:ptCount val="3"/>
                <c:pt idx="0">
                  <c:v>-29622.716486902937</c:v>
                </c:pt>
                <c:pt idx="1">
                  <c:v>39029.14637904468</c:v>
                </c:pt>
                <c:pt idx="2">
                  <c:v>46939.778120184885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7F-4387-864A-8E2407E55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31372296"/>
        <c:axId val="631373016"/>
      </c:barChart>
      <c:lineChart>
        <c:grouping val="standard"/>
        <c:varyColors val="0"/>
        <c:ser>
          <c:idx val="3"/>
          <c:order val="3"/>
          <c:tx>
            <c:v>Travel distance</c:v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4"/>
              </a:solidFill>
              <a:ln w="38100">
                <a:solidFill>
                  <a:schemeClr val="tx1"/>
                </a:solidFill>
              </a:ln>
              <a:effectLst/>
            </c:spPr>
          </c:marker>
          <c:val>
            <c:numRef>
              <c:f>'Transportation calculations'!$Z$22:$AB$22</c:f>
              <c:numCache>
                <c:formatCode>0.00</c:formatCode>
                <c:ptCount val="3"/>
                <c:pt idx="0">
                  <c:v>33339.703999999998</c:v>
                </c:pt>
                <c:pt idx="1">
                  <c:v>9434.0879999999997</c:v>
                </c:pt>
                <c:pt idx="2">
                  <c:v>9037.76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7F-4387-864A-8E2407E55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372296"/>
        <c:axId val="631373016"/>
      </c:lineChart>
      <c:catAx>
        <c:axId val="631372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373016"/>
        <c:crosses val="autoZero"/>
        <c:auto val="1"/>
        <c:lblAlgn val="ctr"/>
        <c:lblOffset val="100"/>
        <c:noMultiLvlLbl val="0"/>
      </c:catAx>
      <c:valAx>
        <c:axId val="631373016"/>
        <c:scaling>
          <c:orientation val="minMax"/>
          <c:max val="50000"/>
          <c:min val="-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km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372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400" b="0" i="0" baseline="0">
                <a:effectLst/>
              </a:rPr>
              <a:t>GHG emissions per kg canola</a:t>
            </a:r>
            <a:endParaRPr lang="en-CA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048293203031"/>
          <c:y val="0.20240109140518417"/>
          <c:w val="0.86339124336467366"/>
          <c:h val="0.433709810830262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canola!$B$1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727101806160304E-17"/>
                  <c:y val="-0.18453865336658359"/>
                </c:manualLayout>
              </c:layout>
              <c:tx>
                <c:rich>
                  <a:bodyPr/>
                  <a:lstStyle/>
                  <a:p>
                    <a:fld id="{87FF46ED-FADD-48DF-878C-1F61F0AF74D1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634-4A5A-9BED-BB709B8B048C}"/>
                </c:ext>
              </c:extLst>
            </c:dLbl>
            <c:dLbl>
              <c:idx val="1"/>
              <c:layout>
                <c:manualLayout>
                  <c:x val="6.7834934991520216E-3"/>
                  <c:y val="-0.20947630922693267"/>
                </c:manualLayout>
              </c:layout>
              <c:tx>
                <c:rich>
                  <a:bodyPr/>
                  <a:lstStyle/>
                  <a:p>
                    <a:fld id="{5901F181-81E8-4431-A17D-2C346AB3A4D7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634-4A5A-9BED-BB709B8B048C}"/>
                </c:ext>
              </c:extLst>
            </c:dLbl>
            <c:dLbl>
              <c:idx val="2"/>
              <c:layout>
                <c:manualLayout>
                  <c:x val="0"/>
                  <c:y val="-0.17986190995645426"/>
                </c:manualLayout>
              </c:layout>
              <c:tx>
                <c:rich>
                  <a:bodyPr/>
                  <a:lstStyle/>
                  <a:p>
                    <a:fld id="{7C4A1833-910A-40A9-A383-B32EC2F9F997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0634-4A5A-9BED-BB709B8B048C}"/>
                </c:ext>
              </c:extLst>
            </c:dLbl>
            <c:dLbl>
              <c:idx val="3"/>
              <c:layout>
                <c:manualLayout>
                  <c:x val="0"/>
                  <c:y val="-0.19451371571072318"/>
                </c:manualLayout>
              </c:layout>
              <c:tx>
                <c:rich>
                  <a:bodyPr/>
                  <a:lstStyle/>
                  <a:p>
                    <a:fld id="{5E1D0D52-AFAE-4EF6-88EC-EF3FD2FAEEF1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634-4A5A-9BED-BB709B8B048C}"/>
                </c:ext>
              </c:extLst>
            </c:dLbl>
            <c:dLbl>
              <c:idx val="4"/>
              <c:layout>
                <c:manualLayout>
                  <c:x val="0"/>
                  <c:y val="-0.33915211970074816"/>
                </c:manualLayout>
              </c:layout>
              <c:tx>
                <c:rich>
                  <a:bodyPr/>
                  <a:lstStyle/>
                  <a:p>
                    <a:fld id="{A1E046C3-15AB-4D3E-9326-95AB32127492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0634-4A5A-9BED-BB709B8B048C}"/>
                </c:ext>
              </c:extLst>
            </c:dLbl>
            <c:dLbl>
              <c:idx val="5"/>
              <c:layout>
                <c:manualLayout>
                  <c:x val="0"/>
                  <c:y val="-0.36907730673316713"/>
                </c:manualLayout>
              </c:layout>
              <c:tx>
                <c:rich>
                  <a:bodyPr/>
                  <a:lstStyle/>
                  <a:p>
                    <a:fld id="{1FF3A827-DE69-469E-95FB-E4FCDBF972B0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0634-4A5A-9BED-BB709B8B04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canola!$A$2:$A$7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</c:strCache>
            </c:strRef>
          </c:cat>
          <c:val>
            <c:numRef>
              <c:f>canola!$B$2:$B$7</c:f>
              <c:numCache>
                <c:formatCode>0.000</c:formatCode>
                <c:ptCount val="6"/>
                <c:pt idx="0">
                  <c:v>1.5E-3</c:v>
                </c:pt>
                <c:pt idx="1">
                  <c:v>1.5227999999999999E-3</c:v>
                </c:pt>
                <c:pt idx="2">
                  <c:v>1.74E-3</c:v>
                </c:pt>
                <c:pt idx="3">
                  <c:v>3.0599999999999998E-3</c:v>
                </c:pt>
                <c:pt idx="4">
                  <c:v>5.1799999999999997E-3</c:v>
                </c:pt>
                <c:pt idx="5">
                  <c:v>1.09E-2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canola!$R$2:$R$7</c15:f>
                <c15:dlblRangeCache>
                  <c:ptCount val="6"/>
                  <c:pt idx="0">
                    <c:v>a</c:v>
                  </c:pt>
                  <c:pt idx="1">
                    <c:v>b</c:v>
                  </c:pt>
                  <c:pt idx="2">
                    <c:v>b</c:v>
                  </c:pt>
                  <c:pt idx="3">
                    <c:v>c</c:v>
                  </c:pt>
                  <c:pt idx="4">
                    <c:v>d</c:v>
                  </c:pt>
                  <c:pt idx="5">
                    <c:v>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0634-4A5A-9BED-BB709B8B048C}"/>
            </c:ext>
          </c:extLst>
        </c:ser>
        <c:ser>
          <c:idx val="1"/>
          <c:order val="1"/>
          <c:tx>
            <c:strRef>
              <c:f>canola!$C$1</c:f>
              <c:strCache>
                <c:ptCount val="1"/>
                <c:pt idx="0">
                  <c:v>Seed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canola!$A$2:$A$7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</c:strCache>
            </c:strRef>
          </c:cat>
          <c:val>
            <c:numRef>
              <c:f>canola!$C$2:$C$7</c:f>
              <c:numCache>
                <c:formatCode>0.000</c:formatCode>
                <c:ptCount val="6"/>
                <c:pt idx="0">
                  <c:v>5.11E-3</c:v>
                </c:pt>
                <c:pt idx="1">
                  <c:v>5.9500000000000004E-3</c:v>
                </c:pt>
                <c:pt idx="2">
                  <c:v>5.79E-3</c:v>
                </c:pt>
                <c:pt idx="3">
                  <c:v>3.7299999999999998E-3</c:v>
                </c:pt>
                <c:pt idx="4">
                  <c:v>1.3699999999999999E-3</c:v>
                </c:pt>
                <c:pt idx="5">
                  <c:v>2.2300000000000002E-3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34-4A5A-9BED-BB709B8B048C}"/>
            </c:ext>
          </c:extLst>
        </c:ser>
        <c:ser>
          <c:idx val="2"/>
          <c:order val="2"/>
          <c:tx>
            <c:strRef>
              <c:f>canola!$D$1</c:f>
              <c:strCache>
                <c:ptCount val="1"/>
                <c:pt idx="0">
                  <c:v>Fertilizer inputs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canola!$A$2:$A$7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</c:strCache>
            </c:strRef>
          </c:cat>
          <c:val>
            <c:numRef>
              <c:f>canola!$D$2:$D$7</c:f>
              <c:numCache>
                <c:formatCode>0.000</c:formatCode>
                <c:ptCount val="6"/>
                <c:pt idx="0">
                  <c:v>0.15925</c:v>
                </c:pt>
                <c:pt idx="1">
                  <c:v>0.19145999999999999</c:v>
                </c:pt>
                <c:pt idx="2">
                  <c:v>0.18554999999999999</c:v>
                </c:pt>
                <c:pt idx="3">
                  <c:v>0.12612000000000001</c:v>
                </c:pt>
                <c:pt idx="4">
                  <c:v>0.22611000000000001</c:v>
                </c:pt>
                <c:pt idx="5">
                  <c:v>0.23991000000000001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34-4A5A-9BED-BB709B8B048C}"/>
            </c:ext>
          </c:extLst>
        </c:ser>
        <c:ser>
          <c:idx val="3"/>
          <c:order val="3"/>
          <c:tx>
            <c:strRef>
              <c:f>canola!$E$1</c:f>
              <c:strCache>
                <c:ptCount val="1"/>
                <c:pt idx="0">
                  <c:v>Manure inputs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canola!$A$2:$A$7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</c:strCache>
            </c:strRef>
          </c:cat>
          <c:val>
            <c:numRef>
              <c:f>canola!$E$2:$E$7</c:f>
              <c:numCache>
                <c:formatCode>0.000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1.319E-2</c:v>
                </c:pt>
                <c:pt idx="5">
                  <c:v>2.3259999999999999E-2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634-4A5A-9BED-BB709B8B048C}"/>
            </c:ext>
          </c:extLst>
        </c:ser>
        <c:ser>
          <c:idx val="4"/>
          <c:order val="4"/>
          <c:tx>
            <c:strRef>
              <c:f>canola!$F$1</c:f>
              <c:strCache>
                <c:ptCount val="1"/>
                <c:pt idx="0">
                  <c:v>Plant protection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canola!$A$2:$A$7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</c:strCache>
            </c:strRef>
          </c:cat>
          <c:val>
            <c:numRef>
              <c:f>canola!$F$2:$F$7</c:f>
              <c:numCache>
                <c:formatCode>0.000</c:formatCode>
                <c:ptCount val="6"/>
                <c:pt idx="0">
                  <c:v>7.2199999999999999E-3</c:v>
                </c:pt>
                <c:pt idx="1">
                  <c:v>1.26E-2</c:v>
                </c:pt>
                <c:pt idx="2">
                  <c:v>6.7799999999999996E-3</c:v>
                </c:pt>
                <c:pt idx="3">
                  <c:v>2.298E-2</c:v>
                </c:pt>
                <c:pt idx="4">
                  <c:v>1.5010000000000001E-2</c:v>
                </c:pt>
                <c:pt idx="5">
                  <c:v>1.481E-2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634-4A5A-9BED-BB709B8B048C}"/>
            </c:ext>
          </c:extLst>
        </c:ser>
        <c:ser>
          <c:idx val="5"/>
          <c:order val="5"/>
          <c:tx>
            <c:strRef>
              <c:f>canola!$G$1</c:f>
              <c:strCache>
                <c:ptCount val="1"/>
                <c:pt idx="0">
                  <c:v>Field activities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canola!$A$2:$A$7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</c:strCache>
            </c:strRef>
          </c:cat>
          <c:val>
            <c:numRef>
              <c:f>canola!$G$2:$G$7</c:f>
              <c:numCache>
                <c:formatCode>0.000</c:formatCode>
                <c:ptCount val="6"/>
                <c:pt idx="0">
                  <c:v>3.6990000000000002E-2</c:v>
                </c:pt>
                <c:pt idx="1">
                  <c:v>3.8119800000000002E-2</c:v>
                </c:pt>
                <c:pt idx="2">
                  <c:v>3.848E-2</c:v>
                </c:pt>
                <c:pt idx="3">
                  <c:v>0.14477999999999999</c:v>
                </c:pt>
                <c:pt idx="4">
                  <c:v>9.776E-2</c:v>
                </c:pt>
                <c:pt idx="5">
                  <c:v>9.8110000000000003E-2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634-4A5A-9BED-BB709B8B048C}"/>
            </c:ext>
          </c:extLst>
        </c:ser>
        <c:ser>
          <c:idx val="6"/>
          <c:order val="6"/>
          <c:tx>
            <c:strRef>
              <c:f>canola!$H$1</c:f>
              <c:strCache>
                <c:ptCount val="1"/>
                <c:pt idx="0">
                  <c:v>Irrigation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canola!$A$2:$A$7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</c:strCache>
            </c:strRef>
          </c:cat>
          <c:val>
            <c:numRef>
              <c:f>canola!$H$2:$H$7</c:f>
              <c:numCache>
                <c:formatCode>0.000</c:formatCode>
                <c:ptCount val="6"/>
                <c:pt idx="0">
                  <c:v>0</c:v>
                </c:pt>
                <c:pt idx="1">
                  <c:v>6.0999999999999997E-4</c:v>
                </c:pt>
                <c:pt idx="2">
                  <c:v>6.0999999999999997E-4</c:v>
                </c:pt>
                <c:pt idx="3">
                  <c:v>0</c:v>
                </c:pt>
                <c:pt idx="4">
                  <c:v>3.6000000000000002E-4</c:v>
                </c:pt>
                <c:pt idx="5">
                  <c:v>7.5900000000000004E-3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634-4A5A-9BED-BB709B8B048C}"/>
            </c:ext>
          </c:extLst>
        </c:ser>
        <c:ser>
          <c:idx val="7"/>
          <c:order val="7"/>
          <c:tx>
            <c:strRef>
              <c:f>canola!$I$1</c:f>
              <c:strCache>
                <c:ptCount val="1"/>
                <c:pt idx="0">
                  <c:v>Post-harvest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canola!$A$2:$A$7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</c:strCache>
            </c:strRef>
          </c:cat>
          <c:val>
            <c:numRef>
              <c:f>canola!$I$2:$I$7</c:f>
              <c:numCache>
                <c:formatCode>0.000</c:formatCode>
                <c:ptCount val="6"/>
                <c:pt idx="0">
                  <c:v>1.9499999999999999E-3</c:v>
                </c:pt>
                <c:pt idx="1">
                  <c:v>1.1679999999999999E-2</c:v>
                </c:pt>
                <c:pt idx="2">
                  <c:v>1.9499999999999999E-3</c:v>
                </c:pt>
                <c:pt idx="3">
                  <c:v>1.303E-2</c:v>
                </c:pt>
                <c:pt idx="4">
                  <c:v>3.4299999999999999E-3</c:v>
                </c:pt>
                <c:pt idx="5">
                  <c:v>8.5800000000000008E-3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634-4A5A-9BED-BB709B8B048C}"/>
            </c:ext>
          </c:extLst>
        </c:ser>
        <c:ser>
          <c:idx val="8"/>
          <c:order val="8"/>
          <c:tx>
            <c:strRef>
              <c:f>canola!$J$1</c:f>
              <c:strCache>
                <c:ptCount val="1"/>
                <c:pt idx="0">
                  <c:v>Field-level CO2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canola!$A$2:$A$7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</c:strCache>
            </c:strRef>
          </c:cat>
          <c:val>
            <c:numRef>
              <c:f>canola!$J$2:$J$7</c:f>
              <c:numCache>
                <c:formatCode>0.000</c:formatCode>
                <c:ptCount val="6"/>
                <c:pt idx="0">
                  <c:v>2.9819999999999999E-2</c:v>
                </c:pt>
                <c:pt idx="1">
                  <c:v>4.4909999999999999E-2</c:v>
                </c:pt>
                <c:pt idx="2">
                  <c:v>4.1000000000000002E-2</c:v>
                </c:pt>
                <c:pt idx="3">
                  <c:v>0.11756999999999999</c:v>
                </c:pt>
                <c:pt idx="4">
                  <c:v>3.0329999999999999E-2</c:v>
                </c:pt>
                <c:pt idx="5">
                  <c:v>4.2810000000000001E-2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634-4A5A-9BED-BB709B8B048C}"/>
            </c:ext>
          </c:extLst>
        </c:ser>
        <c:ser>
          <c:idx val="9"/>
          <c:order val="9"/>
          <c:tx>
            <c:strRef>
              <c:f>canola!$K$1</c:f>
              <c:strCache>
                <c:ptCount val="1"/>
                <c:pt idx="0">
                  <c:v>Field-level N2O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canola!$A$2:$A$7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</c:strCache>
            </c:strRef>
          </c:cat>
          <c:val>
            <c:numRef>
              <c:f>canola!$K$2:$K$7</c:f>
              <c:numCache>
                <c:formatCode>0.000</c:formatCode>
                <c:ptCount val="6"/>
                <c:pt idx="0">
                  <c:v>0.35493999999999998</c:v>
                </c:pt>
                <c:pt idx="1">
                  <c:v>0.40249000000000001</c:v>
                </c:pt>
                <c:pt idx="2">
                  <c:v>0.27300000000000002</c:v>
                </c:pt>
                <c:pt idx="3">
                  <c:v>5.1380000000000002E-2</c:v>
                </c:pt>
                <c:pt idx="4">
                  <c:v>0.54681999999999997</c:v>
                </c:pt>
                <c:pt idx="5">
                  <c:v>0.54269999999999996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634-4A5A-9BED-BB709B8B048C}"/>
            </c:ext>
          </c:extLst>
        </c:ser>
        <c:ser>
          <c:idx val="10"/>
          <c:order val="10"/>
          <c:tx>
            <c:strRef>
              <c:f>canola!$L$1</c:f>
              <c:strCache>
                <c:ptCount val="1"/>
                <c:pt idx="0">
                  <c:v>Soil carbon change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canola!$A$2:$A$7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</c:strCache>
            </c:strRef>
          </c:cat>
          <c:val>
            <c:numRef>
              <c:f>canola!$L$2:$L$7</c:f>
              <c:numCache>
                <c:formatCode>0.000</c:formatCode>
                <c:ptCount val="6"/>
                <c:pt idx="0">
                  <c:v>-0.22482755718394409</c:v>
                </c:pt>
                <c:pt idx="1">
                  <c:v>-0.161</c:v>
                </c:pt>
                <c:pt idx="2">
                  <c:v>-0.15976298676627965</c:v>
                </c:pt>
                <c:pt idx="3">
                  <c:v>4.5999999999999999E-2</c:v>
                </c:pt>
                <c:pt idx="4">
                  <c:v>0.22700000000000001</c:v>
                </c:pt>
                <c:pt idx="5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634-4A5A-9BED-BB709B8B04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6893776"/>
        <c:axId val="726888856"/>
      </c:barChart>
      <c:lineChart>
        <c:grouping val="standard"/>
        <c:varyColors val="0"/>
        <c:ser>
          <c:idx val="11"/>
          <c:order val="11"/>
          <c:tx>
            <c:strRef>
              <c:f>canola!$P$1</c:f>
              <c:strCache>
                <c:ptCount val="1"/>
                <c:pt idx="0">
                  <c:v>SK Net Total Emissions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canola!$P$2:$P$7</c:f>
              <c:numCache>
                <c:formatCode>0.000</c:formatCode>
                <c:ptCount val="6"/>
                <c:pt idx="0">
                  <c:v>0.37195244281605588</c:v>
                </c:pt>
                <c:pt idx="1">
                  <c:v>0.37195244281605588</c:v>
                </c:pt>
                <c:pt idx="2">
                  <c:v>0.37195244281605588</c:v>
                </c:pt>
                <c:pt idx="3">
                  <c:v>0.37195244281605588</c:v>
                </c:pt>
                <c:pt idx="4">
                  <c:v>0.37195244281605588</c:v>
                </c:pt>
                <c:pt idx="5">
                  <c:v>0.37195244281605588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634-4A5A-9BED-BB709B8B048C}"/>
            </c:ext>
          </c:extLst>
        </c:ser>
        <c:ser>
          <c:idx val="12"/>
          <c:order val="12"/>
          <c:tx>
            <c:v> 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canola!$Q$2:$Q$7</c:f>
                <c:numCache>
                  <c:formatCode>General</c:formatCode>
                  <c:ptCount val="6"/>
                  <c:pt idx="0">
                    <c:v>1.1762169005622701E-2</c:v>
                  </c:pt>
                  <c:pt idx="1">
                    <c:v>1.7340115540986457E-2</c:v>
                  </c:pt>
                  <c:pt idx="2">
                    <c:v>4.9422311306219291E-3</c:v>
                  </c:pt>
                  <c:pt idx="3">
                    <c:v>1.6717380850480135E-2</c:v>
                  </c:pt>
                  <c:pt idx="4">
                    <c:v>3.6889866272460249E-2</c:v>
                  </c:pt>
                  <c:pt idx="5">
                    <c:v>4.3667892209265154E-2</c:v>
                  </c:pt>
                </c:numCache>
              </c:numRef>
            </c:plus>
            <c:minus>
              <c:numRef>
                <c:f>canola!$Q$2:$Q$7</c:f>
                <c:numCache>
                  <c:formatCode>General</c:formatCode>
                  <c:ptCount val="6"/>
                  <c:pt idx="0">
                    <c:v>1.1762169005622701E-2</c:v>
                  </c:pt>
                  <c:pt idx="1">
                    <c:v>1.7340115540986457E-2</c:v>
                  </c:pt>
                  <c:pt idx="2">
                    <c:v>4.9422311306219291E-3</c:v>
                  </c:pt>
                  <c:pt idx="3">
                    <c:v>1.6717380850480135E-2</c:v>
                  </c:pt>
                  <c:pt idx="4">
                    <c:v>3.6889866272460249E-2</c:v>
                  </c:pt>
                  <c:pt idx="5">
                    <c:v>4.3667892209265154E-2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canola!$O$2:$O$7</c:f>
              <c:numCache>
                <c:formatCode>0.000</c:formatCode>
                <c:ptCount val="6"/>
                <c:pt idx="0">
                  <c:v>0.37195244281605588</c:v>
                </c:pt>
                <c:pt idx="1">
                  <c:v>0.54834260000000001</c:v>
                </c:pt>
                <c:pt idx="2">
                  <c:v>0.3951370132337203</c:v>
                </c:pt>
                <c:pt idx="3">
                  <c:v>0.52864999999999995</c:v>
                </c:pt>
                <c:pt idx="4">
                  <c:v>1.16656</c:v>
                </c:pt>
                <c:pt idx="5">
                  <c:v>1.3809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634-4A5A-9BED-BB709B8B0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893776"/>
        <c:axId val="726888856"/>
      </c:lineChart>
      <c:catAx>
        <c:axId val="72689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888856"/>
        <c:crosses val="autoZero"/>
        <c:auto val="1"/>
        <c:lblAlgn val="ctr"/>
        <c:lblOffset val="100"/>
        <c:noMultiLvlLbl val="0"/>
      </c:catAx>
      <c:valAx>
        <c:axId val="726888856"/>
        <c:scaling>
          <c:orientation val="minMax"/>
          <c:max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kg CO</a:t>
                </a:r>
                <a:r>
                  <a:rPr lang="en-CA" sz="1100" baseline="-25000"/>
                  <a:t>2</a:t>
                </a:r>
                <a:r>
                  <a:rPr lang="en-CA" sz="1100"/>
                  <a:t>e</a:t>
                </a:r>
              </a:p>
            </c:rich>
          </c:tx>
          <c:layout>
            <c:manualLayout>
              <c:xMode val="edge"/>
              <c:yMode val="edge"/>
              <c:x val="0"/>
              <c:y val="0.31539900528503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893776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541739125476801E-2"/>
          <c:y val="0.67431008368155887"/>
          <c:w val="0.93539053436640185"/>
          <c:h val="0.325690123386314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400" b="0" i="0" baseline="0">
                <a:effectLst/>
              </a:rPr>
              <a:t>GHG emissions per tonne canola</a:t>
            </a:r>
            <a:endParaRPr lang="en-CA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048293203031"/>
          <c:y val="0.20240109140518417"/>
          <c:w val="0.86339124336467366"/>
          <c:h val="0.433709810830262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canola!$B$1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canola!$A$2:$A$7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</c:strCache>
            </c:strRef>
          </c:cat>
          <c:val>
            <c:numRef>
              <c:f>canola!$B$28:$B$33</c:f>
              <c:numCache>
                <c:formatCode>0.00</c:formatCode>
                <c:ptCount val="6"/>
                <c:pt idx="0">
                  <c:v>1.5</c:v>
                </c:pt>
                <c:pt idx="1">
                  <c:v>1.5227999999999999</c:v>
                </c:pt>
                <c:pt idx="2">
                  <c:v>1.74</c:v>
                </c:pt>
                <c:pt idx="3">
                  <c:v>3.0599999999999996</c:v>
                </c:pt>
                <c:pt idx="4">
                  <c:v>5.18</c:v>
                </c:pt>
                <c:pt idx="5">
                  <c:v>10.9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1-40D0-9CE4-5ED6832F5FA4}"/>
            </c:ext>
          </c:extLst>
        </c:ser>
        <c:ser>
          <c:idx val="1"/>
          <c:order val="1"/>
          <c:tx>
            <c:strRef>
              <c:f>canola!$C$1</c:f>
              <c:strCache>
                <c:ptCount val="1"/>
                <c:pt idx="0">
                  <c:v>Seed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canola!$A$2:$A$7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</c:strCache>
            </c:strRef>
          </c:cat>
          <c:val>
            <c:numRef>
              <c:f>canola!$C$28:$C$33</c:f>
              <c:numCache>
                <c:formatCode>0.00</c:formatCode>
                <c:ptCount val="6"/>
                <c:pt idx="0">
                  <c:v>5.1100000000000003</c:v>
                </c:pt>
                <c:pt idx="1">
                  <c:v>5.95</c:v>
                </c:pt>
                <c:pt idx="2">
                  <c:v>5.79</c:v>
                </c:pt>
                <c:pt idx="3">
                  <c:v>3.73</c:v>
                </c:pt>
                <c:pt idx="4">
                  <c:v>1.3699999999999999</c:v>
                </c:pt>
                <c:pt idx="5">
                  <c:v>2.2300000000000004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31-40D0-9CE4-5ED6832F5FA4}"/>
            </c:ext>
          </c:extLst>
        </c:ser>
        <c:ser>
          <c:idx val="2"/>
          <c:order val="2"/>
          <c:tx>
            <c:strRef>
              <c:f>canola!$D$1</c:f>
              <c:strCache>
                <c:ptCount val="1"/>
                <c:pt idx="0">
                  <c:v>Fertilizer inputs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canola!$A$2:$A$7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</c:strCache>
            </c:strRef>
          </c:cat>
          <c:val>
            <c:numRef>
              <c:f>canola!$D$28:$D$33</c:f>
              <c:numCache>
                <c:formatCode>0.00</c:formatCode>
                <c:ptCount val="6"/>
                <c:pt idx="0">
                  <c:v>159.25</c:v>
                </c:pt>
                <c:pt idx="1">
                  <c:v>191.45999999999998</c:v>
                </c:pt>
                <c:pt idx="2">
                  <c:v>185.54999999999998</c:v>
                </c:pt>
                <c:pt idx="3">
                  <c:v>126.12</c:v>
                </c:pt>
                <c:pt idx="4">
                  <c:v>226.11</c:v>
                </c:pt>
                <c:pt idx="5">
                  <c:v>239.91000000000003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31-40D0-9CE4-5ED6832F5FA4}"/>
            </c:ext>
          </c:extLst>
        </c:ser>
        <c:ser>
          <c:idx val="3"/>
          <c:order val="3"/>
          <c:tx>
            <c:strRef>
              <c:f>canola!$E$1</c:f>
              <c:strCache>
                <c:ptCount val="1"/>
                <c:pt idx="0">
                  <c:v>Manure inputs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canola!$A$2:$A$7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</c:strCache>
            </c:strRef>
          </c:cat>
          <c:val>
            <c:numRef>
              <c:f>canola!$E$28:$E$33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13.19</c:v>
                </c:pt>
                <c:pt idx="5">
                  <c:v>23.259999999999998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31-40D0-9CE4-5ED6832F5FA4}"/>
            </c:ext>
          </c:extLst>
        </c:ser>
        <c:ser>
          <c:idx val="4"/>
          <c:order val="4"/>
          <c:tx>
            <c:strRef>
              <c:f>canola!$F$1</c:f>
              <c:strCache>
                <c:ptCount val="1"/>
                <c:pt idx="0">
                  <c:v>Plant protection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canola!$A$2:$A$7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</c:strCache>
            </c:strRef>
          </c:cat>
          <c:val>
            <c:numRef>
              <c:f>canola!$F$28:$F$33</c:f>
              <c:numCache>
                <c:formatCode>0.00</c:formatCode>
                <c:ptCount val="6"/>
                <c:pt idx="0">
                  <c:v>7.22</c:v>
                </c:pt>
                <c:pt idx="1">
                  <c:v>12.6</c:v>
                </c:pt>
                <c:pt idx="2">
                  <c:v>6.7799999999999994</c:v>
                </c:pt>
                <c:pt idx="3">
                  <c:v>22.98</c:v>
                </c:pt>
                <c:pt idx="4">
                  <c:v>15.010000000000002</c:v>
                </c:pt>
                <c:pt idx="5">
                  <c:v>14.81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31-40D0-9CE4-5ED6832F5FA4}"/>
            </c:ext>
          </c:extLst>
        </c:ser>
        <c:ser>
          <c:idx val="5"/>
          <c:order val="5"/>
          <c:tx>
            <c:strRef>
              <c:f>canola!$G$1</c:f>
              <c:strCache>
                <c:ptCount val="1"/>
                <c:pt idx="0">
                  <c:v>Field activities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canola!$A$2:$A$7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</c:strCache>
            </c:strRef>
          </c:cat>
          <c:val>
            <c:numRef>
              <c:f>canola!$G$28:$G$33</c:f>
              <c:numCache>
                <c:formatCode>0.00</c:formatCode>
                <c:ptCount val="6"/>
                <c:pt idx="0">
                  <c:v>36.99</c:v>
                </c:pt>
                <c:pt idx="1">
                  <c:v>38.119800000000005</c:v>
                </c:pt>
                <c:pt idx="2">
                  <c:v>38.479999999999997</c:v>
                </c:pt>
                <c:pt idx="3">
                  <c:v>144.78</c:v>
                </c:pt>
                <c:pt idx="4">
                  <c:v>97.76</c:v>
                </c:pt>
                <c:pt idx="5">
                  <c:v>98.11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31-40D0-9CE4-5ED6832F5FA4}"/>
            </c:ext>
          </c:extLst>
        </c:ser>
        <c:ser>
          <c:idx val="6"/>
          <c:order val="6"/>
          <c:tx>
            <c:strRef>
              <c:f>canola!$H$1</c:f>
              <c:strCache>
                <c:ptCount val="1"/>
                <c:pt idx="0">
                  <c:v>Irrigation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canola!$A$2:$A$7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</c:strCache>
            </c:strRef>
          </c:cat>
          <c:val>
            <c:numRef>
              <c:f>canola!$H$28:$H$33</c:f>
              <c:numCache>
                <c:formatCode>0.00</c:formatCode>
                <c:ptCount val="6"/>
                <c:pt idx="0">
                  <c:v>0</c:v>
                </c:pt>
                <c:pt idx="1">
                  <c:v>0.61</c:v>
                </c:pt>
                <c:pt idx="2">
                  <c:v>0.61</c:v>
                </c:pt>
                <c:pt idx="3">
                  <c:v>0</c:v>
                </c:pt>
                <c:pt idx="4">
                  <c:v>0.36000000000000004</c:v>
                </c:pt>
                <c:pt idx="5">
                  <c:v>7.5900000000000007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31-40D0-9CE4-5ED6832F5FA4}"/>
            </c:ext>
          </c:extLst>
        </c:ser>
        <c:ser>
          <c:idx val="7"/>
          <c:order val="7"/>
          <c:tx>
            <c:strRef>
              <c:f>canola!$I$1</c:f>
              <c:strCache>
                <c:ptCount val="1"/>
                <c:pt idx="0">
                  <c:v>Post-harvest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canola!$A$2:$A$7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</c:strCache>
            </c:strRef>
          </c:cat>
          <c:val>
            <c:numRef>
              <c:f>canola!$I$28:$I$33</c:f>
              <c:numCache>
                <c:formatCode>0.00</c:formatCode>
                <c:ptCount val="6"/>
                <c:pt idx="0">
                  <c:v>1.95</c:v>
                </c:pt>
                <c:pt idx="1">
                  <c:v>11.68</c:v>
                </c:pt>
                <c:pt idx="2">
                  <c:v>1.95</c:v>
                </c:pt>
                <c:pt idx="3">
                  <c:v>13.03</c:v>
                </c:pt>
                <c:pt idx="4">
                  <c:v>3.4299999999999997</c:v>
                </c:pt>
                <c:pt idx="5">
                  <c:v>8.58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831-40D0-9CE4-5ED6832F5FA4}"/>
            </c:ext>
          </c:extLst>
        </c:ser>
        <c:ser>
          <c:idx val="8"/>
          <c:order val="8"/>
          <c:tx>
            <c:strRef>
              <c:f>canola!$J$1</c:f>
              <c:strCache>
                <c:ptCount val="1"/>
                <c:pt idx="0">
                  <c:v>Field-level CO2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canola!$A$2:$A$7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</c:strCache>
            </c:strRef>
          </c:cat>
          <c:val>
            <c:numRef>
              <c:f>canola!$J$28:$J$33</c:f>
              <c:numCache>
                <c:formatCode>0.00</c:formatCode>
                <c:ptCount val="6"/>
                <c:pt idx="0">
                  <c:v>29.82</c:v>
                </c:pt>
                <c:pt idx="1">
                  <c:v>44.91</c:v>
                </c:pt>
                <c:pt idx="2">
                  <c:v>41</c:v>
                </c:pt>
                <c:pt idx="3">
                  <c:v>117.57</c:v>
                </c:pt>
                <c:pt idx="4">
                  <c:v>30.33</c:v>
                </c:pt>
                <c:pt idx="5">
                  <c:v>42.81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31-40D0-9CE4-5ED6832F5FA4}"/>
            </c:ext>
          </c:extLst>
        </c:ser>
        <c:ser>
          <c:idx val="9"/>
          <c:order val="9"/>
          <c:tx>
            <c:strRef>
              <c:f>canola!$K$1</c:f>
              <c:strCache>
                <c:ptCount val="1"/>
                <c:pt idx="0">
                  <c:v>Field-level N2O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7.8668041218868015E-2"/>
                </c:manualLayout>
              </c:layout>
              <c:tx>
                <c:rich>
                  <a:bodyPr/>
                  <a:lstStyle/>
                  <a:p>
                    <a:fld id="{7A44A21E-F434-47D8-B73C-4276474A1CCA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1831-40D0-9CE4-5ED6832F5FA4}"/>
                </c:ext>
              </c:extLst>
            </c:dLbl>
            <c:dLbl>
              <c:idx val="1"/>
              <c:layout>
                <c:manualLayout>
                  <c:x val="4.951857160885839E-3"/>
                  <c:y val="-0.10114462442425881"/>
                </c:manualLayout>
              </c:layout>
              <c:tx>
                <c:rich>
                  <a:bodyPr/>
                  <a:lstStyle/>
                  <a:p>
                    <a:fld id="{CDD9447B-B685-4370-BF75-EBD1F9E6BD57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1831-40D0-9CE4-5ED6832F5FA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F0A4108-8834-4313-8227-6395E94EA6E1}" type="CELLRANGE">
                      <a:rPr lang="en-CA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1831-40D0-9CE4-5ED6832F5FA4}"/>
                </c:ext>
              </c:extLst>
            </c:dLbl>
            <c:dLbl>
              <c:idx val="3"/>
              <c:layout>
                <c:manualLayout>
                  <c:x val="-6.0521999477746636E-17"/>
                  <c:y val="-7.8668041218867946E-2"/>
                </c:manualLayout>
              </c:layout>
              <c:tx>
                <c:rich>
                  <a:bodyPr/>
                  <a:lstStyle/>
                  <a:p>
                    <a:fld id="{2B8CB73B-33AF-46B5-B832-20FC50970715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1831-40D0-9CE4-5ED6832F5FA4}"/>
                </c:ext>
              </c:extLst>
            </c:dLbl>
            <c:dLbl>
              <c:idx val="4"/>
              <c:layout>
                <c:manualLayout>
                  <c:x val="0"/>
                  <c:y val="-0.1535899852368374"/>
                </c:manualLayout>
              </c:layout>
              <c:tx>
                <c:rich>
                  <a:bodyPr/>
                  <a:lstStyle/>
                  <a:p>
                    <a:fld id="{0913935A-36EA-4E84-AB2C-5263A6497AC1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1831-40D0-9CE4-5ED6832F5FA4}"/>
                </c:ext>
              </c:extLst>
            </c:dLbl>
            <c:dLbl>
              <c:idx val="5"/>
              <c:layout>
                <c:manualLayout>
                  <c:x val="-1.6506190536287341E-3"/>
                  <c:y val="-0.18730486004492367"/>
                </c:manualLayout>
              </c:layout>
              <c:tx>
                <c:rich>
                  <a:bodyPr/>
                  <a:lstStyle/>
                  <a:p>
                    <a:fld id="{26C1B32C-F36D-4D16-8CB6-33843FC1635D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1831-40D0-9CE4-5ED6832F5F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canola!$A$2:$A$7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</c:strCache>
            </c:strRef>
          </c:cat>
          <c:val>
            <c:numRef>
              <c:f>canola!$K$28:$K$33</c:f>
              <c:numCache>
                <c:formatCode>0.00</c:formatCode>
                <c:ptCount val="6"/>
                <c:pt idx="0">
                  <c:v>354.94</c:v>
                </c:pt>
                <c:pt idx="1">
                  <c:v>402.49</c:v>
                </c:pt>
                <c:pt idx="2">
                  <c:v>273</c:v>
                </c:pt>
                <c:pt idx="3">
                  <c:v>51.38</c:v>
                </c:pt>
                <c:pt idx="4">
                  <c:v>546.81999999999994</c:v>
                </c:pt>
                <c:pt idx="5">
                  <c:v>542.69999999999993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canola!$R$2:$R$7</c15:f>
                <c15:dlblRangeCache>
                  <c:ptCount val="6"/>
                  <c:pt idx="0">
                    <c:v>a</c:v>
                  </c:pt>
                  <c:pt idx="1">
                    <c:v>b</c:v>
                  </c:pt>
                  <c:pt idx="2">
                    <c:v>b</c:v>
                  </c:pt>
                  <c:pt idx="3">
                    <c:v>c</c:v>
                  </c:pt>
                  <c:pt idx="4">
                    <c:v>d</c:v>
                  </c:pt>
                  <c:pt idx="5">
                    <c:v>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1831-40D0-9CE4-5ED6832F5FA4}"/>
            </c:ext>
          </c:extLst>
        </c:ser>
        <c:ser>
          <c:idx val="10"/>
          <c:order val="10"/>
          <c:tx>
            <c:strRef>
              <c:f>canola!$L$1</c:f>
              <c:strCache>
                <c:ptCount val="1"/>
                <c:pt idx="0">
                  <c:v>Soil carbon change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canola!$A$2:$A$7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</c:strCache>
            </c:strRef>
          </c:cat>
          <c:val>
            <c:numRef>
              <c:f>canola!$L$28:$L$33</c:f>
              <c:numCache>
                <c:formatCode>0.00</c:formatCode>
                <c:ptCount val="6"/>
                <c:pt idx="0">
                  <c:v>-224.82755718394409</c:v>
                </c:pt>
                <c:pt idx="1">
                  <c:v>-161</c:v>
                </c:pt>
                <c:pt idx="2">
                  <c:v>-159.76298676627965</c:v>
                </c:pt>
                <c:pt idx="3">
                  <c:v>46</c:v>
                </c:pt>
                <c:pt idx="4">
                  <c:v>227</c:v>
                </c:pt>
                <c:pt idx="5">
                  <c:v>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831-40D0-9CE4-5ED6832F5F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6893776"/>
        <c:axId val="726888856"/>
      </c:barChart>
      <c:lineChart>
        <c:grouping val="standard"/>
        <c:varyColors val="0"/>
        <c:ser>
          <c:idx val="11"/>
          <c:order val="11"/>
          <c:tx>
            <c:strRef>
              <c:f>canola!$P$1</c:f>
              <c:strCache>
                <c:ptCount val="1"/>
                <c:pt idx="0">
                  <c:v>SK Net Total Emissions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canola!$P$28:$P$33</c:f>
              <c:numCache>
                <c:formatCode>0.000</c:formatCode>
                <c:ptCount val="6"/>
                <c:pt idx="0">
                  <c:v>371.95244281605585</c:v>
                </c:pt>
                <c:pt idx="1">
                  <c:v>371.95244281605585</c:v>
                </c:pt>
                <c:pt idx="2">
                  <c:v>371.95244281605585</c:v>
                </c:pt>
                <c:pt idx="3">
                  <c:v>371.95244281605585</c:v>
                </c:pt>
                <c:pt idx="4">
                  <c:v>371.95244281605585</c:v>
                </c:pt>
                <c:pt idx="5">
                  <c:v>371.95244281605585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831-40D0-9CE4-5ED6832F5F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26893776"/>
        <c:axId val="726888856"/>
        <c:extLst>
          <c:ext xmlns:c15="http://schemas.microsoft.com/office/drawing/2012/chart" uri="{02D57815-91ED-43cb-92C2-25804820EDAC}">
            <c15:filteredLineSeries>
              <c15:ser>
                <c:idx val="12"/>
                <c:order val="12"/>
                <c:tx>
                  <c:v> </c:v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canola!$Q$2:$Q$7</c15:sqref>
                          </c15:formulaRef>
                        </c:ext>
                      </c:extLst>
                      <c:numCache>
                        <c:formatCode>General</c:formatCode>
                        <c:ptCount val="6"/>
                        <c:pt idx="0">
                          <c:v>1.1762169005622701E-2</c:v>
                        </c:pt>
                        <c:pt idx="1">
                          <c:v>1.7340115540986457E-2</c:v>
                        </c:pt>
                        <c:pt idx="2">
                          <c:v>4.9422311306219291E-3</c:v>
                        </c:pt>
                        <c:pt idx="3">
                          <c:v>1.6717380850480135E-2</c:v>
                        </c:pt>
                        <c:pt idx="4">
                          <c:v>3.6889866272460249E-2</c:v>
                        </c:pt>
                        <c:pt idx="5">
                          <c:v>4.3667892209265154E-2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canola!$Q$2:$Q$7</c15:sqref>
                          </c15:formulaRef>
                        </c:ext>
                      </c:extLst>
                      <c:numCache>
                        <c:formatCode>General</c:formatCode>
                        <c:ptCount val="6"/>
                        <c:pt idx="0">
                          <c:v>1.1762169005622701E-2</c:v>
                        </c:pt>
                        <c:pt idx="1">
                          <c:v>1.7340115540986457E-2</c:v>
                        </c:pt>
                        <c:pt idx="2">
                          <c:v>4.9422311306219291E-3</c:v>
                        </c:pt>
                        <c:pt idx="3">
                          <c:v>1.6717380850480135E-2</c:v>
                        </c:pt>
                        <c:pt idx="4">
                          <c:v>3.6889866272460249E-2</c:v>
                        </c:pt>
                        <c:pt idx="5">
                          <c:v>4.3667892209265154E-2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val>
                  <c:numRef>
                    <c:extLst>
                      <c:ext uri="{02D57815-91ED-43cb-92C2-25804820EDAC}">
                        <c15:formulaRef>
                          <c15:sqref>canola!$O$28:$O$33</c15:sqref>
                        </c15:formulaRef>
                      </c:ext>
                    </c:extLst>
                    <c:numCache>
                      <c:formatCode>0.000</c:formatCode>
                      <c:ptCount val="6"/>
                      <c:pt idx="0">
                        <c:v>371.95244281605585</c:v>
                      </c:pt>
                      <c:pt idx="1">
                        <c:v>548.34259999999995</c:v>
                      </c:pt>
                      <c:pt idx="2">
                        <c:v>395.13701323372032</c:v>
                      </c:pt>
                      <c:pt idx="3">
                        <c:v>528.64999999999986</c:v>
                      </c:pt>
                      <c:pt idx="4">
                        <c:v>1166.56</c:v>
                      </c:pt>
                      <c:pt idx="5">
                        <c:v>1380.8999999999999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2-1831-40D0-9CE4-5ED6832F5FA4}"/>
                  </c:ext>
                </c:extLst>
              </c15:ser>
            </c15:filteredLineSeries>
          </c:ext>
        </c:extLst>
      </c:lineChart>
      <c:catAx>
        <c:axId val="72689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888856"/>
        <c:crosses val="autoZero"/>
        <c:auto val="1"/>
        <c:lblAlgn val="ctr"/>
        <c:lblOffset val="100"/>
        <c:noMultiLvlLbl val="0"/>
      </c:catAx>
      <c:valAx>
        <c:axId val="726888856"/>
        <c:scaling>
          <c:orientation val="minMax"/>
          <c:max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kg CO</a:t>
                </a:r>
                <a:r>
                  <a:rPr lang="en-CA" sz="1100" baseline="-25000"/>
                  <a:t>2</a:t>
                </a:r>
                <a:r>
                  <a:rPr lang="en-CA" sz="1100"/>
                  <a:t>e</a:t>
                </a:r>
              </a:p>
            </c:rich>
          </c:tx>
          <c:layout>
            <c:manualLayout>
              <c:xMode val="edge"/>
              <c:yMode val="edge"/>
              <c:x val="0"/>
              <c:y val="0.31539900528503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893776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541739125476801E-2"/>
          <c:y val="0.67431008368155887"/>
          <c:w val="0.93539053436640185"/>
          <c:h val="0.325690123386314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a) SOC included</a:t>
            </a:r>
          </a:p>
        </c:rich>
      </c:tx>
      <c:layout>
        <c:manualLayout>
          <c:xMode val="edge"/>
          <c:yMode val="edge"/>
          <c:x val="0.4122707786526684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Wheat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'Transportation calculations'!$U$15:$X$15</c:f>
              <c:strCache>
                <c:ptCount val="4"/>
                <c:pt idx="0">
                  <c:v>AU</c:v>
                </c:pt>
                <c:pt idx="1">
                  <c:v>FR</c:v>
                </c:pt>
                <c:pt idx="2">
                  <c:v>DE</c:v>
                </c:pt>
                <c:pt idx="3">
                  <c:v>US</c:v>
                </c:pt>
              </c:strCache>
            </c:strRef>
          </c:cat>
          <c:val>
            <c:numRef>
              <c:f>'Transportation calculations'!$U$16:$W$16</c:f>
              <c:numCache>
                <c:formatCode>0.00</c:formatCode>
                <c:ptCount val="3"/>
                <c:pt idx="0">
                  <c:v>46078.841928398004</c:v>
                </c:pt>
                <c:pt idx="1">
                  <c:v>44359.374364539843</c:v>
                </c:pt>
                <c:pt idx="2">
                  <c:v>53165.692359336383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D5-40A5-AF6B-B27A817235FF}"/>
            </c:ext>
          </c:extLst>
        </c:ser>
        <c:ser>
          <c:idx val="1"/>
          <c:order val="1"/>
          <c:tx>
            <c:v>Peas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'Transportation calculations'!$U$15:$X$15</c:f>
              <c:strCache>
                <c:ptCount val="4"/>
                <c:pt idx="0">
                  <c:v>AU</c:v>
                </c:pt>
                <c:pt idx="1">
                  <c:v>FR</c:v>
                </c:pt>
                <c:pt idx="2">
                  <c:v>DE</c:v>
                </c:pt>
                <c:pt idx="3">
                  <c:v>US</c:v>
                </c:pt>
              </c:strCache>
            </c:strRef>
          </c:cat>
          <c:val>
            <c:numRef>
              <c:f>'Transportation calculations'!$U$17:$W$17</c:f>
              <c:numCache>
                <c:formatCode>0.00</c:formatCode>
                <c:ptCount val="3"/>
                <c:pt idx="1">
                  <c:v>74545.361384284275</c:v>
                </c:pt>
                <c:pt idx="2">
                  <c:v>137140.614842896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D5-40A5-AF6B-B27A817235FF}"/>
            </c:ext>
          </c:extLst>
        </c:ser>
        <c:ser>
          <c:idx val="2"/>
          <c:order val="2"/>
          <c:tx>
            <c:v>Rapeseed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'Transportation calculations'!$U$15:$X$15</c:f>
              <c:strCache>
                <c:ptCount val="4"/>
                <c:pt idx="0">
                  <c:v>AU</c:v>
                </c:pt>
                <c:pt idx="1">
                  <c:v>FR</c:v>
                </c:pt>
                <c:pt idx="2">
                  <c:v>DE</c:v>
                </c:pt>
                <c:pt idx="3">
                  <c:v>US</c:v>
                </c:pt>
              </c:strCache>
            </c:strRef>
          </c:cat>
          <c:val>
            <c:numRef>
              <c:f>'Transportation calculations'!$U$18:$W$18</c:f>
              <c:numCache>
                <c:formatCode>0.00</c:formatCode>
                <c:ptCount val="3"/>
                <c:pt idx="0">
                  <c:v>12107.261507541451</c:v>
                </c:pt>
                <c:pt idx="1">
                  <c:v>108648.18446593899</c:v>
                </c:pt>
                <c:pt idx="2">
                  <c:v>141674.37861077717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D5-40A5-AF6B-B27A81723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16775976"/>
        <c:axId val="616777416"/>
      </c:barChart>
      <c:lineChart>
        <c:grouping val="standard"/>
        <c:varyColors val="0"/>
        <c:ser>
          <c:idx val="3"/>
          <c:order val="3"/>
          <c:tx>
            <c:v>Travel distance</c:v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4"/>
              </a:solidFill>
              <a:ln w="38100">
                <a:solidFill>
                  <a:schemeClr val="tx1"/>
                </a:solidFill>
              </a:ln>
              <a:effectLst/>
            </c:spPr>
          </c:marker>
          <c:val>
            <c:numRef>
              <c:f>'Transportation calculations'!$Z$16:$AB$16</c:f>
              <c:numCache>
                <c:formatCode>0.00</c:formatCode>
                <c:ptCount val="3"/>
                <c:pt idx="0">
                  <c:v>33339.703999999998</c:v>
                </c:pt>
                <c:pt idx="1">
                  <c:v>9434.0879999999997</c:v>
                </c:pt>
                <c:pt idx="2">
                  <c:v>9037.76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D5-40A5-AF6B-B27A81723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775976"/>
        <c:axId val="616777416"/>
      </c:lineChart>
      <c:catAx>
        <c:axId val="616775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777416"/>
        <c:crosses val="autoZero"/>
        <c:auto val="1"/>
        <c:lblAlgn val="ctr"/>
        <c:lblOffset val="100"/>
        <c:noMultiLvlLbl val="0"/>
      </c:catAx>
      <c:valAx>
        <c:axId val="616777416"/>
        <c:scaling>
          <c:orientation val="minMax"/>
          <c:max val="1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km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775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GHG emissions per kg wheat grain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675503062117235"/>
          <c:y val="0.17502333041703119"/>
          <c:w val="0.81268941382327209"/>
          <c:h val="0.528953820154682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'wheat (consistent straw remov)'!$B$1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27488151658767773"/>
                </c:manualLayout>
              </c:layout>
              <c:tx>
                <c:rich>
                  <a:bodyPr/>
                  <a:lstStyle/>
                  <a:p>
                    <a:fld id="{D463015D-F06C-4E0C-B1F0-01A7F9581A86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45B8-41C2-B84C-55FB3E5E3100}"/>
                </c:ext>
              </c:extLst>
            </c:dLbl>
            <c:dLbl>
              <c:idx val="1"/>
              <c:layout>
                <c:manualLayout>
                  <c:x val="-2.1928866555594542E-3"/>
                  <c:y val="-0.26650138437170273"/>
                </c:manualLayout>
              </c:layout>
              <c:tx>
                <c:rich>
                  <a:bodyPr/>
                  <a:lstStyle/>
                  <a:p>
                    <a:fld id="{AF0FC791-95A0-41B0-B1C5-2436F198D828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45B8-41C2-B84C-55FB3E5E3100}"/>
                </c:ext>
              </c:extLst>
            </c:dLbl>
            <c:dLbl>
              <c:idx val="2"/>
              <c:layout>
                <c:manualLayout>
                  <c:x val="0"/>
                  <c:y val="-0.26566214301911012"/>
                </c:manualLayout>
              </c:layout>
              <c:tx>
                <c:rich>
                  <a:bodyPr/>
                  <a:lstStyle/>
                  <a:p>
                    <a:fld id="{74FCAF72-3B54-4F09-ACA5-CB3420A33B0D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45B8-41C2-B84C-55FB3E5E3100}"/>
                </c:ext>
              </c:extLst>
            </c:dLbl>
            <c:dLbl>
              <c:idx val="3"/>
              <c:layout>
                <c:manualLayout>
                  <c:x val="-7.9882882560125439E-17"/>
                  <c:y val="-0.39336492890995262"/>
                </c:manualLayout>
              </c:layout>
              <c:tx>
                <c:rich>
                  <a:bodyPr/>
                  <a:lstStyle/>
                  <a:p>
                    <a:fld id="{44CDC4DF-871B-4154-8103-EEF058565911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45B8-41C2-B84C-55FB3E5E3100}"/>
                </c:ext>
              </c:extLst>
            </c:dLbl>
            <c:dLbl>
              <c:idx val="4"/>
              <c:layout>
                <c:manualLayout>
                  <c:x val="-7.9882882560125439E-17"/>
                  <c:y val="-0.42654028436018959"/>
                </c:manualLayout>
              </c:layout>
              <c:tx>
                <c:rich>
                  <a:bodyPr/>
                  <a:lstStyle/>
                  <a:p>
                    <a:fld id="{FB3357B8-9E74-44F5-828D-28BB82CAB601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45B8-41C2-B84C-55FB3E5E3100}"/>
                </c:ext>
              </c:extLst>
            </c:dLbl>
            <c:dLbl>
              <c:idx val="5"/>
              <c:layout>
                <c:manualLayout>
                  <c:x val="0"/>
                  <c:y val="-0.46445497630331761"/>
                </c:manualLayout>
              </c:layout>
              <c:tx>
                <c:rich>
                  <a:bodyPr/>
                  <a:lstStyle/>
                  <a:p>
                    <a:fld id="{1FAB0B78-E62D-4D7E-898F-35FEEEDEF9F5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45B8-41C2-B84C-55FB3E5E3100}"/>
                </c:ext>
              </c:extLst>
            </c:dLbl>
            <c:dLbl>
              <c:idx val="6"/>
              <c:layout>
                <c:manualLayout>
                  <c:x val="0"/>
                  <c:y val="-0.3928142875492614"/>
                </c:manualLayout>
              </c:layout>
              <c:tx>
                <c:rich>
                  <a:bodyPr/>
                  <a:lstStyle/>
                  <a:p>
                    <a:fld id="{A1EAE863-9FD7-4BC7-9A85-760E11F22ED8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45B8-41C2-B84C-55FB3E5E31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'wheat (consistent straw remov)'!$A$2:$A$8</c:f>
              <c:strCache>
                <c:ptCount val="7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  <c:pt idx="6">
                  <c:v>US</c:v>
                </c:pt>
              </c:strCache>
            </c:strRef>
          </c:cat>
          <c:val>
            <c:numRef>
              <c:f>'wheat (consistent straw remov)'!$B$2:$B$8</c:f>
              <c:numCache>
                <c:formatCode>0.000</c:formatCode>
                <c:ptCount val="7"/>
                <c:pt idx="0">
                  <c:v>1.2528396304845417E-3</c:v>
                </c:pt>
                <c:pt idx="1">
                  <c:v>1.7775773990059886E-3</c:v>
                </c:pt>
                <c:pt idx="2">
                  <c:v>1.4329450461374807E-3</c:v>
                </c:pt>
                <c:pt idx="3">
                  <c:v>3.1414598380540412E-3</c:v>
                </c:pt>
                <c:pt idx="4">
                  <c:v>2.8543987927725071E-3</c:v>
                </c:pt>
                <c:pt idx="5">
                  <c:v>4.7861307552848047E-3</c:v>
                </c:pt>
                <c:pt idx="6">
                  <c:v>4.1817263208957572E-3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'wheat (consistent straw remov)'!$R$2:$R$8</c15:f>
                <c15:dlblRangeCache>
                  <c:ptCount val="7"/>
                  <c:pt idx="0">
                    <c:v>a</c:v>
                  </c:pt>
                  <c:pt idx="1">
                    <c:v>b</c:v>
                  </c:pt>
                  <c:pt idx="2">
                    <c:v>b</c:v>
                  </c:pt>
                  <c:pt idx="3">
                    <c:v>c</c:v>
                  </c:pt>
                  <c:pt idx="4">
                    <c:v>d</c:v>
                  </c:pt>
                  <c:pt idx="5">
                    <c:v>e</c:v>
                  </c:pt>
                  <c:pt idx="6">
                    <c:v>f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45B8-41C2-B84C-55FB3E5E3100}"/>
            </c:ext>
          </c:extLst>
        </c:ser>
        <c:ser>
          <c:idx val="1"/>
          <c:order val="1"/>
          <c:tx>
            <c:strRef>
              <c:f>'wheat (consistent straw remov)'!$C$1</c:f>
              <c:strCache>
                <c:ptCount val="1"/>
                <c:pt idx="0">
                  <c:v>Seed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'wheat (consistent straw remov)'!$A$2:$A$8</c:f>
              <c:strCache>
                <c:ptCount val="7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  <c:pt idx="6">
                  <c:v>US</c:v>
                </c:pt>
              </c:strCache>
            </c:strRef>
          </c:cat>
          <c:val>
            <c:numRef>
              <c:f>'wheat (consistent straw remov)'!$C$2:$C$8</c:f>
              <c:numCache>
                <c:formatCode>0.000</c:formatCode>
                <c:ptCount val="7"/>
                <c:pt idx="0">
                  <c:v>1.8225833672048927E-2</c:v>
                </c:pt>
                <c:pt idx="1">
                  <c:v>1.9118026311758286E-2</c:v>
                </c:pt>
                <c:pt idx="2">
                  <c:v>1.8900363773104494E-2</c:v>
                </c:pt>
                <c:pt idx="3">
                  <c:v>0.1201893235450313</c:v>
                </c:pt>
                <c:pt idx="4">
                  <c:v>9.7134764888377849E-3</c:v>
                </c:pt>
                <c:pt idx="5">
                  <c:v>8.9510527989692217E-3</c:v>
                </c:pt>
                <c:pt idx="6">
                  <c:v>3.2291255946834047E-2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5B8-41C2-B84C-55FB3E5E3100}"/>
            </c:ext>
          </c:extLst>
        </c:ser>
        <c:ser>
          <c:idx val="2"/>
          <c:order val="2"/>
          <c:tx>
            <c:strRef>
              <c:f>'wheat (consistent straw remov)'!$D$1</c:f>
              <c:strCache>
                <c:ptCount val="1"/>
                <c:pt idx="0">
                  <c:v>Fertilizer inputs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'wheat (consistent straw remov)'!$A$2:$A$8</c:f>
              <c:strCache>
                <c:ptCount val="7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  <c:pt idx="6">
                  <c:v>US</c:v>
                </c:pt>
              </c:strCache>
            </c:strRef>
          </c:cat>
          <c:val>
            <c:numRef>
              <c:f>'wheat (consistent straw remov)'!$D$2:$D$8</c:f>
              <c:numCache>
                <c:formatCode>0.000</c:formatCode>
                <c:ptCount val="7"/>
                <c:pt idx="0">
                  <c:v>0.11136849429557229</c:v>
                </c:pt>
                <c:pt idx="1">
                  <c:v>8.1478343636070427E-2</c:v>
                </c:pt>
                <c:pt idx="2">
                  <c:v>0.11104417180321083</c:v>
                </c:pt>
                <c:pt idx="3">
                  <c:v>8.7488842640106063E-2</c:v>
                </c:pt>
                <c:pt idx="4">
                  <c:v>8.6782243893695488E-2</c:v>
                </c:pt>
                <c:pt idx="5">
                  <c:v>8.434320097956173E-2</c:v>
                </c:pt>
                <c:pt idx="6">
                  <c:v>0.11760888383000602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5B8-41C2-B84C-55FB3E5E3100}"/>
            </c:ext>
          </c:extLst>
        </c:ser>
        <c:ser>
          <c:idx val="3"/>
          <c:order val="3"/>
          <c:tx>
            <c:strRef>
              <c:f>'wheat (consistent straw remov)'!$E$1</c:f>
              <c:strCache>
                <c:ptCount val="1"/>
                <c:pt idx="0">
                  <c:v>Manure inputs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'wheat (consistent straw remov)'!$A$2:$A$8</c:f>
              <c:strCache>
                <c:ptCount val="7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  <c:pt idx="6">
                  <c:v>US</c:v>
                </c:pt>
              </c:strCache>
            </c:strRef>
          </c:cat>
          <c:val>
            <c:numRef>
              <c:f>'wheat (consistent straw remov)'!$E$2:$E$8</c:f>
              <c:numCache>
                <c:formatCode>0.000</c:formatCode>
                <c:ptCount val="7"/>
                <c:pt idx="0">
                  <c:v>0</c:v>
                </c:pt>
                <c:pt idx="1">
                  <c:v>2.3942879251917398E-3</c:v>
                </c:pt>
                <c:pt idx="2">
                  <c:v>0</c:v>
                </c:pt>
                <c:pt idx="3">
                  <c:v>4.0529715009090996E-3</c:v>
                </c:pt>
                <c:pt idx="4">
                  <c:v>5.7087975855450142E-3</c:v>
                </c:pt>
                <c:pt idx="5">
                  <c:v>1.0221706981788196E-2</c:v>
                </c:pt>
                <c:pt idx="6">
                  <c:v>1.0445640021490649E-2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B8-41C2-B84C-55FB3E5E3100}"/>
            </c:ext>
          </c:extLst>
        </c:ser>
        <c:ser>
          <c:idx val="4"/>
          <c:order val="4"/>
          <c:tx>
            <c:strRef>
              <c:f>'wheat (consistent straw remov)'!$F$1</c:f>
              <c:strCache>
                <c:ptCount val="1"/>
                <c:pt idx="0">
                  <c:v>Plant protection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'wheat (consistent straw remov)'!$A$2:$A$8</c:f>
              <c:strCache>
                <c:ptCount val="7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  <c:pt idx="6">
                  <c:v>US</c:v>
                </c:pt>
              </c:strCache>
            </c:strRef>
          </c:cat>
          <c:val>
            <c:numRef>
              <c:f>'wheat (consistent straw remov)'!$F$2:$F$8</c:f>
              <c:numCache>
                <c:formatCode>0.000</c:formatCode>
                <c:ptCount val="7"/>
                <c:pt idx="0">
                  <c:v>6.0404767898361829E-3</c:v>
                </c:pt>
                <c:pt idx="1">
                  <c:v>2.3368250149871378E-6</c:v>
                </c:pt>
                <c:pt idx="2">
                  <c:v>4.6071904015053174E-3</c:v>
                </c:pt>
                <c:pt idx="3">
                  <c:v>5.1435300975392582E-3</c:v>
                </c:pt>
                <c:pt idx="4">
                  <c:v>1.6047117591208623E-3</c:v>
                </c:pt>
                <c:pt idx="5">
                  <c:v>3.2613457359020352E-3</c:v>
                </c:pt>
                <c:pt idx="6">
                  <c:v>2.0995389411966252E-3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5B8-41C2-B84C-55FB3E5E3100}"/>
            </c:ext>
          </c:extLst>
        </c:ser>
        <c:ser>
          <c:idx val="5"/>
          <c:order val="5"/>
          <c:tx>
            <c:strRef>
              <c:f>'wheat (consistent straw remov)'!$G$1</c:f>
              <c:strCache>
                <c:ptCount val="1"/>
                <c:pt idx="0">
                  <c:v>Field activities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'wheat (consistent straw remov)'!$A$2:$A$8</c:f>
              <c:strCache>
                <c:ptCount val="7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  <c:pt idx="6">
                  <c:v>US</c:v>
                </c:pt>
              </c:strCache>
            </c:strRef>
          </c:cat>
          <c:val>
            <c:numRef>
              <c:f>'wheat (consistent straw remov)'!$G$2:$G$8</c:f>
              <c:numCache>
                <c:formatCode>0.000</c:formatCode>
                <c:ptCount val="7"/>
                <c:pt idx="0">
                  <c:v>2.5325258244794664E-2</c:v>
                </c:pt>
                <c:pt idx="1">
                  <c:v>5.8097759275675329E-2</c:v>
                </c:pt>
                <c:pt idx="2">
                  <c:v>2.3906602162141768E-2</c:v>
                </c:pt>
                <c:pt idx="3">
                  <c:v>9.5252968768353624E-2</c:v>
                </c:pt>
                <c:pt idx="4">
                  <c:v>4.314260463901929E-2</c:v>
                </c:pt>
                <c:pt idx="5">
                  <c:v>4.3992871485154725E-2</c:v>
                </c:pt>
                <c:pt idx="6">
                  <c:v>9.88865489742113E-2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5B8-41C2-B84C-55FB3E5E3100}"/>
            </c:ext>
          </c:extLst>
        </c:ser>
        <c:ser>
          <c:idx val="6"/>
          <c:order val="6"/>
          <c:tx>
            <c:strRef>
              <c:f>'wheat (consistent straw remov)'!$H$1</c:f>
              <c:strCache>
                <c:ptCount val="1"/>
                <c:pt idx="0">
                  <c:v>Irrigation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'wheat (consistent straw remov)'!$A$2:$A$8</c:f>
              <c:strCache>
                <c:ptCount val="7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  <c:pt idx="6">
                  <c:v>US</c:v>
                </c:pt>
              </c:strCache>
            </c:strRef>
          </c:cat>
          <c:val>
            <c:numRef>
              <c:f>'wheat (consistent straw remov)'!$H$2:$H$8</c:f>
              <c:numCache>
                <c:formatCode>0.000</c:formatCode>
                <c:ptCount val="7"/>
                <c:pt idx="0">
                  <c:v>0</c:v>
                </c:pt>
                <c:pt idx="1">
                  <c:v>2.7207817331724319E-4</c:v>
                </c:pt>
                <c:pt idx="2">
                  <c:v>2.7207817331724319E-4</c:v>
                </c:pt>
                <c:pt idx="3">
                  <c:v>1.90440829560789E-3</c:v>
                </c:pt>
                <c:pt idx="4">
                  <c:v>8.6527620160588959E-5</c:v>
                </c:pt>
                <c:pt idx="5">
                  <c:v>1.3483052717690231E-10</c:v>
                </c:pt>
                <c:pt idx="6">
                  <c:v>2.8630076470863073E-10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5B8-41C2-B84C-55FB3E5E3100}"/>
            </c:ext>
          </c:extLst>
        </c:ser>
        <c:ser>
          <c:idx val="7"/>
          <c:order val="7"/>
          <c:tx>
            <c:strRef>
              <c:f>'wheat (consistent straw remov)'!$I$1</c:f>
              <c:strCache>
                <c:ptCount val="1"/>
                <c:pt idx="0">
                  <c:v>Post-harvest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'wheat (consistent straw remov)'!$A$2:$A$8</c:f>
              <c:strCache>
                <c:ptCount val="7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  <c:pt idx="6">
                  <c:v>US</c:v>
                </c:pt>
              </c:strCache>
            </c:strRef>
          </c:cat>
          <c:val>
            <c:numRef>
              <c:f>'wheat (consistent straw remov)'!$I$2:$I$8</c:f>
              <c:numCache>
                <c:formatCode>0.000</c:formatCode>
                <c:ptCount val="7"/>
                <c:pt idx="0">
                  <c:v>1.8494299307152758E-3</c:v>
                </c:pt>
                <c:pt idx="1">
                  <c:v>4.8974071197103769E-4</c:v>
                </c:pt>
                <c:pt idx="2">
                  <c:v>4.8974071197103769E-4</c:v>
                </c:pt>
                <c:pt idx="3">
                  <c:v>5.8190253476907747E-2</c:v>
                </c:pt>
                <c:pt idx="4">
                  <c:v>7.3404912238015374E-2</c:v>
                </c:pt>
                <c:pt idx="5">
                  <c:v>6.0130179606955707E-2</c:v>
                </c:pt>
                <c:pt idx="6">
                  <c:v>6.152863707010936E-2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5B8-41C2-B84C-55FB3E5E3100}"/>
            </c:ext>
          </c:extLst>
        </c:ser>
        <c:ser>
          <c:idx val="8"/>
          <c:order val="8"/>
          <c:tx>
            <c:strRef>
              <c:f>'wheat (consistent straw remov)'!$J$1</c:f>
              <c:strCache>
                <c:ptCount val="1"/>
                <c:pt idx="0">
                  <c:v>Field-level CO2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'wheat (consistent straw remov)'!$A$2:$A$8</c:f>
              <c:strCache>
                <c:ptCount val="7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  <c:pt idx="6">
                  <c:v>US</c:v>
                </c:pt>
              </c:strCache>
            </c:strRef>
          </c:cat>
          <c:val>
            <c:numRef>
              <c:f>'wheat (consistent straw remov)'!$J$2:$J$8</c:f>
              <c:numCache>
                <c:formatCode>0.000</c:formatCode>
                <c:ptCount val="7"/>
                <c:pt idx="0">
                  <c:v>2.6056081362577314E-2</c:v>
                </c:pt>
                <c:pt idx="1">
                  <c:v>1.9371965940187714E-2</c:v>
                </c:pt>
                <c:pt idx="2">
                  <c:v>2.2763873834209344E-2</c:v>
                </c:pt>
                <c:pt idx="3">
                  <c:v>0.10357051269190604</c:v>
                </c:pt>
                <c:pt idx="4">
                  <c:v>3.6340330899029084E-2</c:v>
                </c:pt>
                <c:pt idx="5">
                  <c:v>3.4674740811148907E-2</c:v>
                </c:pt>
                <c:pt idx="6">
                  <c:v>6.8261042931136565E-2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5B8-41C2-B84C-55FB3E5E3100}"/>
            </c:ext>
          </c:extLst>
        </c:ser>
        <c:ser>
          <c:idx val="9"/>
          <c:order val="9"/>
          <c:tx>
            <c:strRef>
              <c:f>'wheat (consistent straw remov)'!$K$1</c:f>
              <c:strCache>
                <c:ptCount val="1"/>
                <c:pt idx="0">
                  <c:v>Field-level N2O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'wheat (consistent straw remov)'!$A$2:$A$8</c:f>
              <c:strCache>
                <c:ptCount val="7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  <c:pt idx="6">
                  <c:v>US</c:v>
                </c:pt>
              </c:strCache>
            </c:strRef>
          </c:cat>
          <c:val>
            <c:numRef>
              <c:f>'wheat (consistent straw remov)'!$K$2:$K$8</c:f>
              <c:numCache>
                <c:formatCode>0.000</c:formatCode>
                <c:ptCount val="7"/>
                <c:pt idx="0">
                  <c:v>0.16866251580087133</c:v>
                </c:pt>
                <c:pt idx="1">
                  <c:v>0.19361003898650919</c:v>
                </c:pt>
                <c:pt idx="2">
                  <c:v>0.17964414856893177</c:v>
                </c:pt>
                <c:pt idx="3">
                  <c:v>8.2866131077166227E-2</c:v>
                </c:pt>
                <c:pt idx="4">
                  <c:v>0.23373519089591921</c:v>
                </c:pt>
                <c:pt idx="5">
                  <c:v>0.22676882318398497</c:v>
                </c:pt>
                <c:pt idx="6">
                  <c:v>0.14682090154332522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5B8-41C2-B84C-55FB3E5E3100}"/>
            </c:ext>
          </c:extLst>
        </c:ser>
        <c:ser>
          <c:idx val="10"/>
          <c:order val="10"/>
          <c:tx>
            <c:strRef>
              <c:f>'wheat (consistent straw remov)'!$L$1</c:f>
              <c:strCache>
                <c:ptCount val="1"/>
                <c:pt idx="0">
                  <c:v>Soil carbon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'wheat (consistent straw remov)'!$A$2:$A$8</c:f>
              <c:strCache>
                <c:ptCount val="7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  <c:pt idx="6">
                  <c:v>US</c:v>
                </c:pt>
              </c:strCache>
            </c:strRef>
          </c:cat>
          <c:val>
            <c:numRef>
              <c:f>'wheat (consistent straw remov)'!$L$2:$L$8</c:f>
              <c:numCache>
                <c:formatCode>0.000</c:formatCode>
                <c:ptCount val="7"/>
                <c:pt idx="0">
                  <c:v>-0.1446868096760707</c:v>
                </c:pt>
                <c:pt idx="1">
                  <c:v>-7.4052292511157539E-2</c:v>
                </c:pt>
                <c:pt idx="2">
                  <c:v>-9.763585473940295E-2</c:v>
                </c:pt>
                <c:pt idx="3">
                  <c:v>2.9466832234551581E-2</c:v>
                </c:pt>
                <c:pt idx="4">
                  <c:v>9.8094104864578147E-2</c:v>
                </c:pt>
                <c:pt idx="5">
                  <c:v>0.17149025098934209</c:v>
                </c:pt>
                <c:pt idx="6">
                  <c:v>5.6518541134104351E-2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5B8-41C2-B84C-55FB3E5E31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32298040"/>
        <c:axId val="732299352"/>
      </c:barChart>
      <c:lineChart>
        <c:grouping val="standard"/>
        <c:varyColors val="0"/>
        <c:ser>
          <c:idx val="11"/>
          <c:order val="11"/>
          <c:tx>
            <c:v>SK Total</c:v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'wheat (consistent straw remov)'!$P$2:$P$8</c:f>
              <c:numCache>
                <c:formatCode>0.000</c:formatCode>
                <c:ptCount val="7"/>
                <c:pt idx="0">
                  <c:v>0.21409412005082981</c:v>
                </c:pt>
                <c:pt idx="1">
                  <c:v>0.21409412005082981</c:v>
                </c:pt>
                <c:pt idx="2">
                  <c:v>0.21409412005082981</c:v>
                </c:pt>
                <c:pt idx="3">
                  <c:v>0.21409412005082981</c:v>
                </c:pt>
                <c:pt idx="4">
                  <c:v>0.21409412005082981</c:v>
                </c:pt>
                <c:pt idx="5">
                  <c:v>0.21409412005082981</c:v>
                </c:pt>
                <c:pt idx="6">
                  <c:v>0.21409412005082981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45B8-41C2-B84C-55FB3E5E3100}"/>
            </c:ext>
          </c:extLst>
        </c:ser>
        <c:ser>
          <c:idx val="12"/>
          <c:order val="12"/>
          <c:tx>
            <c:v> 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'wheat (consistent straw remov)'!$Q$2:$Q$8</c:f>
                <c:numCache>
                  <c:formatCode>General</c:formatCode>
                  <c:ptCount val="7"/>
                  <c:pt idx="0">
                    <c:v>1.4555634943101549E-3</c:v>
                  </c:pt>
                  <c:pt idx="1">
                    <c:v>1.3564330942185767E-3</c:v>
                  </c:pt>
                  <c:pt idx="2">
                    <c:v>1.4073965216864263E-3</c:v>
                  </c:pt>
                  <c:pt idx="3">
                    <c:v>3.9048429798093998E-3</c:v>
                  </c:pt>
                  <c:pt idx="4">
                    <c:v>2.023636170804748E-3</c:v>
                  </c:pt>
                  <c:pt idx="5">
                    <c:v>3.8350825596473815E-3</c:v>
                  </c:pt>
                  <c:pt idx="6">
                    <c:v>3.1131313507107286E-3</c:v>
                  </c:pt>
                </c:numCache>
              </c:numRef>
            </c:plus>
            <c:minus>
              <c:numRef>
                <c:f>'wheat (consistent straw remov)'!$Q$2:$Q$8</c:f>
                <c:numCache>
                  <c:formatCode>General</c:formatCode>
                  <c:ptCount val="7"/>
                  <c:pt idx="0">
                    <c:v>1.4555634943101549E-3</c:v>
                  </c:pt>
                  <c:pt idx="1">
                    <c:v>1.3564330942185767E-3</c:v>
                  </c:pt>
                  <c:pt idx="2">
                    <c:v>1.4073965216864263E-3</c:v>
                  </c:pt>
                  <c:pt idx="3">
                    <c:v>3.9048429798093998E-3</c:v>
                  </c:pt>
                  <c:pt idx="4">
                    <c:v>2.023636170804748E-3</c:v>
                  </c:pt>
                  <c:pt idx="5">
                    <c:v>3.8350825596473815E-3</c:v>
                  </c:pt>
                  <c:pt idx="6">
                    <c:v>3.1131313507107286E-3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'wheat (consistent straw remov)'!$O$2:$O$8</c:f>
              <c:numCache>
                <c:formatCode>0.000</c:formatCode>
                <c:ptCount val="7"/>
                <c:pt idx="0">
                  <c:v>0.21409412005082981</c:v>
                </c:pt>
                <c:pt idx="1">
                  <c:v>0.3025598626735444</c:v>
                </c:pt>
                <c:pt idx="2">
                  <c:v>0.26542525973512632</c:v>
                </c:pt>
                <c:pt idx="3">
                  <c:v>0.59126723416613292</c:v>
                </c:pt>
                <c:pt idx="4">
                  <c:v>0.59146729967669343</c:v>
                </c:pt>
                <c:pt idx="5">
                  <c:v>0.64862030346292299</c:v>
                </c:pt>
                <c:pt idx="6">
                  <c:v>0.59864271699961069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45B8-41C2-B84C-55FB3E5E3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98040"/>
        <c:axId val="732299352"/>
      </c:lineChart>
      <c:catAx>
        <c:axId val="73229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299352"/>
        <c:crosses val="autoZero"/>
        <c:auto val="1"/>
        <c:lblAlgn val="ctr"/>
        <c:lblOffset val="100"/>
        <c:noMultiLvlLbl val="0"/>
      </c:catAx>
      <c:valAx>
        <c:axId val="732299352"/>
        <c:scaling>
          <c:orientation val="minMax"/>
          <c:max val="0.8"/>
          <c:min val="-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kg CO</a:t>
                </a:r>
                <a:r>
                  <a:rPr lang="en-CA" sz="1100" baseline="-25000"/>
                  <a:t>2</a:t>
                </a:r>
                <a:r>
                  <a:rPr lang="en-CA" sz="1100"/>
                  <a:t>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29804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927584273167729E-3"/>
          <c:y val="0.75146912599302029"/>
          <c:w val="0.95999960128324913"/>
          <c:h val="0.248530861197183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3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GHG emissions per kg wheat grain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675503062117235"/>
          <c:y val="0.17502333041703119"/>
          <c:w val="0.81268941382327209"/>
          <c:h val="0.524570318405512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'wheat (consistent straw remov)'!$B$1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26294104311955702"/>
                </c:manualLayout>
              </c:layout>
              <c:tx>
                <c:rich>
                  <a:bodyPr/>
                  <a:lstStyle/>
                  <a:p>
                    <a:fld id="{215D1D0D-D41F-4A14-9DC1-83DE114EA4E7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3D8-463E-BDC8-4295A2A1D2F4}"/>
                </c:ext>
              </c:extLst>
            </c:dLbl>
            <c:dLbl>
              <c:idx val="1"/>
              <c:layout>
                <c:manualLayout>
                  <c:x val="0"/>
                  <c:y val="-0.29605837031725402"/>
                </c:manualLayout>
              </c:layout>
              <c:tx>
                <c:rich>
                  <a:bodyPr/>
                  <a:lstStyle/>
                  <a:p>
                    <a:fld id="{66D37BBC-C395-4C49-869C-C3B46D3F8C00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3D8-463E-BDC8-4295A2A1D2F4}"/>
                </c:ext>
              </c:extLst>
            </c:dLbl>
            <c:dLbl>
              <c:idx val="2"/>
              <c:layout>
                <c:manualLayout>
                  <c:x val="0"/>
                  <c:y val="-0.28769570201582761"/>
                </c:manualLayout>
              </c:layout>
              <c:tx>
                <c:rich>
                  <a:bodyPr/>
                  <a:lstStyle/>
                  <a:p>
                    <a:fld id="{804C11AB-B682-4BB5-A74D-E6FEB03440AB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53D8-463E-BDC8-4295A2A1D2F4}"/>
                </c:ext>
              </c:extLst>
            </c:dLbl>
            <c:dLbl>
              <c:idx val="3"/>
              <c:layout>
                <c:manualLayout>
                  <c:x val="4.4552384972703309E-6"/>
                  <c:y val="-0.36373231961883495"/>
                </c:manualLayout>
              </c:layout>
              <c:tx>
                <c:rich>
                  <a:bodyPr/>
                  <a:lstStyle/>
                  <a:p>
                    <a:fld id="{73D09CFC-27C2-4797-880F-CAC209BFF2FA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3D8-463E-BDC8-4295A2A1D2F4}"/>
                </c:ext>
              </c:extLst>
            </c:dLbl>
            <c:dLbl>
              <c:idx val="4"/>
              <c:layout>
                <c:manualLayout>
                  <c:x val="-2.7865660451052059E-3"/>
                  <c:y val="-0.33104343404959025"/>
                </c:manualLayout>
              </c:layout>
              <c:tx>
                <c:rich>
                  <a:bodyPr/>
                  <a:lstStyle/>
                  <a:p>
                    <a:fld id="{DDB6FF95-016C-4E2B-8069-F39601851EE7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53D8-463E-BDC8-4295A2A1D2F4}"/>
                </c:ext>
              </c:extLst>
            </c:dLbl>
            <c:dLbl>
              <c:idx val="5"/>
              <c:layout>
                <c:manualLayout>
                  <c:x val="-2.3575637048055503E-3"/>
                  <c:y val="-0.31386230989577196"/>
                </c:manualLayout>
              </c:layout>
              <c:tx>
                <c:rich>
                  <a:bodyPr/>
                  <a:lstStyle/>
                  <a:p>
                    <a:fld id="{AEABE9E9-DC69-4350-B092-E7E7D38785F2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3D8-463E-BDC8-4295A2A1D2F4}"/>
                </c:ext>
              </c:extLst>
            </c:dLbl>
            <c:dLbl>
              <c:idx val="6"/>
              <c:layout>
                <c:manualLayout>
                  <c:x val="0"/>
                  <c:y val="-0.35856448539837038"/>
                </c:manualLayout>
              </c:layout>
              <c:tx>
                <c:rich>
                  <a:bodyPr/>
                  <a:lstStyle/>
                  <a:p>
                    <a:fld id="{73CE100D-A260-4D0D-A6BD-9A12785ECB59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3D8-463E-BDC8-4295A2A1D2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'wheat (consistent straw remov)'!$A$2:$A$8</c:f>
              <c:strCache>
                <c:ptCount val="7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  <c:pt idx="6">
                  <c:v>US</c:v>
                </c:pt>
              </c:strCache>
            </c:strRef>
          </c:cat>
          <c:val>
            <c:numRef>
              <c:f>'wheat (consistent straw remov)'!$B$2:$B$8</c:f>
              <c:numCache>
                <c:formatCode>0.000</c:formatCode>
                <c:ptCount val="7"/>
                <c:pt idx="0">
                  <c:v>1.2528396304845417E-3</c:v>
                </c:pt>
                <c:pt idx="1">
                  <c:v>1.7775773990059886E-3</c:v>
                </c:pt>
                <c:pt idx="2">
                  <c:v>1.4329450461374807E-3</c:v>
                </c:pt>
                <c:pt idx="3">
                  <c:v>3.1414598380540412E-3</c:v>
                </c:pt>
                <c:pt idx="4">
                  <c:v>2.8543987927725071E-3</c:v>
                </c:pt>
                <c:pt idx="5">
                  <c:v>4.7861307552848047E-3</c:v>
                </c:pt>
                <c:pt idx="6">
                  <c:v>4.1817263208957572E-3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'wheat (consistent straw remov)'!$R$2:$R$8</c15:f>
                <c15:dlblRangeCache>
                  <c:ptCount val="7"/>
                  <c:pt idx="0">
                    <c:v>a</c:v>
                  </c:pt>
                  <c:pt idx="1">
                    <c:v>b</c:v>
                  </c:pt>
                  <c:pt idx="2">
                    <c:v>b</c:v>
                  </c:pt>
                  <c:pt idx="3">
                    <c:v>c</c:v>
                  </c:pt>
                  <c:pt idx="4">
                    <c:v>d</c:v>
                  </c:pt>
                  <c:pt idx="5">
                    <c:v>e</c:v>
                  </c:pt>
                  <c:pt idx="6">
                    <c:v>f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53D8-463E-BDC8-4295A2A1D2F4}"/>
            </c:ext>
          </c:extLst>
        </c:ser>
        <c:ser>
          <c:idx val="1"/>
          <c:order val="1"/>
          <c:tx>
            <c:strRef>
              <c:f>'wheat (consistent straw remov)'!$C$1</c:f>
              <c:strCache>
                <c:ptCount val="1"/>
                <c:pt idx="0">
                  <c:v>Seed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'wheat (consistent straw remov)'!$A$2:$A$8</c:f>
              <c:strCache>
                <c:ptCount val="7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  <c:pt idx="6">
                  <c:v>US</c:v>
                </c:pt>
              </c:strCache>
            </c:strRef>
          </c:cat>
          <c:val>
            <c:numRef>
              <c:f>'wheat (consistent straw remov)'!$C$2:$C$8</c:f>
              <c:numCache>
                <c:formatCode>0.000</c:formatCode>
                <c:ptCount val="7"/>
                <c:pt idx="0">
                  <c:v>1.8225833672048927E-2</c:v>
                </c:pt>
                <c:pt idx="1">
                  <c:v>1.9118026311758286E-2</c:v>
                </c:pt>
                <c:pt idx="2">
                  <c:v>1.8900363773104494E-2</c:v>
                </c:pt>
                <c:pt idx="3">
                  <c:v>0.1201893235450313</c:v>
                </c:pt>
                <c:pt idx="4">
                  <c:v>9.7134764888377849E-3</c:v>
                </c:pt>
                <c:pt idx="5">
                  <c:v>8.9510527989692217E-3</c:v>
                </c:pt>
                <c:pt idx="6">
                  <c:v>3.2291255946834047E-2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D8-463E-BDC8-4295A2A1D2F4}"/>
            </c:ext>
          </c:extLst>
        </c:ser>
        <c:ser>
          <c:idx val="2"/>
          <c:order val="2"/>
          <c:tx>
            <c:strRef>
              <c:f>'wheat (consistent straw remov)'!$D$1</c:f>
              <c:strCache>
                <c:ptCount val="1"/>
                <c:pt idx="0">
                  <c:v>Fertilizer inputs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'wheat (consistent straw remov)'!$A$2:$A$8</c:f>
              <c:strCache>
                <c:ptCount val="7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  <c:pt idx="6">
                  <c:v>US</c:v>
                </c:pt>
              </c:strCache>
            </c:strRef>
          </c:cat>
          <c:val>
            <c:numRef>
              <c:f>'wheat (consistent straw remov)'!$D$2:$D$8</c:f>
              <c:numCache>
                <c:formatCode>0.000</c:formatCode>
                <c:ptCount val="7"/>
                <c:pt idx="0">
                  <c:v>0.11136849429557229</c:v>
                </c:pt>
                <c:pt idx="1">
                  <c:v>8.1478343636070427E-2</c:v>
                </c:pt>
                <c:pt idx="2">
                  <c:v>0.11104417180321083</c:v>
                </c:pt>
                <c:pt idx="3">
                  <c:v>8.7488842640106063E-2</c:v>
                </c:pt>
                <c:pt idx="4">
                  <c:v>8.6782243893695488E-2</c:v>
                </c:pt>
                <c:pt idx="5">
                  <c:v>8.434320097956173E-2</c:v>
                </c:pt>
                <c:pt idx="6">
                  <c:v>0.11760888383000602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3D8-463E-BDC8-4295A2A1D2F4}"/>
            </c:ext>
          </c:extLst>
        </c:ser>
        <c:ser>
          <c:idx val="3"/>
          <c:order val="3"/>
          <c:tx>
            <c:strRef>
              <c:f>'wheat (consistent straw remov)'!$E$1</c:f>
              <c:strCache>
                <c:ptCount val="1"/>
                <c:pt idx="0">
                  <c:v>Manure inputs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'wheat (consistent straw remov)'!$A$2:$A$8</c:f>
              <c:strCache>
                <c:ptCount val="7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  <c:pt idx="6">
                  <c:v>US</c:v>
                </c:pt>
              </c:strCache>
            </c:strRef>
          </c:cat>
          <c:val>
            <c:numRef>
              <c:f>'wheat (consistent straw remov)'!$E$2:$E$8</c:f>
              <c:numCache>
                <c:formatCode>0.000</c:formatCode>
                <c:ptCount val="7"/>
                <c:pt idx="0">
                  <c:v>0</c:v>
                </c:pt>
                <c:pt idx="1">
                  <c:v>2.3942879251917398E-3</c:v>
                </c:pt>
                <c:pt idx="2">
                  <c:v>0</c:v>
                </c:pt>
                <c:pt idx="3">
                  <c:v>4.0529715009090996E-3</c:v>
                </c:pt>
                <c:pt idx="4">
                  <c:v>5.7087975855450142E-3</c:v>
                </c:pt>
                <c:pt idx="5">
                  <c:v>1.0221706981788196E-2</c:v>
                </c:pt>
                <c:pt idx="6">
                  <c:v>1.0445640021490649E-2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3D8-463E-BDC8-4295A2A1D2F4}"/>
            </c:ext>
          </c:extLst>
        </c:ser>
        <c:ser>
          <c:idx val="4"/>
          <c:order val="4"/>
          <c:tx>
            <c:strRef>
              <c:f>'wheat (consistent straw remov)'!$F$1</c:f>
              <c:strCache>
                <c:ptCount val="1"/>
                <c:pt idx="0">
                  <c:v>Plant protection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'wheat (consistent straw remov)'!$A$2:$A$8</c:f>
              <c:strCache>
                <c:ptCount val="7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  <c:pt idx="6">
                  <c:v>US</c:v>
                </c:pt>
              </c:strCache>
            </c:strRef>
          </c:cat>
          <c:val>
            <c:numRef>
              <c:f>'wheat (consistent straw remov)'!$F$2:$F$8</c:f>
              <c:numCache>
                <c:formatCode>0.000</c:formatCode>
                <c:ptCount val="7"/>
                <c:pt idx="0">
                  <c:v>6.0404767898361829E-3</c:v>
                </c:pt>
                <c:pt idx="1">
                  <c:v>2.3368250149871378E-6</c:v>
                </c:pt>
                <c:pt idx="2">
                  <c:v>4.6071904015053174E-3</c:v>
                </c:pt>
                <c:pt idx="3">
                  <c:v>5.1435300975392582E-3</c:v>
                </c:pt>
                <c:pt idx="4">
                  <c:v>1.6047117591208623E-3</c:v>
                </c:pt>
                <c:pt idx="5">
                  <c:v>3.2613457359020352E-3</c:v>
                </c:pt>
                <c:pt idx="6">
                  <c:v>2.0995389411966252E-3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D8-463E-BDC8-4295A2A1D2F4}"/>
            </c:ext>
          </c:extLst>
        </c:ser>
        <c:ser>
          <c:idx val="5"/>
          <c:order val="5"/>
          <c:tx>
            <c:strRef>
              <c:f>'wheat (consistent straw remov)'!$G$1</c:f>
              <c:strCache>
                <c:ptCount val="1"/>
                <c:pt idx="0">
                  <c:v>Field activities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'wheat (consistent straw remov)'!$A$2:$A$8</c:f>
              <c:strCache>
                <c:ptCount val="7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  <c:pt idx="6">
                  <c:v>US</c:v>
                </c:pt>
              </c:strCache>
            </c:strRef>
          </c:cat>
          <c:val>
            <c:numRef>
              <c:f>'wheat (consistent straw remov)'!$G$2:$G$8</c:f>
              <c:numCache>
                <c:formatCode>0.000</c:formatCode>
                <c:ptCount val="7"/>
                <c:pt idx="0">
                  <c:v>2.5325258244794664E-2</c:v>
                </c:pt>
                <c:pt idx="1">
                  <c:v>5.8097759275675329E-2</c:v>
                </c:pt>
                <c:pt idx="2">
                  <c:v>2.3906602162141768E-2</c:v>
                </c:pt>
                <c:pt idx="3">
                  <c:v>9.5252968768353624E-2</c:v>
                </c:pt>
                <c:pt idx="4">
                  <c:v>4.314260463901929E-2</c:v>
                </c:pt>
                <c:pt idx="5">
                  <c:v>4.3992871485154725E-2</c:v>
                </c:pt>
                <c:pt idx="6">
                  <c:v>9.88865489742113E-2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3D8-463E-BDC8-4295A2A1D2F4}"/>
            </c:ext>
          </c:extLst>
        </c:ser>
        <c:ser>
          <c:idx val="6"/>
          <c:order val="6"/>
          <c:tx>
            <c:strRef>
              <c:f>'wheat (consistent straw remov)'!$H$1</c:f>
              <c:strCache>
                <c:ptCount val="1"/>
                <c:pt idx="0">
                  <c:v>Irrigation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'wheat (consistent straw remov)'!$A$2:$A$8</c:f>
              <c:strCache>
                <c:ptCount val="7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  <c:pt idx="6">
                  <c:v>US</c:v>
                </c:pt>
              </c:strCache>
            </c:strRef>
          </c:cat>
          <c:val>
            <c:numRef>
              <c:f>'wheat (consistent straw remov)'!$H$2:$H$8</c:f>
              <c:numCache>
                <c:formatCode>0.000</c:formatCode>
                <c:ptCount val="7"/>
                <c:pt idx="0">
                  <c:v>0</c:v>
                </c:pt>
                <c:pt idx="1">
                  <c:v>2.7207817331724319E-4</c:v>
                </c:pt>
                <c:pt idx="2">
                  <c:v>2.7207817331724319E-4</c:v>
                </c:pt>
                <c:pt idx="3">
                  <c:v>1.90440829560789E-3</c:v>
                </c:pt>
                <c:pt idx="4">
                  <c:v>8.6527620160588959E-5</c:v>
                </c:pt>
                <c:pt idx="5">
                  <c:v>1.3483052717690231E-10</c:v>
                </c:pt>
                <c:pt idx="6">
                  <c:v>2.8630076470863073E-10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3D8-463E-BDC8-4295A2A1D2F4}"/>
            </c:ext>
          </c:extLst>
        </c:ser>
        <c:ser>
          <c:idx val="7"/>
          <c:order val="7"/>
          <c:tx>
            <c:strRef>
              <c:f>'wheat (consistent straw remov)'!$I$1</c:f>
              <c:strCache>
                <c:ptCount val="1"/>
                <c:pt idx="0">
                  <c:v>Post-harvest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'wheat (consistent straw remov)'!$A$2:$A$8</c:f>
              <c:strCache>
                <c:ptCount val="7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  <c:pt idx="6">
                  <c:v>US</c:v>
                </c:pt>
              </c:strCache>
            </c:strRef>
          </c:cat>
          <c:val>
            <c:numRef>
              <c:f>'wheat (consistent straw remov)'!$I$2:$I$8</c:f>
              <c:numCache>
                <c:formatCode>0.000</c:formatCode>
                <c:ptCount val="7"/>
                <c:pt idx="0">
                  <c:v>1.8494299307152758E-3</c:v>
                </c:pt>
                <c:pt idx="1">
                  <c:v>4.8974071197103769E-4</c:v>
                </c:pt>
                <c:pt idx="2">
                  <c:v>4.8974071197103769E-4</c:v>
                </c:pt>
                <c:pt idx="3">
                  <c:v>5.8190253476907747E-2</c:v>
                </c:pt>
                <c:pt idx="4">
                  <c:v>7.3404912238015374E-2</c:v>
                </c:pt>
                <c:pt idx="5">
                  <c:v>6.0130179606955707E-2</c:v>
                </c:pt>
                <c:pt idx="6">
                  <c:v>6.152863707010936E-2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D8-463E-BDC8-4295A2A1D2F4}"/>
            </c:ext>
          </c:extLst>
        </c:ser>
        <c:ser>
          <c:idx val="8"/>
          <c:order val="8"/>
          <c:tx>
            <c:strRef>
              <c:f>'wheat (consistent straw remov)'!$J$1</c:f>
              <c:strCache>
                <c:ptCount val="1"/>
                <c:pt idx="0">
                  <c:v>Field-level CO2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'wheat (consistent straw remov)'!$A$2:$A$8</c:f>
              <c:strCache>
                <c:ptCount val="7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  <c:pt idx="6">
                  <c:v>US</c:v>
                </c:pt>
              </c:strCache>
            </c:strRef>
          </c:cat>
          <c:val>
            <c:numRef>
              <c:f>'wheat (consistent straw remov)'!$J$2:$J$8</c:f>
              <c:numCache>
                <c:formatCode>0.000</c:formatCode>
                <c:ptCount val="7"/>
                <c:pt idx="0">
                  <c:v>2.6056081362577314E-2</c:v>
                </c:pt>
                <c:pt idx="1">
                  <c:v>1.9371965940187714E-2</c:v>
                </c:pt>
                <c:pt idx="2">
                  <c:v>2.2763873834209344E-2</c:v>
                </c:pt>
                <c:pt idx="3">
                  <c:v>0.10357051269190604</c:v>
                </c:pt>
                <c:pt idx="4">
                  <c:v>3.6340330899029084E-2</c:v>
                </c:pt>
                <c:pt idx="5">
                  <c:v>3.4674740811148907E-2</c:v>
                </c:pt>
                <c:pt idx="6">
                  <c:v>6.8261042931136565E-2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3D8-463E-BDC8-4295A2A1D2F4}"/>
            </c:ext>
          </c:extLst>
        </c:ser>
        <c:ser>
          <c:idx val="9"/>
          <c:order val="9"/>
          <c:tx>
            <c:strRef>
              <c:f>'wheat (consistent straw remov)'!$K$1</c:f>
              <c:strCache>
                <c:ptCount val="1"/>
                <c:pt idx="0">
                  <c:v>Field-level N2O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'wheat (consistent straw remov)'!$Q$2:$Q$8</c:f>
                <c:numCache>
                  <c:formatCode>General</c:formatCode>
                  <c:ptCount val="7"/>
                  <c:pt idx="0">
                    <c:v>1.4555634943101549E-3</c:v>
                  </c:pt>
                  <c:pt idx="1">
                    <c:v>1.3564330942185767E-3</c:v>
                  </c:pt>
                  <c:pt idx="2">
                    <c:v>1.4073965216864263E-3</c:v>
                  </c:pt>
                  <c:pt idx="3">
                    <c:v>3.9048429798093998E-3</c:v>
                  </c:pt>
                  <c:pt idx="4">
                    <c:v>2.023636170804748E-3</c:v>
                  </c:pt>
                  <c:pt idx="5">
                    <c:v>3.8350825596473815E-3</c:v>
                  </c:pt>
                  <c:pt idx="6">
                    <c:v>3.1131313507107286E-3</c:v>
                  </c:pt>
                </c:numCache>
              </c:numRef>
            </c:plus>
            <c:minus>
              <c:numRef>
                <c:f>'wheat (consistent straw remov)'!$Q$2:$Q$8</c:f>
                <c:numCache>
                  <c:formatCode>General</c:formatCode>
                  <c:ptCount val="7"/>
                  <c:pt idx="0">
                    <c:v>1.4555634943101549E-3</c:v>
                  </c:pt>
                  <c:pt idx="1">
                    <c:v>1.3564330942185767E-3</c:v>
                  </c:pt>
                  <c:pt idx="2">
                    <c:v>1.4073965216864263E-3</c:v>
                  </c:pt>
                  <c:pt idx="3">
                    <c:v>3.9048429798093998E-3</c:v>
                  </c:pt>
                  <c:pt idx="4">
                    <c:v>2.023636170804748E-3</c:v>
                  </c:pt>
                  <c:pt idx="5">
                    <c:v>3.8350825596473815E-3</c:v>
                  </c:pt>
                  <c:pt idx="6">
                    <c:v>3.1131313507107286E-3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'wheat (consistent straw remov)'!$A$2:$A$8</c:f>
              <c:strCache>
                <c:ptCount val="7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  <c:pt idx="6">
                  <c:v>US</c:v>
                </c:pt>
              </c:strCache>
            </c:strRef>
          </c:cat>
          <c:val>
            <c:numRef>
              <c:f>'wheat (consistent straw remov)'!$K$2:$K$8</c:f>
              <c:numCache>
                <c:formatCode>0.000</c:formatCode>
                <c:ptCount val="7"/>
                <c:pt idx="0">
                  <c:v>0.16866251580087133</c:v>
                </c:pt>
                <c:pt idx="1">
                  <c:v>0.19361003898650919</c:v>
                </c:pt>
                <c:pt idx="2">
                  <c:v>0.17964414856893177</c:v>
                </c:pt>
                <c:pt idx="3">
                  <c:v>8.2866131077166227E-2</c:v>
                </c:pt>
                <c:pt idx="4">
                  <c:v>0.23373519089591921</c:v>
                </c:pt>
                <c:pt idx="5">
                  <c:v>0.22676882318398497</c:v>
                </c:pt>
                <c:pt idx="6">
                  <c:v>0.14682090154332522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3D8-463E-BDC8-4295A2A1D2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32298040"/>
        <c:axId val="732299352"/>
        <c:extLst>
          <c:ext xmlns:c15="http://schemas.microsoft.com/office/drawing/2012/chart" uri="{02D57815-91ED-43cb-92C2-25804820EDAC}">
            <c15:filteredBarSeries>
              <c15:ser>
                <c:idx val="10"/>
                <c:order val="10"/>
                <c:tx>
                  <c:strRef>
                    <c:extLst>
                      <c:ext uri="{02D57815-91ED-43cb-92C2-25804820EDAC}">
                        <c15:formulaRef>
                          <c15:sqref>'wheat (consistent straw remov)'!$L$1</c15:sqref>
                        </c15:formulaRef>
                      </c:ext>
                    </c:extLst>
                    <c:strCache>
                      <c:ptCount val="1"/>
                      <c:pt idx="0">
                        <c:v>Soil carbon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'wheat (consistent straw remov)'!$A$2:$A$8</c15:sqref>
                        </c15:formulaRef>
                      </c:ext>
                    </c:extLst>
                    <c:strCache>
                      <c:ptCount val="7"/>
                      <c:pt idx="0">
                        <c:v>SK</c:v>
                      </c:pt>
                      <c:pt idx="1">
                        <c:v>CA</c:v>
                      </c:pt>
                      <c:pt idx="2">
                        <c:v>CA-PP</c:v>
                      </c:pt>
                      <c:pt idx="3">
                        <c:v>AU</c:v>
                      </c:pt>
                      <c:pt idx="4">
                        <c:v>FR</c:v>
                      </c:pt>
                      <c:pt idx="5">
                        <c:v>DE</c:v>
                      </c:pt>
                      <c:pt idx="6">
                        <c:v>US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'wheat (consistent straw remov)'!$L$2:$L$8</c15:sqref>
                        </c15:formulaRef>
                      </c:ext>
                    </c:extLst>
                    <c:numCache>
                      <c:formatCode>0.000</c:formatCode>
                      <c:ptCount val="7"/>
                      <c:pt idx="0">
                        <c:v>-0.1446868096760707</c:v>
                      </c:pt>
                      <c:pt idx="1">
                        <c:v>-7.4052292511157539E-2</c:v>
                      </c:pt>
                      <c:pt idx="2">
                        <c:v>-9.763585473940295E-2</c:v>
                      </c:pt>
                      <c:pt idx="3">
                        <c:v>2.9466832234551581E-2</c:v>
                      </c:pt>
                      <c:pt idx="4">
                        <c:v>9.8094104864578147E-2</c:v>
                      </c:pt>
                      <c:pt idx="5">
                        <c:v>0.17149025098934209</c:v>
                      </c:pt>
                      <c:pt idx="6">
                        <c:v>5.6518541134104351E-2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53D8-463E-BDC8-4295A2A1D2F4}"/>
                  </c:ext>
                </c:extLst>
              </c15:ser>
            </c15:filteredBarSeries>
          </c:ext>
        </c:extLst>
      </c:barChart>
      <c:catAx>
        <c:axId val="73229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299352"/>
        <c:crosses val="autoZero"/>
        <c:auto val="1"/>
        <c:lblAlgn val="ctr"/>
        <c:lblOffset val="100"/>
        <c:noMultiLvlLbl val="0"/>
      </c:catAx>
      <c:valAx>
        <c:axId val="732299352"/>
        <c:scaling>
          <c:orientation val="minMax"/>
          <c:max val="0.8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kg CO</a:t>
                </a:r>
                <a:r>
                  <a:rPr lang="en-CA" sz="1100" baseline="-25000"/>
                  <a:t>2</a:t>
                </a:r>
                <a:r>
                  <a:rPr lang="en-CA" sz="1100"/>
                  <a:t>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29804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928258967628983E-3"/>
          <c:y val="0.78891321838628603"/>
          <c:w val="0.97665857392825894"/>
          <c:h val="0.183308894637114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GHG emissions per tonne wheat grain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675503062117235"/>
          <c:y val="0.17502333041703119"/>
          <c:w val="0.81268941382327209"/>
          <c:h val="0.528953820154682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'wheat (consistent straw remov)'!$B$1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'wheat (consistent straw remov)'!$A$2:$A$8</c:f>
              <c:strCache>
                <c:ptCount val="7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  <c:pt idx="6">
                  <c:v>US</c:v>
                </c:pt>
              </c:strCache>
            </c:strRef>
          </c:cat>
          <c:val>
            <c:numRef>
              <c:f>'wheat (consistent straw remov)'!$B$38:$B$44</c:f>
              <c:numCache>
                <c:formatCode>0.00</c:formatCode>
                <c:ptCount val="7"/>
                <c:pt idx="0">
                  <c:v>1.2528396304845417</c:v>
                </c:pt>
                <c:pt idx="1">
                  <c:v>1.7775773990059887</c:v>
                </c:pt>
                <c:pt idx="2">
                  <c:v>1.4329450461374806</c:v>
                </c:pt>
                <c:pt idx="3">
                  <c:v>3.1414598380540411</c:v>
                </c:pt>
                <c:pt idx="4">
                  <c:v>2.854398792772507</c:v>
                </c:pt>
                <c:pt idx="5">
                  <c:v>4.7861307552848045</c:v>
                </c:pt>
                <c:pt idx="6">
                  <c:v>4.1817263208957574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0-4A88-835F-4A11012FFEBC}"/>
            </c:ext>
          </c:extLst>
        </c:ser>
        <c:ser>
          <c:idx val="1"/>
          <c:order val="1"/>
          <c:tx>
            <c:strRef>
              <c:f>'wheat (consistent straw remov)'!$C$1</c:f>
              <c:strCache>
                <c:ptCount val="1"/>
                <c:pt idx="0">
                  <c:v>Seed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'wheat (consistent straw remov)'!$A$2:$A$8</c:f>
              <c:strCache>
                <c:ptCount val="7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  <c:pt idx="6">
                  <c:v>US</c:v>
                </c:pt>
              </c:strCache>
            </c:strRef>
          </c:cat>
          <c:val>
            <c:numRef>
              <c:f>'wheat (consistent straw remov)'!$C$38:$C$44</c:f>
              <c:numCache>
                <c:formatCode>0.00</c:formatCode>
                <c:ptCount val="7"/>
                <c:pt idx="0">
                  <c:v>18.225833672048928</c:v>
                </c:pt>
                <c:pt idx="1">
                  <c:v>19.118026311758285</c:v>
                </c:pt>
                <c:pt idx="2">
                  <c:v>18.900363773104495</c:v>
                </c:pt>
                <c:pt idx="3">
                  <c:v>120.1893235450313</c:v>
                </c:pt>
                <c:pt idx="4">
                  <c:v>9.7134764888377845</c:v>
                </c:pt>
                <c:pt idx="5">
                  <c:v>8.9510527989692221</c:v>
                </c:pt>
                <c:pt idx="6">
                  <c:v>32.291255946834049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A0-4A88-835F-4A11012FFEBC}"/>
            </c:ext>
          </c:extLst>
        </c:ser>
        <c:ser>
          <c:idx val="2"/>
          <c:order val="2"/>
          <c:tx>
            <c:strRef>
              <c:f>'wheat (consistent straw remov)'!$D$1</c:f>
              <c:strCache>
                <c:ptCount val="1"/>
                <c:pt idx="0">
                  <c:v>Fertilizer inputs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'wheat (consistent straw remov)'!$A$2:$A$8</c:f>
              <c:strCache>
                <c:ptCount val="7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  <c:pt idx="6">
                  <c:v>US</c:v>
                </c:pt>
              </c:strCache>
            </c:strRef>
          </c:cat>
          <c:val>
            <c:numRef>
              <c:f>'wheat (consistent straw remov)'!$D$38:$D$44</c:f>
              <c:numCache>
                <c:formatCode>0.00</c:formatCode>
                <c:ptCount val="7"/>
                <c:pt idx="0">
                  <c:v>111.36849429557229</c:v>
                </c:pt>
                <c:pt idx="1">
                  <c:v>81.478343636070434</c:v>
                </c:pt>
                <c:pt idx="2">
                  <c:v>111.04417180321083</c:v>
                </c:pt>
                <c:pt idx="3">
                  <c:v>87.488842640106057</c:v>
                </c:pt>
                <c:pt idx="4">
                  <c:v>86.782243893695494</c:v>
                </c:pt>
                <c:pt idx="5">
                  <c:v>84.343200979561729</c:v>
                </c:pt>
                <c:pt idx="6">
                  <c:v>117.60888383000602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A0-4A88-835F-4A11012FFEBC}"/>
            </c:ext>
          </c:extLst>
        </c:ser>
        <c:ser>
          <c:idx val="3"/>
          <c:order val="3"/>
          <c:tx>
            <c:strRef>
              <c:f>'wheat (consistent straw remov)'!$E$1</c:f>
              <c:strCache>
                <c:ptCount val="1"/>
                <c:pt idx="0">
                  <c:v>Manure inputs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'wheat (consistent straw remov)'!$A$2:$A$8</c:f>
              <c:strCache>
                <c:ptCount val="7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  <c:pt idx="6">
                  <c:v>US</c:v>
                </c:pt>
              </c:strCache>
            </c:strRef>
          </c:cat>
          <c:val>
            <c:numRef>
              <c:f>'wheat (consistent straw remov)'!$E$38:$E$44</c:f>
              <c:numCache>
                <c:formatCode>0.00</c:formatCode>
                <c:ptCount val="7"/>
                <c:pt idx="0">
                  <c:v>0</c:v>
                </c:pt>
                <c:pt idx="1">
                  <c:v>2.3942879251917399</c:v>
                </c:pt>
                <c:pt idx="2">
                  <c:v>0</c:v>
                </c:pt>
                <c:pt idx="3">
                  <c:v>4.0529715009090994</c:v>
                </c:pt>
                <c:pt idx="4">
                  <c:v>5.7087975855450139</c:v>
                </c:pt>
                <c:pt idx="5">
                  <c:v>10.221706981788197</c:v>
                </c:pt>
                <c:pt idx="6">
                  <c:v>10.445640021490648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A0-4A88-835F-4A11012FFEBC}"/>
            </c:ext>
          </c:extLst>
        </c:ser>
        <c:ser>
          <c:idx val="4"/>
          <c:order val="4"/>
          <c:tx>
            <c:strRef>
              <c:f>'wheat (consistent straw remov)'!$F$1</c:f>
              <c:strCache>
                <c:ptCount val="1"/>
                <c:pt idx="0">
                  <c:v>Plant protection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'wheat (consistent straw remov)'!$A$2:$A$8</c:f>
              <c:strCache>
                <c:ptCount val="7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  <c:pt idx="6">
                  <c:v>US</c:v>
                </c:pt>
              </c:strCache>
            </c:strRef>
          </c:cat>
          <c:val>
            <c:numRef>
              <c:f>'wheat (consistent straw remov)'!$F$38:$F$44</c:f>
              <c:numCache>
                <c:formatCode>0.00</c:formatCode>
                <c:ptCount val="7"/>
                <c:pt idx="0">
                  <c:v>6.0404767898361831</c:v>
                </c:pt>
                <c:pt idx="1">
                  <c:v>2.3368250149871377E-3</c:v>
                </c:pt>
                <c:pt idx="2">
                  <c:v>4.6071904015053171</c:v>
                </c:pt>
                <c:pt idx="3">
                  <c:v>5.1435300975392586</c:v>
                </c:pt>
                <c:pt idx="4">
                  <c:v>1.6047117591208624</c:v>
                </c:pt>
                <c:pt idx="5">
                  <c:v>3.2613457359020352</c:v>
                </c:pt>
                <c:pt idx="6">
                  <c:v>2.099538941196625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A0-4A88-835F-4A11012FFEBC}"/>
            </c:ext>
          </c:extLst>
        </c:ser>
        <c:ser>
          <c:idx val="5"/>
          <c:order val="5"/>
          <c:tx>
            <c:strRef>
              <c:f>'wheat (consistent straw remov)'!$G$1</c:f>
              <c:strCache>
                <c:ptCount val="1"/>
                <c:pt idx="0">
                  <c:v>Field activities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'wheat (consistent straw remov)'!$A$2:$A$8</c:f>
              <c:strCache>
                <c:ptCount val="7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  <c:pt idx="6">
                  <c:v>US</c:v>
                </c:pt>
              </c:strCache>
            </c:strRef>
          </c:cat>
          <c:val>
            <c:numRef>
              <c:f>'wheat (consistent straw remov)'!$G$38:$G$44</c:f>
              <c:numCache>
                <c:formatCode>0.00</c:formatCode>
                <c:ptCount val="7"/>
                <c:pt idx="0">
                  <c:v>25.325258244794664</c:v>
                </c:pt>
                <c:pt idx="1">
                  <c:v>58.09775927567533</c:v>
                </c:pt>
                <c:pt idx="2">
                  <c:v>23.906602162141766</c:v>
                </c:pt>
                <c:pt idx="3">
                  <c:v>95.252968768353625</c:v>
                </c:pt>
                <c:pt idx="4">
                  <c:v>43.142604639019289</c:v>
                </c:pt>
                <c:pt idx="5">
                  <c:v>43.992871485154723</c:v>
                </c:pt>
                <c:pt idx="6">
                  <c:v>98.886548974211294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EA0-4A88-835F-4A11012FFEBC}"/>
            </c:ext>
          </c:extLst>
        </c:ser>
        <c:ser>
          <c:idx val="6"/>
          <c:order val="6"/>
          <c:tx>
            <c:strRef>
              <c:f>'wheat (consistent straw remov)'!$H$1</c:f>
              <c:strCache>
                <c:ptCount val="1"/>
                <c:pt idx="0">
                  <c:v>Irrigation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'wheat (consistent straw remov)'!$A$2:$A$8</c:f>
              <c:strCache>
                <c:ptCount val="7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  <c:pt idx="6">
                  <c:v>US</c:v>
                </c:pt>
              </c:strCache>
            </c:strRef>
          </c:cat>
          <c:val>
            <c:numRef>
              <c:f>'wheat (consistent straw remov)'!$H$38:$H$44</c:f>
              <c:numCache>
                <c:formatCode>0.00</c:formatCode>
                <c:ptCount val="7"/>
                <c:pt idx="0">
                  <c:v>0</c:v>
                </c:pt>
                <c:pt idx="1">
                  <c:v>0.27207817331724321</c:v>
                </c:pt>
                <c:pt idx="2">
                  <c:v>0.27207817331724321</c:v>
                </c:pt>
                <c:pt idx="3">
                  <c:v>1.90440829560789</c:v>
                </c:pt>
                <c:pt idx="4">
                  <c:v>8.6527620160588958E-2</c:v>
                </c:pt>
                <c:pt idx="5">
                  <c:v>1.348305271769023E-7</c:v>
                </c:pt>
                <c:pt idx="6">
                  <c:v>2.8630076470863071E-7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EA0-4A88-835F-4A11012FFEBC}"/>
            </c:ext>
          </c:extLst>
        </c:ser>
        <c:ser>
          <c:idx val="7"/>
          <c:order val="7"/>
          <c:tx>
            <c:strRef>
              <c:f>'wheat (consistent straw remov)'!$I$1</c:f>
              <c:strCache>
                <c:ptCount val="1"/>
                <c:pt idx="0">
                  <c:v>Post-harvest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'wheat (consistent straw remov)'!$A$2:$A$8</c:f>
              <c:strCache>
                <c:ptCount val="7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  <c:pt idx="6">
                  <c:v>US</c:v>
                </c:pt>
              </c:strCache>
            </c:strRef>
          </c:cat>
          <c:val>
            <c:numRef>
              <c:f>'wheat (consistent straw remov)'!$I$38:$I$44</c:f>
              <c:numCache>
                <c:formatCode>0.00</c:formatCode>
                <c:ptCount val="7"/>
                <c:pt idx="0">
                  <c:v>1.8494299307152757</c:v>
                </c:pt>
                <c:pt idx="1">
                  <c:v>0.48974071197103769</c:v>
                </c:pt>
                <c:pt idx="2">
                  <c:v>0.48974071197103769</c:v>
                </c:pt>
                <c:pt idx="3">
                  <c:v>58.190253476907749</c:v>
                </c:pt>
                <c:pt idx="4">
                  <c:v>73.40491223801537</c:v>
                </c:pt>
                <c:pt idx="5">
                  <c:v>60.130179606955707</c:v>
                </c:pt>
                <c:pt idx="6">
                  <c:v>61.528637070109362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EA0-4A88-835F-4A11012FFEBC}"/>
            </c:ext>
          </c:extLst>
        </c:ser>
        <c:ser>
          <c:idx val="8"/>
          <c:order val="8"/>
          <c:tx>
            <c:strRef>
              <c:f>'wheat (consistent straw remov)'!$J$1</c:f>
              <c:strCache>
                <c:ptCount val="1"/>
                <c:pt idx="0">
                  <c:v>Field-level CO2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'wheat (consistent straw remov)'!$A$2:$A$8</c:f>
              <c:strCache>
                <c:ptCount val="7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  <c:pt idx="6">
                  <c:v>US</c:v>
                </c:pt>
              </c:strCache>
            </c:strRef>
          </c:cat>
          <c:val>
            <c:numRef>
              <c:f>'wheat (consistent straw remov)'!$J$38:$J$44</c:f>
              <c:numCache>
                <c:formatCode>0.00</c:formatCode>
                <c:ptCount val="7"/>
                <c:pt idx="0">
                  <c:v>26.056081362577313</c:v>
                </c:pt>
                <c:pt idx="1">
                  <c:v>19.371965940187714</c:v>
                </c:pt>
                <c:pt idx="2">
                  <c:v>22.763873834209345</c:v>
                </c:pt>
                <c:pt idx="3">
                  <c:v>103.57051269190603</c:v>
                </c:pt>
                <c:pt idx="4">
                  <c:v>36.340330899029084</c:v>
                </c:pt>
                <c:pt idx="5">
                  <c:v>34.674740811148908</c:v>
                </c:pt>
                <c:pt idx="6">
                  <c:v>68.261042931136558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EA0-4A88-835F-4A11012FFEBC}"/>
            </c:ext>
          </c:extLst>
        </c:ser>
        <c:ser>
          <c:idx val="9"/>
          <c:order val="9"/>
          <c:tx>
            <c:strRef>
              <c:f>'wheat (consistent straw remov)'!$K$1</c:f>
              <c:strCache>
                <c:ptCount val="1"/>
                <c:pt idx="0">
                  <c:v>Field-level N2O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4064793288411536E-3"/>
                  <c:y val="-9.2067090197587353E-2"/>
                </c:manualLayout>
              </c:layout>
              <c:tx>
                <c:rich>
                  <a:bodyPr/>
                  <a:lstStyle/>
                  <a:p>
                    <a:fld id="{9F309E28-E969-4471-A16A-0D3B226E5683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6EA0-4A88-835F-4A11012FFEBC}"/>
                </c:ext>
              </c:extLst>
            </c:dLbl>
            <c:dLbl>
              <c:idx val="1"/>
              <c:layout>
                <c:manualLayout>
                  <c:x val="-4.0392260566203036E-17"/>
                  <c:y val="-9.5608132128263856E-2"/>
                </c:manualLayout>
              </c:layout>
              <c:tx>
                <c:rich>
                  <a:bodyPr/>
                  <a:lstStyle/>
                  <a:p>
                    <a:fld id="{963B2F1D-3EA3-4767-BB35-A05E9B50A7D1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6EA0-4A88-835F-4A11012FFEB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126F3D8-8C02-4964-B9A7-208BFE96EB43}" type="CELLRANGE">
                      <a:rPr lang="en-CA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6EA0-4A88-835F-4A11012FFEBC}"/>
                </c:ext>
              </c:extLst>
            </c:dLbl>
            <c:dLbl>
              <c:idx val="3"/>
              <c:layout>
                <c:manualLayout>
                  <c:x val="0"/>
                  <c:y val="-8.1443964405558081E-2"/>
                </c:manualLayout>
              </c:layout>
              <c:tx>
                <c:rich>
                  <a:bodyPr/>
                  <a:lstStyle/>
                  <a:p>
                    <a:fld id="{EE698BDB-83B2-4BFA-8824-BFDF9AFE7357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6EA0-4A88-835F-4A11012FFEBC}"/>
                </c:ext>
              </c:extLst>
            </c:dLbl>
            <c:dLbl>
              <c:idx val="4"/>
              <c:layout>
                <c:manualLayout>
                  <c:x val="4.406479328841072E-3"/>
                  <c:y val="-0.18059313846449829"/>
                </c:manualLayout>
              </c:layout>
              <c:tx>
                <c:rich>
                  <a:bodyPr/>
                  <a:lstStyle/>
                  <a:p>
                    <a:fld id="{2157915B-B87E-4B33-8A81-3E8E2571415C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6EA0-4A88-835F-4A11012FFEBC}"/>
                </c:ext>
              </c:extLst>
            </c:dLbl>
            <c:dLbl>
              <c:idx val="5"/>
              <c:layout>
                <c:manualLayout>
                  <c:x val="0"/>
                  <c:y val="-0.21954459970193907"/>
                </c:manualLayout>
              </c:layout>
              <c:tx>
                <c:rich>
                  <a:bodyPr/>
                  <a:lstStyle/>
                  <a:p>
                    <a:fld id="{A01BCF99-8B6E-4B00-80A3-0A7DF4168AE9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6EA0-4A88-835F-4A11012FFEBC}"/>
                </c:ext>
              </c:extLst>
            </c:dLbl>
            <c:dLbl>
              <c:idx val="6"/>
              <c:layout>
                <c:manualLayout>
                  <c:x val="-4.4064793288411536E-3"/>
                  <c:y val="-0.14164167722705748"/>
                </c:manualLayout>
              </c:layout>
              <c:tx>
                <c:rich>
                  <a:bodyPr/>
                  <a:lstStyle/>
                  <a:p>
                    <a:fld id="{772362D9-2BC2-47FA-B8B2-437570754566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279-42C2-9D61-A4B13E6744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'wheat (consistent straw remov)'!$A$2:$A$8</c:f>
              <c:strCache>
                <c:ptCount val="7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  <c:pt idx="6">
                  <c:v>US</c:v>
                </c:pt>
              </c:strCache>
            </c:strRef>
          </c:cat>
          <c:val>
            <c:numRef>
              <c:f>'wheat (consistent straw remov)'!$K$38:$K$44</c:f>
              <c:numCache>
                <c:formatCode>0.00</c:formatCode>
                <c:ptCount val="7"/>
                <c:pt idx="0">
                  <c:v>168.66251580087132</c:v>
                </c:pt>
                <c:pt idx="1">
                  <c:v>193.61003898650918</c:v>
                </c:pt>
                <c:pt idx="2">
                  <c:v>179.64414856893177</c:v>
                </c:pt>
                <c:pt idx="3">
                  <c:v>82.86613107716623</c:v>
                </c:pt>
                <c:pt idx="4">
                  <c:v>233.7351908959192</c:v>
                </c:pt>
                <c:pt idx="5">
                  <c:v>226.76882318398498</c:v>
                </c:pt>
                <c:pt idx="6">
                  <c:v>146.82090154332522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'wheat (consistent straw remov)'!$R$2:$R$8</c15:f>
                <c15:dlblRangeCache>
                  <c:ptCount val="7"/>
                  <c:pt idx="0">
                    <c:v>a</c:v>
                  </c:pt>
                  <c:pt idx="1">
                    <c:v>b</c:v>
                  </c:pt>
                  <c:pt idx="2">
                    <c:v>b</c:v>
                  </c:pt>
                  <c:pt idx="3">
                    <c:v>c</c:v>
                  </c:pt>
                  <c:pt idx="4">
                    <c:v>d</c:v>
                  </c:pt>
                  <c:pt idx="5">
                    <c:v>e</c:v>
                  </c:pt>
                  <c:pt idx="6">
                    <c:v>f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6EA0-4A88-835F-4A11012FFEBC}"/>
            </c:ext>
          </c:extLst>
        </c:ser>
        <c:ser>
          <c:idx val="10"/>
          <c:order val="10"/>
          <c:tx>
            <c:strRef>
              <c:f>'wheat (consistent straw remov)'!$L$1</c:f>
              <c:strCache>
                <c:ptCount val="1"/>
                <c:pt idx="0">
                  <c:v>Soil carbon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'wheat (consistent straw remov)'!$A$2:$A$8</c:f>
              <c:strCache>
                <c:ptCount val="7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  <c:pt idx="6">
                  <c:v>US</c:v>
                </c:pt>
              </c:strCache>
            </c:strRef>
          </c:cat>
          <c:val>
            <c:numRef>
              <c:f>'wheat (consistent straw remov)'!$L$38:$L$44</c:f>
              <c:numCache>
                <c:formatCode>0.00</c:formatCode>
                <c:ptCount val="7"/>
                <c:pt idx="0">
                  <c:v>-144.68680967607071</c:v>
                </c:pt>
                <c:pt idx="1">
                  <c:v>-74.052292511157532</c:v>
                </c:pt>
                <c:pt idx="2">
                  <c:v>-97.635854739402944</c:v>
                </c:pt>
                <c:pt idx="3">
                  <c:v>29.466832234551582</c:v>
                </c:pt>
                <c:pt idx="4">
                  <c:v>98.094104864578142</c:v>
                </c:pt>
                <c:pt idx="5">
                  <c:v>171.49025098934209</c:v>
                </c:pt>
                <c:pt idx="6">
                  <c:v>56.518541134104353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EA0-4A88-835F-4A11012FFE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32298040"/>
        <c:axId val="732299352"/>
      </c:barChart>
      <c:lineChart>
        <c:grouping val="standard"/>
        <c:varyColors val="0"/>
        <c:ser>
          <c:idx val="11"/>
          <c:order val="11"/>
          <c:tx>
            <c:v>SK Total</c:v>
          </c:tx>
          <c:spPr>
            <a:ln w="28575" cap="rnd">
              <a:solidFill>
                <a:schemeClr val="accent6">
                  <a:lumMod val="6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'wheat (consistent straw remov)'!$P$38:$P$44</c:f>
              <c:numCache>
                <c:formatCode>0.000</c:formatCode>
                <c:ptCount val="7"/>
                <c:pt idx="0">
                  <c:v>214.09412005082982</c:v>
                </c:pt>
                <c:pt idx="1">
                  <c:v>214.09412005082982</c:v>
                </c:pt>
                <c:pt idx="2" formatCode="0.00">
                  <c:v>214.09412005082982</c:v>
                </c:pt>
                <c:pt idx="3">
                  <c:v>214.09412005082982</c:v>
                </c:pt>
                <c:pt idx="4">
                  <c:v>214.09412005082982</c:v>
                </c:pt>
                <c:pt idx="5">
                  <c:v>214.09412005082982</c:v>
                </c:pt>
                <c:pt idx="6">
                  <c:v>214.09412005082982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EA0-4A88-835F-4A11012FFE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2298040"/>
        <c:axId val="732299352"/>
        <c:extLst>
          <c:ext xmlns:c15="http://schemas.microsoft.com/office/drawing/2012/chart" uri="{02D57815-91ED-43cb-92C2-25804820EDAC}">
            <c15:filteredLineSeries>
              <c15:ser>
                <c:idx val="12"/>
                <c:order val="12"/>
                <c:tx>
                  <c:v> </c:v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'wheat (consistent straw remov)'!$Q$2:$Q$8</c15:sqref>
                          </c15:formulaRef>
                        </c:ext>
                      </c:extLst>
                      <c:numCache>
                        <c:formatCode>General</c:formatCode>
                        <c:ptCount val="7"/>
                        <c:pt idx="0">
                          <c:v>1.4555634943101549E-3</c:v>
                        </c:pt>
                        <c:pt idx="1">
                          <c:v>1.3564330942185767E-3</c:v>
                        </c:pt>
                        <c:pt idx="2">
                          <c:v>1.4073965216864263E-3</c:v>
                        </c:pt>
                        <c:pt idx="3">
                          <c:v>3.9048429798093998E-3</c:v>
                        </c:pt>
                        <c:pt idx="4">
                          <c:v>2.023636170804748E-3</c:v>
                        </c:pt>
                        <c:pt idx="5">
                          <c:v>3.8350825596473815E-3</c:v>
                        </c:pt>
                        <c:pt idx="6">
                          <c:v>3.1131313507107286E-3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'wheat (consistent straw remov)'!$Q$2:$Q$8</c15:sqref>
                          </c15:formulaRef>
                        </c:ext>
                      </c:extLst>
                      <c:numCache>
                        <c:formatCode>General</c:formatCode>
                        <c:ptCount val="7"/>
                        <c:pt idx="0">
                          <c:v>1.4555634943101549E-3</c:v>
                        </c:pt>
                        <c:pt idx="1">
                          <c:v>1.3564330942185767E-3</c:v>
                        </c:pt>
                        <c:pt idx="2">
                          <c:v>1.4073965216864263E-3</c:v>
                        </c:pt>
                        <c:pt idx="3">
                          <c:v>3.9048429798093998E-3</c:v>
                        </c:pt>
                        <c:pt idx="4">
                          <c:v>2.023636170804748E-3</c:v>
                        </c:pt>
                        <c:pt idx="5">
                          <c:v>3.8350825596473815E-3</c:v>
                        </c:pt>
                        <c:pt idx="6">
                          <c:v>3.1131313507107286E-3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val>
                  <c:numRef>
                    <c:extLst>
                      <c:ext uri="{02D57815-91ED-43cb-92C2-25804820EDAC}">
                        <c15:formulaRef>
                          <c15:sqref>'wheat (consistent straw remov)'!$O$38:$O$44</c15:sqref>
                        </c15:formulaRef>
                      </c:ext>
                    </c:extLst>
                    <c:numCache>
                      <c:formatCode>0.000</c:formatCode>
                      <c:ptCount val="7"/>
                      <c:pt idx="0">
                        <c:v>214.09412005082982</c:v>
                      </c:pt>
                      <c:pt idx="1">
                        <c:v>302.55986267354439</c:v>
                      </c:pt>
                      <c:pt idx="2" formatCode="0.00">
                        <c:v>265.4252597351263</c:v>
                      </c:pt>
                      <c:pt idx="3">
                        <c:v>591.26723416613288</c:v>
                      </c:pt>
                      <c:pt idx="4">
                        <c:v>591.46729967669341</c:v>
                      </c:pt>
                      <c:pt idx="5">
                        <c:v>648.62030346292295</c:v>
                      </c:pt>
                      <c:pt idx="6">
                        <c:v>598.64271699961057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2-6EA0-4A88-835F-4A11012FFEBC}"/>
                  </c:ext>
                </c:extLst>
              </c15:ser>
            </c15:filteredLineSeries>
          </c:ext>
        </c:extLst>
      </c:lineChart>
      <c:catAx>
        <c:axId val="73229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299352"/>
        <c:crosses val="autoZero"/>
        <c:auto val="1"/>
        <c:lblAlgn val="ctr"/>
        <c:lblOffset val="100"/>
        <c:noMultiLvlLbl val="0"/>
      </c:catAx>
      <c:valAx>
        <c:axId val="732299352"/>
        <c:scaling>
          <c:orientation val="minMax"/>
          <c:max val="8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kg CO</a:t>
                </a:r>
                <a:r>
                  <a:rPr lang="en-CA" sz="1100" baseline="-25000"/>
                  <a:t>2</a:t>
                </a:r>
                <a:r>
                  <a:rPr lang="en-CA" sz="1100"/>
                  <a:t>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29804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927584273167729E-3"/>
          <c:y val="0.75146912599302029"/>
          <c:w val="0.95999960128324913"/>
          <c:h val="0.248530861197183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3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GHG emission per kg peas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31326231279914"/>
          <c:y val="0.13904897570838351"/>
          <c:w val="0.83472595337347533"/>
          <c:h val="0.528005655171154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peas!$B$1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13013166499366724"/>
                </c:manualLayout>
              </c:layout>
              <c:tx>
                <c:rich>
                  <a:bodyPr/>
                  <a:lstStyle/>
                  <a:p>
                    <a:fld id="{5FA4C4E3-CCEA-4F19-BBD5-A44BB105F15D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4F7-4E3E-A439-9E536BF1D157}"/>
                </c:ext>
              </c:extLst>
            </c:dLbl>
            <c:dLbl>
              <c:idx val="1"/>
              <c:layout>
                <c:manualLayout>
                  <c:x val="1.9937969366487507E-3"/>
                  <c:y val="-0.1487219028499055"/>
                </c:manualLayout>
              </c:layout>
              <c:tx>
                <c:rich>
                  <a:bodyPr/>
                  <a:lstStyle/>
                  <a:p>
                    <a:fld id="{18735967-C9EE-4457-926E-C29037DF03B5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4F7-4E3E-A439-9E536BF1D157}"/>
                </c:ext>
              </c:extLst>
            </c:dLbl>
            <c:dLbl>
              <c:idx val="2"/>
              <c:layout>
                <c:manualLayout>
                  <c:x val="0"/>
                  <c:y val="-0.14700242073788394"/>
                </c:manualLayout>
              </c:layout>
              <c:tx>
                <c:rich>
                  <a:bodyPr/>
                  <a:lstStyle/>
                  <a:p>
                    <a:fld id="{995B0FBA-53D4-4A6E-9B8C-CF9456AADE73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F4F7-4E3E-A439-9E536BF1D157}"/>
                </c:ext>
              </c:extLst>
            </c:dLbl>
            <c:dLbl>
              <c:idx val="3"/>
              <c:layout>
                <c:manualLayout>
                  <c:x val="7.3105043161423962E-17"/>
                  <c:y val="-0.25096821105921541"/>
                </c:manualLayout>
              </c:layout>
              <c:tx>
                <c:rich>
                  <a:bodyPr/>
                  <a:lstStyle/>
                  <a:p>
                    <a:fld id="{44ADB823-4466-4696-8A0C-27B38572EFAA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4F7-4E3E-A439-9E536BF1D157}"/>
                </c:ext>
              </c:extLst>
            </c:dLbl>
            <c:dLbl>
              <c:idx val="4"/>
              <c:layout>
                <c:manualLayout>
                  <c:x val="-2.7385767401530707E-3"/>
                  <c:y val="-0.36696796249773378"/>
                </c:manualLayout>
              </c:layout>
              <c:tx>
                <c:rich>
                  <a:bodyPr/>
                  <a:lstStyle/>
                  <a:p>
                    <a:fld id="{FA310AA4-D6C3-4B67-B6E7-0E0B193E69BB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F4F7-4E3E-A439-9E536BF1D157}"/>
                </c:ext>
              </c:extLst>
            </c:dLbl>
            <c:dLbl>
              <c:idx val="5"/>
              <c:layout>
                <c:manualLayout>
                  <c:x val="-1.4621008632284792E-16"/>
                  <c:y val="-0.27885356784357268"/>
                </c:manualLayout>
              </c:layout>
              <c:tx>
                <c:rich>
                  <a:bodyPr/>
                  <a:lstStyle/>
                  <a:p>
                    <a:fld id="{7653F569-76D2-4204-89E4-EEB8EC5FCB10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4F7-4E3E-A439-9E536BF1D1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peas!$B$2:$B$7</c:f>
              <c:numCache>
                <c:formatCode>0.00E+00</c:formatCode>
                <c:ptCount val="6"/>
                <c:pt idx="0">
                  <c:v>1.4E-3</c:v>
                </c:pt>
                <c:pt idx="1">
                  <c:v>1.6900000000000001E-3</c:v>
                </c:pt>
                <c:pt idx="2">
                  <c:v>1.66E-3</c:v>
                </c:pt>
                <c:pt idx="3" formatCode="0.000">
                  <c:v>5.3499999999999997E-3</c:v>
                </c:pt>
                <c:pt idx="4" formatCode="0.000">
                  <c:v>1.051E-2</c:v>
                </c:pt>
                <c:pt idx="5" formatCode="0.000">
                  <c:v>7.5700000000000003E-3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peas!$T$2:$T$7</c15:f>
                <c15:dlblRangeCache>
                  <c:ptCount val="6"/>
                  <c:pt idx="0">
                    <c:v>a</c:v>
                  </c:pt>
                  <c:pt idx="1">
                    <c:v>b</c:v>
                  </c:pt>
                  <c:pt idx="2">
                    <c:v>b</c:v>
                  </c:pt>
                  <c:pt idx="3">
                    <c:v>c</c:v>
                  </c:pt>
                  <c:pt idx="4">
                    <c:v>d</c:v>
                  </c:pt>
                  <c:pt idx="5">
                    <c:v>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F4F7-4E3E-A439-9E536BF1D157}"/>
            </c:ext>
          </c:extLst>
        </c:ser>
        <c:ser>
          <c:idx val="1"/>
          <c:order val="1"/>
          <c:tx>
            <c:strRef>
              <c:f>peas!$C$1</c:f>
              <c:strCache>
                <c:ptCount val="1"/>
                <c:pt idx="0">
                  <c:v>Seed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peas!$C$2:$C$7</c:f>
              <c:numCache>
                <c:formatCode>0.00E+00</c:formatCode>
                <c:ptCount val="6"/>
                <c:pt idx="0">
                  <c:v>1.222E-2</c:v>
                </c:pt>
                <c:pt idx="1">
                  <c:v>1.1560000000000001E-2</c:v>
                </c:pt>
                <c:pt idx="2">
                  <c:v>1.0869999999999999E-2</c:v>
                </c:pt>
                <c:pt idx="3" formatCode="0.000">
                  <c:v>1.409E-2</c:v>
                </c:pt>
                <c:pt idx="4" formatCode="0.000">
                  <c:v>2.053E-2</c:v>
                </c:pt>
                <c:pt idx="5" formatCode="0.000">
                  <c:v>8.3800000000000003E-3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4F7-4E3E-A439-9E536BF1D157}"/>
            </c:ext>
          </c:extLst>
        </c:ser>
        <c:ser>
          <c:idx val="2"/>
          <c:order val="2"/>
          <c:tx>
            <c:strRef>
              <c:f>peas!$D$1</c:f>
              <c:strCache>
                <c:ptCount val="1"/>
                <c:pt idx="0">
                  <c:v>Fertilizer inputs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peas!$D$2:$D$7</c:f>
              <c:numCache>
                <c:formatCode>0.000</c:formatCode>
                <c:ptCount val="6"/>
                <c:pt idx="0">
                  <c:v>3.1669999999999997E-2</c:v>
                </c:pt>
                <c:pt idx="1">
                  <c:v>3.4079999999999999E-2</c:v>
                </c:pt>
                <c:pt idx="2">
                  <c:v>3.3399999999999999E-2</c:v>
                </c:pt>
                <c:pt idx="3">
                  <c:v>5.0700000000000002E-2</c:v>
                </c:pt>
                <c:pt idx="4">
                  <c:v>8.2309999999999994E-2</c:v>
                </c:pt>
                <c:pt idx="5">
                  <c:v>9.7979999999999998E-2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4F7-4E3E-A439-9E536BF1D157}"/>
            </c:ext>
          </c:extLst>
        </c:ser>
        <c:ser>
          <c:idx val="3"/>
          <c:order val="3"/>
          <c:tx>
            <c:strRef>
              <c:f>peas!$E$1</c:f>
              <c:strCache>
                <c:ptCount val="1"/>
                <c:pt idx="0">
                  <c:v>Manure inputs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peas!$E$2:$E$7</c:f>
              <c:numCache>
                <c:formatCode>0.000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1.226E-2</c:v>
                </c:pt>
                <c:pt idx="4">
                  <c:v>2.5080000000000002E-2</c:v>
                </c:pt>
                <c:pt idx="5">
                  <c:v>1.8409999999999999E-2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4F7-4E3E-A439-9E536BF1D157}"/>
            </c:ext>
          </c:extLst>
        </c:ser>
        <c:ser>
          <c:idx val="11"/>
          <c:order val="4"/>
          <c:tx>
            <c:strRef>
              <c:f>peas!$F$1</c:f>
              <c:strCache>
                <c:ptCount val="1"/>
                <c:pt idx="0">
                  <c:v>Inoculant inputs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peas!$F$2:$F$7</c:f>
              <c:numCache>
                <c:formatCode>0.000</c:formatCode>
                <c:ptCount val="6"/>
                <c:pt idx="0">
                  <c:v>8.8000000000000003E-4</c:v>
                </c:pt>
                <c:pt idx="1">
                  <c:v>8.5999999999999998E-4</c:v>
                </c:pt>
                <c:pt idx="2">
                  <c:v>8.4000000000000003E-4</c:v>
                </c:pt>
                <c:pt idx="3">
                  <c:v>5.9000000000000003E-4</c:v>
                </c:pt>
                <c:pt idx="4">
                  <c:v>6.3000000000000003E-4</c:v>
                </c:pt>
                <c:pt idx="5">
                  <c:v>1.0499999999999999E-3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4F7-4E3E-A439-9E536BF1D157}"/>
            </c:ext>
          </c:extLst>
        </c:ser>
        <c:ser>
          <c:idx val="4"/>
          <c:order val="5"/>
          <c:tx>
            <c:strRef>
              <c:f>peas!$G$1</c:f>
              <c:strCache>
                <c:ptCount val="1"/>
                <c:pt idx="0">
                  <c:v>Plant protection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peas!$G$2:$G$7</c:f>
              <c:numCache>
                <c:formatCode>0.000</c:formatCode>
                <c:ptCount val="6"/>
                <c:pt idx="0">
                  <c:v>1.1390000000000001E-2</c:v>
                </c:pt>
                <c:pt idx="1">
                  <c:v>8.8199999999999997E-3</c:v>
                </c:pt>
                <c:pt idx="2">
                  <c:v>8.6899999999999998E-3</c:v>
                </c:pt>
                <c:pt idx="3">
                  <c:v>1.227E-2</c:v>
                </c:pt>
                <c:pt idx="4">
                  <c:v>1.132E-2</c:v>
                </c:pt>
                <c:pt idx="5">
                  <c:v>1.7440000000000001E-2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4F7-4E3E-A439-9E536BF1D157}"/>
            </c:ext>
          </c:extLst>
        </c:ser>
        <c:ser>
          <c:idx val="5"/>
          <c:order val="6"/>
          <c:tx>
            <c:strRef>
              <c:f>peas!$H$1</c:f>
              <c:strCache>
                <c:ptCount val="1"/>
                <c:pt idx="0">
                  <c:v>Field activities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peas!$H$2:$H$7</c:f>
              <c:numCache>
                <c:formatCode>0.000</c:formatCode>
                <c:ptCount val="6"/>
                <c:pt idx="0">
                  <c:v>4.0660000000000002E-2</c:v>
                </c:pt>
                <c:pt idx="1">
                  <c:v>4.5589999999999999E-2</c:v>
                </c:pt>
                <c:pt idx="2">
                  <c:v>4.4699999999999997E-2</c:v>
                </c:pt>
                <c:pt idx="3">
                  <c:v>7.8009999999999996E-2</c:v>
                </c:pt>
                <c:pt idx="4">
                  <c:v>8.5690000000000002E-2</c:v>
                </c:pt>
                <c:pt idx="5">
                  <c:v>9.6199999999999994E-2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4F7-4E3E-A439-9E536BF1D157}"/>
            </c:ext>
          </c:extLst>
        </c:ser>
        <c:ser>
          <c:idx val="6"/>
          <c:order val="7"/>
          <c:tx>
            <c:strRef>
              <c:f>peas!$I$1</c:f>
              <c:strCache>
                <c:ptCount val="1"/>
                <c:pt idx="0">
                  <c:v>Irrigation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peas!$I$2:$I$7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 formatCode="0.000">
                  <c:v>0</c:v>
                </c:pt>
                <c:pt idx="3" formatCode="0.00E+00">
                  <c:v>1.91E-3</c:v>
                </c:pt>
                <c:pt idx="4" formatCode="0.00E+00">
                  <c:v>0</c:v>
                </c:pt>
                <c:pt idx="5" formatCode="0.00E+00">
                  <c:v>7.3600000000000002E-3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4F7-4E3E-A439-9E536BF1D157}"/>
            </c:ext>
          </c:extLst>
        </c:ser>
        <c:ser>
          <c:idx val="7"/>
          <c:order val="8"/>
          <c:tx>
            <c:strRef>
              <c:f>peas!$J$1</c:f>
              <c:strCache>
                <c:ptCount val="1"/>
                <c:pt idx="0">
                  <c:v>Post-harvest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peas!$J$2:$J$7</c:f>
              <c:numCache>
                <c:formatCode>0.00E+00</c:formatCode>
                <c:ptCount val="6"/>
                <c:pt idx="0" formatCode="0.000">
                  <c:v>1.01E-3</c:v>
                </c:pt>
                <c:pt idx="1">
                  <c:v>1.7000000000000001E-4</c:v>
                </c:pt>
                <c:pt idx="2">
                  <c:v>1.7000000000000001E-4</c:v>
                </c:pt>
                <c:pt idx="3" formatCode="0.000">
                  <c:v>5.9800000000000001E-3</c:v>
                </c:pt>
                <c:pt idx="4" formatCode="0.00000">
                  <c:v>0</c:v>
                </c:pt>
                <c:pt idx="5">
                  <c:v>4.0999999999999999E-4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4F7-4E3E-A439-9E536BF1D157}"/>
            </c:ext>
          </c:extLst>
        </c:ser>
        <c:ser>
          <c:idx val="8"/>
          <c:order val="9"/>
          <c:tx>
            <c:strRef>
              <c:f>peas!$K$1</c:f>
              <c:strCache>
                <c:ptCount val="1"/>
                <c:pt idx="0">
                  <c:v>Field-level CO2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peas!$K$2:$K$7</c:f>
              <c:numCache>
                <c:formatCode>0.00E+00</c:formatCode>
                <c:ptCount val="6"/>
                <c:pt idx="0">
                  <c:v>2.9999999999999997E-4</c:v>
                </c:pt>
                <c:pt idx="1">
                  <c:v>2.5000000000000001E-4</c:v>
                </c:pt>
                <c:pt idx="2">
                  <c:v>2.4000000000000001E-4</c:v>
                </c:pt>
                <c:pt idx="3" formatCode="0.00">
                  <c:v>5.2600000000000001E-2</c:v>
                </c:pt>
                <c:pt idx="4" formatCode="0.00">
                  <c:v>5.8900000000000001E-2</c:v>
                </c:pt>
                <c:pt idx="5" formatCode="0.00">
                  <c:v>9.8000000000000004E-2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4F7-4E3E-A439-9E536BF1D157}"/>
            </c:ext>
          </c:extLst>
        </c:ser>
        <c:ser>
          <c:idx val="9"/>
          <c:order val="10"/>
          <c:tx>
            <c:strRef>
              <c:f>peas!$L$1</c:f>
              <c:strCache>
                <c:ptCount val="1"/>
                <c:pt idx="0">
                  <c:v>Field-level N2O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peas!$L$2:$L$7</c:f>
              <c:numCache>
                <c:formatCode>0.000</c:formatCode>
                <c:ptCount val="6"/>
                <c:pt idx="0">
                  <c:v>0.18554000000000001</c:v>
                </c:pt>
                <c:pt idx="1">
                  <c:v>0.20150999999999999</c:v>
                </c:pt>
                <c:pt idx="2">
                  <c:v>0.173901</c:v>
                </c:pt>
                <c:pt idx="3">
                  <c:v>0.20175000000000001</c:v>
                </c:pt>
                <c:pt idx="4">
                  <c:v>0.35398000000000002</c:v>
                </c:pt>
                <c:pt idx="5">
                  <c:v>0.25095000000000001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4F7-4E3E-A439-9E536BF1D157}"/>
            </c:ext>
          </c:extLst>
        </c:ser>
        <c:ser>
          <c:idx val="14"/>
          <c:order val="11"/>
          <c:tx>
            <c:strRef>
              <c:f>peas!$M$1</c:f>
              <c:strCache>
                <c:ptCount val="1"/>
                <c:pt idx="0">
                  <c:v>N credit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peas!$M$2:$M$7</c:f>
              <c:numCache>
                <c:formatCode>0.000</c:formatCode>
                <c:ptCount val="6"/>
                <c:pt idx="0">
                  <c:v>-1.0410000000000001E-2</c:v>
                </c:pt>
                <c:pt idx="1">
                  <c:v>-1.0919999999999999E-2</c:v>
                </c:pt>
                <c:pt idx="2">
                  <c:v>-1.1129999999999999E-2</c:v>
                </c:pt>
                <c:pt idx="3">
                  <c:v>-1.336E-2</c:v>
                </c:pt>
                <c:pt idx="4">
                  <c:v>-1.2760000000000001E-2</c:v>
                </c:pt>
                <c:pt idx="5">
                  <c:v>-1.575E-2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4F7-4E3E-A439-9E536BF1D157}"/>
            </c:ext>
          </c:extLst>
        </c:ser>
        <c:ser>
          <c:idx val="10"/>
          <c:order val="12"/>
          <c:tx>
            <c:strRef>
              <c:f>peas!$N$1</c:f>
              <c:strCache>
                <c:ptCount val="1"/>
                <c:pt idx="0">
                  <c:v>Soil carbon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peas!$N$2:$N$7</c:f>
              <c:numCache>
                <c:formatCode>0.000</c:formatCode>
                <c:ptCount val="6"/>
                <c:pt idx="0">
                  <c:v>-0.20843451769002508</c:v>
                </c:pt>
                <c:pt idx="1">
                  <c:v>-0.16190000000000002</c:v>
                </c:pt>
                <c:pt idx="2">
                  <c:v>-0.16216904192461798</c:v>
                </c:pt>
                <c:pt idx="3">
                  <c:v>0.21735571769398002</c:v>
                </c:pt>
                <c:pt idx="4">
                  <c:v>0.40955891264036998</c:v>
                </c:pt>
                <c:pt idx="5">
                  <c:v>9.9274318534656E-2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4F7-4E3E-A439-9E536BF1D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2298040"/>
        <c:axId val="732299352"/>
      </c:barChart>
      <c:lineChart>
        <c:grouping val="standard"/>
        <c:varyColors val="0"/>
        <c:ser>
          <c:idx val="12"/>
          <c:order val="13"/>
          <c:tx>
            <c:strRef>
              <c:f>peas!$S$1</c:f>
              <c:strCache>
                <c:ptCount val="1"/>
                <c:pt idx="0">
                  <c:v>SK Net Total Emissions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peas!$S$2:$S$7</c:f>
              <c:numCache>
                <c:formatCode>0.0000</c:formatCode>
                <c:ptCount val="6"/>
                <c:pt idx="0">
                  <c:v>6.6225482309974937E-2</c:v>
                </c:pt>
                <c:pt idx="1">
                  <c:v>6.6225482309974937E-2</c:v>
                </c:pt>
                <c:pt idx="2">
                  <c:v>6.6225482309974937E-2</c:v>
                </c:pt>
                <c:pt idx="3">
                  <c:v>6.6225482309974937E-2</c:v>
                </c:pt>
                <c:pt idx="4">
                  <c:v>6.6225482309974937E-2</c:v>
                </c:pt>
                <c:pt idx="5">
                  <c:v>6.6225482309974937E-2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F4F7-4E3E-A439-9E536BF1D157}"/>
            </c:ext>
          </c:extLst>
        </c:ser>
        <c:ser>
          <c:idx val="13"/>
          <c:order val="14"/>
          <c:tx>
            <c:v> 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peas!$R$2:$R$7</c:f>
                <c:numCache>
                  <c:formatCode>General</c:formatCode>
                  <c:ptCount val="6"/>
                  <c:pt idx="0">
                    <c:v>3.9070460812358607E-4</c:v>
                  </c:pt>
                  <c:pt idx="1">
                    <c:v>4.0269573329495336E-4</c:v>
                  </c:pt>
                  <c:pt idx="2">
                    <c:v>4.0643282482960216E-4</c:v>
                  </c:pt>
                  <c:pt idx="3">
                    <c:v>4.5613936834533403E-3</c:v>
                  </c:pt>
                  <c:pt idx="4">
                    <c:v>4.529514764255488E-3</c:v>
                  </c:pt>
                  <c:pt idx="5">
                    <c:v>5.9027083633205607E-3</c:v>
                  </c:pt>
                </c:numCache>
              </c:numRef>
            </c:plus>
            <c:minus>
              <c:numRef>
                <c:f>peas!$R$2:$R$7</c:f>
                <c:numCache>
                  <c:formatCode>General</c:formatCode>
                  <c:ptCount val="6"/>
                  <c:pt idx="0">
                    <c:v>3.9070460812358607E-4</c:v>
                  </c:pt>
                  <c:pt idx="1">
                    <c:v>4.0269573329495336E-4</c:v>
                  </c:pt>
                  <c:pt idx="2">
                    <c:v>4.0643282482960216E-4</c:v>
                  </c:pt>
                  <c:pt idx="3">
                    <c:v>4.5613936834533403E-3</c:v>
                  </c:pt>
                  <c:pt idx="4">
                    <c:v>4.529514764255488E-3</c:v>
                  </c:pt>
                  <c:pt idx="5">
                    <c:v>5.9027083633205607E-3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peas!$Q$2:$Q$7</c:f>
              <c:numCache>
                <c:formatCode>0.0000</c:formatCode>
                <c:ptCount val="6"/>
                <c:pt idx="0">
                  <c:v>6.6225482309974937E-2</c:v>
                </c:pt>
                <c:pt idx="1">
                  <c:v>0.13170999999999997</c:v>
                </c:pt>
                <c:pt idx="2">
                  <c:v>0.10117195807538207</c:v>
                </c:pt>
                <c:pt idx="3">
                  <c:v>0.63950571769398001</c:v>
                </c:pt>
                <c:pt idx="4">
                  <c:v>1.0457489126403701</c:v>
                </c:pt>
                <c:pt idx="5">
                  <c:v>0.68727431853465593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F4F7-4E3E-A439-9E536BF1D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98040"/>
        <c:axId val="732299352"/>
      </c:lineChart>
      <c:catAx>
        <c:axId val="73229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299352"/>
        <c:crosses val="autoZero"/>
        <c:auto val="1"/>
        <c:lblAlgn val="ctr"/>
        <c:lblOffset val="100"/>
        <c:noMultiLvlLbl val="0"/>
      </c:catAx>
      <c:valAx>
        <c:axId val="732299352"/>
        <c:scaling>
          <c:orientation val="minMax"/>
          <c:min val="-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kg CO</a:t>
                </a:r>
                <a:r>
                  <a:rPr lang="en-CA" sz="1100" baseline="-25000"/>
                  <a:t>2</a:t>
                </a:r>
                <a:r>
                  <a:rPr lang="en-CA" sz="1100"/>
                  <a:t>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29804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351169219824574E-2"/>
          <c:y val="0.68633785807874625"/>
          <c:w val="0.95742513796898832"/>
          <c:h val="0.296594968823854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400" b="0" i="0" baseline="0">
                <a:effectLst/>
              </a:rPr>
              <a:t>GHG emissions per kg peas</a:t>
            </a:r>
            <a:endParaRPr lang="en-CA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385934782843502"/>
          <c:y val="0.14197323986211285"/>
          <c:w val="0.81596232569694216"/>
          <c:h val="0.551457161121870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peas!$B$1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13161174758368474"/>
                </c:manualLayout>
              </c:layout>
              <c:tx>
                <c:rich>
                  <a:bodyPr/>
                  <a:lstStyle/>
                  <a:p>
                    <a:fld id="{57208A4C-4A03-44BE-B263-F3124CA84260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DFD2-4ACB-80AC-3F3803B4FC32}"/>
                </c:ext>
              </c:extLst>
            </c:dLbl>
            <c:dLbl>
              <c:idx val="1"/>
              <c:layout>
                <c:manualLayout>
                  <c:x val="-2.7394500089230156E-3"/>
                  <c:y val="-0.14455694489933565"/>
                </c:manualLayout>
              </c:layout>
              <c:tx>
                <c:rich>
                  <a:bodyPr/>
                  <a:lstStyle/>
                  <a:p>
                    <a:fld id="{2F86E545-0396-42A9-A4B6-59DC4140F166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DFD2-4ACB-80AC-3F3803B4FC32}"/>
                </c:ext>
              </c:extLst>
            </c:dLbl>
            <c:dLbl>
              <c:idx val="2"/>
              <c:layout>
                <c:manualLayout>
                  <c:x val="0"/>
                  <c:y val="-0.14885826215262776"/>
                </c:manualLayout>
              </c:layout>
              <c:tx>
                <c:rich>
                  <a:bodyPr/>
                  <a:lstStyle/>
                  <a:p>
                    <a:fld id="{14CD4CEC-DC8A-40E9-82F5-D7D147E677D5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FD2-4ACB-80AC-3F3803B4FC32}"/>
                </c:ext>
              </c:extLst>
            </c:dLbl>
            <c:dLbl>
              <c:idx val="3"/>
              <c:layout>
                <c:manualLayout>
                  <c:x val="-2.7394376344373628E-3"/>
                  <c:y val="-0.20804569393468275"/>
                </c:manualLayout>
              </c:layout>
              <c:tx>
                <c:rich>
                  <a:bodyPr/>
                  <a:lstStyle/>
                  <a:p>
                    <a:fld id="{3027AA8A-09E0-4A3C-A3F5-E798BBCC051F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FD2-4ACB-80AC-3F3803B4FC32}"/>
                </c:ext>
              </c:extLst>
            </c:dLbl>
            <c:dLbl>
              <c:idx val="4"/>
              <c:layout>
                <c:manualLayout>
                  <c:x val="1.5746373804246259E-5"/>
                  <c:y val="-0.26846416202049705"/>
                </c:manualLayout>
              </c:layout>
              <c:tx>
                <c:rich>
                  <a:bodyPr/>
                  <a:lstStyle/>
                  <a:p>
                    <a:fld id="{8448DB5C-81FB-47F3-A7FD-313713F80774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FD2-4ACB-80AC-3F3803B4FC32}"/>
                </c:ext>
              </c:extLst>
            </c:dLbl>
            <c:dLbl>
              <c:idx val="5"/>
              <c:layout>
                <c:manualLayout>
                  <c:x val="0"/>
                  <c:y val="-0.2543569480623511"/>
                </c:manualLayout>
              </c:layout>
              <c:tx>
                <c:rich>
                  <a:bodyPr/>
                  <a:lstStyle/>
                  <a:p>
                    <a:fld id="{220BC8A4-DF93-48FF-9406-B85AAF1915B1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FD2-4ACB-80AC-3F3803B4FC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peas!$B$2:$B$7</c:f>
              <c:numCache>
                <c:formatCode>0.00E+00</c:formatCode>
                <c:ptCount val="6"/>
                <c:pt idx="0">
                  <c:v>1.4E-3</c:v>
                </c:pt>
                <c:pt idx="1">
                  <c:v>1.6900000000000001E-3</c:v>
                </c:pt>
                <c:pt idx="2">
                  <c:v>1.66E-3</c:v>
                </c:pt>
                <c:pt idx="3" formatCode="0.000">
                  <c:v>5.3499999999999997E-3</c:v>
                </c:pt>
                <c:pt idx="4" formatCode="0.000">
                  <c:v>1.051E-2</c:v>
                </c:pt>
                <c:pt idx="5" formatCode="0.000">
                  <c:v>7.5700000000000003E-3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peas!$T$2:$T$7</c15:f>
                <c15:dlblRangeCache>
                  <c:ptCount val="6"/>
                  <c:pt idx="0">
                    <c:v>a</c:v>
                  </c:pt>
                  <c:pt idx="1">
                    <c:v>b</c:v>
                  </c:pt>
                  <c:pt idx="2">
                    <c:v>b</c:v>
                  </c:pt>
                  <c:pt idx="3">
                    <c:v>c</c:v>
                  </c:pt>
                  <c:pt idx="4">
                    <c:v>d</c:v>
                  </c:pt>
                  <c:pt idx="5">
                    <c:v>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DFD2-4ACB-80AC-3F3803B4FC32}"/>
            </c:ext>
          </c:extLst>
        </c:ser>
        <c:ser>
          <c:idx val="1"/>
          <c:order val="1"/>
          <c:tx>
            <c:strRef>
              <c:f>peas!$C$1</c:f>
              <c:strCache>
                <c:ptCount val="1"/>
                <c:pt idx="0">
                  <c:v>Seed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peas!$C$2:$C$7</c:f>
              <c:numCache>
                <c:formatCode>0.00E+00</c:formatCode>
                <c:ptCount val="6"/>
                <c:pt idx="0">
                  <c:v>1.222E-2</c:v>
                </c:pt>
                <c:pt idx="1">
                  <c:v>1.1560000000000001E-2</c:v>
                </c:pt>
                <c:pt idx="2">
                  <c:v>1.0869999999999999E-2</c:v>
                </c:pt>
                <c:pt idx="3" formatCode="0.000">
                  <c:v>1.409E-2</c:v>
                </c:pt>
                <c:pt idx="4" formatCode="0.000">
                  <c:v>2.053E-2</c:v>
                </c:pt>
                <c:pt idx="5" formatCode="0.000">
                  <c:v>8.3800000000000003E-3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FD2-4ACB-80AC-3F3803B4FC32}"/>
            </c:ext>
          </c:extLst>
        </c:ser>
        <c:ser>
          <c:idx val="2"/>
          <c:order val="2"/>
          <c:tx>
            <c:strRef>
              <c:f>peas!$D$1</c:f>
              <c:strCache>
                <c:ptCount val="1"/>
                <c:pt idx="0">
                  <c:v>Fertilizer inputs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peas!$D$2:$D$7</c:f>
              <c:numCache>
                <c:formatCode>0.000</c:formatCode>
                <c:ptCount val="6"/>
                <c:pt idx="0">
                  <c:v>3.1669999999999997E-2</c:v>
                </c:pt>
                <c:pt idx="1">
                  <c:v>3.4079999999999999E-2</c:v>
                </c:pt>
                <c:pt idx="2">
                  <c:v>3.3399999999999999E-2</c:v>
                </c:pt>
                <c:pt idx="3">
                  <c:v>5.0700000000000002E-2</c:v>
                </c:pt>
                <c:pt idx="4">
                  <c:v>8.2309999999999994E-2</c:v>
                </c:pt>
                <c:pt idx="5">
                  <c:v>9.7979999999999998E-2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D2-4ACB-80AC-3F3803B4FC32}"/>
            </c:ext>
          </c:extLst>
        </c:ser>
        <c:ser>
          <c:idx val="3"/>
          <c:order val="3"/>
          <c:tx>
            <c:strRef>
              <c:f>peas!$E$1</c:f>
              <c:strCache>
                <c:ptCount val="1"/>
                <c:pt idx="0">
                  <c:v>Manure inputs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peas!$E$2:$E$7</c:f>
              <c:numCache>
                <c:formatCode>0.000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1.226E-2</c:v>
                </c:pt>
                <c:pt idx="4">
                  <c:v>2.5080000000000002E-2</c:v>
                </c:pt>
                <c:pt idx="5">
                  <c:v>1.8409999999999999E-2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FD2-4ACB-80AC-3F3803B4FC32}"/>
            </c:ext>
          </c:extLst>
        </c:ser>
        <c:ser>
          <c:idx val="4"/>
          <c:order val="4"/>
          <c:tx>
            <c:strRef>
              <c:f>peas!$F$1</c:f>
              <c:strCache>
                <c:ptCount val="1"/>
                <c:pt idx="0">
                  <c:v>Inoculant inputs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peas!$F$2:$F$7</c:f>
              <c:numCache>
                <c:formatCode>0.000</c:formatCode>
                <c:ptCount val="6"/>
                <c:pt idx="0">
                  <c:v>8.8000000000000003E-4</c:v>
                </c:pt>
                <c:pt idx="1">
                  <c:v>8.5999999999999998E-4</c:v>
                </c:pt>
                <c:pt idx="2">
                  <c:v>8.4000000000000003E-4</c:v>
                </c:pt>
                <c:pt idx="3">
                  <c:v>5.9000000000000003E-4</c:v>
                </c:pt>
                <c:pt idx="4">
                  <c:v>6.3000000000000003E-4</c:v>
                </c:pt>
                <c:pt idx="5">
                  <c:v>1.0499999999999999E-3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FD2-4ACB-80AC-3F3803B4FC32}"/>
            </c:ext>
          </c:extLst>
        </c:ser>
        <c:ser>
          <c:idx val="5"/>
          <c:order val="5"/>
          <c:tx>
            <c:strRef>
              <c:f>peas!$G$1</c:f>
              <c:strCache>
                <c:ptCount val="1"/>
                <c:pt idx="0">
                  <c:v>Plant protection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peas!$G$2:$G$7</c:f>
              <c:numCache>
                <c:formatCode>0.000</c:formatCode>
                <c:ptCount val="6"/>
                <c:pt idx="0">
                  <c:v>1.1390000000000001E-2</c:v>
                </c:pt>
                <c:pt idx="1">
                  <c:v>8.8199999999999997E-3</c:v>
                </c:pt>
                <c:pt idx="2">
                  <c:v>8.6899999999999998E-3</c:v>
                </c:pt>
                <c:pt idx="3">
                  <c:v>1.227E-2</c:v>
                </c:pt>
                <c:pt idx="4">
                  <c:v>1.132E-2</c:v>
                </c:pt>
                <c:pt idx="5">
                  <c:v>1.7440000000000001E-2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FD2-4ACB-80AC-3F3803B4FC32}"/>
            </c:ext>
          </c:extLst>
        </c:ser>
        <c:ser>
          <c:idx val="6"/>
          <c:order val="6"/>
          <c:tx>
            <c:strRef>
              <c:f>peas!$H$1</c:f>
              <c:strCache>
                <c:ptCount val="1"/>
                <c:pt idx="0">
                  <c:v>Field activities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peas!$H$2:$H$7</c:f>
              <c:numCache>
                <c:formatCode>0.000</c:formatCode>
                <c:ptCount val="6"/>
                <c:pt idx="0">
                  <c:v>4.0660000000000002E-2</c:v>
                </c:pt>
                <c:pt idx="1">
                  <c:v>4.5589999999999999E-2</c:v>
                </c:pt>
                <c:pt idx="2">
                  <c:v>4.4699999999999997E-2</c:v>
                </c:pt>
                <c:pt idx="3">
                  <c:v>7.8009999999999996E-2</c:v>
                </c:pt>
                <c:pt idx="4">
                  <c:v>8.5690000000000002E-2</c:v>
                </c:pt>
                <c:pt idx="5">
                  <c:v>9.6199999999999994E-2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FD2-4ACB-80AC-3F3803B4FC32}"/>
            </c:ext>
          </c:extLst>
        </c:ser>
        <c:ser>
          <c:idx val="7"/>
          <c:order val="7"/>
          <c:tx>
            <c:strRef>
              <c:f>peas!$I$1</c:f>
              <c:strCache>
                <c:ptCount val="1"/>
                <c:pt idx="0">
                  <c:v>Irrigation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peas!$I$2:$I$7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 formatCode="0.000">
                  <c:v>0</c:v>
                </c:pt>
                <c:pt idx="3" formatCode="0.00E+00">
                  <c:v>1.91E-3</c:v>
                </c:pt>
                <c:pt idx="4" formatCode="0.00E+00">
                  <c:v>0</c:v>
                </c:pt>
                <c:pt idx="5" formatCode="0.00E+00">
                  <c:v>7.3600000000000002E-3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FD2-4ACB-80AC-3F3803B4FC32}"/>
            </c:ext>
          </c:extLst>
        </c:ser>
        <c:ser>
          <c:idx val="8"/>
          <c:order val="8"/>
          <c:tx>
            <c:strRef>
              <c:f>peas!$J$1</c:f>
              <c:strCache>
                <c:ptCount val="1"/>
                <c:pt idx="0">
                  <c:v>Post-harvest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peas!$J$2:$J$7</c:f>
              <c:numCache>
                <c:formatCode>0.00E+00</c:formatCode>
                <c:ptCount val="6"/>
                <c:pt idx="0" formatCode="0.000">
                  <c:v>1.01E-3</c:v>
                </c:pt>
                <c:pt idx="1">
                  <c:v>1.7000000000000001E-4</c:v>
                </c:pt>
                <c:pt idx="2">
                  <c:v>1.7000000000000001E-4</c:v>
                </c:pt>
                <c:pt idx="3" formatCode="0.000">
                  <c:v>5.9800000000000001E-3</c:v>
                </c:pt>
                <c:pt idx="4" formatCode="0.00000">
                  <c:v>0</c:v>
                </c:pt>
                <c:pt idx="5">
                  <c:v>4.0999999999999999E-4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FD2-4ACB-80AC-3F3803B4FC32}"/>
            </c:ext>
          </c:extLst>
        </c:ser>
        <c:ser>
          <c:idx val="9"/>
          <c:order val="9"/>
          <c:tx>
            <c:strRef>
              <c:f>peas!$K$1</c:f>
              <c:strCache>
                <c:ptCount val="1"/>
                <c:pt idx="0">
                  <c:v>Field-level CO2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peas!$K$2:$K$7</c:f>
              <c:numCache>
                <c:formatCode>0.00E+00</c:formatCode>
                <c:ptCount val="6"/>
                <c:pt idx="0">
                  <c:v>2.9999999999999997E-4</c:v>
                </c:pt>
                <c:pt idx="1">
                  <c:v>2.5000000000000001E-4</c:v>
                </c:pt>
                <c:pt idx="2">
                  <c:v>2.4000000000000001E-4</c:v>
                </c:pt>
                <c:pt idx="3" formatCode="0.00">
                  <c:v>5.2600000000000001E-2</c:v>
                </c:pt>
                <c:pt idx="4" formatCode="0.00">
                  <c:v>5.8900000000000001E-2</c:v>
                </c:pt>
                <c:pt idx="5" formatCode="0.00">
                  <c:v>9.8000000000000004E-2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FD2-4ACB-80AC-3F3803B4FC32}"/>
            </c:ext>
          </c:extLst>
        </c:ser>
        <c:ser>
          <c:idx val="10"/>
          <c:order val="10"/>
          <c:tx>
            <c:strRef>
              <c:f>peas!$L$1</c:f>
              <c:strCache>
                <c:ptCount val="1"/>
                <c:pt idx="0">
                  <c:v>Field-level N2O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peas!$L$2:$L$7</c:f>
              <c:numCache>
                <c:formatCode>0.000</c:formatCode>
                <c:ptCount val="6"/>
                <c:pt idx="0">
                  <c:v>0.18554000000000001</c:v>
                </c:pt>
                <c:pt idx="1">
                  <c:v>0.20150999999999999</c:v>
                </c:pt>
                <c:pt idx="2">
                  <c:v>0.173901</c:v>
                </c:pt>
                <c:pt idx="3">
                  <c:v>0.20175000000000001</c:v>
                </c:pt>
                <c:pt idx="4">
                  <c:v>0.35398000000000002</c:v>
                </c:pt>
                <c:pt idx="5">
                  <c:v>0.25095000000000001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FD2-4ACB-80AC-3F3803B4FC32}"/>
            </c:ext>
          </c:extLst>
        </c:ser>
        <c:ser>
          <c:idx val="11"/>
          <c:order val="11"/>
          <c:tx>
            <c:strRef>
              <c:f>peas!$M$1</c:f>
              <c:strCache>
                <c:ptCount val="1"/>
                <c:pt idx="0">
                  <c:v>N credit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peas!$M$2:$M$7</c:f>
              <c:numCache>
                <c:formatCode>0.000</c:formatCode>
                <c:ptCount val="6"/>
                <c:pt idx="0">
                  <c:v>-1.0410000000000001E-2</c:v>
                </c:pt>
                <c:pt idx="1">
                  <c:v>-1.0919999999999999E-2</c:v>
                </c:pt>
                <c:pt idx="2">
                  <c:v>-1.1129999999999999E-2</c:v>
                </c:pt>
                <c:pt idx="3">
                  <c:v>-1.336E-2</c:v>
                </c:pt>
                <c:pt idx="4">
                  <c:v>-1.2760000000000001E-2</c:v>
                </c:pt>
                <c:pt idx="5">
                  <c:v>-1.575E-2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FD2-4ACB-80AC-3F3803B4F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6030984"/>
        <c:axId val="986033280"/>
      </c:barChart>
      <c:lineChart>
        <c:grouping val="standard"/>
        <c:varyColors val="0"/>
        <c:ser>
          <c:idx val="12"/>
          <c:order val="12"/>
          <c:tx>
            <c:v> 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peas!$R$2:$R$7</c:f>
                <c:numCache>
                  <c:formatCode>General</c:formatCode>
                  <c:ptCount val="6"/>
                  <c:pt idx="0">
                    <c:v>3.9070460812358607E-4</c:v>
                  </c:pt>
                  <c:pt idx="1">
                    <c:v>4.0269573329495336E-4</c:v>
                  </c:pt>
                  <c:pt idx="2">
                    <c:v>4.0643282482960216E-4</c:v>
                  </c:pt>
                  <c:pt idx="3">
                    <c:v>4.5613936834533403E-3</c:v>
                  </c:pt>
                  <c:pt idx="4">
                    <c:v>4.529514764255488E-3</c:v>
                  </c:pt>
                  <c:pt idx="5">
                    <c:v>5.9027083633205607E-3</c:v>
                  </c:pt>
                </c:numCache>
              </c:numRef>
            </c:plus>
            <c:minus>
              <c:numRef>
                <c:f>peas!$R$2:$R$7</c:f>
                <c:numCache>
                  <c:formatCode>General</c:formatCode>
                  <c:ptCount val="6"/>
                  <c:pt idx="0">
                    <c:v>3.9070460812358607E-4</c:v>
                  </c:pt>
                  <c:pt idx="1">
                    <c:v>4.0269573329495336E-4</c:v>
                  </c:pt>
                  <c:pt idx="2">
                    <c:v>4.0643282482960216E-4</c:v>
                  </c:pt>
                  <c:pt idx="3">
                    <c:v>4.5613936834533403E-3</c:v>
                  </c:pt>
                  <c:pt idx="4">
                    <c:v>4.529514764255488E-3</c:v>
                  </c:pt>
                  <c:pt idx="5">
                    <c:v>5.9027083633205607E-3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peas!$P$2:$P$7</c:f>
              <c:numCache>
                <c:formatCode>0.0000</c:formatCode>
                <c:ptCount val="6"/>
                <c:pt idx="0">
                  <c:v>0.27466000000000002</c:v>
                </c:pt>
                <c:pt idx="1">
                  <c:v>0.29360999999999998</c:v>
                </c:pt>
                <c:pt idx="2">
                  <c:v>0.26334100000000005</c:v>
                </c:pt>
                <c:pt idx="3">
                  <c:v>0.42215000000000003</c:v>
                </c:pt>
                <c:pt idx="4">
                  <c:v>0.63619000000000003</c:v>
                </c:pt>
                <c:pt idx="5">
                  <c:v>0.58799999999999997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FD2-4ACB-80AC-3F3803B4F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030984"/>
        <c:axId val="986033280"/>
      </c:lineChart>
      <c:catAx>
        <c:axId val="986030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6033280"/>
        <c:crosses val="autoZero"/>
        <c:auto val="1"/>
        <c:lblAlgn val="ctr"/>
        <c:lblOffset val="100"/>
        <c:noMultiLvlLbl val="0"/>
      </c:catAx>
      <c:valAx>
        <c:axId val="986033280"/>
        <c:scaling>
          <c:orientation val="minMax"/>
          <c:max val="1.5"/>
          <c:min val="-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 b="0" i="0" baseline="0">
                    <a:effectLst/>
                  </a:rPr>
                  <a:t>kg CO</a:t>
                </a:r>
                <a:r>
                  <a:rPr lang="en-CA" sz="1100" b="0" i="0" baseline="-25000">
                    <a:effectLst/>
                  </a:rPr>
                  <a:t>2</a:t>
                </a:r>
                <a:r>
                  <a:rPr lang="en-CA" sz="1100" b="0" i="0" baseline="0">
                    <a:effectLst/>
                  </a:rPr>
                  <a:t>e</a:t>
                </a:r>
                <a:endParaRPr lang="en-CA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3.0555555555555555E-2"/>
              <c:y val="0.320843904928550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6030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927639203283913E-3"/>
          <c:y val="0.77802417070815511"/>
          <c:w val="0.98499190726159225"/>
          <c:h val="0.193778692769556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GHG emission per tonne peas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31326231279914"/>
          <c:y val="0.13904897570838351"/>
          <c:w val="0.83472595337347533"/>
          <c:h val="0.528005655171154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peas!$B$1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peas!$B$34:$B$39</c:f>
              <c:numCache>
                <c:formatCode>0.00</c:formatCode>
                <c:ptCount val="6"/>
                <c:pt idx="0">
                  <c:v>1.4</c:v>
                </c:pt>
                <c:pt idx="1">
                  <c:v>1.6900000000000002</c:v>
                </c:pt>
                <c:pt idx="2">
                  <c:v>1.66</c:v>
                </c:pt>
                <c:pt idx="3">
                  <c:v>5.35</c:v>
                </c:pt>
                <c:pt idx="4">
                  <c:v>10.51</c:v>
                </c:pt>
                <c:pt idx="5">
                  <c:v>7.57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09-4973-8D45-6C1AA1111703}"/>
            </c:ext>
          </c:extLst>
        </c:ser>
        <c:ser>
          <c:idx val="1"/>
          <c:order val="1"/>
          <c:tx>
            <c:strRef>
              <c:f>peas!$C$1</c:f>
              <c:strCache>
                <c:ptCount val="1"/>
                <c:pt idx="0">
                  <c:v>Seed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peas!$C$34:$C$39</c:f>
              <c:numCache>
                <c:formatCode>0.00</c:formatCode>
                <c:ptCount val="6"/>
                <c:pt idx="0">
                  <c:v>12.22</c:v>
                </c:pt>
                <c:pt idx="1">
                  <c:v>11.56</c:v>
                </c:pt>
                <c:pt idx="2">
                  <c:v>10.87</c:v>
                </c:pt>
                <c:pt idx="3">
                  <c:v>14.09</c:v>
                </c:pt>
                <c:pt idx="4">
                  <c:v>20.53</c:v>
                </c:pt>
                <c:pt idx="5">
                  <c:v>8.3800000000000008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09-4973-8D45-6C1AA1111703}"/>
            </c:ext>
          </c:extLst>
        </c:ser>
        <c:ser>
          <c:idx val="2"/>
          <c:order val="2"/>
          <c:tx>
            <c:strRef>
              <c:f>peas!$D$1</c:f>
              <c:strCache>
                <c:ptCount val="1"/>
                <c:pt idx="0">
                  <c:v>Fertilizer inputs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peas!$D$34:$D$39</c:f>
              <c:numCache>
                <c:formatCode>0.00</c:formatCode>
                <c:ptCount val="6"/>
                <c:pt idx="0">
                  <c:v>31.669999999999998</c:v>
                </c:pt>
                <c:pt idx="1">
                  <c:v>34.08</c:v>
                </c:pt>
                <c:pt idx="2">
                  <c:v>33.4</c:v>
                </c:pt>
                <c:pt idx="3">
                  <c:v>50.7</c:v>
                </c:pt>
                <c:pt idx="4">
                  <c:v>82.309999999999988</c:v>
                </c:pt>
                <c:pt idx="5">
                  <c:v>97.98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09-4973-8D45-6C1AA1111703}"/>
            </c:ext>
          </c:extLst>
        </c:ser>
        <c:ser>
          <c:idx val="3"/>
          <c:order val="3"/>
          <c:tx>
            <c:strRef>
              <c:f>peas!$E$1</c:f>
              <c:strCache>
                <c:ptCount val="1"/>
                <c:pt idx="0">
                  <c:v>Manure inputs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peas!$E$34:$E$39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12.26</c:v>
                </c:pt>
                <c:pt idx="4">
                  <c:v>25.080000000000002</c:v>
                </c:pt>
                <c:pt idx="5">
                  <c:v>18.41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09-4973-8D45-6C1AA1111703}"/>
            </c:ext>
          </c:extLst>
        </c:ser>
        <c:ser>
          <c:idx val="11"/>
          <c:order val="4"/>
          <c:tx>
            <c:strRef>
              <c:f>peas!$F$1</c:f>
              <c:strCache>
                <c:ptCount val="1"/>
                <c:pt idx="0">
                  <c:v>Inoculant inputs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peas!$F$34:$F$39</c:f>
              <c:numCache>
                <c:formatCode>0.00</c:formatCode>
                <c:ptCount val="6"/>
                <c:pt idx="0">
                  <c:v>0.88</c:v>
                </c:pt>
                <c:pt idx="1">
                  <c:v>0.86</c:v>
                </c:pt>
                <c:pt idx="2">
                  <c:v>0.84000000000000008</c:v>
                </c:pt>
                <c:pt idx="3">
                  <c:v>0.59000000000000008</c:v>
                </c:pt>
                <c:pt idx="4">
                  <c:v>0.63</c:v>
                </c:pt>
                <c:pt idx="5">
                  <c:v>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09-4973-8D45-6C1AA1111703}"/>
            </c:ext>
          </c:extLst>
        </c:ser>
        <c:ser>
          <c:idx val="4"/>
          <c:order val="5"/>
          <c:tx>
            <c:strRef>
              <c:f>peas!$G$1</c:f>
              <c:strCache>
                <c:ptCount val="1"/>
                <c:pt idx="0">
                  <c:v>Plant protection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peas!$G$34:$G$39</c:f>
              <c:numCache>
                <c:formatCode>0.00</c:formatCode>
                <c:ptCount val="6"/>
                <c:pt idx="0">
                  <c:v>11.39</c:v>
                </c:pt>
                <c:pt idx="1">
                  <c:v>8.82</c:v>
                </c:pt>
                <c:pt idx="2">
                  <c:v>8.69</c:v>
                </c:pt>
                <c:pt idx="3">
                  <c:v>12.27</c:v>
                </c:pt>
                <c:pt idx="4">
                  <c:v>11.32</c:v>
                </c:pt>
                <c:pt idx="5">
                  <c:v>17.440000000000001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09-4973-8D45-6C1AA1111703}"/>
            </c:ext>
          </c:extLst>
        </c:ser>
        <c:ser>
          <c:idx val="5"/>
          <c:order val="6"/>
          <c:tx>
            <c:strRef>
              <c:f>peas!$H$1</c:f>
              <c:strCache>
                <c:ptCount val="1"/>
                <c:pt idx="0">
                  <c:v>Field activities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peas!$H$34:$H$39</c:f>
              <c:numCache>
                <c:formatCode>0.00</c:formatCode>
                <c:ptCount val="6"/>
                <c:pt idx="0">
                  <c:v>40.660000000000004</c:v>
                </c:pt>
                <c:pt idx="1">
                  <c:v>45.589999999999996</c:v>
                </c:pt>
                <c:pt idx="2">
                  <c:v>44.699999999999996</c:v>
                </c:pt>
                <c:pt idx="3">
                  <c:v>78.009999999999991</c:v>
                </c:pt>
                <c:pt idx="4">
                  <c:v>85.69</c:v>
                </c:pt>
                <c:pt idx="5">
                  <c:v>96.199999999999989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09-4973-8D45-6C1AA1111703}"/>
            </c:ext>
          </c:extLst>
        </c:ser>
        <c:ser>
          <c:idx val="6"/>
          <c:order val="7"/>
          <c:tx>
            <c:strRef>
              <c:f>peas!$I$1</c:f>
              <c:strCache>
                <c:ptCount val="1"/>
                <c:pt idx="0">
                  <c:v>Irrigation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peas!$I$34:$I$39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1.91</c:v>
                </c:pt>
                <c:pt idx="4">
                  <c:v>0</c:v>
                </c:pt>
                <c:pt idx="5">
                  <c:v>7.36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D09-4973-8D45-6C1AA1111703}"/>
            </c:ext>
          </c:extLst>
        </c:ser>
        <c:ser>
          <c:idx val="7"/>
          <c:order val="8"/>
          <c:tx>
            <c:strRef>
              <c:f>peas!$J$1</c:f>
              <c:strCache>
                <c:ptCount val="1"/>
                <c:pt idx="0">
                  <c:v>Post-harvest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peas!$J$34:$J$39</c:f>
              <c:numCache>
                <c:formatCode>0.00</c:formatCode>
                <c:ptCount val="6"/>
                <c:pt idx="0">
                  <c:v>1.01</c:v>
                </c:pt>
                <c:pt idx="1">
                  <c:v>0.17</c:v>
                </c:pt>
                <c:pt idx="2">
                  <c:v>0.17</c:v>
                </c:pt>
                <c:pt idx="3">
                  <c:v>5.98</c:v>
                </c:pt>
                <c:pt idx="4">
                  <c:v>0</c:v>
                </c:pt>
                <c:pt idx="5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09-4973-8D45-6C1AA1111703}"/>
            </c:ext>
          </c:extLst>
        </c:ser>
        <c:ser>
          <c:idx val="8"/>
          <c:order val="9"/>
          <c:tx>
            <c:strRef>
              <c:f>peas!$K$1</c:f>
              <c:strCache>
                <c:ptCount val="1"/>
                <c:pt idx="0">
                  <c:v>Field-level CO2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peas!$K$34:$K$39</c:f>
              <c:numCache>
                <c:formatCode>0.00</c:formatCode>
                <c:ptCount val="6"/>
                <c:pt idx="0">
                  <c:v>0.3</c:v>
                </c:pt>
                <c:pt idx="1">
                  <c:v>0.25</c:v>
                </c:pt>
                <c:pt idx="2">
                  <c:v>0.24000000000000002</c:v>
                </c:pt>
                <c:pt idx="3">
                  <c:v>52.6</c:v>
                </c:pt>
                <c:pt idx="4">
                  <c:v>58.9</c:v>
                </c:pt>
                <c:pt idx="5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D09-4973-8D45-6C1AA1111703}"/>
            </c:ext>
          </c:extLst>
        </c:ser>
        <c:ser>
          <c:idx val="9"/>
          <c:order val="10"/>
          <c:tx>
            <c:strRef>
              <c:f>peas!$L$1</c:f>
              <c:strCache>
                <c:ptCount val="1"/>
                <c:pt idx="0">
                  <c:v>Field-level N2O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peas!$L$34:$L$39</c:f>
              <c:numCache>
                <c:formatCode>0.00</c:formatCode>
                <c:ptCount val="6"/>
                <c:pt idx="0">
                  <c:v>185.54000000000002</c:v>
                </c:pt>
                <c:pt idx="1">
                  <c:v>201.51</c:v>
                </c:pt>
                <c:pt idx="2">
                  <c:v>173.90100000000001</c:v>
                </c:pt>
                <c:pt idx="3">
                  <c:v>201.75</c:v>
                </c:pt>
                <c:pt idx="4">
                  <c:v>353.98</c:v>
                </c:pt>
                <c:pt idx="5">
                  <c:v>250.95000000000002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D09-4973-8D45-6C1AA1111703}"/>
            </c:ext>
          </c:extLst>
        </c:ser>
        <c:ser>
          <c:idx val="14"/>
          <c:order val="11"/>
          <c:tx>
            <c:strRef>
              <c:f>peas!$M$1</c:f>
              <c:strCache>
                <c:ptCount val="1"/>
                <c:pt idx="0">
                  <c:v>N credit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peas!$M$34:$M$39</c:f>
              <c:numCache>
                <c:formatCode>0.00</c:formatCode>
                <c:ptCount val="6"/>
                <c:pt idx="0">
                  <c:v>-10.41</c:v>
                </c:pt>
                <c:pt idx="1">
                  <c:v>-10.92</c:v>
                </c:pt>
                <c:pt idx="2">
                  <c:v>-11.129999999999999</c:v>
                </c:pt>
                <c:pt idx="3">
                  <c:v>-13.360000000000001</c:v>
                </c:pt>
                <c:pt idx="4">
                  <c:v>-12.76</c:v>
                </c:pt>
                <c:pt idx="5">
                  <c:v>-15.75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D09-4973-8D45-6C1AA1111703}"/>
            </c:ext>
          </c:extLst>
        </c:ser>
        <c:ser>
          <c:idx val="10"/>
          <c:order val="12"/>
          <c:tx>
            <c:strRef>
              <c:f>peas!$N$1</c:f>
              <c:strCache>
                <c:ptCount val="1"/>
                <c:pt idx="0">
                  <c:v>Soil carbon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6447761172195203E-3"/>
                  <c:y val="0.14971155862575591"/>
                </c:manualLayout>
              </c:layout>
              <c:tx>
                <c:rich>
                  <a:bodyPr/>
                  <a:lstStyle/>
                  <a:p>
                    <a:fld id="{32FA63D6-6755-41E2-B6A6-7E3FA14ED779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FD09-4973-8D45-6C1AA1111703}"/>
                </c:ext>
              </c:extLst>
            </c:dLbl>
            <c:dLbl>
              <c:idx val="1"/>
              <c:layout>
                <c:manualLayout>
                  <c:x val="4.6447761172195203E-3"/>
                  <c:y val="0.13001266933289332"/>
                </c:manualLayout>
              </c:layout>
              <c:tx>
                <c:rich>
                  <a:bodyPr/>
                  <a:lstStyle/>
                  <a:p>
                    <a:fld id="{5484B8A1-3C9B-4D70-9A21-9DE83F66F230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FD09-4973-8D45-6C1AA1111703}"/>
                </c:ext>
              </c:extLst>
            </c:dLbl>
            <c:dLbl>
              <c:idx val="2"/>
              <c:layout>
                <c:manualLayout>
                  <c:x val="0"/>
                  <c:y val="0.13905674378328595"/>
                </c:manualLayout>
              </c:layout>
              <c:tx>
                <c:rich>
                  <a:bodyPr/>
                  <a:lstStyle/>
                  <a:p>
                    <a:fld id="{7B7DDB1D-B55A-4692-858B-A1604ABB58BB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FD09-4973-8D45-6C1AA1111703}"/>
                </c:ext>
              </c:extLst>
            </c:dLbl>
            <c:dLbl>
              <c:idx val="3"/>
              <c:layout>
                <c:manualLayout>
                  <c:x val="-8.5153245118137179E-17"/>
                  <c:y val="-7.4855779312877957E-2"/>
                </c:manualLayout>
              </c:layout>
              <c:tx>
                <c:rich>
                  <a:bodyPr/>
                  <a:lstStyle/>
                  <a:p>
                    <a:fld id="{D6250701-1025-4BC0-80C5-E87D1A46238D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FD09-4973-8D45-6C1AA1111703}"/>
                </c:ext>
              </c:extLst>
            </c:dLbl>
            <c:dLbl>
              <c:idx val="4"/>
              <c:layout>
                <c:manualLayout>
                  <c:x val="2.3223880586097602E-3"/>
                  <c:y val="-9.4554668605740536E-2"/>
                </c:manualLayout>
              </c:layout>
              <c:tx>
                <c:rich>
                  <a:bodyPr/>
                  <a:lstStyle/>
                  <a:p>
                    <a:fld id="{5380CEC9-7E78-4078-A079-A00BD82A2EFA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FD09-4973-8D45-6C1AA1111703}"/>
                </c:ext>
              </c:extLst>
            </c:dLbl>
            <c:dLbl>
              <c:idx val="5"/>
              <c:layout>
                <c:manualLayout>
                  <c:x val="0"/>
                  <c:y val="-4.3337556444297778E-2"/>
                </c:manualLayout>
              </c:layout>
              <c:tx>
                <c:rich>
                  <a:bodyPr/>
                  <a:lstStyle/>
                  <a:p>
                    <a:fld id="{120861D4-11F5-4C98-8FAE-2810D092F630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FD09-4973-8D45-6C1AA11117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peas!$A$2:$A$7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FR</c:v>
                </c:pt>
                <c:pt idx="4">
                  <c:v>DE</c:v>
                </c:pt>
                <c:pt idx="5">
                  <c:v>US</c:v>
                </c:pt>
              </c:strCache>
            </c:strRef>
          </c:cat>
          <c:val>
            <c:numRef>
              <c:f>peas!$N$34:$N$39</c:f>
              <c:numCache>
                <c:formatCode>0.00</c:formatCode>
                <c:ptCount val="6"/>
                <c:pt idx="0">
                  <c:v>-208.43451769002507</c:v>
                </c:pt>
                <c:pt idx="1">
                  <c:v>-161.9</c:v>
                </c:pt>
                <c:pt idx="2">
                  <c:v>-162.16904192461797</c:v>
                </c:pt>
                <c:pt idx="3">
                  <c:v>217.35571769398001</c:v>
                </c:pt>
                <c:pt idx="4">
                  <c:v>409.55891264036995</c:v>
                </c:pt>
                <c:pt idx="5">
                  <c:v>99.274318534656004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peas!$T$2:$T$7</c15:f>
                <c15:dlblRangeCache>
                  <c:ptCount val="6"/>
                  <c:pt idx="0">
                    <c:v>a</c:v>
                  </c:pt>
                  <c:pt idx="1">
                    <c:v>b</c:v>
                  </c:pt>
                  <c:pt idx="2">
                    <c:v>b</c:v>
                  </c:pt>
                  <c:pt idx="3">
                    <c:v>c</c:v>
                  </c:pt>
                  <c:pt idx="4">
                    <c:v>d</c:v>
                  </c:pt>
                  <c:pt idx="5">
                    <c:v>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2-FD09-4973-8D45-6C1AA11117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32298040"/>
        <c:axId val="732299352"/>
      </c:barChart>
      <c:lineChart>
        <c:grouping val="standard"/>
        <c:varyColors val="0"/>
        <c:ser>
          <c:idx val="12"/>
          <c:order val="13"/>
          <c:tx>
            <c:strRef>
              <c:f>peas!$S$1</c:f>
              <c:strCache>
                <c:ptCount val="1"/>
                <c:pt idx="0">
                  <c:v>SK Net Total Emissions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peas!$S$34:$S$39</c:f>
              <c:numCache>
                <c:formatCode>General</c:formatCode>
                <c:ptCount val="6"/>
                <c:pt idx="0">
                  <c:v>66.22548230997495</c:v>
                </c:pt>
                <c:pt idx="1">
                  <c:v>66.22548230997495</c:v>
                </c:pt>
                <c:pt idx="2">
                  <c:v>66.22548230997495</c:v>
                </c:pt>
                <c:pt idx="3">
                  <c:v>66.22548230997495</c:v>
                </c:pt>
                <c:pt idx="4">
                  <c:v>66.22548230997495</c:v>
                </c:pt>
                <c:pt idx="5">
                  <c:v>66.22548230997495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FD09-4973-8D45-6C1AA11117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2298040"/>
        <c:axId val="732299352"/>
        <c:extLst>
          <c:ext xmlns:c15="http://schemas.microsoft.com/office/drawing/2012/chart" uri="{02D57815-91ED-43cb-92C2-25804820EDAC}">
            <c15:filteredLineSeries>
              <c15:ser>
                <c:idx val="13"/>
                <c:order val="14"/>
                <c:tx>
                  <c:v> </c:v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peas!$R$2:$R$7</c15:sqref>
                          </c15:formulaRef>
                        </c:ext>
                      </c:extLst>
                      <c:numCache>
                        <c:formatCode>General</c:formatCode>
                        <c:ptCount val="6"/>
                        <c:pt idx="0">
                          <c:v>3.9070460812358607E-4</c:v>
                        </c:pt>
                        <c:pt idx="1">
                          <c:v>4.0269573329495336E-4</c:v>
                        </c:pt>
                        <c:pt idx="2">
                          <c:v>4.0643282482960216E-4</c:v>
                        </c:pt>
                        <c:pt idx="3">
                          <c:v>4.5613936834533403E-3</c:v>
                        </c:pt>
                        <c:pt idx="4">
                          <c:v>4.529514764255488E-3</c:v>
                        </c:pt>
                        <c:pt idx="5">
                          <c:v>5.9027083633205607E-3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peas!$R$2:$R$7</c15:sqref>
                          </c15:formulaRef>
                        </c:ext>
                      </c:extLst>
                      <c:numCache>
                        <c:formatCode>General</c:formatCode>
                        <c:ptCount val="6"/>
                        <c:pt idx="0">
                          <c:v>3.9070460812358607E-4</c:v>
                        </c:pt>
                        <c:pt idx="1">
                          <c:v>4.0269573329495336E-4</c:v>
                        </c:pt>
                        <c:pt idx="2">
                          <c:v>4.0643282482960216E-4</c:v>
                        </c:pt>
                        <c:pt idx="3">
                          <c:v>4.5613936834533403E-3</c:v>
                        </c:pt>
                        <c:pt idx="4">
                          <c:v>4.529514764255488E-3</c:v>
                        </c:pt>
                        <c:pt idx="5">
                          <c:v>5.9027083633205607E-3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val>
                  <c:numRef>
                    <c:extLst>
                      <c:ext uri="{02D57815-91ED-43cb-92C2-25804820EDAC}">
                        <c15:formulaRef>
                          <c15:sqref>peas!$Q$34:$Q$39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66.22548230997495</c:v>
                      </c:pt>
                      <c:pt idx="1">
                        <c:v>131.70999999999995</c:v>
                      </c:pt>
                      <c:pt idx="2">
                        <c:v>101.17195807538204</c:v>
                      </c:pt>
                      <c:pt idx="3">
                        <c:v>639.50571769397993</c:v>
                      </c:pt>
                      <c:pt idx="4">
                        <c:v>1045.74891264037</c:v>
                      </c:pt>
                      <c:pt idx="5">
                        <c:v>687.274318534656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4-FD09-4973-8D45-6C1AA1111703}"/>
                  </c:ext>
                </c:extLst>
              </c15:ser>
            </c15:filteredLineSeries>
          </c:ext>
        </c:extLst>
      </c:lineChart>
      <c:catAx>
        <c:axId val="73229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299352"/>
        <c:crosses val="autoZero"/>
        <c:auto val="1"/>
        <c:lblAlgn val="ctr"/>
        <c:lblOffset val="100"/>
        <c:noMultiLvlLbl val="0"/>
      </c:catAx>
      <c:valAx>
        <c:axId val="732299352"/>
        <c:scaling>
          <c:orientation val="minMax"/>
          <c:max val="1500"/>
          <c:min val="-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kg CO</a:t>
                </a:r>
                <a:r>
                  <a:rPr lang="en-CA" sz="1100" baseline="-25000"/>
                  <a:t>2</a:t>
                </a:r>
                <a:r>
                  <a:rPr lang="en-CA" sz="1100"/>
                  <a:t>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298040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351169219824574E-2"/>
          <c:y val="0.68633785807874625"/>
          <c:w val="0.95742513796898832"/>
          <c:h val="0.296594968823854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GHG emissions per kg canola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739391951006126"/>
          <c:y val="0.17502333041703119"/>
          <c:w val="0.82205052493438324"/>
          <c:h val="0.478934874519995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canola!$B$1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25633154641894457"/>
                </c:manualLayout>
              </c:layout>
              <c:tx>
                <c:rich>
                  <a:bodyPr/>
                  <a:lstStyle/>
                  <a:p>
                    <a:fld id="{615664AC-A0B0-4B6A-9FC8-62532D552B2A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19D-45B5-AFF4-14FFC3440E08}"/>
                </c:ext>
              </c:extLst>
            </c:dLbl>
            <c:dLbl>
              <c:idx val="1"/>
              <c:layout>
                <c:manualLayout>
                  <c:x val="-5.4360627272198043E-17"/>
                  <c:y val="-0.26106674454472484"/>
                </c:manualLayout>
              </c:layout>
              <c:tx>
                <c:rich>
                  <a:bodyPr/>
                  <a:lstStyle/>
                  <a:p>
                    <a:fld id="{357B436A-97E5-4BE1-BE5C-F46176E3D237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19D-45B5-AFF4-14FFC3440E08}"/>
                </c:ext>
              </c:extLst>
            </c:dLbl>
            <c:dLbl>
              <c:idx val="2"/>
              <c:layout>
                <c:manualLayout>
                  <c:x val="-2.9651593773165853E-3"/>
                  <c:y val="-0.22842205826378265"/>
                </c:manualLayout>
              </c:layout>
              <c:tx>
                <c:rich>
                  <a:bodyPr/>
                  <a:lstStyle/>
                  <a:p>
                    <a:fld id="{687EC5A1-D03D-43D6-8802-7A55FA138225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519D-45B5-AFF4-14FFC3440E08}"/>
                </c:ext>
              </c:extLst>
            </c:dLbl>
            <c:dLbl>
              <c:idx val="3"/>
              <c:layout>
                <c:manualLayout>
                  <c:x val="0"/>
                  <c:y val="-0.21830948927832203"/>
                </c:manualLayout>
              </c:layout>
              <c:tx>
                <c:rich>
                  <a:bodyPr/>
                  <a:lstStyle/>
                  <a:p>
                    <a:fld id="{9DED776A-9CFC-43E2-9DA7-A6203A17E156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19D-45B5-AFF4-14FFC3440E08}"/>
                </c:ext>
              </c:extLst>
            </c:dLbl>
            <c:dLbl>
              <c:idx val="4"/>
              <c:layout>
                <c:manualLayout>
                  <c:x val="-2.9453106827347199E-3"/>
                  <c:y val="-0.31779703090813666"/>
                </c:manualLayout>
              </c:layout>
              <c:tx>
                <c:rich>
                  <a:bodyPr/>
                  <a:lstStyle/>
                  <a:p>
                    <a:fld id="{5724124E-B4E1-423E-9314-7FB08A91ECA6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519D-45B5-AFF4-14FFC3440E08}"/>
                </c:ext>
              </c:extLst>
            </c:dLbl>
            <c:dLbl>
              <c:idx val="5"/>
              <c:layout>
                <c:manualLayout>
                  <c:x val="0"/>
                  <c:y val="-0.34236489934277897"/>
                </c:manualLayout>
              </c:layout>
              <c:tx>
                <c:rich>
                  <a:bodyPr/>
                  <a:lstStyle/>
                  <a:p>
                    <a:fld id="{BD9E72AA-0C25-4157-8879-9B2D1E157DFA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19D-45B5-AFF4-14FFC3440E08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canola!$A$2:$A$7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</c:strCache>
            </c:strRef>
          </c:cat>
          <c:val>
            <c:numRef>
              <c:f>canola!$B$2:$B$7</c:f>
              <c:numCache>
                <c:formatCode>0.000</c:formatCode>
                <c:ptCount val="6"/>
                <c:pt idx="0">
                  <c:v>1.5E-3</c:v>
                </c:pt>
                <c:pt idx="1">
                  <c:v>1.5227999999999999E-3</c:v>
                </c:pt>
                <c:pt idx="2">
                  <c:v>1.74E-3</c:v>
                </c:pt>
                <c:pt idx="3">
                  <c:v>3.0599999999999998E-3</c:v>
                </c:pt>
                <c:pt idx="4">
                  <c:v>5.1799999999999997E-3</c:v>
                </c:pt>
                <c:pt idx="5">
                  <c:v>1.09E-2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canola!$R$2:$R$7</c15:f>
                <c15:dlblRangeCache>
                  <c:ptCount val="6"/>
                  <c:pt idx="0">
                    <c:v>a</c:v>
                  </c:pt>
                  <c:pt idx="1">
                    <c:v>b</c:v>
                  </c:pt>
                  <c:pt idx="2">
                    <c:v>b</c:v>
                  </c:pt>
                  <c:pt idx="3">
                    <c:v>c</c:v>
                  </c:pt>
                  <c:pt idx="4">
                    <c:v>d</c:v>
                  </c:pt>
                  <c:pt idx="5">
                    <c:v>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519D-45B5-AFF4-14FFC3440E08}"/>
            </c:ext>
          </c:extLst>
        </c:ser>
        <c:ser>
          <c:idx val="1"/>
          <c:order val="1"/>
          <c:tx>
            <c:strRef>
              <c:f>canola!$C$1</c:f>
              <c:strCache>
                <c:ptCount val="1"/>
                <c:pt idx="0">
                  <c:v>Seed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canola!$A$2:$A$7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</c:strCache>
            </c:strRef>
          </c:cat>
          <c:val>
            <c:numRef>
              <c:f>canola!$C$2:$C$7</c:f>
              <c:numCache>
                <c:formatCode>0.000</c:formatCode>
                <c:ptCount val="6"/>
                <c:pt idx="0">
                  <c:v>5.11E-3</c:v>
                </c:pt>
                <c:pt idx="1">
                  <c:v>5.9500000000000004E-3</c:v>
                </c:pt>
                <c:pt idx="2">
                  <c:v>5.79E-3</c:v>
                </c:pt>
                <c:pt idx="3">
                  <c:v>3.7299999999999998E-3</c:v>
                </c:pt>
                <c:pt idx="4">
                  <c:v>1.3699999999999999E-3</c:v>
                </c:pt>
                <c:pt idx="5">
                  <c:v>2.2300000000000002E-3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9D-45B5-AFF4-14FFC3440E08}"/>
            </c:ext>
          </c:extLst>
        </c:ser>
        <c:ser>
          <c:idx val="2"/>
          <c:order val="2"/>
          <c:tx>
            <c:strRef>
              <c:f>canola!$D$1</c:f>
              <c:strCache>
                <c:ptCount val="1"/>
                <c:pt idx="0">
                  <c:v>Fertilizer inputs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canola!$A$2:$A$7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</c:strCache>
            </c:strRef>
          </c:cat>
          <c:val>
            <c:numRef>
              <c:f>canola!$D$2:$D$7</c:f>
              <c:numCache>
                <c:formatCode>0.000</c:formatCode>
                <c:ptCount val="6"/>
                <c:pt idx="0">
                  <c:v>0.15925</c:v>
                </c:pt>
                <c:pt idx="1">
                  <c:v>0.19145999999999999</c:v>
                </c:pt>
                <c:pt idx="2">
                  <c:v>0.18554999999999999</c:v>
                </c:pt>
                <c:pt idx="3">
                  <c:v>0.12612000000000001</c:v>
                </c:pt>
                <c:pt idx="4">
                  <c:v>0.22611000000000001</c:v>
                </c:pt>
                <c:pt idx="5">
                  <c:v>0.23991000000000001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19D-45B5-AFF4-14FFC3440E08}"/>
            </c:ext>
          </c:extLst>
        </c:ser>
        <c:ser>
          <c:idx val="3"/>
          <c:order val="3"/>
          <c:tx>
            <c:strRef>
              <c:f>canola!$E$1</c:f>
              <c:strCache>
                <c:ptCount val="1"/>
                <c:pt idx="0">
                  <c:v>Manure inputs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canola!$A$2:$A$7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</c:strCache>
            </c:strRef>
          </c:cat>
          <c:val>
            <c:numRef>
              <c:f>canola!$E$2:$E$7</c:f>
              <c:numCache>
                <c:formatCode>0.000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1.319E-2</c:v>
                </c:pt>
                <c:pt idx="5">
                  <c:v>2.3259999999999999E-2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19D-45B5-AFF4-14FFC3440E08}"/>
            </c:ext>
          </c:extLst>
        </c:ser>
        <c:ser>
          <c:idx val="4"/>
          <c:order val="4"/>
          <c:tx>
            <c:strRef>
              <c:f>canola!$F$1</c:f>
              <c:strCache>
                <c:ptCount val="1"/>
                <c:pt idx="0">
                  <c:v>Plant protection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canola!$A$2:$A$7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</c:strCache>
            </c:strRef>
          </c:cat>
          <c:val>
            <c:numRef>
              <c:f>canola!$F$2:$F$7</c:f>
              <c:numCache>
                <c:formatCode>0.000</c:formatCode>
                <c:ptCount val="6"/>
                <c:pt idx="0">
                  <c:v>7.2199999999999999E-3</c:v>
                </c:pt>
                <c:pt idx="1">
                  <c:v>1.26E-2</c:v>
                </c:pt>
                <c:pt idx="2">
                  <c:v>6.7799999999999996E-3</c:v>
                </c:pt>
                <c:pt idx="3">
                  <c:v>2.298E-2</c:v>
                </c:pt>
                <c:pt idx="4">
                  <c:v>1.5010000000000001E-2</c:v>
                </c:pt>
                <c:pt idx="5">
                  <c:v>1.481E-2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19D-45B5-AFF4-14FFC3440E08}"/>
            </c:ext>
          </c:extLst>
        </c:ser>
        <c:ser>
          <c:idx val="5"/>
          <c:order val="5"/>
          <c:tx>
            <c:strRef>
              <c:f>canola!$G$1</c:f>
              <c:strCache>
                <c:ptCount val="1"/>
                <c:pt idx="0">
                  <c:v>Field activities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canola!$A$2:$A$7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</c:strCache>
            </c:strRef>
          </c:cat>
          <c:val>
            <c:numRef>
              <c:f>canola!$G$2:$G$7</c:f>
              <c:numCache>
                <c:formatCode>0.000</c:formatCode>
                <c:ptCount val="6"/>
                <c:pt idx="0">
                  <c:v>3.6990000000000002E-2</c:v>
                </c:pt>
                <c:pt idx="1">
                  <c:v>3.8119800000000002E-2</c:v>
                </c:pt>
                <c:pt idx="2">
                  <c:v>3.848E-2</c:v>
                </c:pt>
                <c:pt idx="3">
                  <c:v>0.14477999999999999</c:v>
                </c:pt>
                <c:pt idx="4">
                  <c:v>9.776E-2</c:v>
                </c:pt>
                <c:pt idx="5">
                  <c:v>9.8110000000000003E-2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19D-45B5-AFF4-14FFC3440E08}"/>
            </c:ext>
          </c:extLst>
        </c:ser>
        <c:ser>
          <c:idx val="6"/>
          <c:order val="6"/>
          <c:tx>
            <c:strRef>
              <c:f>canola!$H$1</c:f>
              <c:strCache>
                <c:ptCount val="1"/>
                <c:pt idx="0">
                  <c:v>Irrigation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canola!$A$2:$A$7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</c:strCache>
            </c:strRef>
          </c:cat>
          <c:val>
            <c:numRef>
              <c:f>canola!$H$2:$H$7</c:f>
              <c:numCache>
                <c:formatCode>0.000</c:formatCode>
                <c:ptCount val="6"/>
                <c:pt idx="0">
                  <c:v>0</c:v>
                </c:pt>
                <c:pt idx="1">
                  <c:v>6.0999999999999997E-4</c:v>
                </c:pt>
                <c:pt idx="2">
                  <c:v>6.0999999999999997E-4</c:v>
                </c:pt>
                <c:pt idx="3">
                  <c:v>0</c:v>
                </c:pt>
                <c:pt idx="4">
                  <c:v>3.6000000000000002E-4</c:v>
                </c:pt>
                <c:pt idx="5">
                  <c:v>7.5900000000000004E-3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19D-45B5-AFF4-14FFC3440E08}"/>
            </c:ext>
          </c:extLst>
        </c:ser>
        <c:ser>
          <c:idx val="7"/>
          <c:order val="7"/>
          <c:tx>
            <c:strRef>
              <c:f>canola!$I$1</c:f>
              <c:strCache>
                <c:ptCount val="1"/>
                <c:pt idx="0">
                  <c:v>Post-harvest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canola!$A$2:$A$7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</c:strCache>
            </c:strRef>
          </c:cat>
          <c:val>
            <c:numRef>
              <c:f>canola!$I$2:$I$7</c:f>
              <c:numCache>
                <c:formatCode>0.000</c:formatCode>
                <c:ptCount val="6"/>
                <c:pt idx="0">
                  <c:v>1.9499999999999999E-3</c:v>
                </c:pt>
                <c:pt idx="1">
                  <c:v>1.1679999999999999E-2</c:v>
                </c:pt>
                <c:pt idx="2">
                  <c:v>1.9499999999999999E-3</c:v>
                </c:pt>
                <c:pt idx="3">
                  <c:v>1.303E-2</c:v>
                </c:pt>
                <c:pt idx="4">
                  <c:v>3.4299999999999999E-3</c:v>
                </c:pt>
                <c:pt idx="5">
                  <c:v>8.5800000000000008E-3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19D-45B5-AFF4-14FFC3440E08}"/>
            </c:ext>
          </c:extLst>
        </c:ser>
        <c:ser>
          <c:idx val="8"/>
          <c:order val="8"/>
          <c:tx>
            <c:strRef>
              <c:f>canola!$J$1</c:f>
              <c:strCache>
                <c:ptCount val="1"/>
                <c:pt idx="0">
                  <c:v>Field-level CO2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canola!$A$2:$A$7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</c:strCache>
            </c:strRef>
          </c:cat>
          <c:val>
            <c:numRef>
              <c:f>canola!$J$2:$J$7</c:f>
              <c:numCache>
                <c:formatCode>0.000</c:formatCode>
                <c:ptCount val="6"/>
                <c:pt idx="0">
                  <c:v>2.9819999999999999E-2</c:v>
                </c:pt>
                <c:pt idx="1">
                  <c:v>4.4909999999999999E-2</c:v>
                </c:pt>
                <c:pt idx="2">
                  <c:v>4.1000000000000002E-2</c:v>
                </c:pt>
                <c:pt idx="3">
                  <c:v>0.11756999999999999</c:v>
                </c:pt>
                <c:pt idx="4">
                  <c:v>3.0329999999999999E-2</c:v>
                </c:pt>
                <c:pt idx="5">
                  <c:v>4.2810000000000001E-2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19D-45B5-AFF4-14FFC3440E08}"/>
            </c:ext>
          </c:extLst>
        </c:ser>
        <c:ser>
          <c:idx val="9"/>
          <c:order val="9"/>
          <c:tx>
            <c:strRef>
              <c:f>canola!$K$1</c:f>
              <c:strCache>
                <c:ptCount val="1"/>
                <c:pt idx="0">
                  <c:v>Field-level N2O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canola!$Q$2:$Q$7</c:f>
                <c:numCache>
                  <c:formatCode>General</c:formatCode>
                  <c:ptCount val="6"/>
                  <c:pt idx="0">
                    <c:v>1.1762169005622701E-2</c:v>
                  </c:pt>
                  <c:pt idx="1">
                    <c:v>1.7340115540986457E-2</c:v>
                  </c:pt>
                  <c:pt idx="2">
                    <c:v>4.9422311306219291E-3</c:v>
                  </c:pt>
                  <c:pt idx="3">
                    <c:v>1.6717380850480135E-2</c:v>
                  </c:pt>
                  <c:pt idx="4">
                    <c:v>3.6889866272460249E-2</c:v>
                  </c:pt>
                  <c:pt idx="5">
                    <c:v>4.3667892209265154E-2</c:v>
                  </c:pt>
                </c:numCache>
              </c:numRef>
            </c:plus>
            <c:minus>
              <c:numRef>
                <c:f>canola!$Q$2:$Q$7</c:f>
                <c:numCache>
                  <c:formatCode>General</c:formatCode>
                  <c:ptCount val="6"/>
                  <c:pt idx="0">
                    <c:v>1.1762169005622701E-2</c:v>
                  </c:pt>
                  <c:pt idx="1">
                    <c:v>1.7340115540986457E-2</c:v>
                  </c:pt>
                  <c:pt idx="2">
                    <c:v>4.9422311306219291E-3</c:v>
                  </c:pt>
                  <c:pt idx="3">
                    <c:v>1.6717380850480135E-2</c:v>
                  </c:pt>
                  <c:pt idx="4">
                    <c:v>3.6889866272460249E-2</c:v>
                  </c:pt>
                  <c:pt idx="5">
                    <c:v>4.3667892209265154E-2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canola!$A$2:$A$7</c:f>
              <c:strCache>
                <c:ptCount val="6"/>
                <c:pt idx="0">
                  <c:v>SK</c:v>
                </c:pt>
                <c:pt idx="1">
                  <c:v>CA</c:v>
                </c:pt>
                <c:pt idx="2">
                  <c:v>CA-PP</c:v>
                </c:pt>
                <c:pt idx="3">
                  <c:v>AU</c:v>
                </c:pt>
                <c:pt idx="4">
                  <c:v>FR</c:v>
                </c:pt>
                <c:pt idx="5">
                  <c:v>DE</c:v>
                </c:pt>
              </c:strCache>
            </c:strRef>
          </c:cat>
          <c:val>
            <c:numRef>
              <c:f>canola!$K$2:$K$7</c:f>
              <c:numCache>
                <c:formatCode>0.000</c:formatCode>
                <c:ptCount val="6"/>
                <c:pt idx="0">
                  <c:v>0.35493999999999998</c:v>
                </c:pt>
                <c:pt idx="1">
                  <c:v>0.40249000000000001</c:v>
                </c:pt>
                <c:pt idx="2">
                  <c:v>0.27300000000000002</c:v>
                </c:pt>
                <c:pt idx="3">
                  <c:v>5.1380000000000002E-2</c:v>
                </c:pt>
                <c:pt idx="4">
                  <c:v>0.54681999999999997</c:v>
                </c:pt>
                <c:pt idx="5">
                  <c:v>0.54269999999999996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19D-45B5-AFF4-14FFC3440E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94242992"/>
        <c:axId val="594240696"/>
      </c:barChart>
      <c:catAx>
        <c:axId val="59424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240696"/>
        <c:crosses val="autoZero"/>
        <c:auto val="1"/>
        <c:lblAlgn val="ctr"/>
        <c:lblOffset val="100"/>
        <c:noMultiLvlLbl val="0"/>
      </c:catAx>
      <c:valAx>
        <c:axId val="594240696"/>
        <c:scaling>
          <c:orientation val="minMax"/>
          <c:max val="1.5"/>
          <c:min val="-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kg CO</a:t>
                </a:r>
                <a:r>
                  <a:rPr lang="en-CA" sz="1100" baseline="-25000"/>
                  <a:t>2</a:t>
                </a:r>
                <a:r>
                  <a:rPr lang="en-CA" sz="1100"/>
                  <a:t>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24299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11504811898512E-2"/>
          <c:y val="0.71443205016039657"/>
          <c:w val="0.95999190726159234"/>
          <c:h val="0.257790172061825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412752</xdr:colOff>
      <xdr:row>25</xdr:row>
      <xdr:rowOff>706</xdr:rowOff>
    </xdr:from>
    <xdr:to>
      <xdr:col>20</xdr:col>
      <xdr:colOff>575029</xdr:colOff>
      <xdr:row>39</xdr:row>
      <xdr:rowOff>175684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119945</xdr:colOff>
      <xdr:row>24</xdr:row>
      <xdr:rowOff>162984</xdr:rowOff>
    </xdr:from>
    <xdr:to>
      <xdr:col>13</xdr:col>
      <xdr:colOff>331612</xdr:colOff>
      <xdr:row>39</xdr:row>
      <xdr:rowOff>154518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210305</xdr:colOff>
      <xdr:row>15</xdr:row>
      <xdr:rowOff>96106</xdr:rowOff>
    </xdr:from>
    <xdr:to>
      <xdr:col>19</xdr:col>
      <xdr:colOff>504472</xdr:colOff>
      <xdr:row>35</xdr:row>
      <xdr:rowOff>52916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444500</xdr:colOff>
      <xdr:row>15</xdr:row>
      <xdr:rowOff>137584</xdr:rowOff>
    </xdr:from>
    <xdr:to>
      <xdr:col>9</xdr:col>
      <xdr:colOff>306917</xdr:colOff>
      <xdr:row>35</xdr:row>
      <xdr:rowOff>84666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46</xdr:row>
      <xdr:rowOff>0</xdr:rowOff>
    </xdr:from>
    <xdr:to>
      <xdr:col>11</xdr:col>
      <xdr:colOff>294167</xdr:colOff>
      <xdr:row>65</xdr:row>
      <xdr:rowOff>139372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65264</xdr:colOff>
      <xdr:row>14</xdr:row>
      <xdr:rowOff>79374</xdr:rowOff>
    </xdr:from>
    <xdr:to>
      <xdr:col>19</xdr:col>
      <xdr:colOff>54428</xdr:colOff>
      <xdr:row>31</xdr:row>
      <xdr:rowOff>172357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210658</xdr:colOff>
      <xdr:row>15</xdr:row>
      <xdr:rowOff>44803</xdr:rowOff>
    </xdr:from>
    <xdr:to>
      <xdr:col>9</xdr:col>
      <xdr:colOff>494594</xdr:colOff>
      <xdr:row>31</xdr:row>
      <xdr:rowOff>109865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41</xdr:row>
      <xdr:rowOff>0</xdr:rowOff>
    </xdr:from>
    <xdr:to>
      <xdr:col>9</xdr:col>
      <xdr:colOff>426609</xdr:colOff>
      <xdr:row>58</xdr:row>
      <xdr:rowOff>92982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479425</xdr:colOff>
      <xdr:row>9</xdr:row>
      <xdr:rowOff>65088</xdr:rowOff>
    </xdr:from>
    <xdr:to>
      <xdr:col>9</xdr:col>
      <xdr:colOff>508000</xdr:colOff>
      <xdr:row>24</xdr:row>
      <xdr:rowOff>120650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512764</xdr:colOff>
      <xdr:row>9</xdr:row>
      <xdr:rowOff>60326</xdr:rowOff>
    </xdr:from>
    <xdr:to>
      <xdr:col>19</xdr:col>
      <xdr:colOff>90714</xdr:colOff>
      <xdr:row>24</xdr:row>
      <xdr:rowOff>163286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33</xdr:row>
      <xdr:rowOff>179915</xdr:rowOff>
    </xdr:from>
    <xdr:to>
      <xdr:col>13</xdr:col>
      <xdr:colOff>412750</xdr:colOff>
      <xdr:row>52</xdr:row>
      <xdr:rowOff>84666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penLCA%20results%20GIFS_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ola"/>
      <sheetName val="canola LCIA SA"/>
      <sheetName val="canola (CR SA)"/>
      <sheetName val="canola (manure nutrient SA)"/>
      <sheetName val="canola cutoff SA"/>
      <sheetName val="Canola manure alloc SA"/>
      <sheetName val="canola N2O SA"/>
      <sheetName val="wheat (consistent straw remov)"/>
      <sheetName val="wheat (2021 straw SA)"/>
      <sheetName val="wheat (old mass allocation SA)"/>
      <sheetName val="wheat (manure nutrient SA)"/>
      <sheetName val="wheat (CR SA)"/>
      <sheetName val="wheat (no straw removed)"/>
      <sheetName val="wheat (max straw)"/>
      <sheetName val="wheat manure alloc SA"/>
      <sheetName val="wheat (N2O SA)"/>
      <sheetName val="wheat (LCIA SA)"/>
      <sheetName val="peas"/>
      <sheetName val="peas (manure nutrient SA)"/>
      <sheetName val="peas (CR SA)"/>
      <sheetName val="peas (cutoff SA)"/>
      <sheetName val="peas (manure allocation SA)"/>
      <sheetName val="peas LCIA SA"/>
      <sheetName val="peas (N2O S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>
            <v>8.4000000000000003E-4</v>
          </cell>
          <cell r="C2">
            <v>1.222E-2</v>
          </cell>
          <cell r="D2">
            <v>7.467E-2</v>
          </cell>
          <cell r="E2">
            <v>0</v>
          </cell>
          <cell r="F2">
            <v>4.0499999999999998E-3</v>
          </cell>
          <cell r="G2">
            <v>1.6979999999999999E-2</v>
          </cell>
          <cell r="H2">
            <v>0</v>
          </cell>
          <cell r="I2">
            <v>1.24E-3</v>
          </cell>
          <cell r="J2">
            <v>1.7469999999999999E-2</v>
          </cell>
          <cell r="L2">
            <v>-9.7009159967979625E-2</v>
          </cell>
        </row>
        <row r="3">
          <cell r="B3">
            <v>9.7999999999999997E-4</v>
          </cell>
          <cell r="C3">
            <v>1.0540000000000001E-2</v>
          </cell>
          <cell r="D3">
            <v>4.4920000000000002E-2</v>
          </cell>
          <cell r="E3">
            <v>1.32E-3</v>
          </cell>
          <cell r="F3">
            <v>1.2883199999999999E-6</v>
          </cell>
          <cell r="G3">
            <v>3.2030000000000003E-2</v>
          </cell>
          <cell r="H3">
            <v>1.4999999999999999E-4</v>
          </cell>
          <cell r="I3">
            <v>2.7E-4</v>
          </cell>
          <cell r="J3">
            <v>1.068E-2</v>
          </cell>
          <cell r="L3">
            <v>-4.0825927861996798E-2</v>
          </cell>
        </row>
        <row r="4">
          <cell r="B4">
            <v>7.9000000000000001E-4</v>
          </cell>
          <cell r="C4">
            <v>1.042E-2</v>
          </cell>
          <cell r="D4">
            <v>6.1219999999999997E-2</v>
          </cell>
          <cell r="E4">
            <v>0</v>
          </cell>
          <cell r="F4">
            <v>2.5400000000000002E-3</v>
          </cell>
          <cell r="G4">
            <v>1.3180000000000001E-2</v>
          </cell>
          <cell r="H4">
            <v>1.4999999999999999E-4</v>
          </cell>
          <cell r="I4">
            <v>2.7E-4</v>
          </cell>
          <cell r="J4">
            <v>1.255E-2</v>
          </cell>
          <cell r="K4">
            <v>9.9040000000000003E-2</v>
          </cell>
          <cell r="L4">
            <v>-5.3827832024709789E-2</v>
          </cell>
        </row>
        <row r="5">
          <cell r="B5">
            <v>1.9300000000000001E-3</v>
          </cell>
          <cell r="C5">
            <v>7.3840000000000003E-2</v>
          </cell>
          <cell r="D5">
            <v>5.3749999999999999E-2</v>
          </cell>
          <cell r="E5">
            <v>2.49E-3</v>
          </cell>
          <cell r="F5">
            <v>3.16E-3</v>
          </cell>
          <cell r="G5">
            <v>5.8520000000000003E-2</v>
          </cell>
          <cell r="H5">
            <v>1.17E-3</v>
          </cell>
          <cell r="I5">
            <v>3.5749999999999997E-2</v>
          </cell>
          <cell r="J5">
            <v>6.3630000000000006E-2</v>
          </cell>
          <cell r="L5">
            <v>1.8103362495289117E-2</v>
          </cell>
        </row>
        <row r="6">
          <cell r="B6">
            <v>2.0100000000000001E-3</v>
          </cell>
          <cell r="C6">
            <v>6.8399999999999997E-3</v>
          </cell>
          <cell r="D6">
            <v>6.1109999999999998E-2</v>
          </cell>
          <cell r="E6">
            <v>4.0200000000000001E-3</v>
          </cell>
          <cell r="F6">
            <v>1.1299999999999999E-3</v>
          </cell>
          <cell r="G6">
            <v>3.0380000000000001E-2</v>
          </cell>
          <cell r="H6">
            <v>6.0930700000000003E-5</v>
          </cell>
          <cell r="I6">
            <v>5.169E-2</v>
          </cell>
          <cell r="J6">
            <v>2.5590000000000002E-2</v>
          </cell>
          <cell r="L6">
            <v>6.9075544481396592E-2</v>
          </cell>
        </row>
        <row r="7">
          <cell r="B7">
            <v>3.3899999999999998E-3</v>
          </cell>
          <cell r="C7">
            <v>6.3400000000000001E-3</v>
          </cell>
          <cell r="D7">
            <v>5.9740000000000001E-2</v>
          </cell>
          <cell r="E7">
            <v>7.2399999999999999E-3</v>
          </cell>
          <cell r="F7">
            <v>2.31E-3</v>
          </cell>
          <cell r="G7">
            <v>3.116E-2</v>
          </cell>
          <cell r="H7">
            <v>9.5500000000000006E-11</v>
          </cell>
          <cell r="I7">
            <v>4.2590000000000003E-2</v>
          </cell>
          <cell r="J7">
            <v>2.4559999999999998E-2</v>
          </cell>
          <cell r="L7">
            <v>0.121465956652343</v>
          </cell>
        </row>
        <row r="8">
          <cell r="B8">
            <v>2.4099999999999998E-3</v>
          </cell>
          <cell r="C8">
            <v>1.8610000000000002E-2</v>
          </cell>
          <cell r="D8">
            <v>6.7780000000000007E-2</v>
          </cell>
          <cell r="E8">
            <v>6.0200000000000002E-3</v>
          </cell>
          <cell r="F8">
            <v>1.2099999999999999E-3</v>
          </cell>
          <cell r="G8">
            <v>5.6989999999999999E-2</v>
          </cell>
          <cell r="H8">
            <v>1.65E-10</v>
          </cell>
          <cell r="I8">
            <v>3.5459999999999998E-2</v>
          </cell>
          <cell r="J8">
            <v>3.934E-2</v>
          </cell>
          <cell r="L8">
            <v>3.2572596502205897E-2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4"/>
  <sheetViews>
    <sheetView tabSelected="1" zoomScale="90" zoomScaleNormal="90" workbookViewId="0">
      <selection activeCell="AJ14" sqref="AJ14"/>
    </sheetView>
  </sheetViews>
  <sheetFormatPr defaultRowHeight="14.5" x14ac:dyDescent="0.35"/>
  <cols>
    <col min="1" max="1" width="23.36328125" customWidth="1"/>
    <col min="2" max="2" width="24.1796875" customWidth="1"/>
    <col min="3" max="3" width="16.26953125" customWidth="1"/>
    <col min="10" max="11" width="0" hidden="1" customWidth="1"/>
    <col min="20" max="20" width="11" customWidth="1"/>
    <col min="21" max="21" width="11.453125" customWidth="1"/>
    <col min="22" max="22" width="9.81640625" customWidth="1"/>
    <col min="23" max="23" width="11.26953125" customWidth="1"/>
    <col min="32" max="32" width="9" bestFit="1" customWidth="1"/>
    <col min="34" max="34" width="10.1796875" customWidth="1"/>
  </cols>
  <sheetData>
    <row r="1" spans="1:49" x14ac:dyDescent="0.35">
      <c r="A1" t="s">
        <v>6</v>
      </c>
      <c r="B1" t="s">
        <v>93</v>
      </c>
      <c r="C1" t="s">
        <v>3</v>
      </c>
      <c r="D1" t="s">
        <v>4</v>
      </c>
    </row>
    <row r="2" spans="1:49" x14ac:dyDescent="0.35">
      <c r="A2" t="s">
        <v>7</v>
      </c>
      <c r="B2" t="s">
        <v>0</v>
      </c>
      <c r="C2">
        <v>4.793E-2</v>
      </c>
      <c r="D2" t="s">
        <v>2</v>
      </c>
    </row>
    <row r="3" spans="1:49" x14ac:dyDescent="0.35">
      <c r="A3" t="s">
        <v>8</v>
      </c>
      <c r="B3" t="s">
        <v>5</v>
      </c>
      <c r="C3">
        <v>0.13705000000000001</v>
      </c>
      <c r="D3" t="s">
        <v>2</v>
      </c>
    </row>
    <row r="4" spans="1:49" x14ac:dyDescent="0.35">
      <c r="A4" t="s">
        <v>9</v>
      </c>
      <c r="B4" t="s">
        <v>12</v>
      </c>
      <c r="C4">
        <v>6.4900000000000001E-3</v>
      </c>
      <c r="D4" t="s">
        <v>2</v>
      </c>
    </row>
    <row r="5" spans="1:49" x14ac:dyDescent="0.35">
      <c r="A5" t="s">
        <v>10</v>
      </c>
      <c r="B5" t="s">
        <v>11</v>
      </c>
      <c r="C5">
        <v>9.3200000000000002E-3</v>
      </c>
      <c r="D5" t="s">
        <v>2</v>
      </c>
    </row>
    <row r="7" spans="1:49" x14ac:dyDescent="0.35">
      <c r="A7" s="2" t="s">
        <v>83</v>
      </c>
      <c r="B7" t="s">
        <v>84</v>
      </c>
      <c r="C7" t="s">
        <v>85</v>
      </c>
    </row>
    <row r="8" spans="1:49" x14ac:dyDescent="0.35">
      <c r="A8" t="s">
        <v>8</v>
      </c>
      <c r="B8">
        <v>150</v>
      </c>
      <c r="C8">
        <v>150</v>
      </c>
    </row>
    <row r="9" spans="1:49" x14ac:dyDescent="0.35">
      <c r="A9" t="s">
        <v>7</v>
      </c>
      <c r="B9">
        <v>1438</v>
      </c>
      <c r="C9">
        <v>1201</v>
      </c>
    </row>
    <row r="11" spans="1:49" x14ac:dyDescent="0.35">
      <c r="A11" s="2" t="s">
        <v>14</v>
      </c>
    </row>
    <row r="12" spans="1:49" x14ac:dyDescent="0.35">
      <c r="A12" t="s">
        <v>15</v>
      </c>
      <c r="B12">
        <f>(B8*C3)+(B9*C2)</f>
        <v>89.480840000000001</v>
      </c>
      <c r="C12">
        <f>(C8*C3)+(C9*C2)</f>
        <v>78.121430000000004</v>
      </c>
      <c r="D12" t="s">
        <v>82</v>
      </c>
    </row>
    <row r="14" spans="1:49" x14ac:dyDescent="0.35">
      <c r="A14" s="2" t="s">
        <v>88</v>
      </c>
      <c r="L14" s="19" t="s">
        <v>77</v>
      </c>
      <c r="M14" s="19"/>
      <c r="N14" s="19"/>
      <c r="O14" s="19"/>
      <c r="P14" s="2" t="s">
        <v>78</v>
      </c>
      <c r="U14" s="2" t="s">
        <v>79</v>
      </c>
      <c r="Z14" s="2" t="s">
        <v>80</v>
      </c>
      <c r="AF14" s="2" t="s">
        <v>81</v>
      </c>
      <c r="AJ14" s="2" t="s">
        <v>86</v>
      </c>
      <c r="AO14" s="2" t="s">
        <v>87</v>
      </c>
      <c r="AT14" s="2" t="s">
        <v>91</v>
      </c>
    </row>
    <row r="15" spans="1:49" x14ac:dyDescent="0.35">
      <c r="B15" t="str">
        <f>'wheat (consistent straw remov)'!A38</f>
        <v>SK</v>
      </c>
      <c r="C15" t="str">
        <f>'wheat (consistent straw remov)'!A39</f>
        <v>CA</v>
      </c>
      <c r="D15" t="s">
        <v>45</v>
      </c>
      <c r="E15" t="str">
        <f>'wheat (consistent straw remov)'!A41</f>
        <v>AU</v>
      </c>
      <c r="F15" t="str">
        <f>'wheat (consistent straw remov)'!A42</f>
        <v>FR</v>
      </c>
      <c r="G15" t="str">
        <f>'wheat (consistent straw remov)'!A43</f>
        <v>DE</v>
      </c>
      <c r="H15" t="str">
        <f>'wheat (consistent straw remov)'!A44</f>
        <v>US</v>
      </c>
      <c r="J15" t="s">
        <v>75</v>
      </c>
      <c r="K15" t="s">
        <v>76</v>
      </c>
      <c r="L15" t="s">
        <v>46</v>
      </c>
      <c r="M15" t="s">
        <v>48</v>
      </c>
      <c r="N15" t="s">
        <v>50</v>
      </c>
      <c r="O15" t="s">
        <v>52</v>
      </c>
      <c r="P15" t="s">
        <v>46</v>
      </c>
      <c r="Q15" t="s">
        <v>48</v>
      </c>
      <c r="R15" t="s">
        <v>50</v>
      </c>
      <c r="S15" t="s">
        <v>52</v>
      </c>
      <c r="U15" t="s">
        <v>46</v>
      </c>
      <c r="V15" t="s">
        <v>48</v>
      </c>
      <c r="W15" t="s">
        <v>50</v>
      </c>
      <c r="X15" t="s">
        <v>52</v>
      </c>
      <c r="Z15" t="s">
        <v>46</v>
      </c>
      <c r="AA15" t="s">
        <v>48</v>
      </c>
      <c r="AB15" t="s">
        <v>50</v>
      </c>
      <c r="AC15" t="s">
        <v>52</v>
      </c>
      <c r="AF15" t="s">
        <v>46</v>
      </c>
      <c r="AG15" t="s">
        <v>48</v>
      </c>
      <c r="AH15" t="s">
        <v>50</v>
      </c>
      <c r="AI15" t="s">
        <v>52</v>
      </c>
      <c r="AJ15" t="s">
        <v>46</v>
      </c>
      <c r="AK15" t="s">
        <v>48</v>
      </c>
      <c r="AL15" t="s">
        <v>50</v>
      </c>
      <c r="AM15" t="s">
        <v>52</v>
      </c>
      <c r="AO15" t="s">
        <v>46</v>
      </c>
      <c r="AP15" t="s">
        <v>48</v>
      </c>
      <c r="AQ15" t="s">
        <v>50</v>
      </c>
      <c r="AR15" t="s">
        <v>52</v>
      </c>
      <c r="AT15" t="s">
        <v>46</v>
      </c>
      <c r="AU15" t="s">
        <v>48</v>
      </c>
      <c r="AV15" t="s">
        <v>50</v>
      </c>
      <c r="AW15" t="s">
        <v>52</v>
      </c>
    </row>
    <row r="16" spans="1:49" s="4" customFormat="1" x14ac:dyDescent="0.35">
      <c r="A16" s="4" t="s">
        <v>72</v>
      </c>
      <c r="B16" s="4">
        <f>'wheat (consistent straw remov)'!O38</f>
        <v>214.09412005082982</v>
      </c>
      <c r="C16" s="4">
        <f>'wheat (consistent straw remov)'!O39</f>
        <v>302.55986267354439</v>
      </c>
      <c r="D16" s="4">
        <f>'wheat (consistent straw remov)'!O40</f>
        <v>265.4252597351263</v>
      </c>
      <c r="E16" s="4">
        <f>'wheat (consistent straw remov)'!O41</f>
        <v>591.26723416613288</v>
      </c>
      <c r="F16" s="4">
        <f>'wheat (consistent straw remov)'!O42</f>
        <v>591.46729967669341</v>
      </c>
      <c r="G16" s="4">
        <f>'wheat (consistent straw remov)'!O43</f>
        <v>648.62030346292295</v>
      </c>
      <c r="H16" s="4">
        <f>'wheat (consistent straw remov)'!O44</f>
        <v>598.64271699961057</v>
      </c>
      <c r="I16" s="4" t="s">
        <v>16</v>
      </c>
      <c r="J16" s="4">
        <f>MIN(B16:H16)</f>
        <v>214.09412005082982</v>
      </c>
      <c r="K16" s="4" t="s">
        <v>40</v>
      </c>
      <c r="L16" s="4">
        <f>E16-$B16</f>
        <v>377.17311411530306</v>
      </c>
      <c r="M16" s="4">
        <f t="shared" ref="M16:N16" si="0">F16-$B16</f>
        <v>377.3731796258636</v>
      </c>
      <c r="N16" s="4">
        <f t="shared" si="0"/>
        <v>434.52618341209313</v>
      </c>
      <c r="O16" s="4">
        <f>H16-$B16</f>
        <v>384.54859694878076</v>
      </c>
      <c r="P16" s="4">
        <f>L16-$C$12</f>
        <v>299.05168411530303</v>
      </c>
      <c r="Q16" s="4">
        <f t="shared" ref="Q16:S16" si="1">M16-$B$12</f>
        <v>287.8923396258636</v>
      </c>
      <c r="R16" s="4">
        <f t="shared" si="1"/>
        <v>345.04534341209313</v>
      </c>
      <c r="S16" s="4">
        <f t="shared" si="1"/>
        <v>295.06775694878075</v>
      </c>
      <c r="U16" s="4">
        <f>P16/$C$4</f>
        <v>46078.841928398004</v>
      </c>
      <c r="V16" s="4">
        <f t="shared" ref="V16:X16" si="2">Q16/$C$4</f>
        <v>44359.374364539843</v>
      </c>
      <c r="W16" s="4">
        <f t="shared" si="2"/>
        <v>53165.692359336383</v>
      </c>
      <c r="X16" s="4">
        <f t="shared" si="2"/>
        <v>45464.985662369916</v>
      </c>
      <c r="Y16" s="4" t="s">
        <v>13</v>
      </c>
      <c r="Z16" s="4">
        <v>33339.703999999998</v>
      </c>
      <c r="AA16" s="4">
        <v>9434.0879999999997</v>
      </c>
      <c r="AB16" s="4">
        <v>9037.76</v>
      </c>
      <c r="AC16" s="4">
        <v>2000</v>
      </c>
      <c r="AD16" s="4" t="s">
        <v>13</v>
      </c>
      <c r="AF16" s="18">
        <f>U16-Z16</f>
        <v>12739.137928398006</v>
      </c>
      <c r="AG16" s="18">
        <f>V16-AA16</f>
        <v>34925.286364539847</v>
      </c>
      <c r="AH16" s="18">
        <f>W16-AB16</f>
        <v>44127.932359336381</v>
      </c>
      <c r="AI16" s="18">
        <f>X16-AC16</f>
        <v>43464.985662369916</v>
      </c>
      <c r="AJ16" s="4">
        <f>AF16/Z16</f>
        <v>0.38210111068766556</v>
      </c>
      <c r="AK16" s="4">
        <f>AG16/AA16</f>
        <v>3.7020310139718697</v>
      </c>
      <c r="AL16" s="4">
        <f>AH16/AB16</f>
        <v>4.8826182991511589</v>
      </c>
      <c r="AM16" s="4">
        <f>AI16/AC16</f>
        <v>21.73249283118496</v>
      </c>
      <c r="AO16" s="4">
        <f>AF16/40075</f>
        <v>0.31788241867493466</v>
      </c>
      <c r="AP16" s="4">
        <f t="shared" ref="AP16:AR18" si="3">AG16/40075</f>
        <v>0.87149810017566676</v>
      </c>
      <c r="AQ16" s="4">
        <f t="shared" si="3"/>
        <v>1.101133683327171</v>
      </c>
      <c r="AR16" s="4">
        <f t="shared" si="3"/>
        <v>1.0845910333716759</v>
      </c>
      <c r="AT16" s="1">
        <f>(Z16*$C$4)/((Z16*$C$4)+$B16)</f>
        <v>0.50264892474717171</v>
      </c>
      <c r="AU16" s="1">
        <f t="shared" ref="AU16:AW18" si="4">(AA16*$C$4)/((AA16*$C$4)+$B16)</f>
        <v>0.2223846093287915</v>
      </c>
      <c r="AV16" s="1">
        <f t="shared" si="4"/>
        <v>0.21505128584784708</v>
      </c>
      <c r="AW16" s="1">
        <f t="shared" si="4"/>
        <v>5.7161952216723197E-2</v>
      </c>
    </row>
    <row r="17" spans="1:49" s="4" customFormat="1" x14ac:dyDescent="0.35">
      <c r="A17" s="4" t="s">
        <v>73</v>
      </c>
      <c r="B17" s="4">
        <f>peas!Q34</f>
        <v>66.22548230997495</v>
      </c>
      <c r="C17" s="4">
        <f>peas!Q35</f>
        <v>131.70999999999995</v>
      </c>
      <c r="D17" s="4">
        <f>peas!Q36</f>
        <v>101.17195807538204</v>
      </c>
      <c r="F17" s="4">
        <f>peas!Q37</f>
        <v>639.50571769397993</v>
      </c>
      <c r="G17" s="4">
        <f>peas!Q38</f>
        <v>1045.74891264037</v>
      </c>
      <c r="H17" s="4">
        <f>peas!Q39</f>
        <v>687.274318534656</v>
      </c>
      <c r="I17" s="4" t="s">
        <v>16</v>
      </c>
      <c r="J17" s="4">
        <f t="shared" ref="J17:J18" si="5">MIN(B17:H17)</f>
        <v>66.22548230997495</v>
      </c>
      <c r="K17" s="4" t="s">
        <v>40</v>
      </c>
      <c r="M17" s="4">
        <f t="shared" ref="M17:M18" si="6">F17-$B17</f>
        <v>573.28023538400498</v>
      </c>
      <c r="N17" s="4">
        <f t="shared" ref="N17:N18" si="7">G17-$B17</f>
        <v>979.52343033039506</v>
      </c>
      <c r="O17" s="4">
        <f t="shared" ref="O17" si="8">H17-$B17</f>
        <v>621.04883622468105</v>
      </c>
      <c r="Q17" s="4">
        <f t="shared" ref="Q17:Q18" si="9">M17-$B$12</f>
        <v>483.79939538400498</v>
      </c>
      <c r="R17" s="4">
        <f t="shared" ref="R17:R18" si="10">N17-$B$12</f>
        <v>890.04259033039511</v>
      </c>
      <c r="S17" s="4">
        <f t="shared" ref="S17" si="11">O17-$B$12</f>
        <v>531.56799622468111</v>
      </c>
      <c r="V17" s="4">
        <f t="shared" ref="V17:V18" si="12">Q17/$C$4</f>
        <v>74545.361384284275</v>
      </c>
      <c r="W17" s="4">
        <f t="shared" ref="W17:W18" si="13">R17/$C$4</f>
        <v>137140.614842896</v>
      </c>
      <c r="X17" s="4">
        <f t="shared" ref="X17" si="14">S17/$C$4</f>
        <v>81905.700496869205</v>
      </c>
      <c r="Y17" s="4" t="s">
        <v>13</v>
      </c>
      <c r="Z17" s="4">
        <v>33339.703999999998</v>
      </c>
      <c r="AA17" s="4">
        <v>9434.0879999999997</v>
      </c>
      <c r="AB17" s="4">
        <v>9037.76</v>
      </c>
      <c r="AC17" s="4">
        <v>2000</v>
      </c>
      <c r="AD17" s="4" t="s">
        <v>13</v>
      </c>
      <c r="AG17" s="18">
        <f t="shared" ref="AG17:AI18" si="15">V17-AA17</f>
        <v>65111.273384284272</v>
      </c>
      <c r="AH17" s="18">
        <f t="shared" si="15"/>
        <v>128102.85484289601</v>
      </c>
      <c r="AI17" s="18">
        <f t="shared" si="15"/>
        <v>79905.700496869205</v>
      </c>
      <c r="AK17" s="4">
        <f t="shared" ref="AK17:AK18" si="16">AG17/AA17</f>
        <v>6.9017029928366442</v>
      </c>
      <c r="AL17" s="4">
        <f t="shared" ref="AL17:AL18" si="17">AH17/AB17</f>
        <v>14.174181970189073</v>
      </c>
      <c r="AM17" s="4">
        <f t="shared" ref="AM17" si="18">AI17/AC17</f>
        <v>39.952850248434601</v>
      </c>
      <c r="AP17" s="4">
        <f t="shared" si="3"/>
        <v>1.6247354556278046</v>
      </c>
      <c r="AQ17" s="4">
        <f t="shared" si="3"/>
        <v>3.1965777877204244</v>
      </c>
      <c r="AR17" s="4">
        <f t="shared" si="3"/>
        <v>1.9939039425294873</v>
      </c>
      <c r="AT17" s="1">
        <f t="shared" ref="AT17:AT18" si="19">(Z17*$C$4)/((Z17*$C$4)+$B17)</f>
        <v>0.76565660114146894</v>
      </c>
      <c r="AU17" s="1">
        <f t="shared" si="4"/>
        <v>0.48039174272770158</v>
      </c>
      <c r="AV17" s="1">
        <f t="shared" si="4"/>
        <v>0.46968935422424429</v>
      </c>
      <c r="AW17" s="1">
        <f t="shared" si="4"/>
        <v>0.16387754510732055</v>
      </c>
    </row>
    <row r="18" spans="1:49" s="4" customFormat="1" x14ac:dyDescent="0.35">
      <c r="A18" s="4" t="s">
        <v>74</v>
      </c>
      <c r="B18" s="4">
        <f>canola!O28</f>
        <v>371.95244281605585</v>
      </c>
      <c r="C18" s="4">
        <f>canola!O29</f>
        <v>548.34259999999995</v>
      </c>
      <c r="D18" s="4">
        <f>canola!O30</f>
        <v>395.13701323372032</v>
      </c>
      <c r="E18" s="4">
        <f>canola!O31</f>
        <v>528.64999999999986</v>
      </c>
      <c r="F18" s="4">
        <f>canola!O32</f>
        <v>1166.56</v>
      </c>
      <c r="G18" s="4">
        <f>canola!O33</f>
        <v>1380.8999999999999</v>
      </c>
      <c r="I18" s="4" t="s">
        <v>16</v>
      </c>
      <c r="J18" s="4">
        <f t="shared" si="5"/>
        <v>371.95244281605585</v>
      </c>
      <c r="K18" s="4" t="s">
        <v>40</v>
      </c>
      <c r="L18" s="4">
        <f t="shared" ref="L18" si="20">E18-$B18</f>
        <v>156.69755718394401</v>
      </c>
      <c r="M18" s="4">
        <f t="shared" si="6"/>
        <v>794.6075571839441</v>
      </c>
      <c r="N18" s="4">
        <f t="shared" si="7"/>
        <v>1008.947557183944</v>
      </c>
      <c r="P18" s="4">
        <f t="shared" ref="P18" si="21">L18-$C$12</f>
        <v>78.57612718394401</v>
      </c>
      <c r="Q18" s="4">
        <f t="shared" si="9"/>
        <v>705.12671718394404</v>
      </c>
      <c r="R18" s="4">
        <f t="shared" si="10"/>
        <v>919.46671718394396</v>
      </c>
      <c r="U18" s="4">
        <f t="shared" ref="U18" si="22">P18/$C$4</f>
        <v>12107.261507541451</v>
      </c>
      <c r="V18" s="4">
        <f t="shared" si="12"/>
        <v>108648.18446593899</v>
      </c>
      <c r="W18" s="4">
        <f t="shared" si="13"/>
        <v>141674.37861077717</v>
      </c>
      <c r="Y18" s="4" t="s">
        <v>13</v>
      </c>
      <c r="Z18" s="4">
        <v>33339.703999999998</v>
      </c>
      <c r="AA18" s="4">
        <v>9434.0879999999997</v>
      </c>
      <c r="AB18" s="4">
        <v>9037.76</v>
      </c>
      <c r="AC18" s="4">
        <v>2000</v>
      </c>
      <c r="AD18" s="4" t="s">
        <v>13</v>
      </c>
      <c r="AF18" s="17">
        <f t="shared" ref="AF18" si="23">U18-Z18</f>
        <v>-21232.442492458547</v>
      </c>
      <c r="AG18" s="18">
        <f t="shared" si="15"/>
        <v>99214.096465938987</v>
      </c>
      <c r="AH18" s="18">
        <f t="shared" si="15"/>
        <v>132636.61861077716</v>
      </c>
      <c r="AK18" s="4">
        <f t="shared" si="16"/>
        <v>10.516554060757011</v>
      </c>
      <c r="AL18" s="4">
        <f t="shared" si="17"/>
        <v>14.675828812756386</v>
      </c>
      <c r="AP18" s="4">
        <f t="shared" si="3"/>
        <v>2.4757104545462005</v>
      </c>
      <c r="AQ18" s="4">
        <f t="shared" si="3"/>
        <v>3.3097097594704219</v>
      </c>
      <c r="AT18" s="1">
        <f t="shared" si="19"/>
        <v>0.3677795412640556</v>
      </c>
      <c r="AU18" s="1">
        <f t="shared" si="4"/>
        <v>0.14134373056718746</v>
      </c>
      <c r="AV18" s="1">
        <f t="shared" si="4"/>
        <v>0.13621467737904389</v>
      </c>
      <c r="AW18" s="1">
        <f>(AC18*$C$4)/((AC18*$C$4)+$B18)</f>
        <v>3.372020270632952E-2</v>
      </c>
    </row>
    <row r="20" spans="1:49" x14ac:dyDescent="0.35">
      <c r="A20" s="2" t="s">
        <v>89</v>
      </c>
      <c r="L20" s="19" t="s">
        <v>90</v>
      </c>
      <c r="M20" s="19"/>
      <c r="N20" s="19"/>
      <c r="O20" s="19"/>
      <c r="P20" s="2" t="s">
        <v>78</v>
      </c>
      <c r="U20" s="2" t="s">
        <v>79</v>
      </c>
      <c r="Z20" s="2" t="s">
        <v>80</v>
      </c>
      <c r="AF20" s="2" t="s">
        <v>81</v>
      </c>
      <c r="AJ20" s="2" t="s">
        <v>86</v>
      </c>
      <c r="AO20" s="2" t="s">
        <v>87</v>
      </c>
      <c r="AT20" s="2" t="s">
        <v>91</v>
      </c>
    </row>
    <row r="21" spans="1:49" x14ac:dyDescent="0.35">
      <c r="B21" t="str">
        <f>B15</f>
        <v>SK</v>
      </c>
      <c r="C21" t="str">
        <f t="shared" ref="C21:H21" si="24">C15</f>
        <v>CA</v>
      </c>
      <c r="D21" t="str">
        <f t="shared" si="24"/>
        <v>CA-PP</v>
      </c>
      <c r="E21" t="str">
        <f t="shared" si="24"/>
        <v>AU</v>
      </c>
      <c r="F21" t="str">
        <f t="shared" si="24"/>
        <v>FR</v>
      </c>
      <c r="G21" t="str">
        <f t="shared" si="24"/>
        <v>DE</v>
      </c>
      <c r="H21" t="str">
        <f t="shared" si="24"/>
        <v>US</v>
      </c>
      <c r="J21" t="s">
        <v>75</v>
      </c>
      <c r="K21" t="s">
        <v>76</v>
      </c>
      <c r="L21" t="s">
        <v>46</v>
      </c>
      <c r="M21" t="s">
        <v>48</v>
      </c>
      <c r="N21" t="s">
        <v>50</v>
      </c>
      <c r="O21" t="s">
        <v>52</v>
      </c>
      <c r="P21" t="s">
        <v>46</v>
      </c>
      <c r="Q21" t="s">
        <v>48</v>
      </c>
      <c r="R21" t="s">
        <v>50</v>
      </c>
      <c r="S21" t="s">
        <v>52</v>
      </c>
      <c r="U21" t="s">
        <v>46</v>
      </c>
      <c r="V21" t="s">
        <v>48</v>
      </c>
      <c r="W21" t="s">
        <v>50</v>
      </c>
      <c r="X21" t="s">
        <v>52</v>
      </c>
      <c r="Z21" t="s">
        <v>46</v>
      </c>
      <c r="AA21" t="s">
        <v>48</v>
      </c>
      <c r="AB21" t="s">
        <v>50</v>
      </c>
      <c r="AC21" t="s">
        <v>52</v>
      </c>
      <c r="AF21" t="s">
        <v>46</v>
      </c>
      <c r="AG21" t="s">
        <v>48</v>
      </c>
      <c r="AH21" t="s">
        <v>50</v>
      </c>
      <c r="AI21" t="s">
        <v>52</v>
      </c>
      <c r="AJ21" t="s">
        <v>46</v>
      </c>
      <c r="AK21" t="s">
        <v>48</v>
      </c>
      <c r="AL21" t="s">
        <v>50</v>
      </c>
      <c r="AM21" t="s">
        <v>52</v>
      </c>
      <c r="AO21" t="s">
        <v>46</v>
      </c>
      <c r="AP21" t="s">
        <v>48</v>
      </c>
      <c r="AQ21" t="s">
        <v>50</v>
      </c>
      <c r="AR21" t="s">
        <v>52</v>
      </c>
      <c r="AT21" t="s">
        <v>46</v>
      </c>
      <c r="AU21" t="s">
        <v>48</v>
      </c>
      <c r="AV21" t="s">
        <v>50</v>
      </c>
      <c r="AW21" t="s">
        <v>52</v>
      </c>
    </row>
    <row r="22" spans="1:49" s="4" customFormat="1" x14ac:dyDescent="0.35">
      <c r="A22" s="4" t="s">
        <v>72</v>
      </c>
      <c r="B22" s="4">
        <f>'wheat (consistent straw remov)'!N38</f>
        <v>358.78092972690052</v>
      </c>
      <c r="C22" s="4">
        <f>'wheat (consistent straw remov)'!N39</f>
        <v>376.61215518470192</v>
      </c>
      <c r="D22" s="4">
        <f>'wheat (consistent straw remov)'!N40</f>
        <v>363.06111447452929</v>
      </c>
      <c r="E22" s="4">
        <f>'wheat (consistent straw remov)'!N41</f>
        <v>561.80040193158129</v>
      </c>
      <c r="F22" s="4">
        <f>'wheat (consistent straw remov)'!N42</f>
        <v>493.37319481211523</v>
      </c>
      <c r="G22" s="4">
        <f>'wheat (consistent straw remov)'!N43</f>
        <v>477.13005247358086</v>
      </c>
      <c r="H22" s="4">
        <f>'wheat (consistent straw remov)'!N44</f>
        <v>542.12417586550623</v>
      </c>
      <c r="I22" s="4" t="s">
        <v>16</v>
      </c>
      <c r="J22" s="4">
        <f>MIN(B22:H22)</f>
        <v>358.78092972690052</v>
      </c>
      <c r="K22" s="4" t="s">
        <v>40</v>
      </c>
      <c r="L22" s="4">
        <f>E22-$B22</f>
        <v>203.01947220468077</v>
      </c>
      <c r="M22" s="4">
        <f t="shared" ref="M22:M24" si="25">F22-$B22</f>
        <v>134.59226508521471</v>
      </c>
      <c r="N22" s="4">
        <f t="shared" ref="N22:N24" si="26">G22-$B22</f>
        <v>118.34912274668034</v>
      </c>
      <c r="O22" s="4">
        <f>H22-$B22</f>
        <v>183.34324613860571</v>
      </c>
      <c r="P22" s="4">
        <f>L22-$C$12</f>
        <v>124.89804220468076</v>
      </c>
      <c r="Q22" s="4">
        <f>M22-$B$12</f>
        <v>45.111425085214705</v>
      </c>
      <c r="R22" s="4">
        <f t="shared" ref="R22:R24" si="27">N22-$B$12</f>
        <v>28.868282746680336</v>
      </c>
      <c r="S22" s="4">
        <f t="shared" ref="S22:S23" si="28">O22-$B$12</f>
        <v>93.862406138605706</v>
      </c>
      <c r="U22" s="4">
        <f>P22/$C$4</f>
        <v>19244.690632462367</v>
      </c>
      <c r="V22" s="4">
        <f>Q22/$C$4</f>
        <v>6950.9129561193686</v>
      </c>
      <c r="W22" s="4">
        <f t="shared" ref="W22:W24" si="29">R22/$C$4</f>
        <v>4448.1175264530566</v>
      </c>
      <c r="X22" s="4">
        <f t="shared" ref="X22:X23" si="30">S22/$C$4</f>
        <v>14462.620360339863</v>
      </c>
      <c r="Y22" s="4" t="s">
        <v>13</v>
      </c>
      <c r="Z22" s="4">
        <v>33339.703999999998</v>
      </c>
      <c r="AA22" s="4">
        <v>9434.0879999999997</v>
      </c>
      <c r="AB22" s="4">
        <v>9037.76</v>
      </c>
      <c r="AC22" s="4">
        <v>2000</v>
      </c>
      <c r="AD22" s="4" t="s">
        <v>13</v>
      </c>
      <c r="AF22" s="17">
        <f>U22-Z22</f>
        <v>-14095.013367537631</v>
      </c>
      <c r="AG22" s="17">
        <f>V22-AA22</f>
        <v>-2483.1750438806312</v>
      </c>
      <c r="AH22" s="17">
        <f>W22-AB22</f>
        <v>-4589.6424735469436</v>
      </c>
      <c r="AI22" s="18">
        <f>X22-AC22</f>
        <v>12462.620360339863</v>
      </c>
      <c r="AM22" s="4">
        <f>AI22/AC22</f>
        <v>6.2313101801699311</v>
      </c>
      <c r="AR22" s="4">
        <f t="shared" ref="AR22" si="31">AI22/40075</f>
        <v>0.31098241697666534</v>
      </c>
      <c r="AT22" s="1">
        <f>(Z22*$C$4)/((Z22*$C$4)+$B22)</f>
        <v>0.37620198028493651</v>
      </c>
      <c r="AU22" s="1">
        <f t="shared" ref="AU22:AU24" si="32">(AA22*$C$4)/((AA22*$C$4)+$B22)</f>
        <v>0.14577628919529084</v>
      </c>
      <c r="AV22" s="1">
        <f t="shared" ref="AV22:AV24" si="33">(AB22*$C$4)/((AB22*$C$4)+$B22)</f>
        <v>0.14051270974777103</v>
      </c>
      <c r="AW22" s="1">
        <f t="shared" ref="AW22:AW23" si="34">(AC22*$C$4)/((AC22*$C$4)+$B22)</f>
        <v>3.4914911606056191E-2</v>
      </c>
    </row>
    <row r="23" spans="1:49" s="4" customFormat="1" x14ac:dyDescent="0.35">
      <c r="A23" s="4" t="s">
        <v>73</v>
      </c>
      <c r="B23" s="4">
        <f>peas!P34</f>
        <v>274.66000000000003</v>
      </c>
      <c r="C23" s="4">
        <f>peas!P35</f>
        <v>293.60999999999996</v>
      </c>
      <c r="D23" s="4">
        <f>peas!P36</f>
        <v>263.34100000000001</v>
      </c>
      <c r="F23" s="4">
        <f>peas!P37</f>
        <v>422.15</v>
      </c>
      <c r="G23" s="4">
        <f>peas!P38</f>
        <v>636.19000000000005</v>
      </c>
      <c r="H23" s="4">
        <f>peas!P39</f>
        <v>588</v>
      </c>
      <c r="I23" s="4" t="s">
        <v>16</v>
      </c>
      <c r="J23" s="4">
        <f t="shared" ref="J23:J24" si="35">MIN(B23:H23)</f>
        <v>263.34100000000001</v>
      </c>
      <c r="K23" s="4" t="s">
        <v>45</v>
      </c>
      <c r="M23" s="4">
        <f t="shared" si="25"/>
        <v>147.48999999999995</v>
      </c>
      <c r="N23" s="4">
        <f t="shared" si="26"/>
        <v>361.53000000000003</v>
      </c>
      <c r="O23" s="4">
        <f t="shared" ref="O23" si="36">H23-$B23</f>
        <v>313.33999999999997</v>
      </c>
      <c r="Q23" s="4">
        <f t="shared" ref="Q23:Q24" si="37">M23-$B$12</f>
        <v>58.009159999999952</v>
      </c>
      <c r="R23" s="4">
        <f t="shared" si="27"/>
        <v>272.04916000000003</v>
      </c>
      <c r="S23" s="4">
        <f t="shared" si="28"/>
        <v>223.85915999999997</v>
      </c>
      <c r="V23" s="4">
        <f t="shared" ref="V23:V24" si="38">Q23/$C$4</f>
        <v>8938.2372881355859</v>
      </c>
      <c r="W23" s="4">
        <f t="shared" si="29"/>
        <v>41918.20647149461</v>
      </c>
      <c r="X23" s="4">
        <f t="shared" si="30"/>
        <v>34492.936825885976</v>
      </c>
      <c r="Y23" s="4" t="s">
        <v>13</v>
      </c>
      <c r="Z23" s="4">
        <v>33339.703999999998</v>
      </c>
      <c r="AA23" s="4">
        <v>9434.0879999999997</v>
      </c>
      <c r="AB23" s="4">
        <v>9037.76</v>
      </c>
      <c r="AC23" s="4">
        <v>2000</v>
      </c>
      <c r="AD23" s="4" t="s">
        <v>13</v>
      </c>
      <c r="AG23" s="17">
        <f t="shared" ref="AG23:AG24" si="39">V23-AA23</f>
        <v>-495.85071186441382</v>
      </c>
      <c r="AH23" s="18">
        <f t="shared" ref="AH23:AH24" si="40">W23-AB23</f>
        <v>32880.446471494608</v>
      </c>
      <c r="AI23" s="18">
        <f t="shared" ref="AI23" si="41">X23-AC23</f>
        <v>32492.936825885976</v>
      </c>
      <c r="AL23" s="4">
        <f>AH23/AB23</f>
        <v>3.638119010849437</v>
      </c>
      <c r="AM23" s="4">
        <f>AI23/AC23</f>
        <v>16.246468412942988</v>
      </c>
      <c r="AQ23" s="4">
        <f t="shared" ref="AQ23:AR24" si="42">AH23/40075</f>
        <v>0.82047277533361462</v>
      </c>
      <c r="AR23" s="4">
        <f t="shared" si="42"/>
        <v>0.81080316471331193</v>
      </c>
      <c r="AT23" s="1">
        <f t="shared" ref="AT23:AT24" si="43">(Z23*$C$4)/((Z23*$C$4)+$B23)</f>
        <v>0.44065050439670883</v>
      </c>
      <c r="AU23" s="1">
        <f t="shared" si="32"/>
        <v>0.18228508096553925</v>
      </c>
      <c r="AV23" s="1">
        <f t="shared" si="33"/>
        <v>0.1759748328733193</v>
      </c>
      <c r="AW23" s="1">
        <f t="shared" si="34"/>
        <v>4.5125851759143368E-2</v>
      </c>
    </row>
    <row r="24" spans="1:49" s="4" customFormat="1" x14ac:dyDescent="0.35">
      <c r="A24" s="4" t="s">
        <v>92</v>
      </c>
      <c r="B24" s="4">
        <f>canola!N28</f>
        <v>596.78</v>
      </c>
      <c r="C24" s="4">
        <f>canola!N29</f>
        <v>709.34259999999995</v>
      </c>
      <c r="D24" s="4">
        <f>canola!N30</f>
        <v>554.9</v>
      </c>
      <c r="E24" s="4">
        <f>canola!N31</f>
        <v>482.64999999999992</v>
      </c>
      <c r="F24" s="4">
        <f>canola!N32</f>
        <v>939.56</v>
      </c>
      <c r="G24" s="4">
        <f>canola!N33</f>
        <v>990.89999999999986</v>
      </c>
      <c r="I24" s="4" t="s">
        <v>16</v>
      </c>
      <c r="J24" s="4">
        <f t="shared" si="35"/>
        <v>482.64999999999992</v>
      </c>
      <c r="K24" s="4" t="s">
        <v>46</v>
      </c>
      <c r="L24" s="17">
        <f>E24-$B24</f>
        <v>-114.13000000000005</v>
      </c>
      <c r="M24" s="4">
        <f t="shared" si="25"/>
        <v>342.78</v>
      </c>
      <c r="N24" s="4">
        <f t="shared" si="26"/>
        <v>394.11999999999989</v>
      </c>
      <c r="P24" s="17">
        <f>L24-$C$12</f>
        <v>-192.25143000000006</v>
      </c>
      <c r="Q24" s="4">
        <f t="shared" si="37"/>
        <v>253.29915999999997</v>
      </c>
      <c r="R24" s="4">
        <f t="shared" si="27"/>
        <v>304.63915999999989</v>
      </c>
      <c r="U24" s="17">
        <f>P24/$C$4</f>
        <v>-29622.716486902937</v>
      </c>
      <c r="V24" s="4">
        <f t="shared" si="38"/>
        <v>39029.14637904468</v>
      </c>
      <c r="W24" s="4">
        <f t="shared" si="29"/>
        <v>46939.778120184885</v>
      </c>
      <c r="Y24" s="4" t="s">
        <v>13</v>
      </c>
      <c r="Z24" s="4">
        <v>33339.703999999998</v>
      </c>
      <c r="AA24" s="4">
        <v>9434.0879999999997</v>
      </c>
      <c r="AB24" s="4">
        <v>9037.76</v>
      </c>
      <c r="AC24" s="4">
        <v>2000</v>
      </c>
      <c r="AD24" s="4" t="s">
        <v>13</v>
      </c>
      <c r="AF24" s="17">
        <f t="shared" ref="AF24" si="44">U24-Z24</f>
        <v>-62962.420486902934</v>
      </c>
      <c r="AG24" s="18">
        <f t="shared" si="39"/>
        <v>29595.05837904468</v>
      </c>
      <c r="AH24" s="18">
        <f t="shared" si="40"/>
        <v>37902.018120184883</v>
      </c>
      <c r="AK24" s="4">
        <f t="shared" ref="AK24" si="45">AG24/AA24</f>
        <v>3.1370343777845489</v>
      </c>
      <c r="AL24" s="4">
        <f t="shared" ref="AL24" si="46">AH24/AB24</f>
        <v>4.193740276372119</v>
      </c>
      <c r="AP24" s="4">
        <f t="shared" ref="AP24" si="47">AG24/40075</f>
        <v>0.73849178737478927</v>
      </c>
      <c r="AQ24" s="4">
        <f t="shared" si="42"/>
        <v>0.94577712090292909</v>
      </c>
      <c r="AT24" s="1">
        <f t="shared" si="43"/>
        <v>0.26609289051467627</v>
      </c>
      <c r="AU24" s="1">
        <f t="shared" si="32"/>
        <v>9.3049480650515937E-2</v>
      </c>
      <c r="AV24" s="1">
        <f t="shared" si="33"/>
        <v>8.9490272591190578E-2</v>
      </c>
      <c r="AW24" s="1">
        <f>(AC24*$C$4)/((AC24*$C$4)+$B24)</f>
        <v>2.1287063762791918E-2</v>
      </c>
    </row>
  </sheetData>
  <mergeCells count="2">
    <mergeCell ref="L14:O14"/>
    <mergeCell ref="L20:O20"/>
  </mergeCells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45"/>
  <sheetViews>
    <sheetView topLeftCell="A16" zoomScale="70" zoomScaleNormal="70" workbookViewId="0">
      <pane xSplit="1" topLeftCell="N1" activePane="topRight" state="frozen"/>
      <selection pane="topRight" activeCell="B44" sqref="B44"/>
    </sheetView>
  </sheetViews>
  <sheetFormatPr defaultRowHeight="14.5" x14ac:dyDescent="0.35"/>
  <cols>
    <col min="2" max="11" width="8.81640625" bestFit="1" customWidth="1"/>
    <col min="12" max="12" width="9" bestFit="1" customWidth="1"/>
    <col min="21" max="21" width="14.7265625" customWidth="1"/>
  </cols>
  <sheetData>
    <row r="1" spans="1:36" x14ac:dyDescent="0.35">
      <c r="B1" t="s">
        <v>1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  <c r="Q1" t="s">
        <v>31</v>
      </c>
      <c r="R1" t="s">
        <v>32</v>
      </c>
      <c r="S1" s="1" t="s">
        <v>33</v>
      </c>
      <c r="T1" t="s">
        <v>34</v>
      </c>
      <c r="U1" t="s">
        <v>35</v>
      </c>
      <c r="V1" t="s">
        <v>36</v>
      </c>
      <c r="W1" t="s">
        <v>37</v>
      </c>
      <c r="X1" t="s">
        <v>38</v>
      </c>
      <c r="Z1" t="s">
        <v>1</v>
      </c>
      <c r="AA1" t="s">
        <v>17</v>
      </c>
      <c r="AB1" t="s">
        <v>18</v>
      </c>
      <c r="AC1" t="s">
        <v>39</v>
      </c>
      <c r="AD1" t="s">
        <v>20</v>
      </c>
      <c r="AE1" t="s">
        <v>21</v>
      </c>
      <c r="AF1" t="s">
        <v>22</v>
      </c>
      <c r="AG1" t="s">
        <v>23</v>
      </c>
      <c r="AH1" t="s">
        <v>24</v>
      </c>
      <c r="AI1" t="s">
        <v>25</v>
      </c>
      <c r="AJ1" t="s">
        <v>26</v>
      </c>
    </row>
    <row r="2" spans="1:36" x14ac:dyDescent="0.35">
      <c r="A2" t="s">
        <v>40</v>
      </c>
      <c r="B2" s="6">
        <f>'[1]wheat (old mass allocation SA)'!B2*$D11/$B11</f>
        <v>1.2528396304845417E-3</v>
      </c>
      <c r="C2" s="6">
        <f>'[1]wheat (old mass allocation SA)'!C2*$D11/$B11</f>
        <v>1.8225833672048927E-2</v>
      </c>
      <c r="D2" s="6">
        <f>'[1]wheat (old mass allocation SA)'!D2*$D11/$B11</f>
        <v>0.11136849429557229</v>
      </c>
      <c r="E2" s="6">
        <f>'[1]wheat (old mass allocation SA)'!E2*$D11/$B11</f>
        <v>0</v>
      </c>
      <c r="F2" s="6">
        <f>'[1]wheat (old mass allocation SA)'!F2*$D11/$B11</f>
        <v>6.0404767898361829E-3</v>
      </c>
      <c r="G2" s="6">
        <f>'[1]wheat (old mass allocation SA)'!G2*$D11/$B11</f>
        <v>2.5325258244794664E-2</v>
      </c>
      <c r="H2" s="6">
        <f>'[1]wheat (old mass allocation SA)'!H2*$D11/$B11</f>
        <v>0</v>
      </c>
      <c r="I2" s="6">
        <f>'[1]wheat (old mass allocation SA)'!I2*$D11/$B11</f>
        <v>1.8494299307152758E-3</v>
      </c>
      <c r="J2" s="6">
        <f>'[1]wheat (old mass allocation SA)'!J2*$D11/$B11</f>
        <v>2.6056081362577314E-2</v>
      </c>
      <c r="K2" s="6">
        <f>0.000651581061624383*273*D11</f>
        <v>0.16866251580087133</v>
      </c>
      <c r="L2" s="6">
        <f>'[1]wheat (old mass allocation SA)'!L2*$D11/$B11</f>
        <v>-0.1446868096760707</v>
      </c>
      <c r="M2" t="s">
        <v>41</v>
      </c>
      <c r="N2" s="6">
        <f t="shared" ref="N2:N8" si="0">SUM(B2:K2)</f>
        <v>0.35878092972690051</v>
      </c>
      <c r="O2" s="6">
        <f t="shared" ref="O2:O8" si="1">SUM(B2:L2)</f>
        <v>0.21409412005082981</v>
      </c>
      <c r="P2" s="6">
        <f t="shared" ref="P2:P8" si="2">$O$2</f>
        <v>0.21409412005082981</v>
      </c>
      <c r="Q2">
        <v>1.4555634943101549E-3</v>
      </c>
      <c r="R2" t="s">
        <v>42</v>
      </c>
      <c r="S2" s="1">
        <f t="shared" ref="S2:T8" si="3">(N2-N$2)/N$2</f>
        <v>0</v>
      </c>
      <c r="T2" s="1">
        <f t="shared" si="3"/>
        <v>0</v>
      </c>
      <c r="U2" s="1"/>
      <c r="V2" s="1"/>
      <c r="W2" s="1"/>
      <c r="X2" s="1"/>
      <c r="Z2" s="1">
        <f t="shared" ref="Z2:AJ8" si="4">B2/$N2</f>
        <v>3.4919348456959164E-3</v>
      </c>
      <c r="AA2" s="1">
        <f t="shared" si="4"/>
        <v>5.0799337874290591E-2</v>
      </c>
      <c r="AB2" s="1">
        <f t="shared" si="4"/>
        <v>0.31040806539061194</v>
      </c>
      <c r="AC2" s="1">
        <f t="shared" si="4"/>
        <v>0</v>
      </c>
      <c r="AD2" s="1">
        <f t="shared" si="4"/>
        <v>1.6836114434605309E-2</v>
      </c>
      <c r="AE2" s="1">
        <f t="shared" si="4"/>
        <v>7.0586968666567454E-2</v>
      </c>
      <c r="AF2" s="1">
        <f t="shared" si="4"/>
        <v>0</v>
      </c>
      <c r="AG2" s="1">
        <f t="shared" si="4"/>
        <v>5.154760962693971E-3</v>
      </c>
      <c r="AH2" s="1">
        <f t="shared" si="4"/>
        <v>7.2623930659890062E-2</v>
      </c>
      <c r="AI2" s="1">
        <f t="shared" si="4"/>
        <v>0.47009888716564474</v>
      </c>
      <c r="AJ2" s="1">
        <f t="shared" si="4"/>
        <v>-0.4032734119569969</v>
      </c>
    </row>
    <row r="3" spans="1:36" x14ac:dyDescent="0.35">
      <c r="A3" t="s">
        <v>43</v>
      </c>
      <c r="B3" s="6">
        <f>'[1]wheat (old mass allocation SA)'!B3*$D12/$B12</f>
        <v>1.7775773990059886E-3</v>
      </c>
      <c r="C3" s="6">
        <f>'[1]wheat (old mass allocation SA)'!C3*$D12/$B12</f>
        <v>1.9118026311758286E-2</v>
      </c>
      <c r="D3" s="6">
        <f>'[1]wheat (old mass allocation SA)'!D3*$D12/$B12</f>
        <v>8.1478343636070427E-2</v>
      </c>
      <c r="E3" s="6">
        <f>'[1]wheat (old mass allocation SA)'!E3*$D12/$B12</f>
        <v>2.3942879251917398E-3</v>
      </c>
      <c r="F3" s="6">
        <f>'[1]wheat (old mass allocation SA)'!F3*$D12/$B12</f>
        <v>2.3368250149871378E-6</v>
      </c>
      <c r="G3" s="6">
        <f>'[1]wheat (old mass allocation SA)'!G3*$D12/$B12</f>
        <v>5.8097759275675329E-2</v>
      </c>
      <c r="H3" s="6">
        <f>'[1]wheat (old mass allocation SA)'!H3*$D12/$B12</f>
        <v>2.7207817331724319E-4</v>
      </c>
      <c r="I3" s="6">
        <f>'[1]wheat (old mass allocation SA)'!I3*$D12/$B12</f>
        <v>4.8974071197103769E-4</v>
      </c>
      <c r="J3" s="6">
        <f>'[1]wheat (old mass allocation SA)'!J3*$D12/$B12</f>
        <v>1.9371965940187714E-2</v>
      </c>
      <c r="K3" s="6">
        <f>0.000747958929374135*273*D12</f>
        <v>0.19361003898650919</v>
      </c>
      <c r="L3" s="6">
        <f>'[1]wheat (old mass allocation SA)'!L3*$D12/$B12</f>
        <v>-7.4052292511157539E-2</v>
      </c>
      <c r="M3" t="s">
        <v>41</v>
      </c>
      <c r="N3" s="6">
        <f t="shared" si="0"/>
        <v>0.37661215518470192</v>
      </c>
      <c r="O3" s="6">
        <f t="shared" si="1"/>
        <v>0.3025598626735444</v>
      </c>
      <c r="P3" s="6">
        <f t="shared" si="2"/>
        <v>0.21409412005082981</v>
      </c>
      <c r="Q3">
        <v>1.3564330942185767E-3</v>
      </c>
      <c r="R3" t="s">
        <v>44</v>
      </c>
      <c r="S3" s="1">
        <f t="shared" si="3"/>
        <v>4.9699479488428538E-2</v>
      </c>
      <c r="T3" s="1">
        <f t="shared" si="3"/>
        <v>0.41320958558652254</v>
      </c>
      <c r="U3" s="7">
        <v>26185750.399999999</v>
      </c>
      <c r="V3" s="7">
        <f>U3/SUM(U$3:U$8)</f>
        <v>0.17189230837939207</v>
      </c>
      <c r="W3" s="7">
        <f>N3*V3</f>
        <v>6.4736732718436246E-2</v>
      </c>
      <c r="X3" s="7">
        <f>O3*V3</f>
        <v>5.2007713217907411E-2</v>
      </c>
      <c r="Z3" s="1">
        <f>B3/$N3</f>
        <v>4.7199151024061112E-3</v>
      </c>
      <c r="AA3" s="1">
        <f t="shared" si="4"/>
        <v>5.076316855036777E-2</v>
      </c>
      <c r="AB3" s="1">
        <f t="shared" si="4"/>
        <v>0.21634549632661484</v>
      </c>
      <c r="AC3" s="1">
        <f t="shared" si="4"/>
        <v>6.357436668547007E-3</v>
      </c>
      <c r="AD3" s="1">
        <f t="shared" si="4"/>
        <v>6.2048581885018781E-6</v>
      </c>
      <c r="AE3" s="1">
        <f t="shared" si="4"/>
        <v>0.15426416401027324</v>
      </c>
      <c r="AF3" s="1">
        <f t="shared" si="4"/>
        <v>7.2243598506215999E-4</v>
      </c>
      <c r="AG3" s="1">
        <f t="shared" si="4"/>
        <v>1.3003847731118878E-3</v>
      </c>
      <c r="AH3" s="1">
        <f t="shared" si="4"/>
        <v>5.1437442136425787E-2</v>
      </c>
      <c r="AI3" s="1">
        <f t="shared" si="4"/>
        <v>0.51408335158900276</v>
      </c>
      <c r="AJ3" s="1">
        <f t="shared" si="4"/>
        <v>-0.19662746274038889</v>
      </c>
    </row>
    <row r="4" spans="1:36" x14ac:dyDescent="0.35">
      <c r="A4" t="s">
        <v>45</v>
      </c>
      <c r="B4" s="6">
        <f>'[1]wheat (old mass allocation SA)'!B4*$D12/$B12</f>
        <v>1.4329450461374807E-3</v>
      </c>
      <c r="C4" s="6">
        <f>'[1]wheat (old mass allocation SA)'!C4*$D12/$B12</f>
        <v>1.8900363773104494E-2</v>
      </c>
      <c r="D4" s="6">
        <f>'[1]wheat (old mass allocation SA)'!D4*$D12/$B12</f>
        <v>0.11104417180321083</v>
      </c>
      <c r="E4" s="6">
        <f>'[1]wheat (old mass allocation SA)'!E4*$D12/$B12</f>
        <v>0</v>
      </c>
      <c r="F4" s="6">
        <f>'[1]wheat (old mass allocation SA)'!F4*$D12/$B12</f>
        <v>4.6071904015053174E-3</v>
      </c>
      <c r="G4" s="6">
        <f>'[1]wheat (old mass allocation SA)'!G4*$D12/$B12</f>
        <v>2.3906602162141768E-2</v>
      </c>
      <c r="H4" s="6">
        <f>'[1]wheat (old mass allocation SA)'!H4*$D12/$B12</f>
        <v>2.7207817331724319E-4</v>
      </c>
      <c r="I4" s="6">
        <f>'[1]wheat (old mass allocation SA)'!I4*$D12/$B12</f>
        <v>4.8974071197103769E-4</v>
      </c>
      <c r="J4" s="6">
        <f>'[1]wheat (old mass allocation SA)'!J4*$D12/$B12</f>
        <v>2.2763873834209344E-2</v>
      </c>
      <c r="K4" s="6">
        <f>'[1]wheat (old mass allocation SA)'!K4*$D12/$B12</f>
        <v>0.17964414856893177</v>
      </c>
      <c r="L4" s="6">
        <f>'[1]wheat (old mass allocation SA)'!L4*$D12/$B12</f>
        <v>-9.763585473940295E-2</v>
      </c>
      <c r="M4" t="s">
        <v>41</v>
      </c>
      <c r="N4" s="6">
        <f t="shared" si="0"/>
        <v>0.36306111447452927</v>
      </c>
      <c r="O4" s="6">
        <f t="shared" si="1"/>
        <v>0.26542525973512632</v>
      </c>
      <c r="P4" s="6">
        <f t="shared" si="2"/>
        <v>0.21409412005082981</v>
      </c>
      <c r="Q4">
        <v>1.4073965216864263E-3</v>
      </c>
      <c r="R4" t="s">
        <v>44</v>
      </c>
      <c r="S4" s="1"/>
      <c r="T4" s="1"/>
      <c r="U4" s="7"/>
      <c r="V4" s="7"/>
      <c r="W4" s="7"/>
      <c r="X4" s="7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35">
      <c r="A5" t="s">
        <v>46</v>
      </c>
      <c r="B5" s="6">
        <f>'[1]wheat (old mass allocation SA)'!B5*$D13/$B13</f>
        <v>3.1414598380540412E-3</v>
      </c>
      <c r="C5" s="6">
        <f>'[1]wheat (old mass allocation SA)'!C5*$D13/$B13</f>
        <v>0.1201893235450313</v>
      </c>
      <c r="D5" s="6">
        <f>'[1]wheat (old mass allocation SA)'!D5*$D13/$B13</f>
        <v>8.7488842640106063E-2</v>
      </c>
      <c r="E5" s="6">
        <f>'[1]wheat (old mass allocation SA)'!E5*$D13/$B13</f>
        <v>4.0529715009090996E-3</v>
      </c>
      <c r="F5" s="6">
        <f>'[1]wheat (old mass allocation SA)'!F5*$D13/$B13</f>
        <v>5.1435300975392582E-3</v>
      </c>
      <c r="G5" s="6">
        <f>'[1]wheat (old mass allocation SA)'!G5*$D13/$B13</f>
        <v>9.5252968768353624E-2</v>
      </c>
      <c r="H5" s="6">
        <f>'[1]wheat (old mass allocation SA)'!H5*$D13/$B13</f>
        <v>1.90440829560789E-3</v>
      </c>
      <c r="I5" s="6">
        <f>'[1]wheat (old mass allocation SA)'!I5*$D13/$B13</f>
        <v>5.8190253476907747E-2</v>
      </c>
      <c r="J5" s="6">
        <f>'[1]wheat (old mass allocation SA)'!J5*$D13/$B13</f>
        <v>0.10357051269190604</v>
      </c>
      <c r="K5" s="6">
        <f>0.000319446089211382*273*D13</f>
        <v>8.2866131077166227E-2</v>
      </c>
      <c r="L5" s="6">
        <f>'[1]wheat (old mass allocation SA)'!L5*$D13/$B13</f>
        <v>2.9466832234551581E-2</v>
      </c>
      <c r="M5" t="s">
        <v>41</v>
      </c>
      <c r="N5" s="6">
        <f t="shared" si="0"/>
        <v>0.56180040193158132</v>
      </c>
      <c r="O5" s="6">
        <f t="shared" si="1"/>
        <v>0.59126723416613292</v>
      </c>
      <c r="P5" s="6">
        <f t="shared" si="2"/>
        <v>0.21409412005082981</v>
      </c>
      <c r="Q5">
        <v>3.9048429798093998E-3</v>
      </c>
      <c r="R5" t="s">
        <v>47</v>
      </c>
      <c r="S5" s="1">
        <f t="shared" si="3"/>
        <v>0.56585915076148741</v>
      </c>
      <c r="T5" s="1">
        <f t="shared" si="3"/>
        <v>1.7617163611301205</v>
      </c>
      <c r="U5" s="7">
        <v>23352042.002</v>
      </c>
      <c r="V5" s="7">
        <f>U5/SUM(U$3:U$8)</f>
        <v>0.15329086788730334</v>
      </c>
      <c r="W5" s="7">
        <f>N5*V5</f>
        <v>8.6118871191527946E-2</v>
      </c>
      <c r="X5" s="7">
        <f>O5*V5</f>
        <v>9.0635867478651932E-2</v>
      </c>
      <c r="Z5" s="1">
        <f>B5/$N5</f>
        <v>5.5917721440801368E-3</v>
      </c>
      <c r="AA5" s="1">
        <f t="shared" si="4"/>
        <v>0.21393598710822659</v>
      </c>
      <c r="AB5" s="1">
        <f t="shared" si="4"/>
        <v>0.15572940556699863</v>
      </c>
      <c r="AC5" s="1">
        <f t="shared" si="4"/>
        <v>7.214255253243285E-3</v>
      </c>
      <c r="AD5" s="1">
        <f t="shared" si="4"/>
        <v>9.1554404017063374E-3</v>
      </c>
      <c r="AE5" s="1">
        <f t="shared" si="4"/>
        <v>0.16954948490754904</v>
      </c>
      <c r="AF5" s="1">
        <f t="shared" si="4"/>
        <v>3.3898307816444349E-3</v>
      </c>
      <c r="AG5" s="1">
        <f t="shared" si="4"/>
        <v>0.10357816277246884</v>
      </c>
      <c r="AH5" s="1">
        <f t="shared" si="4"/>
        <v>0.18435464327866277</v>
      </c>
      <c r="AI5" s="1">
        <f t="shared" si="4"/>
        <v>0.14750101778541991</v>
      </c>
      <c r="AJ5" s="1">
        <f t="shared" si="4"/>
        <v>5.2450714049400396E-2</v>
      </c>
    </row>
    <row r="6" spans="1:36" x14ac:dyDescent="0.35">
      <c r="A6" t="s">
        <v>48</v>
      </c>
      <c r="B6" s="6">
        <f>'[1]wheat (old mass allocation SA)'!B6*$D14/$B14</f>
        <v>2.8543987927725071E-3</v>
      </c>
      <c r="C6" s="6">
        <f>'[1]wheat (old mass allocation SA)'!C6*$D14/$B14</f>
        <v>9.7134764888377849E-3</v>
      </c>
      <c r="D6" s="6">
        <f>'[1]wheat (old mass allocation SA)'!D6*$D14/$B14</f>
        <v>8.6782243893695488E-2</v>
      </c>
      <c r="E6" s="6">
        <f>'[1]wheat (old mass allocation SA)'!E6*$D14/$B14</f>
        <v>5.7087975855450142E-3</v>
      </c>
      <c r="F6" s="6">
        <f>'[1]wheat (old mass allocation SA)'!F6*$D14/$B14</f>
        <v>1.6047117591208623E-3</v>
      </c>
      <c r="G6" s="6">
        <f>'[1]wheat (old mass allocation SA)'!G6*$D14/$B14</f>
        <v>4.314260463901929E-2</v>
      </c>
      <c r="H6" s="6">
        <f>'[1]wheat (old mass allocation SA)'!H6*$D14/$B14</f>
        <v>8.6527620160588959E-5</v>
      </c>
      <c r="I6" s="6">
        <f>'[1]wheat (old mass allocation SA)'!I6*$D14/$B14</f>
        <v>7.3404912238015374E-2</v>
      </c>
      <c r="J6" s="6">
        <f>'[1]wheat (old mass allocation SA)'!J6*$D14/$B14</f>
        <v>3.6340330899029084E-2</v>
      </c>
      <c r="K6" s="6">
        <f>0.000895301514598868*273*D14</f>
        <v>0.23373519089591921</v>
      </c>
      <c r="L6" s="6">
        <f>'[1]wheat (old mass allocation SA)'!L6*$D14/$B14</f>
        <v>9.8094104864578147E-2</v>
      </c>
      <c r="M6" t="s">
        <v>41</v>
      </c>
      <c r="N6" s="6">
        <f t="shared" si="0"/>
        <v>0.49337319481211522</v>
      </c>
      <c r="O6" s="6">
        <f t="shared" si="1"/>
        <v>0.59146729967669343</v>
      </c>
      <c r="P6" s="6">
        <f t="shared" si="2"/>
        <v>0.21409412005082981</v>
      </c>
      <c r="Q6">
        <v>2.023636170804748E-3</v>
      </c>
      <c r="R6" t="s">
        <v>49</v>
      </c>
      <c r="S6" s="1">
        <f t="shared" si="3"/>
        <v>0.37513773429280267</v>
      </c>
      <c r="T6" s="1">
        <f t="shared" si="3"/>
        <v>1.7626508356991233</v>
      </c>
      <c r="U6" s="7">
        <v>34050960</v>
      </c>
      <c r="V6" s="7">
        <f>U6/SUM(U$3:U$8)</f>
        <v>0.22352226029521555</v>
      </c>
      <c r="W6" s="7">
        <f>N6*V6</f>
        <v>0.11027989167347571</v>
      </c>
      <c r="X6" s="7">
        <f>O6*V6</f>
        <v>0.13220610771444213</v>
      </c>
      <c r="Z6" s="1">
        <f>B6/$N6</f>
        <v>5.7854760306941888E-3</v>
      </c>
      <c r="AA6" s="1">
        <f t="shared" si="4"/>
        <v>1.9687888582063804E-2</v>
      </c>
      <c r="AB6" s="1">
        <f t="shared" si="4"/>
        <v>0.17589574141080691</v>
      </c>
      <c r="AC6" s="1">
        <f t="shared" si="4"/>
        <v>1.1570952061388378E-2</v>
      </c>
      <c r="AD6" s="1">
        <f t="shared" si="4"/>
        <v>3.2525313008380267E-3</v>
      </c>
      <c r="AE6" s="1">
        <f t="shared" si="4"/>
        <v>8.7444160105716151E-2</v>
      </c>
      <c r="AF6" s="1">
        <f t="shared" si="4"/>
        <v>1.7537965392209871E-4</v>
      </c>
      <c r="AG6" s="1">
        <f t="shared" si="4"/>
        <v>0.14878171941621027</v>
      </c>
      <c r="AH6" s="1">
        <f t="shared" si="4"/>
        <v>7.3656881405703631E-2</v>
      </c>
      <c r="AI6" s="1">
        <f t="shared" si="4"/>
        <v>0.47374927003265649</v>
      </c>
      <c r="AJ6" s="1">
        <f t="shared" si="4"/>
        <v>0.19882333676829367</v>
      </c>
    </row>
    <row r="7" spans="1:36" x14ac:dyDescent="0.35">
      <c r="A7" t="s">
        <v>50</v>
      </c>
      <c r="B7" s="6">
        <f>'[1]wheat (old mass allocation SA)'!B7*$D15/$B15</f>
        <v>4.7861307552848047E-3</v>
      </c>
      <c r="C7" s="6">
        <f>'[1]wheat (old mass allocation SA)'!C7*$D15/$B15</f>
        <v>8.9510527989692217E-3</v>
      </c>
      <c r="D7" s="6">
        <f>'[1]wheat (old mass allocation SA)'!D7*$D15/$B15</f>
        <v>8.434320097956173E-2</v>
      </c>
      <c r="E7" s="6">
        <f>'[1]wheat (old mass allocation SA)'!E7*$D15/$B15</f>
        <v>1.0221706981788196E-2</v>
      </c>
      <c r="F7" s="6">
        <f>'[1]wheat (old mass allocation SA)'!F7*$D15/$B15</f>
        <v>3.2613457359020352E-3</v>
      </c>
      <c r="G7" s="6">
        <f>'[1]wheat (old mass allocation SA)'!G7*$D15/$B15</f>
        <v>4.3992871485154725E-2</v>
      </c>
      <c r="H7" s="6">
        <f>'[1]wheat (old mass allocation SA)'!H7*$D15/$B15</f>
        <v>1.3483052717690231E-10</v>
      </c>
      <c r="I7" s="6">
        <f>'[1]wheat (old mass allocation SA)'!I7*$D15/$B15</f>
        <v>6.0130179606955707E-2</v>
      </c>
      <c r="J7" s="6">
        <f>'[1]wheat (old mass allocation SA)'!J7*$D15/$B15</f>
        <v>3.4674740811148907E-2</v>
      </c>
      <c r="K7" s="6">
        <f>0.000862521259813984*273*D15</f>
        <v>0.22676882318398497</v>
      </c>
      <c r="L7" s="6">
        <f>'[1]wheat (old mass allocation SA)'!L7*$D15/$B15</f>
        <v>0.17149025098934209</v>
      </c>
      <c r="M7" t="s">
        <v>41</v>
      </c>
      <c r="N7" s="6">
        <f t="shared" si="0"/>
        <v>0.47713005247358087</v>
      </c>
      <c r="O7" s="6">
        <f t="shared" si="1"/>
        <v>0.64862030346292299</v>
      </c>
      <c r="P7" s="6">
        <f t="shared" si="2"/>
        <v>0.21409412005082981</v>
      </c>
      <c r="Q7">
        <v>3.8350825596473815E-3</v>
      </c>
      <c r="R7" t="s">
        <v>51</v>
      </c>
      <c r="S7" s="1">
        <f t="shared" si="3"/>
        <v>0.32986458571464822</v>
      </c>
      <c r="T7" s="1">
        <f t="shared" si="3"/>
        <v>2.0296035374952326</v>
      </c>
      <c r="U7" s="7">
        <v>21755200</v>
      </c>
      <c r="V7" s="7">
        <f>U7/SUM(U$3:U$8)</f>
        <v>0.1428086455469823</v>
      </c>
      <c r="W7" s="7">
        <f>N7*V7</f>
        <v>6.813829654351268E-2</v>
      </c>
      <c r="X7" s="7">
        <f>O7*V7</f>
        <v>9.2628587011812674E-2</v>
      </c>
      <c r="Z7" s="1">
        <f>B7/$N7</f>
        <v>1.0031082155634741E-2</v>
      </c>
      <c r="AA7" s="1">
        <f t="shared" si="4"/>
        <v>1.8760194945936358E-2</v>
      </c>
      <c r="AB7" s="1">
        <f t="shared" si="4"/>
        <v>0.17677193155681992</v>
      </c>
      <c r="AC7" s="1">
        <f t="shared" si="4"/>
        <v>2.1423314102299564E-2</v>
      </c>
      <c r="AD7" s="1">
        <f t="shared" si="4"/>
        <v>6.8353391679988945E-3</v>
      </c>
      <c r="AE7" s="1">
        <f t="shared" si="4"/>
        <v>9.2203103235863879E-2</v>
      </c>
      <c r="AF7" s="1">
        <f t="shared" si="4"/>
        <v>2.8258653270298455E-10</v>
      </c>
      <c r="AG7" s="1">
        <f t="shared" si="4"/>
        <v>0.1260247165216766</v>
      </c>
      <c r="AH7" s="1">
        <f t="shared" si="4"/>
        <v>7.2673562755867033E-2</v>
      </c>
      <c r="AI7" s="1">
        <f t="shared" si="4"/>
        <v>0.47527675527531643</v>
      </c>
      <c r="AJ7" s="1">
        <f t="shared" si="4"/>
        <v>0.35942035111870818</v>
      </c>
    </row>
    <row r="8" spans="1:36" x14ac:dyDescent="0.35">
      <c r="A8" t="s">
        <v>52</v>
      </c>
      <c r="B8" s="6">
        <f>'[1]wheat (old mass allocation SA)'!B8*$D16/$B16</f>
        <v>4.1817263208957572E-3</v>
      </c>
      <c r="C8" s="6">
        <f>'[1]wheat (old mass allocation SA)'!C8*$D16/$B16</f>
        <v>3.2291255946834047E-2</v>
      </c>
      <c r="D8" s="6">
        <f>'[1]wheat (old mass allocation SA)'!D8*$D16/$B16</f>
        <v>0.11760888383000602</v>
      </c>
      <c r="E8" s="6">
        <f>'[1]wheat (old mass allocation SA)'!E8*$D16/$B16</f>
        <v>1.0445640021490649E-2</v>
      </c>
      <c r="F8" s="6">
        <f>'[1]wheat (old mass allocation SA)'!F8*$D16/$B16</f>
        <v>2.0995389411966252E-3</v>
      </c>
      <c r="G8" s="6">
        <f>'[1]wheat (old mass allocation SA)'!G8*$D16/$B16</f>
        <v>9.88865489742113E-2</v>
      </c>
      <c r="H8" s="6">
        <f>'[1]wheat (old mass allocation SA)'!H8*$D16/$B16</f>
        <v>2.8630076470863073E-10</v>
      </c>
      <c r="I8" s="6">
        <f>'[1]wheat (old mass allocation SA)'!I8*$D16/$B16</f>
        <v>6.152863707010936E-2</v>
      </c>
      <c r="J8" s="6">
        <f>'[1]wheat (old mass allocation SA)'!J8*$D16/$B16</f>
        <v>6.8261042931136565E-2</v>
      </c>
      <c r="K8" s="6">
        <f>0.000567202015468541*273*D16</f>
        <v>0.14682090154332522</v>
      </c>
      <c r="L8" s="6">
        <f>'[1]wheat (old mass allocation SA)'!L8*$D16/$B16</f>
        <v>5.6518541134104351E-2</v>
      </c>
      <c r="M8" t="s">
        <v>41</v>
      </c>
      <c r="N8" s="6">
        <f t="shared" si="0"/>
        <v>0.54212417586550632</v>
      </c>
      <c r="O8" s="6">
        <f t="shared" si="1"/>
        <v>0.59864271699961069</v>
      </c>
      <c r="P8" s="6">
        <f t="shared" si="2"/>
        <v>0.21409412005082981</v>
      </c>
      <c r="Q8">
        <v>3.1131313507107286E-3</v>
      </c>
      <c r="R8" t="s">
        <v>53</v>
      </c>
      <c r="S8" s="1">
        <f t="shared" si="3"/>
        <v>0.51101725578938761</v>
      </c>
      <c r="T8" s="1">
        <f t="shared" si="3"/>
        <v>1.7961660827372656</v>
      </c>
      <c r="U8" s="1">
        <v>46994163.520000003</v>
      </c>
      <c r="V8" s="7">
        <f>U8/SUM(U$3:U$8)</f>
        <v>0.30848591789110685</v>
      </c>
      <c r="W8" s="7">
        <f>N8*V8</f>
        <v>0.16723767400283054</v>
      </c>
      <c r="X8" s="7">
        <f>O8*V8</f>
        <v>0.18467284804245102</v>
      </c>
      <c r="Z8" s="1">
        <f>B8/$N8</f>
        <v>7.713594978898685E-3</v>
      </c>
      <c r="AA8" s="1">
        <f t="shared" si="4"/>
        <v>5.9564316413819311E-2</v>
      </c>
      <c r="AB8" s="1">
        <f t="shared" si="4"/>
        <v>0.21694085795425436</v>
      </c>
      <c r="AC8" s="1">
        <f t="shared" si="4"/>
        <v>1.9267984138161866E-2</v>
      </c>
      <c r="AD8" s="1">
        <f t="shared" si="4"/>
        <v>3.872800798534195E-3</v>
      </c>
      <c r="AE8" s="1">
        <f t="shared" si="4"/>
        <v>0.18240571694914362</v>
      </c>
      <c r="AF8" s="1">
        <f t="shared" si="4"/>
        <v>5.2810919980011749E-10</v>
      </c>
      <c r="AG8" s="1">
        <f t="shared" si="4"/>
        <v>0.1134954680297707</v>
      </c>
      <c r="AH8" s="1">
        <f t="shared" si="4"/>
        <v>0.12591403587961592</v>
      </c>
      <c r="AI8" s="1">
        <f t="shared" si="4"/>
        <v>0.27082522432969214</v>
      </c>
      <c r="AJ8" s="1">
        <f t="shared" si="4"/>
        <v>0.10425386590419432</v>
      </c>
    </row>
    <row r="9" spans="1:36" x14ac:dyDescent="0.35">
      <c r="W9" s="8">
        <f>SUM(W3:W8)</f>
        <v>0.49651146612978314</v>
      </c>
      <c r="X9" s="8">
        <f>SUM(X3:X8)</f>
        <v>0.55215112346526518</v>
      </c>
    </row>
    <row r="10" spans="1:36" x14ac:dyDescent="0.35">
      <c r="B10" t="s">
        <v>54</v>
      </c>
      <c r="C10" t="s">
        <v>55</v>
      </c>
      <c r="D10" t="s">
        <v>56</v>
      </c>
      <c r="E10" t="s">
        <v>57</v>
      </c>
      <c r="F10" s="6"/>
      <c r="G10" s="6"/>
      <c r="H10" s="6"/>
      <c r="I10" s="6"/>
      <c r="J10" s="6"/>
      <c r="K10" s="6">
        <v>7.4795892937413501E-4</v>
      </c>
      <c r="W10" s="9">
        <f>(W9-N2)/W9</f>
        <v>0.27739648688572532</v>
      </c>
      <c r="X10" s="9">
        <f>(X9-O2)/X9</f>
        <v>0.61225448803365856</v>
      </c>
    </row>
    <row r="11" spans="1:36" x14ac:dyDescent="0.35">
      <c r="A11" t="s">
        <v>40</v>
      </c>
      <c r="B11">
        <v>0.63572790845518101</v>
      </c>
      <c r="C11">
        <v>0.36427209154481799</v>
      </c>
      <c r="D11">
        <v>0.94817275942583279</v>
      </c>
      <c r="E11">
        <v>5.182724057416721E-2</v>
      </c>
      <c r="F11" s="6"/>
      <c r="G11" s="6"/>
      <c r="H11" s="6"/>
      <c r="I11" s="6"/>
      <c r="J11" s="6"/>
    </row>
    <row r="12" spans="1:36" x14ac:dyDescent="0.35">
      <c r="A12" t="s">
        <v>43</v>
      </c>
      <c r="B12">
        <v>0.52273915316257102</v>
      </c>
      <c r="C12">
        <v>0.47726084683742798</v>
      </c>
      <c r="D12">
        <v>0.94817275942583279</v>
      </c>
      <c r="E12">
        <v>5.182724057416721E-2</v>
      </c>
    </row>
    <row r="13" spans="1:36" x14ac:dyDescent="0.35">
      <c r="A13" t="s">
        <v>46</v>
      </c>
      <c r="B13">
        <v>0.58377116170461096</v>
      </c>
      <c r="C13">
        <v>0.41622883829538798</v>
      </c>
      <c r="D13">
        <v>0.95020396845035571</v>
      </c>
      <c r="E13">
        <v>4.9796031549644286E-2</v>
      </c>
    </row>
    <row r="14" spans="1:36" x14ac:dyDescent="0.35">
      <c r="A14" t="s">
        <v>48</v>
      </c>
      <c r="B14">
        <v>0.673400673400673</v>
      </c>
      <c r="C14">
        <v>0.326599326599326</v>
      </c>
      <c r="D14">
        <v>0.95629555681944001</v>
      </c>
      <c r="E14">
        <v>4.3704443180560042E-2</v>
      </c>
    </row>
    <row r="15" spans="1:36" x14ac:dyDescent="0.35">
      <c r="A15" t="s">
        <v>50</v>
      </c>
      <c r="B15">
        <v>0.68212824010913997</v>
      </c>
      <c r="C15">
        <v>0.31787175989085897</v>
      </c>
      <c r="D15">
        <v>0.96305455723736066</v>
      </c>
      <c r="E15">
        <v>3.6945442762639315E-2</v>
      </c>
    </row>
    <row r="16" spans="1:36" x14ac:dyDescent="0.35">
      <c r="A16" t="s">
        <v>52</v>
      </c>
      <c r="B16">
        <v>0.54644808743169304</v>
      </c>
      <c r="C16">
        <v>0.45355191256830502</v>
      </c>
      <c r="D16">
        <v>0.94817275942583279</v>
      </c>
      <c r="E16">
        <v>5.182724057416721E-2</v>
      </c>
    </row>
    <row r="17" spans="1:5" x14ac:dyDescent="0.35">
      <c r="A17" t="s">
        <v>58</v>
      </c>
      <c r="D17">
        <v>0.95490313733327492</v>
      </c>
      <c r="E17">
        <v>4.5096862666725045E-2</v>
      </c>
    </row>
    <row r="37" spans="1:24" x14ac:dyDescent="0.35">
      <c r="B37" t="s">
        <v>1</v>
      </c>
      <c r="C37" t="s">
        <v>17</v>
      </c>
      <c r="D37" t="s">
        <v>18</v>
      </c>
      <c r="E37" t="s">
        <v>19</v>
      </c>
      <c r="F37" t="s">
        <v>20</v>
      </c>
      <c r="G37" t="s">
        <v>21</v>
      </c>
      <c r="H37" t="s">
        <v>22</v>
      </c>
      <c r="I37" t="s">
        <v>23</v>
      </c>
      <c r="J37" t="s">
        <v>24</v>
      </c>
      <c r="K37" t="s">
        <v>25</v>
      </c>
      <c r="L37" t="s">
        <v>26</v>
      </c>
      <c r="M37" t="s">
        <v>27</v>
      </c>
      <c r="N37" t="s">
        <v>28</v>
      </c>
      <c r="O37" t="s">
        <v>29</v>
      </c>
      <c r="P37" t="s">
        <v>30</v>
      </c>
      <c r="U37" t="s">
        <v>35</v>
      </c>
      <c r="V37" t="s">
        <v>59</v>
      </c>
      <c r="W37" t="s">
        <v>60</v>
      </c>
      <c r="X37" t="s">
        <v>61</v>
      </c>
    </row>
    <row r="38" spans="1:24" x14ac:dyDescent="0.35">
      <c r="A38" t="s">
        <v>40</v>
      </c>
      <c r="B38" s="4">
        <f t="shared" ref="B38:B44" si="5">B2*1000</f>
        <v>1.2528396304845417</v>
      </c>
      <c r="C38" s="4">
        <f t="shared" ref="C38:L39" si="6">C2*1000</f>
        <v>18.225833672048928</v>
      </c>
      <c r="D38" s="4">
        <f t="shared" si="6"/>
        <v>111.36849429557229</v>
      </c>
      <c r="E38" s="4">
        <f t="shared" si="6"/>
        <v>0</v>
      </c>
      <c r="F38" s="4">
        <f t="shared" si="6"/>
        <v>6.0404767898361831</v>
      </c>
      <c r="G38" s="4">
        <f t="shared" si="6"/>
        <v>25.325258244794664</v>
      </c>
      <c r="H38" s="4">
        <f t="shared" si="6"/>
        <v>0</v>
      </c>
      <c r="I38" s="4">
        <f t="shared" si="6"/>
        <v>1.8494299307152757</v>
      </c>
      <c r="J38" s="4">
        <f t="shared" si="6"/>
        <v>26.056081362577313</v>
      </c>
      <c r="K38" s="4">
        <f t="shared" si="6"/>
        <v>168.66251580087132</v>
      </c>
      <c r="L38" s="4">
        <f t="shared" si="6"/>
        <v>-144.68680967607071</v>
      </c>
      <c r="M38" t="s">
        <v>41</v>
      </c>
      <c r="N38" s="6">
        <f t="shared" ref="N38" si="7">SUM(B38:K38)</f>
        <v>358.78092972690052</v>
      </c>
      <c r="O38" s="6">
        <f t="shared" ref="O38:O44" si="8">SUM(B38:L38)</f>
        <v>214.09412005082982</v>
      </c>
      <c r="P38" s="6">
        <f>$O$38</f>
        <v>214.09412005082982</v>
      </c>
      <c r="U38" s="1"/>
    </row>
    <row r="39" spans="1:24" x14ac:dyDescent="0.35">
      <c r="A39" t="s">
        <v>43</v>
      </c>
      <c r="B39" s="4">
        <f t="shared" si="5"/>
        <v>1.7775773990059887</v>
      </c>
      <c r="C39" s="4">
        <f t="shared" si="6"/>
        <v>19.118026311758285</v>
      </c>
      <c r="D39" s="4">
        <f t="shared" si="6"/>
        <v>81.478343636070434</v>
      </c>
      <c r="E39" s="4">
        <f t="shared" si="6"/>
        <v>2.3942879251917399</v>
      </c>
      <c r="F39" s="4">
        <f t="shared" si="6"/>
        <v>2.3368250149871377E-3</v>
      </c>
      <c r="G39" s="4">
        <f t="shared" si="6"/>
        <v>58.09775927567533</v>
      </c>
      <c r="H39" s="4">
        <f t="shared" si="6"/>
        <v>0.27207817331724321</v>
      </c>
      <c r="I39" s="4">
        <f t="shared" si="6"/>
        <v>0.48974071197103769</v>
      </c>
      <c r="J39" s="4">
        <f t="shared" si="6"/>
        <v>19.371965940187714</v>
      </c>
      <c r="K39" s="4">
        <f t="shared" si="6"/>
        <v>193.61003898650918</v>
      </c>
      <c r="L39" s="4">
        <f t="shared" si="6"/>
        <v>-74.052292511157532</v>
      </c>
      <c r="M39" t="s">
        <v>41</v>
      </c>
      <c r="N39" s="6">
        <f t="shared" ref="N39:N44" si="9">SUM(B39:K39)</f>
        <v>376.61215518470192</v>
      </c>
      <c r="O39" s="6">
        <f t="shared" si="8"/>
        <v>302.55986267354439</v>
      </c>
      <c r="P39" s="6">
        <f t="shared" ref="P39:P44" si="10">$O$38</f>
        <v>214.09412005082982</v>
      </c>
      <c r="U39" s="7">
        <v>26185750.399999999</v>
      </c>
    </row>
    <row r="40" spans="1:24" x14ac:dyDescent="0.35">
      <c r="A40" t="s">
        <v>45</v>
      </c>
      <c r="B40" s="4">
        <f t="shared" si="5"/>
        <v>1.4329450461374806</v>
      </c>
      <c r="C40" s="4">
        <f t="shared" ref="C40:P40" si="11">C4*1000</f>
        <v>18.900363773104495</v>
      </c>
      <c r="D40" s="4">
        <f t="shared" si="11"/>
        <v>111.04417180321083</v>
      </c>
      <c r="E40" s="4">
        <f t="shared" si="11"/>
        <v>0</v>
      </c>
      <c r="F40" s="4">
        <f t="shared" si="11"/>
        <v>4.6071904015053171</v>
      </c>
      <c r="G40" s="4">
        <f t="shared" si="11"/>
        <v>23.906602162141766</v>
      </c>
      <c r="H40" s="4">
        <f t="shared" si="11"/>
        <v>0.27207817331724321</v>
      </c>
      <c r="I40" s="4">
        <f t="shared" si="11"/>
        <v>0.48974071197103769</v>
      </c>
      <c r="J40" s="4">
        <f t="shared" si="11"/>
        <v>22.763873834209345</v>
      </c>
      <c r="K40" s="4">
        <f t="shared" si="11"/>
        <v>179.64414856893177</v>
      </c>
      <c r="L40" s="4">
        <f t="shared" si="11"/>
        <v>-97.635854739402944</v>
      </c>
      <c r="M40" s="4" t="e">
        <f t="shared" si="11"/>
        <v>#VALUE!</v>
      </c>
      <c r="N40" s="4">
        <f t="shared" si="11"/>
        <v>363.06111447452929</v>
      </c>
      <c r="O40" s="4">
        <f t="shared" si="11"/>
        <v>265.4252597351263</v>
      </c>
      <c r="P40" s="4">
        <f t="shared" si="11"/>
        <v>214.09412005082982</v>
      </c>
      <c r="U40" s="7"/>
    </row>
    <row r="41" spans="1:24" x14ac:dyDescent="0.35">
      <c r="A41" t="s">
        <v>46</v>
      </c>
      <c r="B41" s="4">
        <f t="shared" si="5"/>
        <v>3.1414598380540411</v>
      </c>
      <c r="C41" s="4">
        <f t="shared" ref="C41:L41" si="12">C5*1000</f>
        <v>120.1893235450313</v>
      </c>
      <c r="D41" s="4">
        <f t="shared" si="12"/>
        <v>87.488842640106057</v>
      </c>
      <c r="E41" s="4">
        <f t="shared" si="12"/>
        <v>4.0529715009090994</v>
      </c>
      <c r="F41" s="4">
        <f t="shared" si="12"/>
        <v>5.1435300975392586</v>
      </c>
      <c r="G41" s="4">
        <f t="shared" si="12"/>
        <v>95.252968768353625</v>
      </c>
      <c r="H41" s="4">
        <f t="shared" si="12"/>
        <v>1.90440829560789</v>
      </c>
      <c r="I41" s="4">
        <f t="shared" si="12"/>
        <v>58.190253476907749</v>
      </c>
      <c r="J41" s="4">
        <f t="shared" si="12"/>
        <v>103.57051269190603</v>
      </c>
      <c r="K41" s="4">
        <f t="shared" si="12"/>
        <v>82.86613107716623</v>
      </c>
      <c r="L41" s="4">
        <f t="shared" si="12"/>
        <v>29.466832234551582</v>
      </c>
      <c r="M41" t="s">
        <v>41</v>
      </c>
      <c r="N41" s="6">
        <f t="shared" si="9"/>
        <v>561.80040193158129</v>
      </c>
      <c r="O41" s="6">
        <f t="shared" si="8"/>
        <v>591.26723416613288</v>
      </c>
      <c r="P41" s="6">
        <f t="shared" si="10"/>
        <v>214.09412005082982</v>
      </c>
      <c r="U41" s="7">
        <v>23352042.002</v>
      </c>
      <c r="V41">
        <f>U41/(SUM(U$41:U$44))</f>
        <v>0.18510982259724318</v>
      </c>
      <c r="W41">
        <f>V41*N41</f>
        <v>103.99477273661493</v>
      </c>
      <c r="X41">
        <f>V41*O41</f>
        <v>109.4493728240555</v>
      </c>
    </row>
    <row r="42" spans="1:24" x14ac:dyDescent="0.35">
      <c r="A42" t="s">
        <v>48</v>
      </c>
      <c r="B42" s="4">
        <f t="shared" si="5"/>
        <v>2.854398792772507</v>
      </c>
      <c r="C42" s="4">
        <f t="shared" ref="C42:L42" si="13">C6*1000</f>
        <v>9.7134764888377845</v>
      </c>
      <c r="D42" s="4">
        <f t="shared" si="13"/>
        <v>86.782243893695494</v>
      </c>
      <c r="E42" s="4">
        <f t="shared" si="13"/>
        <v>5.7087975855450139</v>
      </c>
      <c r="F42" s="4">
        <f t="shared" si="13"/>
        <v>1.6047117591208624</v>
      </c>
      <c r="G42" s="4">
        <f t="shared" si="13"/>
        <v>43.142604639019289</v>
      </c>
      <c r="H42" s="4">
        <f t="shared" si="13"/>
        <v>8.6527620160588958E-2</v>
      </c>
      <c r="I42" s="4">
        <f t="shared" si="13"/>
        <v>73.40491223801537</v>
      </c>
      <c r="J42" s="4">
        <f t="shared" si="13"/>
        <v>36.340330899029084</v>
      </c>
      <c r="K42" s="4">
        <f t="shared" si="13"/>
        <v>233.7351908959192</v>
      </c>
      <c r="L42" s="4">
        <f t="shared" si="13"/>
        <v>98.094104864578142</v>
      </c>
      <c r="M42" t="s">
        <v>41</v>
      </c>
      <c r="N42" s="6">
        <f t="shared" si="9"/>
        <v>493.37319481211523</v>
      </c>
      <c r="O42" s="6">
        <f t="shared" si="8"/>
        <v>591.46729967669341</v>
      </c>
      <c r="P42" s="6">
        <f t="shared" si="10"/>
        <v>214.09412005082982</v>
      </c>
      <c r="U42" s="7">
        <v>34050960</v>
      </c>
      <c r="V42">
        <f t="shared" ref="V42:V44" si="14">U42/(SUM(U$41:U$44))</f>
        <v>0.26991931430775884</v>
      </c>
      <c r="W42">
        <f t="shared" ref="W42:W44" si="15">V42*N42</f>
        <v>133.17095444151445</v>
      </c>
      <c r="X42">
        <f t="shared" ref="X42:X44" si="16">V42*O42</f>
        <v>159.64844796419479</v>
      </c>
    </row>
    <row r="43" spans="1:24" x14ac:dyDescent="0.35">
      <c r="A43" t="s">
        <v>50</v>
      </c>
      <c r="B43" s="4">
        <f t="shared" si="5"/>
        <v>4.7861307552848045</v>
      </c>
      <c r="C43" s="4">
        <f t="shared" ref="C43:L43" si="17">C7*1000</f>
        <v>8.9510527989692221</v>
      </c>
      <c r="D43" s="4">
        <f t="shared" si="17"/>
        <v>84.343200979561729</v>
      </c>
      <c r="E43" s="4">
        <f t="shared" si="17"/>
        <v>10.221706981788197</v>
      </c>
      <c r="F43" s="4">
        <f t="shared" si="17"/>
        <v>3.2613457359020352</v>
      </c>
      <c r="G43" s="4">
        <f t="shared" si="17"/>
        <v>43.992871485154723</v>
      </c>
      <c r="H43" s="4">
        <f t="shared" si="17"/>
        <v>1.348305271769023E-7</v>
      </c>
      <c r="I43" s="4">
        <f t="shared" si="17"/>
        <v>60.130179606955707</v>
      </c>
      <c r="J43" s="4">
        <f t="shared" si="17"/>
        <v>34.674740811148908</v>
      </c>
      <c r="K43" s="4">
        <f t="shared" si="17"/>
        <v>226.76882318398498</v>
      </c>
      <c r="L43" s="4">
        <f t="shared" si="17"/>
        <v>171.49025098934209</v>
      </c>
      <c r="M43" t="s">
        <v>41</v>
      </c>
      <c r="N43" s="6">
        <f t="shared" si="9"/>
        <v>477.13005247358086</v>
      </c>
      <c r="O43" s="6">
        <f t="shared" si="8"/>
        <v>648.62030346292295</v>
      </c>
      <c r="P43" s="6">
        <f t="shared" si="10"/>
        <v>214.09412005082982</v>
      </c>
      <c r="U43" s="7">
        <v>21755200</v>
      </c>
      <c r="V43">
        <f t="shared" si="14"/>
        <v>0.17245178011510262</v>
      </c>
      <c r="W43">
        <f t="shared" si="15"/>
        <v>82.281926895481348</v>
      </c>
      <c r="X43">
        <f t="shared" si="16"/>
        <v>111.85572595097912</v>
      </c>
    </row>
    <row r="44" spans="1:24" x14ac:dyDescent="0.35">
      <c r="A44" t="s">
        <v>52</v>
      </c>
      <c r="B44" s="4">
        <f t="shared" si="5"/>
        <v>4.1817263208957574</v>
      </c>
      <c r="C44" s="4">
        <f t="shared" ref="C44:L44" si="18">C8*1000</f>
        <v>32.291255946834049</v>
      </c>
      <c r="D44" s="4">
        <f t="shared" si="18"/>
        <v>117.60888383000602</v>
      </c>
      <c r="E44" s="4">
        <f t="shared" si="18"/>
        <v>10.445640021490648</v>
      </c>
      <c r="F44" s="4">
        <f t="shared" si="18"/>
        <v>2.099538941196625</v>
      </c>
      <c r="G44" s="4">
        <f t="shared" si="18"/>
        <v>98.886548974211294</v>
      </c>
      <c r="H44" s="4">
        <f t="shared" si="18"/>
        <v>2.8630076470863071E-7</v>
      </c>
      <c r="I44" s="4">
        <f t="shared" si="18"/>
        <v>61.528637070109362</v>
      </c>
      <c r="J44" s="4">
        <f t="shared" si="18"/>
        <v>68.261042931136558</v>
      </c>
      <c r="K44" s="4">
        <f t="shared" si="18"/>
        <v>146.82090154332522</v>
      </c>
      <c r="L44" s="4">
        <f t="shared" si="18"/>
        <v>56.518541134104353</v>
      </c>
      <c r="M44" t="s">
        <v>41</v>
      </c>
      <c r="N44" s="6">
        <f t="shared" si="9"/>
        <v>542.12417586550623</v>
      </c>
      <c r="O44" s="6">
        <f t="shared" si="8"/>
        <v>598.64271699961057</v>
      </c>
      <c r="P44" s="6">
        <f t="shared" si="10"/>
        <v>214.09412005082982</v>
      </c>
      <c r="U44" s="1">
        <v>46994163.520000003</v>
      </c>
      <c r="V44">
        <f t="shared" si="14"/>
        <v>0.37251908297989528</v>
      </c>
      <c r="W44">
        <f t="shared" si="15"/>
        <v>201.95160085464985</v>
      </c>
      <c r="X44">
        <f t="shared" si="16"/>
        <v>223.00583596928789</v>
      </c>
    </row>
    <row r="45" spans="1:24" x14ac:dyDescent="0.35">
      <c r="W45" s="5">
        <f>SUM(W41:W44)</f>
        <v>521.39925492826058</v>
      </c>
      <c r="X45" s="5">
        <f>SUM(X41:X44)</f>
        <v>603.9593827085173</v>
      </c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40"/>
  <sheetViews>
    <sheetView zoomScale="80" zoomScaleNormal="80" workbookViewId="0">
      <pane xSplit="1" topLeftCell="B1" activePane="topRight" state="frozen"/>
      <selection pane="topRight" activeCell="B2" sqref="B2:D4"/>
    </sheetView>
  </sheetViews>
  <sheetFormatPr defaultRowHeight="14.5" x14ac:dyDescent="0.35"/>
  <cols>
    <col min="2" max="2" width="11.08984375" bestFit="1" customWidth="1"/>
    <col min="10" max="10" width="11.08984375" bestFit="1" customWidth="1"/>
    <col min="12" max="12" width="14.7265625" customWidth="1"/>
    <col min="16" max="16" width="15.81640625" customWidth="1"/>
    <col min="17" max="17" width="18.36328125" customWidth="1"/>
    <col min="18" max="18" width="12.26953125" bestFit="1" customWidth="1"/>
    <col min="23" max="23" width="11.36328125" customWidth="1"/>
  </cols>
  <sheetData>
    <row r="1" spans="1:40" x14ac:dyDescent="0.35">
      <c r="B1" t="s">
        <v>1</v>
      </c>
      <c r="C1" t="s">
        <v>17</v>
      </c>
      <c r="D1" t="s">
        <v>18</v>
      </c>
      <c r="E1" t="s">
        <v>19</v>
      </c>
      <c r="F1" t="s">
        <v>62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63</v>
      </c>
      <c r="N1" t="s">
        <v>26</v>
      </c>
      <c r="O1" t="s">
        <v>27</v>
      </c>
      <c r="P1" t="s">
        <v>28</v>
      </c>
      <c r="Q1" t="s">
        <v>29</v>
      </c>
      <c r="R1" t="s">
        <v>31</v>
      </c>
      <c r="S1" t="s">
        <v>30</v>
      </c>
      <c r="T1" t="s">
        <v>32</v>
      </c>
      <c r="U1" s="1" t="s">
        <v>33</v>
      </c>
      <c r="V1" t="s">
        <v>34</v>
      </c>
      <c r="W1" t="s">
        <v>35</v>
      </c>
      <c r="X1" t="s">
        <v>36</v>
      </c>
      <c r="Y1" t="s">
        <v>37</v>
      </c>
      <c r="Z1" t="s">
        <v>38</v>
      </c>
      <c r="AB1" t="s">
        <v>1</v>
      </c>
      <c r="AC1" t="s">
        <v>17</v>
      </c>
      <c r="AD1" t="s">
        <v>18</v>
      </c>
      <c r="AE1" t="s">
        <v>39</v>
      </c>
      <c r="AF1" t="s">
        <v>62</v>
      </c>
      <c r="AG1" t="s">
        <v>20</v>
      </c>
      <c r="AH1" t="s">
        <v>21</v>
      </c>
      <c r="AI1" t="s">
        <v>22</v>
      </c>
      <c r="AJ1" t="s">
        <v>23</v>
      </c>
      <c r="AK1" t="s">
        <v>24</v>
      </c>
      <c r="AL1" t="s">
        <v>25</v>
      </c>
      <c r="AM1" t="s">
        <v>63</v>
      </c>
      <c r="AN1" t="s">
        <v>26</v>
      </c>
    </row>
    <row r="2" spans="1:40" x14ac:dyDescent="0.35">
      <c r="A2" t="s">
        <v>40</v>
      </c>
      <c r="B2" s="3">
        <v>1.4E-3</v>
      </c>
      <c r="C2" s="3">
        <v>1.222E-2</v>
      </c>
      <c r="D2" s="6">
        <v>3.1669999999999997E-2</v>
      </c>
      <c r="E2" s="6">
        <v>0</v>
      </c>
      <c r="F2" s="6">
        <v>8.8000000000000003E-4</v>
      </c>
      <c r="G2" s="6">
        <v>1.1390000000000001E-2</v>
      </c>
      <c r="H2" s="6">
        <v>4.0660000000000002E-2</v>
      </c>
      <c r="I2">
        <v>0</v>
      </c>
      <c r="J2" s="6">
        <v>1.01E-3</v>
      </c>
      <c r="K2" s="3">
        <v>2.9999999999999997E-4</v>
      </c>
      <c r="L2" s="6">
        <v>0.18554000000000001</v>
      </c>
      <c r="M2" s="6">
        <v>-1.0410000000000001E-2</v>
      </c>
      <c r="N2" s="6">
        <v>-0.20843451769002508</v>
      </c>
      <c r="O2" t="s">
        <v>64</v>
      </c>
      <c r="P2" s="10">
        <f t="shared" ref="P2:P7" si="0">SUM(B2:M2)</f>
        <v>0.27466000000000002</v>
      </c>
      <c r="Q2" s="10">
        <f t="shared" ref="Q2:Q7" si="1">SUM(B2:N2)</f>
        <v>6.6225482309974937E-2</v>
      </c>
      <c r="R2">
        <v>3.9070460812358607E-4</v>
      </c>
      <c r="S2" s="11">
        <f t="shared" ref="S2:S7" si="2">$Q$2</f>
        <v>6.6225482309974937E-2</v>
      </c>
      <c r="T2" t="s">
        <v>42</v>
      </c>
      <c r="U2" s="1">
        <f t="shared" ref="U2:V7" si="3">(P2-P$2)/P$2</f>
        <v>0</v>
      </c>
      <c r="V2" s="1">
        <f t="shared" si="3"/>
        <v>0</v>
      </c>
      <c r="W2" s="1"/>
      <c r="X2" s="1"/>
      <c r="Y2" s="1"/>
      <c r="Z2" s="1"/>
      <c r="AB2" s="1">
        <f t="shared" ref="AB2:AN3" si="4">B2/$P2</f>
        <v>5.097211097356732E-3</v>
      </c>
      <c r="AC2" s="1">
        <f t="shared" si="4"/>
        <v>4.4491371149785186E-2</v>
      </c>
      <c r="AD2" s="1">
        <f t="shared" si="4"/>
        <v>0.11530619675234834</v>
      </c>
      <c r="AE2" s="1">
        <f t="shared" si="4"/>
        <v>0</v>
      </c>
      <c r="AF2" s="1">
        <f t="shared" si="4"/>
        <v>3.2039612611956601E-3</v>
      </c>
      <c r="AG2" s="1">
        <f t="shared" si="4"/>
        <v>4.1469453142066556E-2</v>
      </c>
      <c r="AH2" s="1">
        <f t="shared" si="4"/>
        <v>0.14803757372751766</v>
      </c>
      <c r="AI2" s="1">
        <f t="shared" si="4"/>
        <v>0</v>
      </c>
      <c r="AJ2" s="1">
        <f t="shared" si="4"/>
        <v>3.6772737202359282E-3</v>
      </c>
      <c r="AK2" s="1">
        <f t="shared" si="4"/>
        <v>1.0922595208621567E-3</v>
      </c>
      <c r="AL2" s="1">
        <f t="shared" si="4"/>
        <v>0.67552610500254862</v>
      </c>
      <c r="AM2" s="1">
        <f t="shared" si="4"/>
        <v>-3.7901405373916841E-2</v>
      </c>
      <c r="AN2" s="1">
        <f t="shared" si="4"/>
        <v>-0.75888195474413844</v>
      </c>
    </row>
    <row r="3" spans="1:40" x14ac:dyDescent="0.35">
      <c r="A3" t="s">
        <v>43</v>
      </c>
      <c r="B3" s="3">
        <v>1.6900000000000001E-3</v>
      </c>
      <c r="C3" s="3">
        <v>1.1560000000000001E-2</v>
      </c>
      <c r="D3" s="6">
        <v>3.4079999999999999E-2</v>
      </c>
      <c r="E3" s="6">
        <v>0</v>
      </c>
      <c r="F3" s="6">
        <v>8.5999999999999998E-4</v>
      </c>
      <c r="G3" s="6">
        <v>8.8199999999999997E-3</v>
      </c>
      <c r="H3" s="6">
        <v>4.5589999999999999E-2</v>
      </c>
      <c r="I3">
        <v>0</v>
      </c>
      <c r="J3" s="3">
        <v>1.7000000000000001E-4</v>
      </c>
      <c r="K3" s="3">
        <v>2.5000000000000001E-4</v>
      </c>
      <c r="L3" s="6">
        <v>0.20150999999999999</v>
      </c>
      <c r="M3" s="6">
        <v>-1.0919999999999999E-2</v>
      </c>
      <c r="N3" s="6">
        <v>-0.16190000000000002</v>
      </c>
      <c r="O3" t="s">
        <v>64</v>
      </c>
      <c r="P3" s="11">
        <f t="shared" si="0"/>
        <v>0.29360999999999998</v>
      </c>
      <c r="Q3" s="11">
        <f t="shared" si="1"/>
        <v>0.13170999999999997</v>
      </c>
      <c r="R3">
        <v>4.0269573329495336E-4</v>
      </c>
      <c r="S3" s="11">
        <f t="shared" si="2"/>
        <v>6.6225482309974937E-2</v>
      </c>
      <c r="T3" t="s">
        <v>44</v>
      </c>
      <c r="U3" s="1">
        <f t="shared" si="3"/>
        <v>6.8994393067792786E-2</v>
      </c>
      <c r="V3" s="1">
        <f t="shared" si="3"/>
        <v>0.98881148775207484</v>
      </c>
      <c r="W3" s="7">
        <v>3651020.4</v>
      </c>
      <c r="X3" s="7">
        <f>W3/SUM(W$3:W$7)</f>
        <v>0.69458240400704208</v>
      </c>
      <c r="Y3" s="7">
        <f>P3*X3</f>
        <v>0.20393633964050761</v>
      </c>
      <c r="Z3" s="7">
        <f>Q3*X3</f>
        <v>9.1483448431767492E-2</v>
      </c>
      <c r="AB3" s="1">
        <f t="shared" si="4"/>
        <v>5.7559347433670518E-3</v>
      </c>
      <c r="AC3" s="1">
        <f t="shared" si="4"/>
        <v>3.9371955996049188E-2</v>
      </c>
      <c r="AD3" s="1">
        <f t="shared" si="4"/>
        <v>0.11607234086032492</v>
      </c>
      <c r="AE3" s="1">
        <f t="shared" si="4"/>
        <v>0</v>
      </c>
      <c r="AF3" s="1">
        <f t="shared" si="4"/>
        <v>2.9290555498790913E-3</v>
      </c>
      <c r="AG3" s="1">
        <f t="shared" si="4"/>
        <v>3.0039848778992542E-2</v>
      </c>
      <c r="AH3" s="1">
        <f t="shared" si="4"/>
        <v>0.15527400292905555</v>
      </c>
      <c r="AI3" s="1">
        <f t="shared" si="4"/>
        <v>0</v>
      </c>
      <c r="AJ3" s="1">
        <f t="shared" si="4"/>
        <v>5.7899935288307624E-4</v>
      </c>
      <c r="AK3" s="1">
        <f t="shared" si="4"/>
        <v>8.5146963659275918E-4</v>
      </c>
      <c r="AL3" s="1">
        <f t="shared" si="4"/>
        <v>0.68631858587922756</v>
      </c>
      <c r="AM3" s="1">
        <f t="shared" si="4"/>
        <v>-3.7192193726371718E-2</v>
      </c>
      <c r="AN3" s="1">
        <f t="shared" si="4"/>
        <v>-0.5514117366574709</v>
      </c>
    </row>
    <row r="4" spans="1:40" x14ac:dyDescent="0.35">
      <c r="A4" t="s">
        <v>45</v>
      </c>
      <c r="B4" s="3">
        <v>1.66E-3</v>
      </c>
      <c r="C4" s="3">
        <v>1.0869999999999999E-2</v>
      </c>
      <c r="D4" s="6">
        <v>3.3399999999999999E-2</v>
      </c>
      <c r="E4" s="6">
        <v>0</v>
      </c>
      <c r="F4" s="6">
        <v>8.4000000000000003E-4</v>
      </c>
      <c r="G4" s="6">
        <v>8.6899999999999998E-3</v>
      </c>
      <c r="H4" s="6">
        <v>4.4699999999999997E-2</v>
      </c>
      <c r="I4" s="6">
        <v>0</v>
      </c>
      <c r="J4" s="3">
        <v>1.7000000000000001E-4</v>
      </c>
      <c r="K4" s="3">
        <v>2.4000000000000001E-4</v>
      </c>
      <c r="L4" s="6">
        <f>0.000637*273</f>
        <v>0.173901</v>
      </c>
      <c r="M4" s="6">
        <v>-1.1129999999999999E-2</v>
      </c>
      <c r="N4" s="6">
        <v>-0.16216904192461798</v>
      </c>
      <c r="O4" t="s">
        <v>64</v>
      </c>
      <c r="P4" s="11">
        <f t="shared" si="0"/>
        <v>0.26334100000000005</v>
      </c>
      <c r="Q4" s="11">
        <f t="shared" si="1"/>
        <v>0.10117195807538207</v>
      </c>
      <c r="R4">
        <v>4.0643282482960216E-4</v>
      </c>
      <c r="S4" s="11">
        <f t="shared" si="2"/>
        <v>6.6225482309974937E-2</v>
      </c>
      <c r="T4" t="s">
        <v>44</v>
      </c>
      <c r="U4" s="1"/>
      <c r="V4" s="1"/>
      <c r="W4" s="7"/>
      <c r="X4" s="7"/>
      <c r="Y4" s="7"/>
      <c r="Z4" s="7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x14ac:dyDescent="0.35">
      <c r="A5" t="s">
        <v>48</v>
      </c>
      <c r="B5" s="6">
        <v>5.3499999999999997E-3</v>
      </c>
      <c r="C5" s="6">
        <v>1.409E-2</v>
      </c>
      <c r="D5" s="6">
        <v>5.0700000000000002E-2</v>
      </c>
      <c r="E5" s="6">
        <v>1.226E-2</v>
      </c>
      <c r="F5" s="6">
        <v>5.9000000000000003E-4</v>
      </c>
      <c r="G5" s="6">
        <v>1.227E-2</v>
      </c>
      <c r="H5" s="6">
        <v>7.8009999999999996E-2</v>
      </c>
      <c r="I5" s="3">
        <v>1.91E-3</v>
      </c>
      <c r="J5" s="6">
        <v>5.9800000000000001E-3</v>
      </c>
      <c r="K5" s="4">
        <v>5.2600000000000001E-2</v>
      </c>
      <c r="L5" s="6">
        <v>0.20175000000000001</v>
      </c>
      <c r="M5" s="6">
        <v>-1.336E-2</v>
      </c>
      <c r="N5" s="6">
        <v>0.21735571769398002</v>
      </c>
      <c r="O5" t="s">
        <v>64</v>
      </c>
      <c r="P5" s="11">
        <f t="shared" si="0"/>
        <v>0.42215000000000003</v>
      </c>
      <c r="Q5" s="11">
        <f t="shared" si="1"/>
        <v>0.63950571769398001</v>
      </c>
      <c r="R5">
        <v>4.5613936834533403E-3</v>
      </c>
      <c r="S5" s="11">
        <f t="shared" si="2"/>
        <v>6.6225482309974937E-2</v>
      </c>
      <c r="T5" t="s">
        <v>47</v>
      </c>
      <c r="U5" s="1">
        <f t="shared" si="3"/>
        <v>0.53699118910653176</v>
      </c>
      <c r="V5" s="1">
        <f t="shared" si="3"/>
        <v>8.6564901513394812</v>
      </c>
      <c r="W5" s="7">
        <v>612000</v>
      </c>
      <c r="X5" s="7">
        <f>W5/SUM(W$3:W$7)</f>
        <v>0.11642893894876889</v>
      </c>
      <c r="Y5" s="7">
        <f>P5*X5</f>
        <v>4.9150476577222789E-2</v>
      </c>
      <c r="Z5" s="7">
        <f>Q5*X5</f>
        <v>7.4456972162781035E-2</v>
      </c>
      <c r="AB5" s="1">
        <f>B5/$P5</f>
        <v>1.2673220419282245E-2</v>
      </c>
      <c r="AC5" s="1">
        <f t="shared" ref="AC5:AN7" si="5">C5/$P5</f>
        <v>3.33767618145209E-2</v>
      </c>
      <c r="AD5" s="1">
        <f t="shared" si="5"/>
        <v>0.12009949070235698</v>
      </c>
      <c r="AE5" s="1">
        <f t="shared" si="5"/>
        <v>2.9041809783252395E-2</v>
      </c>
      <c r="AF5" s="1">
        <f t="shared" si="5"/>
        <v>1.3976074854909393E-3</v>
      </c>
      <c r="AG5" s="1">
        <f t="shared" si="5"/>
        <v>2.9065498045718344E-2</v>
      </c>
      <c r="AH5" s="1">
        <f t="shared" si="5"/>
        <v>0.1847921354968613</v>
      </c>
      <c r="AI5" s="1">
        <f t="shared" si="5"/>
        <v>4.524458130996091E-3</v>
      </c>
      <c r="AJ5" s="1">
        <f t="shared" si="5"/>
        <v>1.4165580954636976E-2</v>
      </c>
      <c r="AK5" s="1">
        <f t="shared" si="5"/>
        <v>0.12460026057088712</v>
      </c>
      <c r="AL5" s="1">
        <f t="shared" si="5"/>
        <v>0.47791069525050339</v>
      </c>
      <c r="AM5" s="1">
        <f t="shared" si="5"/>
        <v>-3.1647518654506691E-2</v>
      </c>
      <c r="AN5" s="1">
        <f t="shared" si="5"/>
        <v>0.5148779289209523</v>
      </c>
    </row>
    <row r="6" spans="1:40" x14ac:dyDescent="0.35">
      <c r="A6" t="s">
        <v>50</v>
      </c>
      <c r="B6" s="6">
        <v>1.051E-2</v>
      </c>
      <c r="C6" s="6">
        <v>2.053E-2</v>
      </c>
      <c r="D6" s="6">
        <v>8.2309999999999994E-2</v>
      </c>
      <c r="E6" s="6">
        <v>2.5080000000000002E-2</v>
      </c>
      <c r="F6" s="6">
        <v>6.3000000000000003E-4</v>
      </c>
      <c r="G6" s="6">
        <v>1.132E-2</v>
      </c>
      <c r="H6" s="6">
        <v>8.5690000000000002E-2</v>
      </c>
      <c r="I6" s="3">
        <v>0</v>
      </c>
      <c r="J6" s="12">
        <v>0</v>
      </c>
      <c r="K6" s="4">
        <v>5.8900000000000001E-2</v>
      </c>
      <c r="L6" s="6">
        <v>0.35398000000000002</v>
      </c>
      <c r="M6" s="6">
        <v>-1.2760000000000001E-2</v>
      </c>
      <c r="N6" s="6">
        <v>0.40955891264036998</v>
      </c>
      <c r="O6" t="s">
        <v>64</v>
      </c>
      <c r="P6" s="11">
        <f t="shared" si="0"/>
        <v>0.63619000000000003</v>
      </c>
      <c r="Q6" s="11">
        <f t="shared" si="1"/>
        <v>1.0457489126403701</v>
      </c>
      <c r="R6">
        <v>4.529514764255488E-3</v>
      </c>
      <c r="S6" s="11">
        <f t="shared" si="2"/>
        <v>6.6225482309974937E-2</v>
      </c>
      <c r="T6" t="s">
        <v>49</v>
      </c>
      <c r="U6" s="1">
        <f t="shared" si="3"/>
        <v>1.3162819485909851</v>
      </c>
      <c r="V6" s="1">
        <f t="shared" si="3"/>
        <v>14.790733055678457</v>
      </c>
      <c r="W6" s="7">
        <v>273400</v>
      </c>
      <c r="X6" s="7">
        <f>W6/SUM(W$3:W$7)</f>
        <v>5.2012535798355249E-2</v>
      </c>
      <c r="Y6" s="7">
        <f>P6*X6</f>
        <v>3.3089855149555626E-2</v>
      </c>
      <c r="Z6" s="7">
        <f>Q6*X6</f>
        <v>5.4392052754798324E-2</v>
      </c>
      <c r="AB6" s="1">
        <f>B6/$P6</f>
        <v>1.6520221946273912E-2</v>
      </c>
      <c r="AC6" s="1">
        <f t="shared" si="5"/>
        <v>3.2270233735204892E-2</v>
      </c>
      <c r="AD6" s="1">
        <f t="shared" si="5"/>
        <v>0.12937958785897294</v>
      </c>
      <c r="AE6" s="1">
        <f t="shared" si="5"/>
        <v>3.9422185196246406E-2</v>
      </c>
      <c r="AF6" s="1">
        <f t="shared" si="5"/>
        <v>9.902702022980556E-4</v>
      </c>
      <c r="AG6" s="1">
        <f t="shared" si="5"/>
        <v>1.7793426492085696E-2</v>
      </c>
      <c r="AH6" s="1">
        <f t="shared" si="5"/>
        <v>0.13469246608717522</v>
      </c>
      <c r="AI6" s="1">
        <f t="shared" si="5"/>
        <v>0</v>
      </c>
      <c r="AJ6" s="1">
        <f t="shared" si="5"/>
        <v>0</v>
      </c>
      <c r="AK6" s="1">
        <f t="shared" si="5"/>
        <v>9.2582404627548368E-2</v>
      </c>
      <c r="AL6" s="1">
        <f t="shared" si="5"/>
        <v>0.55640610509439004</v>
      </c>
      <c r="AM6" s="1">
        <f t="shared" si="5"/>
        <v>-2.0056901240195539E-2</v>
      </c>
      <c r="AN6" s="1">
        <f t="shared" si="5"/>
        <v>0.64376823376722359</v>
      </c>
    </row>
    <row r="7" spans="1:40" x14ac:dyDescent="0.35">
      <c r="A7" t="s">
        <v>52</v>
      </c>
      <c r="B7" s="6">
        <v>7.5700000000000003E-3</v>
      </c>
      <c r="C7" s="6">
        <v>8.3800000000000003E-3</v>
      </c>
      <c r="D7" s="6">
        <v>9.7979999999999998E-2</v>
      </c>
      <c r="E7" s="6">
        <v>1.8409999999999999E-2</v>
      </c>
      <c r="F7" s="6">
        <v>1.0499999999999999E-3</v>
      </c>
      <c r="G7" s="6">
        <v>1.7440000000000001E-2</v>
      </c>
      <c r="H7" s="6">
        <v>9.6199999999999994E-2</v>
      </c>
      <c r="I7" s="3">
        <v>7.3600000000000002E-3</v>
      </c>
      <c r="J7" s="3">
        <v>4.0999999999999999E-4</v>
      </c>
      <c r="K7" s="4">
        <v>9.8000000000000004E-2</v>
      </c>
      <c r="L7" s="6">
        <v>0.25095000000000001</v>
      </c>
      <c r="M7" s="6">
        <v>-1.575E-2</v>
      </c>
      <c r="N7" s="6">
        <v>9.9274318534656E-2</v>
      </c>
      <c r="O7" t="s">
        <v>64</v>
      </c>
      <c r="P7" s="11">
        <f t="shared" si="0"/>
        <v>0.58799999999999997</v>
      </c>
      <c r="Q7" s="11">
        <f t="shared" si="1"/>
        <v>0.68727431853465593</v>
      </c>
      <c r="R7">
        <v>5.9027083633205607E-3</v>
      </c>
      <c r="S7" s="11">
        <f t="shared" si="2"/>
        <v>6.6225482309974937E-2</v>
      </c>
      <c r="T7" t="s">
        <v>51</v>
      </c>
      <c r="U7" s="1">
        <f t="shared" si="3"/>
        <v>1.1408286608898273</v>
      </c>
      <c r="V7" s="1">
        <f t="shared" si="3"/>
        <v>9.3777925741303072</v>
      </c>
      <c r="W7" s="7">
        <v>720004.72528000001</v>
      </c>
      <c r="X7" s="7">
        <f>W7/SUM(W$3:W$7)</f>
        <v>0.13697612124583372</v>
      </c>
      <c r="Y7" s="7">
        <f>P7*X7</f>
        <v>8.0541959292550216E-2</v>
      </c>
      <c r="Z7" s="7">
        <f>Q7*X7</f>
        <v>9.4140170384750782E-2</v>
      </c>
      <c r="AB7" s="1">
        <f>B7/$P7</f>
        <v>1.2874149659863946E-2</v>
      </c>
      <c r="AC7" s="1">
        <f t="shared" si="5"/>
        <v>1.425170068027211E-2</v>
      </c>
      <c r="AD7" s="1">
        <f t="shared" si="5"/>
        <v>0.16663265306122449</v>
      </c>
      <c r="AE7" s="1">
        <f t="shared" si="5"/>
        <v>3.1309523809523808E-2</v>
      </c>
      <c r="AF7" s="1">
        <f t="shared" si="5"/>
        <v>1.7857142857142857E-3</v>
      </c>
      <c r="AG7" s="1">
        <f t="shared" si="5"/>
        <v>2.9659863945578235E-2</v>
      </c>
      <c r="AH7" s="1">
        <f t="shared" si="5"/>
        <v>0.16360544217687076</v>
      </c>
      <c r="AI7" s="1">
        <f t="shared" si="5"/>
        <v>1.251700680272109E-2</v>
      </c>
      <c r="AJ7" s="1">
        <f t="shared" si="5"/>
        <v>6.9727891156462583E-4</v>
      </c>
      <c r="AK7" s="1">
        <f t="shared" si="5"/>
        <v>0.16666666666666669</v>
      </c>
      <c r="AL7" s="1">
        <f t="shared" si="5"/>
        <v>0.42678571428571432</v>
      </c>
      <c r="AM7" s="1">
        <f t="shared" si="5"/>
        <v>-2.6785714285714288E-2</v>
      </c>
      <c r="AN7" s="1">
        <f t="shared" si="5"/>
        <v>0.16883387505893879</v>
      </c>
    </row>
    <row r="8" spans="1:40" x14ac:dyDescent="0.35">
      <c r="S8" s="11"/>
      <c r="Y8" s="13">
        <f>SUM(Y3:Y7)</f>
        <v>0.36671863065983623</v>
      </c>
      <c r="Z8" s="13">
        <f>SUM(Z3:Z7)</f>
        <v>0.31447264373409767</v>
      </c>
    </row>
    <row r="9" spans="1:40" x14ac:dyDescent="0.35">
      <c r="I9" s="6"/>
      <c r="J9" s="6"/>
      <c r="K9" s="6"/>
      <c r="L9" s="6"/>
      <c r="M9" s="6"/>
      <c r="N9" s="6"/>
      <c r="Q9" s="11"/>
      <c r="R9" s="11"/>
      <c r="S9" s="11"/>
      <c r="T9" s="11"/>
      <c r="Y9" s="7">
        <f>(Y8-P2)/Y8</f>
        <v>0.25103341625756859</v>
      </c>
      <c r="Z9" s="7">
        <f>(Z8-Q2)/Z8</f>
        <v>0.78940781136443816</v>
      </c>
    </row>
    <row r="10" spans="1:40" x14ac:dyDescent="0.35">
      <c r="I10" s="11"/>
      <c r="J10" s="11"/>
      <c r="K10" s="11"/>
      <c r="L10" s="11"/>
      <c r="M10" s="11"/>
      <c r="N10" s="6"/>
      <c r="Q10" s="11"/>
      <c r="R10" s="11"/>
      <c r="S10" s="11"/>
      <c r="T10" s="11"/>
    </row>
    <row r="11" spans="1:40" x14ac:dyDescent="0.35">
      <c r="N11" s="6"/>
      <c r="Q11" s="11"/>
      <c r="R11" s="11"/>
      <c r="S11" s="11"/>
      <c r="T11" s="11"/>
    </row>
    <row r="12" spans="1:40" x14ac:dyDescent="0.35">
      <c r="N12" s="6"/>
      <c r="Q12" s="11"/>
      <c r="R12" s="11"/>
      <c r="S12" s="11"/>
      <c r="T12" s="11"/>
    </row>
    <row r="13" spans="1:40" x14ac:dyDescent="0.35">
      <c r="N13" s="6"/>
      <c r="Q13" s="11"/>
      <c r="R13" s="11"/>
      <c r="S13" s="11"/>
      <c r="T13" s="11"/>
    </row>
    <row r="33" spans="1:26" x14ac:dyDescent="0.35">
      <c r="B33" t="s">
        <v>1</v>
      </c>
      <c r="C33" t="s">
        <v>17</v>
      </c>
      <c r="D33" t="s">
        <v>18</v>
      </c>
      <c r="E33" t="s">
        <v>19</v>
      </c>
      <c r="F33" t="s">
        <v>62</v>
      </c>
      <c r="G33" t="s">
        <v>20</v>
      </c>
      <c r="H33" t="s">
        <v>21</v>
      </c>
      <c r="I33" t="s">
        <v>22</v>
      </c>
      <c r="J33" t="s">
        <v>23</v>
      </c>
      <c r="K33" t="s">
        <v>24</v>
      </c>
      <c r="L33" t="s">
        <v>25</v>
      </c>
      <c r="M33" t="s">
        <v>63</v>
      </c>
      <c r="N33" t="s">
        <v>26</v>
      </c>
      <c r="O33" t="s">
        <v>27</v>
      </c>
      <c r="P33" t="s">
        <v>28</v>
      </c>
      <c r="Q33" t="s">
        <v>29</v>
      </c>
      <c r="R33" t="s">
        <v>31</v>
      </c>
      <c r="S33" t="s">
        <v>30</v>
      </c>
      <c r="W33" t="s">
        <v>35</v>
      </c>
      <c r="X33" t="s">
        <v>65</v>
      </c>
      <c r="Y33" t="s">
        <v>60</v>
      </c>
      <c r="Z33" t="s">
        <v>61</v>
      </c>
    </row>
    <row r="34" spans="1:26" x14ac:dyDescent="0.35">
      <c r="A34" t="s">
        <v>40</v>
      </c>
      <c r="B34" s="4">
        <f t="shared" ref="B34:N39" si="6">B2*1000</f>
        <v>1.4</v>
      </c>
      <c r="C34" s="4">
        <f t="shared" si="6"/>
        <v>12.22</v>
      </c>
      <c r="D34" s="4">
        <f t="shared" si="6"/>
        <v>31.669999999999998</v>
      </c>
      <c r="E34" s="4">
        <f t="shared" si="6"/>
        <v>0</v>
      </c>
      <c r="F34" s="4">
        <f t="shared" si="6"/>
        <v>0.88</v>
      </c>
      <c r="G34" s="4">
        <f t="shared" si="6"/>
        <v>11.39</v>
      </c>
      <c r="H34" s="4">
        <f t="shared" si="6"/>
        <v>40.660000000000004</v>
      </c>
      <c r="I34" s="4">
        <f t="shared" si="6"/>
        <v>0</v>
      </c>
      <c r="J34" s="4">
        <f t="shared" si="6"/>
        <v>1.01</v>
      </c>
      <c r="K34" s="4">
        <f t="shared" si="6"/>
        <v>0.3</v>
      </c>
      <c r="L34" s="4">
        <f t="shared" si="6"/>
        <v>185.54000000000002</v>
      </c>
      <c r="M34" s="4">
        <f t="shared" si="6"/>
        <v>-10.41</v>
      </c>
      <c r="N34" s="4">
        <f t="shared" si="6"/>
        <v>-208.43451769002507</v>
      </c>
      <c r="O34" t="s">
        <v>41</v>
      </c>
      <c r="P34">
        <f>SUM(B34:M34)</f>
        <v>274.66000000000003</v>
      </c>
      <c r="Q34">
        <f>SUM(B34:N34)</f>
        <v>66.22548230997495</v>
      </c>
      <c r="R34">
        <f>R2*1000</f>
        <v>0.39070460812358604</v>
      </c>
      <c r="S34">
        <f>$Q$34</f>
        <v>66.22548230997495</v>
      </c>
      <c r="W34" s="1"/>
    </row>
    <row r="35" spans="1:26" x14ac:dyDescent="0.35">
      <c r="A35" t="s">
        <v>43</v>
      </c>
      <c r="B35" s="4">
        <f t="shared" si="6"/>
        <v>1.6900000000000002</v>
      </c>
      <c r="C35" s="4">
        <f t="shared" si="6"/>
        <v>11.56</v>
      </c>
      <c r="D35" s="4">
        <f t="shared" si="6"/>
        <v>34.08</v>
      </c>
      <c r="E35" s="4">
        <f t="shared" si="6"/>
        <v>0</v>
      </c>
      <c r="F35" s="4">
        <f t="shared" si="6"/>
        <v>0.86</v>
      </c>
      <c r="G35" s="4">
        <f t="shared" si="6"/>
        <v>8.82</v>
      </c>
      <c r="H35" s="4">
        <f t="shared" si="6"/>
        <v>45.589999999999996</v>
      </c>
      <c r="I35" s="4">
        <f t="shared" si="6"/>
        <v>0</v>
      </c>
      <c r="J35" s="4">
        <f t="shared" si="6"/>
        <v>0.17</v>
      </c>
      <c r="K35" s="4">
        <f t="shared" si="6"/>
        <v>0.25</v>
      </c>
      <c r="L35" s="4">
        <f t="shared" si="6"/>
        <v>201.51</v>
      </c>
      <c r="M35" s="4">
        <f t="shared" si="6"/>
        <v>-10.92</v>
      </c>
      <c r="N35" s="4">
        <f t="shared" si="6"/>
        <v>-161.9</v>
      </c>
      <c r="O35" t="s">
        <v>41</v>
      </c>
      <c r="P35">
        <f t="shared" ref="P35:P39" si="7">SUM(B35:M35)</f>
        <v>293.60999999999996</v>
      </c>
      <c r="Q35">
        <f t="shared" ref="Q35:Q39" si="8">SUM(B35:N35)</f>
        <v>131.70999999999995</v>
      </c>
      <c r="R35">
        <f t="shared" ref="R35:R39" si="9">R3*1000</f>
        <v>0.40269573329495334</v>
      </c>
      <c r="S35">
        <f t="shared" ref="S35:S39" si="10">$Q$34</f>
        <v>66.22548230997495</v>
      </c>
      <c r="W35" s="7">
        <v>3651020.4</v>
      </c>
    </row>
    <row r="36" spans="1:26" x14ac:dyDescent="0.35">
      <c r="A36" t="s">
        <v>45</v>
      </c>
      <c r="B36" s="4">
        <f t="shared" si="6"/>
        <v>1.66</v>
      </c>
      <c r="C36" s="4">
        <f t="shared" si="6"/>
        <v>10.87</v>
      </c>
      <c r="D36" s="4">
        <f t="shared" si="6"/>
        <v>33.4</v>
      </c>
      <c r="E36" s="4">
        <f t="shared" si="6"/>
        <v>0</v>
      </c>
      <c r="F36" s="4">
        <f t="shared" si="6"/>
        <v>0.84000000000000008</v>
      </c>
      <c r="G36" s="4">
        <f t="shared" si="6"/>
        <v>8.69</v>
      </c>
      <c r="H36" s="4">
        <f t="shared" si="6"/>
        <v>44.699999999999996</v>
      </c>
      <c r="I36" s="4">
        <f t="shared" si="6"/>
        <v>0</v>
      </c>
      <c r="J36" s="4">
        <f t="shared" si="6"/>
        <v>0.17</v>
      </c>
      <c r="K36" s="4">
        <f t="shared" si="6"/>
        <v>0.24000000000000002</v>
      </c>
      <c r="L36" s="4">
        <f t="shared" si="6"/>
        <v>173.90100000000001</v>
      </c>
      <c r="M36" s="4">
        <f t="shared" si="6"/>
        <v>-11.129999999999999</v>
      </c>
      <c r="N36" s="4">
        <f t="shared" si="6"/>
        <v>-162.16904192461797</v>
      </c>
      <c r="O36" t="s">
        <v>41</v>
      </c>
      <c r="P36">
        <f t="shared" si="7"/>
        <v>263.34100000000001</v>
      </c>
      <c r="Q36">
        <f t="shared" si="8"/>
        <v>101.17195807538204</v>
      </c>
      <c r="R36">
        <f t="shared" si="9"/>
        <v>0.40643282482960219</v>
      </c>
      <c r="S36">
        <f t="shared" si="10"/>
        <v>66.22548230997495</v>
      </c>
      <c r="W36" s="7"/>
    </row>
    <row r="37" spans="1:26" x14ac:dyDescent="0.35">
      <c r="A37" t="s">
        <v>48</v>
      </c>
      <c r="B37" s="4">
        <f t="shared" si="6"/>
        <v>5.35</v>
      </c>
      <c r="C37" s="4">
        <f t="shared" si="6"/>
        <v>14.09</v>
      </c>
      <c r="D37" s="4">
        <f t="shared" si="6"/>
        <v>50.7</v>
      </c>
      <c r="E37" s="4">
        <f t="shared" si="6"/>
        <v>12.26</v>
      </c>
      <c r="F37" s="4">
        <f t="shared" si="6"/>
        <v>0.59000000000000008</v>
      </c>
      <c r="G37" s="4">
        <f t="shared" si="6"/>
        <v>12.27</v>
      </c>
      <c r="H37" s="4">
        <f t="shared" si="6"/>
        <v>78.009999999999991</v>
      </c>
      <c r="I37" s="4">
        <f t="shared" si="6"/>
        <v>1.91</v>
      </c>
      <c r="J37" s="4">
        <f t="shared" si="6"/>
        <v>5.98</v>
      </c>
      <c r="K37" s="4">
        <f t="shared" si="6"/>
        <v>52.6</v>
      </c>
      <c r="L37" s="4">
        <f t="shared" si="6"/>
        <v>201.75</v>
      </c>
      <c r="M37" s="4">
        <f t="shared" si="6"/>
        <v>-13.360000000000001</v>
      </c>
      <c r="N37" s="4">
        <f t="shared" si="6"/>
        <v>217.35571769398001</v>
      </c>
      <c r="O37" t="s">
        <v>41</v>
      </c>
      <c r="P37">
        <f t="shared" si="7"/>
        <v>422.15</v>
      </c>
      <c r="Q37">
        <f t="shared" si="8"/>
        <v>639.50571769397993</v>
      </c>
      <c r="R37">
        <f t="shared" si="9"/>
        <v>4.56139368345334</v>
      </c>
      <c r="S37">
        <f t="shared" si="10"/>
        <v>66.22548230997495</v>
      </c>
      <c r="W37" s="7">
        <v>612000</v>
      </c>
      <c r="X37">
        <f>W37/(SUM(W$37:W$39))</f>
        <v>0.38121228271161378</v>
      </c>
      <c r="Y37">
        <f>X37*P37</f>
        <v>160.92876514670775</v>
      </c>
      <c r="Z37">
        <f>X37*Q37</f>
        <v>243.78743444925095</v>
      </c>
    </row>
    <row r="38" spans="1:26" x14ac:dyDescent="0.35">
      <c r="A38" t="s">
        <v>50</v>
      </c>
      <c r="B38" s="4">
        <f t="shared" si="6"/>
        <v>10.51</v>
      </c>
      <c r="C38" s="4">
        <f t="shared" si="6"/>
        <v>20.53</v>
      </c>
      <c r="D38" s="4">
        <f t="shared" si="6"/>
        <v>82.309999999999988</v>
      </c>
      <c r="E38" s="4">
        <f t="shared" si="6"/>
        <v>25.080000000000002</v>
      </c>
      <c r="F38" s="4">
        <f t="shared" si="6"/>
        <v>0.63</v>
      </c>
      <c r="G38" s="4">
        <f t="shared" si="6"/>
        <v>11.32</v>
      </c>
      <c r="H38" s="4">
        <f t="shared" si="6"/>
        <v>85.69</v>
      </c>
      <c r="I38" s="4">
        <f t="shared" si="6"/>
        <v>0</v>
      </c>
      <c r="J38" s="4">
        <f t="shared" si="6"/>
        <v>0</v>
      </c>
      <c r="K38" s="4">
        <f t="shared" si="6"/>
        <v>58.9</v>
      </c>
      <c r="L38" s="4">
        <f t="shared" si="6"/>
        <v>353.98</v>
      </c>
      <c r="M38" s="4">
        <f t="shared" si="6"/>
        <v>-12.76</v>
      </c>
      <c r="N38" s="4">
        <f t="shared" si="6"/>
        <v>409.55891264036995</v>
      </c>
      <c r="O38" t="s">
        <v>41</v>
      </c>
      <c r="P38">
        <f t="shared" si="7"/>
        <v>636.19000000000005</v>
      </c>
      <c r="Q38">
        <f t="shared" si="8"/>
        <v>1045.74891264037</v>
      </c>
      <c r="R38">
        <f t="shared" si="9"/>
        <v>4.529514764255488</v>
      </c>
      <c r="S38">
        <f t="shared" si="10"/>
        <v>66.22548230997495</v>
      </c>
      <c r="W38" s="7">
        <v>273400</v>
      </c>
      <c r="X38">
        <f t="shared" ref="X38:X39" si="11">W38/(SUM(W$37:W$39))</f>
        <v>0.17029973544665886</v>
      </c>
      <c r="Y38">
        <f t="shared" ref="Y38:Y39" si="12">X38*P38</f>
        <v>108.3429886938099</v>
      </c>
      <c r="Z38">
        <f t="shared" ref="Z38:Z39" si="13">X38*Q38</f>
        <v>178.09076316628617</v>
      </c>
    </row>
    <row r="39" spans="1:26" x14ac:dyDescent="0.35">
      <c r="A39" t="s">
        <v>52</v>
      </c>
      <c r="B39" s="4">
        <f t="shared" si="6"/>
        <v>7.57</v>
      </c>
      <c r="C39" s="4">
        <f t="shared" si="6"/>
        <v>8.3800000000000008</v>
      </c>
      <c r="D39" s="4">
        <f t="shared" si="6"/>
        <v>97.98</v>
      </c>
      <c r="E39" s="4">
        <f t="shared" si="6"/>
        <v>18.41</v>
      </c>
      <c r="F39" s="4">
        <f t="shared" si="6"/>
        <v>1.05</v>
      </c>
      <c r="G39" s="4">
        <f t="shared" si="6"/>
        <v>17.440000000000001</v>
      </c>
      <c r="H39" s="4">
        <f t="shared" si="6"/>
        <v>96.199999999999989</v>
      </c>
      <c r="I39" s="4">
        <f t="shared" si="6"/>
        <v>7.36</v>
      </c>
      <c r="J39" s="4">
        <f t="shared" si="6"/>
        <v>0.41</v>
      </c>
      <c r="K39" s="4">
        <f t="shared" si="6"/>
        <v>98</v>
      </c>
      <c r="L39" s="4">
        <f t="shared" si="6"/>
        <v>250.95000000000002</v>
      </c>
      <c r="M39" s="4">
        <f t="shared" si="6"/>
        <v>-15.75</v>
      </c>
      <c r="N39" s="4">
        <f t="shared" si="6"/>
        <v>99.274318534656004</v>
      </c>
      <c r="O39" t="s">
        <v>41</v>
      </c>
      <c r="P39">
        <f t="shared" si="7"/>
        <v>588</v>
      </c>
      <c r="Q39">
        <f t="shared" si="8"/>
        <v>687.274318534656</v>
      </c>
      <c r="R39">
        <f t="shared" si="9"/>
        <v>5.9027083633205608</v>
      </c>
      <c r="S39">
        <f t="shared" si="10"/>
        <v>66.22548230997495</v>
      </c>
      <c r="W39" s="7">
        <v>720004.72528000001</v>
      </c>
      <c r="X39">
        <f t="shared" si="11"/>
        <v>0.44848798184172745</v>
      </c>
      <c r="Y39">
        <f t="shared" si="12"/>
        <v>263.71093332293572</v>
      </c>
      <c r="Z39">
        <f t="shared" si="13"/>
        <v>308.2342720912564</v>
      </c>
    </row>
    <row r="40" spans="1:26" x14ac:dyDescent="0.35">
      <c r="Y40" s="5">
        <f>SUM(Y37:Y39)</f>
        <v>532.98268716345342</v>
      </c>
      <c r="Z40" s="5">
        <f>SUM(Z37:Z39)</f>
        <v>730.11246970679349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34"/>
  <sheetViews>
    <sheetView topLeftCell="A13" zoomScale="70" zoomScaleNormal="70" workbookViewId="0">
      <pane xSplit="1" topLeftCell="N1" activePane="topRight" state="frozen"/>
      <selection activeCell="A13" sqref="A13"/>
      <selection pane="topRight" activeCell="M28" sqref="M28"/>
    </sheetView>
  </sheetViews>
  <sheetFormatPr defaultRowHeight="14.5" x14ac:dyDescent="0.35"/>
  <cols>
    <col min="14" max="14" width="11.81640625" bestFit="1" customWidth="1"/>
    <col min="19" max="19" width="8.7265625" style="1"/>
    <col min="21" max="25" width="14.81640625" customWidth="1"/>
  </cols>
  <sheetData>
    <row r="1" spans="1:36" x14ac:dyDescent="0.35">
      <c r="B1" t="s">
        <v>1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  <c r="L1" t="s">
        <v>66</v>
      </c>
      <c r="M1" t="s">
        <v>27</v>
      </c>
      <c r="N1" t="s">
        <v>67</v>
      </c>
      <c r="O1" t="s">
        <v>68</v>
      </c>
      <c r="P1" t="s">
        <v>30</v>
      </c>
      <c r="Q1" t="s">
        <v>31</v>
      </c>
      <c r="R1" t="s">
        <v>32</v>
      </c>
      <c r="S1" s="1" t="s">
        <v>33</v>
      </c>
      <c r="T1" t="s">
        <v>34</v>
      </c>
      <c r="U1" t="s">
        <v>35</v>
      </c>
      <c r="V1" t="s">
        <v>36</v>
      </c>
      <c r="W1" t="s">
        <v>37</v>
      </c>
      <c r="X1" t="s">
        <v>38</v>
      </c>
      <c r="Z1" t="s">
        <v>1</v>
      </c>
      <c r="AA1" t="s">
        <v>17</v>
      </c>
      <c r="AB1" t="s">
        <v>18</v>
      </c>
      <c r="AC1" t="s">
        <v>39</v>
      </c>
      <c r="AD1" t="s">
        <v>20</v>
      </c>
      <c r="AE1" t="s">
        <v>21</v>
      </c>
      <c r="AF1" t="s">
        <v>22</v>
      </c>
      <c r="AG1" t="s">
        <v>23</v>
      </c>
      <c r="AH1" t="s">
        <v>24</v>
      </c>
      <c r="AI1" t="s">
        <v>25</v>
      </c>
      <c r="AJ1" t="s">
        <v>26</v>
      </c>
    </row>
    <row r="2" spans="1:36" x14ac:dyDescent="0.35">
      <c r="A2" t="s">
        <v>40</v>
      </c>
      <c r="B2" s="6">
        <v>1.5E-3</v>
      </c>
      <c r="C2" s="6">
        <v>5.11E-3</v>
      </c>
      <c r="D2" s="6">
        <v>0.15925</v>
      </c>
      <c r="E2" s="6">
        <v>0</v>
      </c>
      <c r="F2" s="6">
        <v>7.2199999999999999E-3</v>
      </c>
      <c r="G2" s="6">
        <v>3.6990000000000002E-2</v>
      </c>
      <c r="H2" s="6">
        <v>0</v>
      </c>
      <c r="I2" s="6">
        <v>1.9499999999999999E-3</v>
      </c>
      <c r="J2" s="6">
        <v>2.9819999999999999E-2</v>
      </c>
      <c r="K2" s="6">
        <v>0.35493999999999998</v>
      </c>
      <c r="L2" s="6">
        <v>-0.22482755718394409</v>
      </c>
      <c r="M2" t="s">
        <v>41</v>
      </c>
      <c r="N2" s="14">
        <f t="shared" ref="N2:N7" si="0">SUM(B2:K2)</f>
        <v>0.59677999999999998</v>
      </c>
      <c r="O2" s="14">
        <f t="shared" ref="O2:O7" si="1">SUM(B2:L2)</f>
        <v>0.37195244281605588</v>
      </c>
      <c r="P2" s="6">
        <f t="shared" ref="P2:P7" si="2">$O$2</f>
        <v>0.37195244281605588</v>
      </c>
      <c r="Q2">
        <f>O2/SQRT(1000)</f>
        <v>1.1762169005622701E-2</v>
      </c>
      <c r="R2" t="s">
        <v>42</v>
      </c>
      <c r="S2" s="1">
        <f t="shared" ref="S2:T7" si="3">(N2-N$2)/N$2</f>
        <v>0</v>
      </c>
      <c r="T2" s="1">
        <f t="shared" si="3"/>
        <v>0</v>
      </c>
      <c r="U2" s="1"/>
      <c r="V2" s="1"/>
      <c r="W2" s="1"/>
      <c r="X2" s="1"/>
      <c r="Y2" s="1"/>
      <c r="Z2" s="1">
        <f t="shared" ref="Z2:AJ7" si="4">B2/$N2</f>
        <v>2.5134890579443011E-3</v>
      </c>
      <c r="AA2" s="1">
        <f t="shared" si="4"/>
        <v>8.5626193907302525E-3</v>
      </c>
      <c r="AB2" s="1">
        <f t="shared" si="4"/>
        <v>0.26684875498508664</v>
      </c>
      <c r="AC2" s="1">
        <f t="shared" si="4"/>
        <v>0</v>
      </c>
      <c r="AD2" s="1">
        <f t="shared" si="4"/>
        <v>1.2098260665571903E-2</v>
      </c>
      <c r="AE2" s="1">
        <f t="shared" si="4"/>
        <v>6.1982640168906471E-2</v>
      </c>
      <c r="AF2" s="1">
        <f t="shared" si="4"/>
        <v>0</v>
      </c>
      <c r="AG2" s="1">
        <f t="shared" si="4"/>
        <v>3.2675357753275914E-3</v>
      </c>
      <c r="AH2" s="1">
        <f t="shared" si="4"/>
        <v>4.9968162471932705E-2</v>
      </c>
      <c r="AI2" s="1">
        <f t="shared" si="4"/>
        <v>0.59475853748450014</v>
      </c>
      <c r="AJ2" s="1">
        <f t="shared" si="4"/>
        <v>-0.37673440327079344</v>
      </c>
    </row>
    <row r="3" spans="1:36" x14ac:dyDescent="0.35">
      <c r="A3" t="s">
        <v>43</v>
      </c>
      <c r="B3" s="6">
        <v>1.5227999999999999E-3</v>
      </c>
      <c r="C3" s="6">
        <v>5.9500000000000004E-3</v>
      </c>
      <c r="D3" s="6">
        <v>0.19145999999999999</v>
      </c>
      <c r="E3" s="6">
        <v>0</v>
      </c>
      <c r="F3" s="6">
        <v>1.26E-2</v>
      </c>
      <c r="G3" s="6">
        <v>3.8119800000000002E-2</v>
      </c>
      <c r="H3" s="6">
        <v>6.0999999999999997E-4</v>
      </c>
      <c r="I3" s="6">
        <v>1.1679999999999999E-2</v>
      </c>
      <c r="J3" s="6">
        <v>4.4909999999999999E-2</v>
      </c>
      <c r="K3" s="6">
        <v>0.40249000000000001</v>
      </c>
      <c r="L3" s="6">
        <v>-0.161</v>
      </c>
      <c r="M3" t="s">
        <v>41</v>
      </c>
      <c r="N3" s="6">
        <f t="shared" si="0"/>
        <v>0.70934260000000005</v>
      </c>
      <c r="O3" s="6">
        <f t="shared" si="1"/>
        <v>0.54834260000000001</v>
      </c>
      <c r="P3" s="6">
        <f t="shared" si="2"/>
        <v>0.37195244281605588</v>
      </c>
      <c r="Q3">
        <f>O3/SQRT(1000)</f>
        <v>1.7340115540986457E-2</v>
      </c>
      <c r="R3" t="s">
        <v>44</v>
      </c>
      <c r="S3" s="1">
        <f t="shared" si="3"/>
        <v>0.18861657562250758</v>
      </c>
      <c r="T3" s="1">
        <f t="shared" si="3"/>
        <v>0.47422771537267611</v>
      </c>
      <c r="U3" s="7">
        <v>18595379</v>
      </c>
      <c r="V3" s="7">
        <f>U3/SUM(U$3:U$7)</f>
        <v>0.62811636228846601</v>
      </c>
      <c r="W3" s="7">
        <f>N3*V3</f>
        <v>0.44554969352824247</v>
      </c>
      <c r="X3" s="7">
        <f>O3*V3</f>
        <v>0.34442295919979943</v>
      </c>
      <c r="Y3" s="7"/>
      <c r="Z3" s="1">
        <f t="shared" si="4"/>
        <v>2.146776465984138E-3</v>
      </c>
      <c r="AA3" s="1">
        <f t="shared" si="4"/>
        <v>8.3880483140304843E-3</v>
      </c>
      <c r="AB3" s="1">
        <f t="shared" si="4"/>
        <v>0.26991188742929012</v>
      </c>
      <c r="AC3" s="1">
        <f t="shared" si="4"/>
        <v>0</v>
      </c>
      <c r="AD3" s="1">
        <f t="shared" si="4"/>
        <v>1.7762925841476318E-2</v>
      </c>
      <c r="AE3" s="1">
        <f t="shared" si="4"/>
        <v>5.3739617499357857E-2</v>
      </c>
      <c r="AF3" s="1">
        <f t="shared" si="4"/>
        <v>8.5995117169052017E-4</v>
      </c>
      <c r="AG3" s="1">
        <f t="shared" si="4"/>
        <v>1.6465950303844713E-2</v>
      </c>
      <c r="AH3" s="1">
        <f t="shared" si="4"/>
        <v>6.3312142820690587E-2</v>
      </c>
      <c r="AI3" s="1">
        <f t="shared" si="4"/>
        <v>0.56741270015363521</v>
      </c>
      <c r="AJ3" s="1">
        <f t="shared" si="4"/>
        <v>-0.22697071908553074</v>
      </c>
    </row>
    <row r="4" spans="1:36" x14ac:dyDescent="0.35">
      <c r="A4" t="s">
        <v>45</v>
      </c>
      <c r="B4" s="6">
        <v>1.74E-3</v>
      </c>
      <c r="C4" s="6">
        <v>5.79E-3</v>
      </c>
      <c r="D4" s="6">
        <v>0.18554999999999999</v>
      </c>
      <c r="E4" s="6">
        <v>0</v>
      </c>
      <c r="F4" s="6">
        <v>6.7799999999999996E-3</v>
      </c>
      <c r="G4" s="6">
        <v>3.848E-2</v>
      </c>
      <c r="H4" s="6">
        <v>6.0999999999999997E-4</v>
      </c>
      <c r="I4" s="6">
        <f>I2</f>
        <v>1.9499999999999999E-3</v>
      </c>
      <c r="J4" s="6">
        <v>4.1000000000000002E-2</v>
      </c>
      <c r="K4" s="6">
        <v>0.27300000000000002</v>
      </c>
      <c r="L4" s="6">
        <v>-0.15976298676627965</v>
      </c>
      <c r="M4" t="s">
        <v>41</v>
      </c>
      <c r="N4" s="6">
        <f t="shared" si="0"/>
        <v>0.55489999999999995</v>
      </c>
      <c r="O4" s="6">
        <f t="shared" si="1"/>
        <v>0.3951370132337203</v>
      </c>
      <c r="P4" s="6">
        <f t="shared" si="2"/>
        <v>0.37195244281605588</v>
      </c>
      <c r="Q4">
        <v>4.9422311306219291E-3</v>
      </c>
      <c r="R4" t="s">
        <v>44</v>
      </c>
      <c r="T4" s="1"/>
      <c r="U4" s="7"/>
      <c r="V4" s="7"/>
      <c r="W4" s="7"/>
      <c r="X4" s="7"/>
      <c r="Y4" s="7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35">
      <c r="A5" t="s">
        <v>46</v>
      </c>
      <c r="B5" s="6">
        <v>3.0599999999999998E-3</v>
      </c>
      <c r="C5" s="6">
        <v>3.7299999999999998E-3</v>
      </c>
      <c r="D5" s="6">
        <v>0.12612000000000001</v>
      </c>
      <c r="E5" s="6">
        <v>0</v>
      </c>
      <c r="F5" s="6">
        <v>2.298E-2</v>
      </c>
      <c r="G5" s="6">
        <v>0.14477999999999999</v>
      </c>
      <c r="H5" s="6">
        <v>0</v>
      </c>
      <c r="I5" s="6">
        <v>1.303E-2</v>
      </c>
      <c r="J5" s="6">
        <v>0.11756999999999999</v>
      </c>
      <c r="K5" s="6">
        <v>5.1380000000000002E-2</v>
      </c>
      <c r="L5" s="6">
        <v>4.5999999999999999E-2</v>
      </c>
      <c r="M5" t="s">
        <v>41</v>
      </c>
      <c r="N5" s="6">
        <f t="shared" si="0"/>
        <v>0.48264999999999997</v>
      </c>
      <c r="O5" s="6">
        <f t="shared" si="1"/>
        <v>0.52864999999999995</v>
      </c>
      <c r="P5" s="6">
        <f t="shared" si="2"/>
        <v>0.37195244281605588</v>
      </c>
      <c r="Q5">
        <f>O5/SQRT(1000)</f>
        <v>1.6717380850480135E-2</v>
      </c>
      <c r="R5" t="s">
        <v>47</v>
      </c>
      <c r="S5" s="1">
        <f t="shared" si="3"/>
        <v>-0.19124300412212208</v>
      </c>
      <c r="T5" s="1">
        <f t="shared" si="3"/>
        <v>0.42128385015456599</v>
      </c>
      <c r="U5" s="7">
        <v>3525411.5980000002</v>
      </c>
      <c r="V5" s="7">
        <f>U5/SUM(U$3:U$7)</f>
        <v>0.11908166585393759</v>
      </c>
      <c r="W5" s="7">
        <f>N5*V5</f>
        <v>5.7474766024402976E-2</v>
      </c>
      <c r="X5" s="7">
        <f>O5*V5</f>
        <v>6.2952522653684104E-2</v>
      </c>
      <c r="Y5" s="7"/>
      <c r="Z5" s="1">
        <f t="shared" si="4"/>
        <v>6.3399979281052524E-3</v>
      </c>
      <c r="AA5" s="1">
        <f t="shared" si="4"/>
        <v>7.7281674090956178E-3</v>
      </c>
      <c r="AB5" s="1">
        <f t="shared" si="4"/>
        <v>0.26130736558582829</v>
      </c>
      <c r="AC5" s="1">
        <f t="shared" si="4"/>
        <v>0</v>
      </c>
      <c r="AD5" s="1">
        <f t="shared" si="4"/>
        <v>4.7612141303221799E-2</v>
      </c>
      <c r="AE5" s="1">
        <f t="shared" si="4"/>
        <v>0.2999689215787838</v>
      </c>
      <c r="AF5" s="1">
        <f t="shared" si="4"/>
        <v>0</v>
      </c>
      <c r="AG5" s="1">
        <f t="shared" si="4"/>
        <v>2.6996788563140993E-2</v>
      </c>
      <c r="AH5" s="1">
        <f t="shared" si="4"/>
        <v>0.24359266549259298</v>
      </c>
      <c r="AI5" s="1">
        <f t="shared" si="4"/>
        <v>0.10645395213923134</v>
      </c>
      <c r="AJ5" s="1">
        <f t="shared" si="4"/>
        <v>9.5307158396353467E-2</v>
      </c>
    </row>
    <row r="6" spans="1:36" x14ac:dyDescent="0.35">
      <c r="A6" t="s">
        <v>48</v>
      </c>
      <c r="B6" s="6">
        <v>5.1799999999999997E-3</v>
      </c>
      <c r="C6" s="6">
        <v>1.3699999999999999E-3</v>
      </c>
      <c r="D6" s="6">
        <v>0.22611000000000001</v>
      </c>
      <c r="E6" s="6">
        <v>1.319E-2</v>
      </c>
      <c r="F6" s="6">
        <v>1.5010000000000001E-2</v>
      </c>
      <c r="G6" s="6">
        <v>9.776E-2</v>
      </c>
      <c r="H6" s="6">
        <v>3.6000000000000002E-4</v>
      </c>
      <c r="I6" s="6">
        <v>3.4299999999999999E-3</v>
      </c>
      <c r="J6" s="6">
        <v>3.0329999999999999E-2</v>
      </c>
      <c r="K6" s="6">
        <v>0.54681999999999997</v>
      </c>
      <c r="L6" s="6">
        <v>0.22700000000000001</v>
      </c>
      <c r="M6" t="s">
        <v>41</v>
      </c>
      <c r="N6" s="6">
        <f t="shared" si="0"/>
        <v>0.93956000000000006</v>
      </c>
      <c r="O6" s="6">
        <f t="shared" si="1"/>
        <v>1.16656</v>
      </c>
      <c r="P6" s="6">
        <f t="shared" si="2"/>
        <v>0.37195244281605588</v>
      </c>
      <c r="Q6">
        <f>O6/SQRT(1000)</f>
        <v>3.6889866272460249E-2</v>
      </c>
      <c r="R6" t="s">
        <v>49</v>
      </c>
      <c r="S6" s="1">
        <f t="shared" si="3"/>
        <v>0.57438251952143182</v>
      </c>
      <c r="T6" s="1">
        <f t="shared" si="3"/>
        <v>2.1363149309303147</v>
      </c>
      <c r="U6" s="7">
        <v>3918400</v>
      </c>
      <c r="V6" s="7">
        <f>U6/SUM(U$3:U$7)</f>
        <v>0.132356062976244</v>
      </c>
      <c r="W6" s="7">
        <f>N6*V6</f>
        <v>0.12435646252995981</v>
      </c>
      <c r="X6" s="7">
        <f>O6*V6</f>
        <v>0.1544012888255672</v>
      </c>
      <c r="Y6" s="7"/>
      <c r="Z6" s="1">
        <f t="shared" si="4"/>
        <v>5.5132189535527258E-3</v>
      </c>
      <c r="AA6" s="1">
        <f t="shared" si="4"/>
        <v>1.4581293371365319E-3</v>
      </c>
      <c r="AB6" s="1">
        <f t="shared" si="4"/>
        <v>0.24065520030652646</v>
      </c>
      <c r="AC6" s="1">
        <f t="shared" si="4"/>
        <v>1.4038486099876537E-2</v>
      </c>
      <c r="AD6" s="1">
        <f t="shared" si="4"/>
        <v>1.5975563029503172E-2</v>
      </c>
      <c r="AE6" s="1">
        <f t="shared" si="4"/>
        <v>0.10404870364851632</v>
      </c>
      <c r="AF6" s="1">
        <f t="shared" si="4"/>
        <v>3.8315807399208138E-4</v>
      </c>
      <c r="AG6" s="1">
        <f t="shared" si="4"/>
        <v>3.6506449827578861E-3</v>
      </c>
      <c r="AH6" s="1">
        <f t="shared" si="4"/>
        <v>3.2281067733832852E-2</v>
      </c>
      <c r="AI6" s="1">
        <f t="shared" si="4"/>
        <v>0.58199582783430537</v>
      </c>
      <c r="AJ6" s="1">
        <f t="shared" si="4"/>
        <v>0.24160245221167354</v>
      </c>
    </row>
    <row r="7" spans="1:36" x14ac:dyDescent="0.35">
      <c r="A7" t="s">
        <v>50</v>
      </c>
      <c r="B7" s="6">
        <v>1.09E-2</v>
      </c>
      <c r="C7" s="6">
        <v>2.2300000000000002E-3</v>
      </c>
      <c r="D7" s="6">
        <v>0.23991000000000001</v>
      </c>
      <c r="E7" s="6">
        <v>2.3259999999999999E-2</v>
      </c>
      <c r="F7" s="6">
        <v>1.481E-2</v>
      </c>
      <c r="G7" s="6">
        <v>9.8110000000000003E-2</v>
      </c>
      <c r="H7" s="6">
        <v>7.5900000000000004E-3</v>
      </c>
      <c r="I7" s="6">
        <v>8.5800000000000008E-3</v>
      </c>
      <c r="J7" s="6">
        <v>4.2810000000000001E-2</v>
      </c>
      <c r="K7" s="6">
        <v>0.54269999999999996</v>
      </c>
      <c r="L7" s="6">
        <v>0.39</v>
      </c>
      <c r="M7" t="s">
        <v>41</v>
      </c>
      <c r="N7" s="6">
        <f t="shared" si="0"/>
        <v>0.99089999999999989</v>
      </c>
      <c r="O7" s="6">
        <f t="shared" si="1"/>
        <v>1.3809</v>
      </c>
      <c r="P7" s="6">
        <f t="shared" si="2"/>
        <v>0.37195244281605588</v>
      </c>
      <c r="Q7">
        <f>O7/SQRT(1000)</f>
        <v>4.3667892209265154E-2</v>
      </c>
      <c r="R7" t="s">
        <v>51</v>
      </c>
      <c r="S7" s="1">
        <f t="shared" si="3"/>
        <v>0.66041087167800516</v>
      </c>
      <c r="T7" s="1">
        <f t="shared" si="3"/>
        <v>2.7125713963462412</v>
      </c>
      <c r="U7" s="7">
        <v>3565800</v>
      </c>
      <c r="V7" s="7">
        <f>U7/SUM(U$3:U$7)</f>
        <v>0.12044590888135231</v>
      </c>
      <c r="W7" s="7">
        <f>N7*V7</f>
        <v>0.11934985111053199</v>
      </c>
      <c r="X7" s="7">
        <f>O7*V7</f>
        <v>0.16632375557425941</v>
      </c>
      <c r="Y7" s="7"/>
      <c r="Z7" s="1">
        <f t="shared" si="4"/>
        <v>1.1000100918357051E-2</v>
      </c>
      <c r="AA7" s="1">
        <f t="shared" si="4"/>
        <v>2.2504793621959838E-3</v>
      </c>
      <c r="AB7" s="1">
        <f t="shared" si="4"/>
        <v>0.24211323039660917</v>
      </c>
      <c r="AC7" s="1">
        <f t="shared" si="4"/>
        <v>2.3473609849631649E-2</v>
      </c>
      <c r="AD7" s="1">
        <f t="shared" si="4"/>
        <v>1.4946008678978709E-2</v>
      </c>
      <c r="AE7" s="1">
        <f t="shared" si="4"/>
        <v>9.9011000100918373E-2</v>
      </c>
      <c r="AF7" s="1">
        <f t="shared" si="4"/>
        <v>7.659703300030277E-3</v>
      </c>
      <c r="AG7" s="1">
        <f t="shared" si="4"/>
        <v>8.6587950348168356E-3</v>
      </c>
      <c r="AH7" s="1">
        <f t="shared" si="4"/>
        <v>4.3203148652739942E-2</v>
      </c>
      <c r="AI7" s="1">
        <f t="shared" si="4"/>
        <v>0.54768392370572205</v>
      </c>
      <c r="AJ7" s="1">
        <f t="shared" si="4"/>
        <v>0.39358159249167429</v>
      </c>
    </row>
    <row r="8" spans="1:36" x14ac:dyDescent="0.35">
      <c r="N8" s="15"/>
      <c r="W8" s="16">
        <f>SUM(W3:W7)</f>
        <v>0.74673077319313719</v>
      </c>
      <c r="X8" s="16">
        <f>SUM(X3:X7)</f>
        <v>0.72810052625331012</v>
      </c>
    </row>
    <row r="9" spans="1:36" x14ac:dyDescent="0.35">
      <c r="S9" s="6"/>
      <c r="T9" s="6"/>
      <c r="U9" s="6"/>
      <c r="V9" s="6"/>
      <c r="W9" s="6">
        <f>(W8-N2)/W8</f>
        <v>0.2008096874753458</v>
      </c>
      <c r="X9" s="6">
        <f>(X8-O2)/X8</f>
        <v>0.48914685623142701</v>
      </c>
      <c r="Y9" s="6"/>
      <c r="Z9" s="6"/>
      <c r="AA9" s="6"/>
    </row>
    <row r="27" spans="1:24" x14ac:dyDescent="0.35">
      <c r="B27" t="s">
        <v>1</v>
      </c>
      <c r="C27" t="s">
        <v>17</v>
      </c>
      <c r="D27" t="s">
        <v>18</v>
      </c>
      <c r="E27" t="s">
        <v>19</v>
      </c>
      <c r="F27" t="s">
        <v>20</v>
      </c>
      <c r="G27" t="s">
        <v>21</v>
      </c>
      <c r="H27" t="s">
        <v>22</v>
      </c>
      <c r="I27" t="s">
        <v>23</v>
      </c>
      <c r="J27" t="s">
        <v>24</v>
      </c>
      <c r="K27" t="s">
        <v>25</v>
      </c>
      <c r="L27" t="s">
        <v>66</v>
      </c>
      <c r="M27" t="s">
        <v>27</v>
      </c>
      <c r="N27" t="s">
        <v>67</v>
      </c>
      <c r="O27" t="s">
        <v>68</v>
      </c>
      <c r="P27" t="s">
        <v>30</v>
      </c>
      <c r="U27" t="s">
        <v>35</v>
      </c>
      <c r="V27" t="s">
        <v>69</v>
      </c>
      <c r="W27" t="s">
        <v>70</v>
      </c>
      <c r="X27" t="s">
        <v>71</v>
      </c>
    </row>
    <row r="28" spans="1:24" x14ac:dyDescent="0.35">
      <c r="A28" t="s">
        <v>40</v>
      </c>
      <c r="B28" s="4">
        <f t="shared" ref="B28:L33" si="5">B2*1000</f>
        <v>1.5</v>
      </c>
      <c r="C28" s="4">
        <f t="shared" si="5"/>
        <v>5.1100000000000003</v>
      </c>
      <c r="D28" s="4">
        <f t="shared" si="5"/>
        <v>159.25</v>
      </c>
      <c r="E28" s="4">
        <f t="shared" si="5"/>
        <v>0</v>
      </c>
      <c r="F28" s="4">
        <f t="shared" si="5"/>
        <v>7.22</v>
      </c>
      <c r="G28" s="4">
        <f t="shared" si="5"/>
        <v>36.99</v>
      </c>
      <c r="H28" s="4">
        <f t="shared" si="5"/>
        <v>0</v>
      </c>
      <c r="I28" s="4">
        <f t="shared" si="5"/>
        <v>1.95</v>
      </c>
      <c r="J28" s="4">
        <f t="shared" si="5"/>
        <v>29.82</v>
      </c>
      <c r="K28" s="4">
        <f t="shared" si="5"/>
        <v>354.94</v>
      </c>
      <c r="L28" s="4">
        <f t="shared" si="5"/>
        <v>-224.82755718394409</v>
      </c>
      <c r="M28" t="s">
        <v>41</v>
      </c>
      <c r="N28" s="14">
        <f t="shared" ref="N28:N33" si="6">SUM(B28:K28)</f>
        <v>596.78</v>
      </c>
      <c r="O28" s="14">
        <f t="shared" ref="O28:O33" si="7">SUM(B28:L28)</f>
        <v>371.95244281605585</v>
      </c>
      <c r="P28" s="6">
        <f t="shared" ref="P28:P33" si="8">$O$28</f>
        <v>371.95244281605585</v>
      </c>
      <c r="U28" s="1"/>
    </row>
    <row r="29" spans="1:24" x14ac:dyDescent="0.35">
      <c r="A29" t="s">
        <v>43</v>
      </c>
      <c r="B29" s="4">
        <f t="shared" si="5"/>
        <v>1.5227999999999999</v>
      </c>
      <c r="C29" s="4">
        <f t="shared" si="5"/>
        <v>5.95</v>
      </c>
      <c r="D29" s="4">
        <f t="shared" si="5"/>
        <v>191.45999999999998</v>
      </c>
      <c r="E29" s="4">
        <f t="shared" si="5"/>
        <v>0</v>
      </c>
      <c r="F29" s="4">
        <f t="shared" si="5"/>
        <v>12.6</v>
      </c>
      <c r="G29" s="4">
        <f t="shared" si="5"/>
        <v>38.119800000000005</v>
      </c>
      <c r="H29" s="4">
        <f t="shared" si="5"/>
        <v>0.61</v>
      </c>
      <c r="I29" s="4">
        <f t="shared" si="5"/>
        <v>11.68</v>
      </c>
      <c r="J29" s="4">
        <f t="shared" si="5"/>
        <v>44.91</v>
      </c>
      <c r="K29" s="4">
        <f t="shared" si="5"/>
        <v>402.49</v>
      </c>
      <c r="L29" s="4">
        <f t="shared" si="5"/>
        <v>-161</v>
      </c>
      <c r="M29" t="s">
        <v>41</v>
      </c>
      <c r="N29" s="6">
        <f t="shared" si="6"/>
        <v>709.34259999999995</v>
      </c>
      <c r="O29" s="6">
        <f t="shared" si="7"/>
        <v>548.34259999999995</v>
      </c>
      <c r="P29" s="6">
        <f t="shared" si="8"/>
        <v>371.95244281605585</v>
      </c>
      <c r="U29" s="7">
        <v>18595379</v>
      </c>
    </row>
    <row r="30" spans="1:24" x14ac:dyDescent="0.35">
      <c r="A30" t="s">
        <v>45</v>
      </c>
      <c r="B30" s="4">
        <f t="shared" si="5"/>
        <v>1.74</v>
      </c>
      <c r="C30" s="4">
        <f t="shared" si="5"/>
        <v>5.79</v>
      </c>
      <c r="D30" s="4">
        <f t="shared" si="5"/>
        <v>185.54999999999998</v>
      </c>
      <c r="E30" s="4">
        <f t="shared" si="5"/>
        <v>0</v>
      </c>
      <c r="F30" s="4">
        <f t="shared" si="5"/>
        <v>6.7799999999999994</v>
      </c>
      <c r="G30" s="4">
        <f t="shared" si="5"/>
        <v>38.479999999999997</v>
      </c>
      <c r="H30" s="4">
        <f t="shared" si="5"/>
        <v>0.61</v>
      </c>
      <c r="I30" s="4">
        <f t="shared" si="5"/>
        <v>1.95</v>
      </c>
      <c r="J30" s="4">
        <f t="shared" si="5"/>
        <v>41</v>
      </c>
      <c r="K30" s="4">
        <f t="shared" si="5"/>
        <v>273</v>
      </c>
      <c r="L30" s="4">
        <f t="shared" si="5"/>
        <v>-159.76298676627965</v>
      </c>
      <c r="M30" t="s">
        <v>41</v>
      </c>
      <c r="N30" s="6">
        <f t="shared" si="6"/>
        <v>554.9</v>
      </c>
      <c r="O30" s="6">
        <f t="shared" si="7"/>
        <v>395.13701323372032</v>
      </c>
      <c r="P30" s="6">
        <f t="shared" si="8"/>
        <v>371.95244281605585</v>
      </c>
      <c r="U30" s="7"/>
    </row>
    <row r="31" spans="1:24" x14ac:dyDescent="0.35">
      <c r="A31" t="s">
        <v>46</v>
      </c>
      <c r="B31" s="4">
        <f t="shared" si="5"/>
        <v>3.0599999999999996</v>
      </c>
      <c r="C31" s="4">
        <f t="shared" si="5"/>
        <v>3.73</v>
      </c>
      <c r="D31" s="4">
        <f t="shared" si="5"/>
        <v>126.12</v>
      </c>
      <c r="E31" s="4">
        <f t="shared" si="5"/>
        <v>0</v>
      </c>
      <c r="F31" s="4">
        <f t="shared" si="5"/>
        <v>22.98</v>
      </c>
      <c r="G31" s="4">
        <f t="shared" si="5"/>
        <v>144.78</v>
      </c>
      <c r="H31" s="4">
        <f t="shared" si="5"/>
        <v>0</v>
      </c>
      <c r="I31" s="4">
        <f t="shared" si="5"/>
        <v>13.03</v>
      </c>
      <c r="J31" s="4">
        <f t="shared" si="5"/>
        <v>117.57</v>
      </c>
      <c r="K31" s="4">
        <f t="shared" si="5"/>
        <v>51.38</v>
      </c>
      <c r="L31" s="4">
        <f t="shared" si="5"/>
        <v>46</v>
      </c>
      <c r="M31" t="s">
        <v>41</v>
      </c>
      <c r="N31" s="6">
        <f t="shared" si="6"/>
        <v>482.64999999999992</v>
      </c>
      <c r="O31" s="6">
        <f t="shared" si="7"/>
        <v>528.64999999999986</v>
      </c>
      <c r="P31" s="6">
        <f t="shared" si="8"/>
        <v>371.95244281605585</v>
      </c>
      <c r="U31" s="7">
        <v>3525411.5980000002</v>
      </c>
      <c r="V31">
        <f>U31/(SUM(U$31:U$33))</f>
        <v>0.32021216794245716</v>
      </c>
      <c r="W31">
        <f>V31*N31</f>
        <v>154.55040285742692</v>
      </c>
      <c r="X31">
        <f>V31*O31</f>
        <v>169.28016258277992</v>
      </c>
    </row>
    <row r="32" spans="1:24" x14ac:dyDescent="0.35">
      <c r="A32" t="s">
        <v>48</v>
      </c>
      <c r="B32" s="4">
        <f t="shared" si="5"/>
        <v>5.18</v>
      </c>
      <c r="C32" s="4">
        <f t="shared" si="5"/>
        <v>1.3699999999999999</v>
      </c>
      <c r="D32" s="4">
        <f t="shared" si="5"/>
        <v>226.11</v>
      </c>
      <c r="E32" s="4">
        <f t="shared" si="5"/>
        <v>13.19</v>
      </c>
      <c r="F32" s="4">
        <f t="shared" si="5"/>
        <v>15.010000000000002</v>
      </c>
      <c r="G32" s="4">
        <f t="shared" si="5"/>
        <v>97.76</v>
      </c>
      <c r="H32" s="4">
        <f t="shared" si="5"/>
        <v>0.36000000000000004</v>
      </c>
      <c r="I32" s="4">
        <f t="shared" si="5"/>
        <v>3.4299999999999997</v>
      </c>
      <c r="J32" s="4">
        <f t="shared" si="5"/>
        <v>30.33</v>
      </c>
      <c r="K32" s="4">
        <f t="shared" si="5"/>
        <v>546.81999999999994</v>
      </c>
      <c r="L32" s="4">
        <f t="shared" si="5"/>
        <v>227</v>
      </c>
      <c r="M32" t="s">
        <v>41</v>
      </c>
      <c r="N32" s="6">
        <f t="shared" si="6"/>
        <v>939.56</v>
      </c>
      <c r="O32" s="6">
        <f t="shared" si="7"/>
        <v>1166.56</v>
      </c>
      <c r="P32" s="6">
        <f t="shared" si="8"/>
        <v>371.95244281605585</v>
      </c>
      <c r="U32" s="7">
        <v>3918400</v>
      </c>
      <c r="V32">
        <f t="shared" ref="V32:V33" si="9">U32/(SUM(U$31:U$33))</f>
        <v>0.3559071966455033</v>
      </c>
      <c r="W32">
        <f t="shared" ref="W32:W33" si="10">V32*N32</f>
        <v>334.39616568024906</v>
      </c>
      <c r="X32">
        <f t="shared" ref="X32:X33" si="11">V32*O32</f>
        <v>415.18709931877834</v>
      </c>
    </row>
    <row r="33" spans="1:24" x14ac:dyDescent="0.35">
      <c r="A33" t="s">
        <v>50</v>
      </c>
      <c r="B33" s="4">
        <f t="shared" si="5"/>
        <v>10.9</v>
      </c>
      <c r="C33" s="4">
        <f t="shared" si="5"/>
        <v>2.2300000000000004</v>
      </c>
      <c r="D33" s="4">
        <f t="shared" si="5"/>
        <v>239.91000000000003</v>
      </c>
      <c r="E33" s="4">
        <f t="shared" si="5"/>
        <v>23.259999999999998</v>
      </c>
      <c r="F33" s="4">
        <f t="shared" si="5"/>
        <v>14.81</v>
      </c>
      <c r="G33" s="4">
        <f t="shared" si="5"/>
        <v>98.11</v>
      </c>
      <c r="H33" s="4">
        <f t="shared" si="5"/>
        <v>7.5900000000000007</v>
      </c>
      <c r="I33" s="4">
        <f t="shared" si="5"/>
        <v>8.58</v>
      </c>
      <c r="J33" s="4">
        <f t="shared" si="5"/>
        <v>42.81</v>
      </c>
      <c r="K33" s="4">
        <f t="shared" si="5"/>
        <v>542.69999999999993</v>
      </c>
      <c r="L33" s="4">
        <f t="shared" si="5"/>
        <v>390</v>
      </c>
      <c r="M33" t="s">
        <v>41</v>
      </c>
      <c r="N33" s="6">
        <f t="shared" si="6"/>
        <v>990.89999999999986</v>
      </c>
      <c r="O33" s="6">
        <f t="shared" si="7"/>
        <v>1380.8999999999999</v>
      </c>
      <c r="P33" s="6">
        <f t="shared" si="8"/>
        <v>371.95244281605585</v>
      </c>
      <c r="U33" s="7">
        <v>3565800</v>
      </c>
      <c r="V33">
        <f t="shared" si="9"/>
        <v>0.32388063541203949</v>
      </c>
      <c r="W33">
        <f t="shared" si="10"/>
        <v>320.93332162978987</v>
      </c>
      <c r="X33">
        <f t="shared" si="11"/>
        <v>447.24676944048531</v>
      </c>
    </row>
    <row r="34" spans="1:24" x14ac:dyDescent="0.35">
      <c r="W34" s="5">
        <f>SUM(W31:W33)</f>
        <v>809.87989016746587</v>
      </c>
      <c r="X34" s="5">
        <f>SUM(X31:X33)</f>
        <v>1031.7140313420437</v>
      </c>
    </row>
  </sheetData>
  <pageMargins left="0.7" right="0.7" top="0.75" bottom="0.75" header="0.3" footer="0.3"/>
  <pageSetup orientation="portrait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Transportation calculations</vt:lpstr>
      <vt:lpstr>wheat (consistent straw remov)</vt:lpstr>
      <vt:lpstr>peas</vt:lpstr>
      <vt:lpstr>canola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2023-09-06T22:38:48Z</dcterms:modified>
</cp:coreProperties>
</file>