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firstSheet="9" activeTab="11"/>
  </bookViews>
  <sheets>
    <sheet name="Table S1.Individual weigh、yield" sheetId="1" r:id="rId1"/>
    <sheet name="Table S2.Soluble sugar" sheetId="2" r:id="rId2"/>
    <sheet name="Table S3.Starch" sheetId="3" r:id="rId3"/>
    <sheet name="Table S4.Cellulose" sheetId="4" r:id="rId4"/>
    <sheet name="Table S5.Flavonoid" sheetId="5" r:id="rId5"/>
    <sheet name="Table S6.Puerarin" sheetId="6" r:id="rId6"/>
    <sheet name="Table S7.Total nitrogen" sheetId="7" r:id="rId7"/>
    <sheet name="Table S8.Available phosphorus" sheetId="8" r:id="rId8"/>
    <sheet name="Table S9.Available potassium" sheetId="9" r:id="rId9"/>
    <sheet name="Table S10. Isolation" sheetId="10" r:id="rId10"/>
    <sheet name="Table S11.Endophytic genus numb" sheetId="12" r:id="rId11"/>
    <sheet name="Table S12. Sequence" sheetId="11" r:id="rId12"/>
  </sheets>
  <externalReferences>
    <externalReference r:id="rId13"/>
    <externalReference r:id="rId14"/>
    <externalReference r:id="rId15"/>
  </externalReferences>
  <calcPr calcId="144525"/>
</workbook>
</file>

<file path=xl/sharedStrings.xml><?xml version="1.0" encoding="utf-8"?>
<sst xmlns="http://schemas.openxmlformats.org/spreadsheetml/2006/main" count="460" uniqueCount="134">
  <si>
    <t>Individual weight/kg</t>
  </si>
  <si>
    <t>Types</t>
  </si>
  <si>
    <t>average</t>
  </si>
  <si>
    <t>RYMS</t>
  </si>
  <si>
    <t>SLSW</t>
  </si>
  <si>
    <t>SLS</t>
  </si>
  <si>
    <t>YSCS</t>
  </si>
  <si>
    <t>BLS</t>
  </si>
  <si>
    <t>GCF</t>
  </si>
  <si>
    <t>OSRF</t>
  </si>
  <si>
    <t>Yield/667m2</t>
  </si>
  <si>
    <t>OD</t>
  </si>
  <si>
    <t>ug</t>
  </si>
  <si>
    <t>%</t>
  </si>
  <si>
    <t>Repeat 1</t>
  </si>
  <si>
    <t>Repeat 2</t>
  </si>
  <si>
    <t>Repeat 3</t>
  </si>
  <si>
    <t>→</t>
  </si>
  <si>
    <t>Num</t>
  </si>
  <si>
    <t>Glucose content(μg)</t>
  </si>
  <si>
    <t>glucose content(μg)</t>
  </si>
  <si>
    <t>Cellulose content(μg)</t>
  </si>
  <si>
    <t>Rutin content(μg)</t>
  </si>
  <si>
    <t>50ug</t>
  </si>
  <si>
    <t>Puerarin content</t>
  </si>
  <si>
    <t>peak area</t>
  </si>
  <si>
    <t>mg/L</t>
  </si>
  <si>
    <t>mg/g</t>
  </si>
  <si>
    <t>mg/kg</t>
  </si>
  <si>
    <t>concentration</t>
  </si>
  <si>
    <t>Soil type</t>
  </si>
  <si>
    <t>Nitrogen fixation medium</t>
  </si>
  <si>
    <t>DF medium</t>
  </si>
  <si>
    <t xml:space="preserve">
Separation site</t>
  </si>
  <si>
    <t xml:space="preserve">
Strain number</t>
  </si>
  <si>
    <t>Number of strains</t>
  </si>
  <si>
    <t>Number of total strains</t>
  </si>
  <si>
    <t xml:space="preserve">
percentage / %</t>
  </si>
  <si>
    <t xml:space="preserve">
Dominant bacteria genus</t>
  </si>
  <si>
    <t>BYMS</t>
  </si>
  <si>
    <t>Root nodules</t>
  </si>
  <si>
    <t>/</t>
  </si>
  <si>
    <t>Root system</t>
  </si>
  <si>
    <t>N7</t>
  </si>
  <si>
    <t>Enterobacter sp.-01</t>
  </si>
  <si>
    <t>DF5</t>
  </si>
  <si>
    <t>Klebsiella sp.-01</t>
  </si>
  <si>
    <t>N8</t>
  </si>
  <si>
    <t>Pseudomonas sp.-01</t>
  </si>
  <si>
    <t>DF6</t>
  </si>
  <si>
    <t>Staphylococcus sp.-01</t>
  </si>
  <si>
    <t>Root callus</t>
  </si>
  <si>
    <t>N26</t>
  </si>
  <si>
    <t>DF22</t>
  </si>
  <si>
    <t>Bacillus sp.-01</t>
  </si>
  <si>
    <t>N27</t>
  </si>
  <si>
    <t>DF23</t>
  </si>
  <si>
    <t>Stenotrophomonas sp.-01</t>
  </si>
  <si>
    <t>N28</t>
  </si>
  <si>
    <t>Chryseobacterium sp.-01</t>
  </si>
  <si>
    <t>DF24</t>
  </si>
  <si>
    <t>N13</t>
  </si>
  <si>
    <t>Enterobacter sp.-02</t>
  </si>
  <si>
    <t>DF9</t>
  </si>
  <si>
    <t>N32</t>
  </si>
  <si>
    <t>Bacillus sp.-02</t>
  </si>
  <si>
    <t>DF28</t>
  </si>
  <si>
    <t>Pseudomonas sp.-03</t>
  </si>
  <si>
    <t>N16</t>
  </si>
  <si>
    <t>DF12</t>
  </si>
  <si>
    <t>Pseudomonas sp.-04</t>
  </si>
  <si>
    <t>N36</t>
  </si>
  <si>
    <t>DF34</t>
  </si>
  <si>
    <t>Klebsiella sp.-02</t>
  </si>
  <si>
    <t>N18</t>
  </si>
  <si>
    <t>DF15</t>
  </si>
  <si>
    <t>N41</t>
  </si>
  <si>
    <t>DF37</t>
  </si>
  <si>
    <t>N1</t>
  </si>
  <si>
    <t>Enterobacter sp.-03</t>
  </si>
  <si>
    <t>DF2</t>
  </si>
  <si>
    <t>Pseudomonas sp.-02</t>
  </si>
  <si>
    <t>N3</t>
  </si>
  <si>
    <t>N20</t>
  </si>
  <si>
    <t>Bacillus sp.-03</t>
  </si>
  <si>
    <t>DF19</t>
  </si>
  <si>
    <t>N21</t>
  </si>
  <si>
    <t>DF20</t>
  </si>
  <si>
    <t>N46</t>
  </si>
  <si>
    <t>DF43</t>
  </si>
  <si>
    <t>N47</t>
  </si>
  <si>
    <t>DF44</t>
  </si>
  <si>
    <t>Stenotrophomonas sp.-02</t>
  </si>
  <si>
    <t>N48</t>
  </si>
  <si>
    <t>DF45</t>
  </si>
  <si>
    <t>N49</t>
  </si>
  <si>
    <t>DF46</t>
  </si>
  <si>
    <t>Comamonas sp.01</t>
  </si>
  <si>
    <t>The number of Endophytic genus/n</t>
  </si>
  <si>
    <t>Azorhizobium Medium</t>
  </si>
  <si>
    <t>DF Medium</t>
  </si>
  <si>
    <t>Number</t>
  </si>
  <si>
    <t>Dominant bacteria genus</t>
  </si>
  <si>
    <t>Strain number</t>
  </si>
  <si>
    <t>sequence</t>
  </si>
  <si>
    <t>CATGCAAGTCGAGCGGTAGCACAGGGAGCTTGCTCCT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AGGAGGAAGGTGTTGAGGTTAATAACCTCAGCA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</t>
  </si>
  <si>
    <t>N13,DF9,DF15</t>
  </si>
  <si>
    <t>CATGGCGGCAGCTACACATGCAGTCGAGCGGTAGCACAGGGAGCTTGCTCCTGGGTGACGAGCGGCGGACGGGTGAGTAATGTCTGGGAAACTGCCTGATGGAGGGGGATAACTACTGGAAACGGTAGCTAATACCGCATAACGTCGCAAGACCAAAGAGGGGGACCTTCGGGCCTCTTGCCATCAGATGTGCCCAGATGGGATTAGCTAGTAGGTGGGGTAACGGCTCACCTAGGCGACGATCCCTAGCTGGTCTGAGAGGATGACCAGCCACACTGGAACTGAGACACGGTCCAGACTCCTACGGGAGGCAGCAGTGGGGAATATTGCACAATGGGCGCAAGCCTGATGCAGCCATGCCGCGTGTATGAAGAAGGCCTTCGGGTTGTAAAGTACTTTCAGCGAGGAGGAAGGTGTTGAGGTTAATAACCTCAGCA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CGGCCGGGAACTCAAAGGAGACTGCCAGTGATAAACTGGAGGAAGGTGGGGATGACGTCAAGTCATCATGGCCCTTACGAGTAGGGCTACACACGTGCTACAATGGCGCATACAAAGAGAAGCGACCTCGCGAGAGCAAGCGGACCTCATAAAGTGCGTCGTAGTCCGGATTGGAGTCTGCAACTCGACTCCATGAAGTCGGAATCGCTAGTAATCGTAGATCAGAATGCTACGGTGAATACGTTCCCGGGCCTTGTACACACCGCCCGTCACACCATGGGAGTGGGTTGCAAAAGAAGTAGGTAGCTTAACCTTCGGGAGGGCGCTTACCACTTTGTGATTCATGACTGGGGTGAAGTCGTAACAAGAGCCAGCCTC</t>
  </si>
  <si>
    <t>N1,N49</t>
  </si>
  <si>
    <t>TGCAAGTCGACGGTAACAGGAAGCAGCTTGCTGC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AGCAGAGATGCTTTGGTGCCTTCGGGAACTCTGAGACAGGTGCTGCATGGCTGTCGTCAGCTCGTGTTGTGAAATGTTGGGTTAAGTCCCGCAACGAGCGCAACCCTTATCCTTTGTTGCCAGCGGTTAGGCCGGGAACTCAAAGGAGACTGCCAGTGATAAACTGGAGGAAGGTGGGGATGACGTCAAGTCATCATGGCCCTTACGAGTAGGGCTACACACGTGCTACAATGGCGCATACAAAGAGAAGCGACCTCGCGAGAGCAAGCGGACCTCATAAAGTGCGTCGTAGTCCGGATTGGAGTCTGCAACTCGACTCCATGAAGTCGGAATCGCTAGTAATCGTGGATCAGAATGCCACGGTGAATACGTTCCCGGGCCTTGTACACACCGCCCGTCACACCATGGGAGTGGGTTGCAAAAGAAGTAGGTAGCTTAACCTTCGGGAGGGCGCTTACCACTTT</t>
  </si>
  <si>
    <t>N18,N26,DF5</t>
  </si>
  <si>
    <t>TGCAGTCGAGCGGTAGCACAGAGAGCTTGCTCTCGGGTGACGAGCGGCGGACGGGTGAGTAATGTCTGGGAAACTGCCTGATGGAGGGGGATAACTACTGGAAACGGTAGCTAATACCGCATAACGTCGCAAGACCAAAGTGGGGGACCTTCGGGCCTCATGCCATCAGATGTGCCCAGATGGGATTAGCTGGTAGGTGGGGTAACGGCTCACCTAGGCGACGATCCCTAGCTGGTCTGAGAGGATGACCAGCCACACTGGAACTGAGACACGGTCCAGACTCCTACGGGAGGCAGCAGTGGGGAATATTGCACAATGGGCGCAAGCCTGATGCAGCCATGCCGCGTGTGTGAAGAAGGCCTTCGGGTTGTAAAGCACTTTCAGCGGGGAGGAAGGCGATGAGGTTAATAACCTCA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TGTAAACGATGTCGATTTGGAGGTTGTGCCCTTGAGGCGTGGCTTCCGGAGCTAACGCGTTAAATCGACCGCCTGGGGAGTACGGCCGCAAGGTTAAAACTCAAATGAATTGACGGGGGCCCGCACAAGCGGTGGAGCATGTGGTTTAATTCGATGCAACGCGAAGAACCTTACCTGGTCTTGACATCCACAGAACTTTCCAGAGATGGATTGGTGCCTTCGGGAACTGTGAGACAGGTGCTGCATGGCTGTCGTCAGCTCGTGTTGTGAAATGTTGGGTTAAGTCCCGCAACGAGCGCAACCCTTATCCTTTGTTGCCAGCGGTTAGGCCGGGAACTCAAAGGAGACTGCCAGTGATAAACTGGAGGAAGGTGGGGATGACGTCAAGTCATCATGGCCCTTACGACCAGGGCTACACACGTGCTACAATGGCATATACAAAGAGAAGCGACCTCGCGAGAGCAAGCGGACCTCATAAAGTATGTCGTAGTCCGGATTGGAGTCTGCAACTCGACTCCATGAAGTCGGAATCGCTAGTAATCGTAGATCAGAATGCTACGGTGAATACGTTCCCGGGCCTTGTACACACCGCCCGTCACACCATGGGAGTGGGTTGCAAAAGAAGTAGGTAGCTTAACCTTCGGGAGGGCGCTTACCACT</t>
  </si>
  <si>
    <t>N46,DF34</t>
  </si>
  <si>
    <t>ACATGCAGTCGAGCGGTAGCACAGAGAGCTTGCTCTCGGGTGACGAGCGGCGGACGGGTGAGTAATGTCTGGGAAACTGCCTGATGGAGGGGGATAACTACTGGAAACGGTAGCTAATACCGCATAACGTCGCAAGACCAAAGTGGGGGACCTTCGGGCCTCATGCCATCAGATGTGCCCAGATGGGATTAGCTGGTAGGTGGGGTAACGGCTCACCTAGGCGACGATCCCTAGCTGGTCTGAGAGGATGACCAGCCACACTGGAACTGAGACACGGTCCAGACTCCTACGGGAGGCAGCAGTGGGGAATATTGCACAATGGGCGCAAGCCTGATGCAGCCATGCCGCGTGTGTGAAGAAGGCCTTCGGGTTGTAAAGCACTTTCAGCGGGGAGGAAGGCGATGAGGTTAATAACCTCA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TGTAAACGATGTCGATTTGGAGGTTGTGCCCTTGAGGCGTGGCTTCCGGAGCTAACGCGTTAAATCGACCGCCTGGGGAGTACGGCCGCAAGGTTAAAACTCAAATGAATTGACGGGGGCCCGCACAAGCGGTGGAGCATGTGGTTTAATTCGATGCAACGCGAAGAACCTTACCTGGTCTTGACATCCACAGAACTTTCCAGAGATGGATTGGTGCCTTCGGGAACTGTGAGACAGGTGCTGCATGGCTGTCGTCAGCTCGTGTTGTGAAATGTTGGGTTAAGTCCCGCAACGAGCGCAACCCTTATCCTTTGTTGCCAGCGGTTAGGCCGGGAACTCAAAGGAGACTGCCAGTGATAAACTGGAGGAAGGTGGGGATGACGTCAAGTCATCATGGCCCTTACGACCAGGGCTACACACGTGCTACAATGGCATATACAAAGAGAAGCGACCTCGCGAGAGCAAGCGGACCTCATAAAGTATGTCGTAGTCCGGATTGGAGTCTGCAACTCGACTCCATGAAGTCGGAATCGCTAGTAATCGTAGATCAGAATGCTACGGTGAATACGTTCCCGGGCCTTGTACACACCGCCCGTCACACCATGGGAGTGGGTTGCAAAAGAAGTAGGTAGCTTAACCTTCGGGAGGGCGCTTACCACTTTGTGATTCATGACTGGGGTGAAGT</t>
  </si>
  <si>
    <t>TGCAAGTCGAGCGGTAGAGAGGTGCTTGCACCTCTTGAGAGCGGCGGACGGGTGAGTAATGCCTAGGAATCTGCCTGGTAGTGGGGGATAACGCTCGGAAACGGACGCTAATACCGCATACGTCCTACGGGAGAAAGCAGGGGACCTTCGGGCCTTGCGCTATCAGATGAGCCTAGGTCGGATTAGCTAGTTGGTGAGGTAATGGCTCACCAAGGCGACGATCCGTAACTGGTCTGAGAGGATGATCAGTCACACTGGAACTGAGACACGGTCCAGACTCCTACGGGAGGCAGCAGTGGGGAATATTGGACAATGGGCGAAAGCCTGATCCAGCCATGCCGCGTGTGTGAAGAAGGTCTTCGGATTGTAAAGCACTTTAAGTTGGGAGGAAGGGCATTAACCTAATACGTTAGTGTTTTGACGTTACCGACAGAATAAGCACCGGCTAACTCTGTGCCAGCAGCCGCGGTAATACAGAGGGTGCAAGCGTTAATCGGAATTACTGGGCGTAAAGCGCGCGTAGGTGGTTCGTTAAGTTGGATGTGAAAGCCCCGGGCTCAACCTGGGAACTGCATTCAAAACTGTCGAGCTAGAGTATGGTAGAGGGTGGTGGAATTTCCTGTGTAGCGGTGAAATGCGTAGATATAGGAAGGAACACCAGTGGCGAAGGCGACCACCTGGACTGATACTGACACTGAGGTGCGAAAGCGTGGGGAGCAAACAGGATTAGATACCCTGGTAGTCCACGCCGTAAACGATGTCAACTAGCCGTTGGGAGCCTTGAGCTCTTAGTGGCGCAGCTAACGCATTAAGTTGACCGCCTGGGGAGTACGGCCGCAAGGTTAAAACTCAAATGAATTGACGGGGGCCCGCACAAGCGGTGGAGCATGTGGTTTAATTCGAAGCAACGCGAAGAACCTTACCAGGCCTTGACATCCAATGAACTTTCCAGAGATGGATTGGTGCCTTCGGGAGCATTGAGACAGGTGCTGCATGGCTGTCGTCAGCTCGTGTCGTGAGATGTTGGGTTAAGTCCCGTAACGAGCGCAACCCTTGTCCTTAGTTACCAGCACGTTATGGTGGGCACTCTAAGGAGACTGCCGGTGACAAACCGGAGGAAGGTGGGGATGACGTCAAGTCATCATGGCCCTTACGGCCTGGGCTACACACGTGCTACAATGGTCGGTACAGAGGGTTGCCAAGCCGCGAGGTGGAGCTAATCCCACAAAACCGATCGTAGTCCGGATCGCAGTCTGCAACTCGACTGCGTGAAGTCGGAATCGCTAGTAATCGCGAATCAGAATGTCGCGGTGAATACGTTCCCGGGCCTTGTACACACCGCCCGTCACACCATGGGAGTGGGTTGCACCAGAAGTAGCTAGTCTAACCTTCGGGGGGACGGTTACCACGG</t>
  </si>
  <si>
    <t>N48,DF2,DF43</t>
  </si>
  <si>
    <t>GTCGAGCGGATGACGGGAGCTTGCTCCTTGATTCAGCGGCGGACGGGTGAGTAATGCCTAGGAATCTGCCTGGTAGTGGGGGACAACGTTTCGAAAGGA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AAGTTAATACCTTGCTGTTTTGACGTTACCGACAGAATAAGCACCGGCTAACTCTGTGCCAGCAGCCGCGGTAATACAGAGGGTGCAAGCGTTAATCGGAATTACTGGGCGTAAAGCGCGCGTAGGTGGTTTGTTAAGTTGGATGTGAAAGCCCCGGGCTCAACCTGGGAACTGCATCCAAAACTGGCAAGCTAGAGTACGGTAGAGGGTGGTGGAATTTCCTGTGTAGCGGTGAAATGCGTAGATATAGGAAGGAACACCAGTGGCGAAGGCGACCACCTGGACTGATACTGACACTGAGGTGCGAAAGCGTGGGGAGCAAACAGGATTAGATACCCTGGTAGTCCACGCCGTAAACGATGTCAACTAGCCGTTGGAATCCTTGAGATTTTAGTGGCGCAGCTAACGCATTAAGTTGACCGCCTGGGGAGTACGGCCGCAAGGTTAAAACTCAAATGAATTGACGGGGGCCCGCACAAGCGGTGGAGCATGTGGTTTAATTCGAAGCAACGCGAAGAACCTTACCAGGCCTTGACATGCAGAGAACTTTCCAGAGATGGATTGGTGCCTTCGGGAACTCTGACACAGGTGCTGCATGGCTGTCGTCAGCTCGTGTCGTGAGATGTTGGGTTAAGTCCCGTAACGAGCGCAACCCTTGTCCTTAGTTACCAGCACGTAATGGTGGGCACTCTAAGGAGACTGCCGGTGACAAACCGGAGGAAGGTGGGGATGACGTCAAGTCATCATGGCCCTTACGGCCTGGGCTACACACGTGCTACAATGGTCGGTACAGAGGGTTGCCAAGCCGCGAGGTGGAGCTAATCTCACAAAACCGATCGTAGTCCGGATCGCAGTCTGCAACTCGACTGCGTGAAGTCGGAATCGCTAGTAATCGCGAATCAGAATGTCGCGGTGAATACGTTCCCGGGCCTTGTACACACCGCCCGTCACACCATGGGAGTGGGTTGCACCAGAAGTAGCTAGTCTAACCTTCGGGAGGACGGTTACCACGGTGTGATTCATGAC</t>
  </si>
  <si>
    <t>DF8</t>
  </si>
  <si>
    <t>TGCAGTCGAGCGGATGAAGGGAGCTTGCTCCTGGATTCAGCGGCGGACGGGTGAGTAATGCCTAGGAATCTGCCTGGTAGTGGGGGATAACGTCCGGAAACGGGCGCTAATACCGCATACGTCCTGAGGGAGAAAGTGGGGGATCTTCGGACCTCACGCTATCAGATGAGCCTAGGTCGGATTAGCTAGTTGGTGGGGTAAAGGCCTACCAAGGCGACGATCCGTAACTGGTCTGAGAGGATGATCAGTCACACTGGAACTGAGACACGGTCCAGACTCCTACGGGAGGCAGCAGTGGGGAATATTGGACAATGGGCGAAAGCCTGATCCAGCCATGCCGCGTGTGTGAAGAAGGTCTTCGGATTGTAAAGCACTTTAAGTTGGGAGGAAGGGCAGTAAGTTAATACCTTGCTGTTTTGACGTTACCAACAGAATAAGCACCGGCTAACTTCGTGCCAGCAGCCGCGGTAATACGAAGGGTGCAAGCGTTAATCGGAATTACTGGGCGTAAAGCGCGCGTAGGTGGTTCAGCAAGTTGGATGTGAAATCCCCGGGCTCAACCTGGGAACTGCATCCAAAACTACTGAGCTAGAGTACGGTAGAGGGTGGTGGAATTTCCTGTGTAGCGGTGAAATGCGTAGATATAGGAAGGAACACCAGTGGCGAAGGCGACCACCTGGACTGATACTGACACTGAGGTGCGAAAGCGTGGGGAGCAAACAGGATTAGATACCCTGGTAGTCCACGCCGTAAACGATGTCGACTAGCCGTTGGGATCCTTGAGATCTTAGTGGCGCAGCTAACGCGATAAGTCGACCGCCTGGGGAGTACGGCCGCAAGGTTAAAACTCAAATGAATTGACGGGGGCCCGCACAAGCGGTGGAGCATGTGGTTTAATTCGAAGCAACGCGAAGAACCTTACCTGGCCTTGACATGCTGAGAACTTTCCAGAGATGGATTGGTGCCTTCGGGAACTCAGACACAGGTGCTGCATGGCTGTCGTCAGCTCGTGTCGTGAGATGTTGGGTTAAGTCCCGTAACGAGCGCAACCCTTGTCCTTAGTTACCAGCACCTCGGGTGGGCACTCTAAGGAGACTGCCGGTGACAAACCGGAGGAAGGTGGGGATGACGTCAAGTCATCATGGCCCTTACGGCCAGGGCTACACACGTGCTACAATGGTCGGTACAAAGGGTTGCCAAGCCGCGAGGTGGAGCTAATCCCATAAAACCGATCGTAGTCCGGATCGCAGTCTGCAACTCGACTGCGTGAAGTCGGAATCGCTAGTAATCGTGAATCAGAATGTCACGGTGAATACGTTCCCGGGCCTTGTACACACCGCCCGTCACACCATGGGAGTGGGTTGCTCCAGAAGTAGCTAGTCTAACCGCAAGGGGGACGGTTACCACGGAGTGA</t>
  </si>
  <si>
    <t>GAAGGGAGCTTGCTCCTGGATTCAGCGGCGGACGGGTGAGTAATGCCTAGGAATCTGCCTGGTAGTGGGGGATAACGTCCGGAAACGGGCGCTAATACCGCATACGTCCTGAGGGAGAAAGTGGGGGATCTTCGGACCTCACGCTATCAGATGAGCCTAGGTCGGATTAGCTAGTTGGTGGGGTAAAGGCCTACCAAGGCGACGATCCGTAACTGGTCTGAGAGGATGATCAGTCACACTGGAACTGAGACACGGTCCAGACTCCTACGGGAGGCAGCAGTGGGGAATATTGGACAATGGGCGAAAGCCTGATCCAGCCATGCCGCGTGTGTGAAGAAGGTCTTCGGATTGTAAAGCACTTTAAGTTGGGAGGAAGGGCAGTAAGTTAATACCTTGCTGTTTTGACGTTACCAACAGAATAAGCACCGGCTAACTTCGTGCCAGCAGCCGCGGTAATACGAAGGGTGCAAGCGTTAATCGGAATTACTGGGCGTAAAGCGCGCGTAGGTGGTTCAGCAAGTTGGATGTGAAATCCCCGGGCTCAACCTGGGAACTGCATCCAAAACTACTGAGCTAGAGTACGGTAGAGGGTGGTGGAATTTCCTGTGTAGCGGTGAAATGCGTAGATATAGGAAGGAACACCAGTGGCGAAGGCGACCACCTGGACTGATACTGACACTGAGGT</t>
  </si>
  <si>
    <t>N16,DF23</t>
  </si>
  <si>
    <t>TGCAGTCGAACGGCAGCACAGTAAGAGCTTGCTCTTACGGGTGGCGAGTGGCGGACGGGTGAGGAATACATCGGAATCTACTTTTTCGTGGGGGATAACGTAGGGAAACTTACGCTAATACCGCATACGACCTACGGGTGAAAGCAGGGGACCTTCGGACCTTGCGCGATTGAATGAGCCGATGTCGGATTAGCTAGTTGGCGGGGTAAAGGCCCACCAAGGCGACGATCCGTAGCTGGTCTGAGAGGATGATCAGCCACACTGGAACTGAGACACGGTCCAGACTCCTACGGGAGGCAGCAGTGGGGAATATTGGACAATGGGCGCAAGCCTGATCCAGCCATACCGCGTGGGTGAAGAAGGCCTTCGGGTTGTAAAGCCCTTTTGTTGGGAAAGAAATCCAGCCGGCTAATACCTGGTTGGGATGACGGTACCCAAAGAATAAGCACCGGCTAACTTCGTGCCAGCAGCCGCGGTAATACGAAGGGTGCAAGCGTTACTCGGAATTACTGGGCGTAAAGCGTGCGTAGGTGGTTGTTTAAGTCTGTTGTGAAAGCCCTGGGCTCAACCTGGGAACTGCAGTGGAAACTGGACGACTAGAGTGTGGTAGAGGGTAGCGGAATTCCTGGTGTAGCAGTGAAATGCGTAGAGATCAGGAGGAACATCCATGGCGAAGGCAGCTACCTGGACCAACACTGACACTGAGGCACGAAAGCGTGGGGAGCAAACAGGATTAGATACCCTGGTAGTCCACGCCCTAAACGATGCGAACTGGATGTTGGGTGCAATTTGGCACGCAGTATCGAAGCTAACGCGTTAAGTTCGCCGCCTGGGGAGTACGGTCGCAAGACTGAAACTCAAAGGAATTGACGGGGGCCCGCACAAGCGGTGGAGTATGTGGTTTAATTCGATGCAACGCGAAGAACCTTACCTGGCCTTGACATGTCGAGAACTTTCCAGAGATGGATGGGTGCCTTCGGGAACTCGAACACAGGTGCTGCATGGCTGTCGTCAGCTCGTGTCGTGAGATGTTGGGTTAAGTCCCGCAACGAGCGCAACCCTTGTCCTTAGTTGCCAGCACGTAATGGTGGGAACTCTAAGGAGACCGCCGGTGACAAACCGGAGGAAGGTGGGGATGACGTCAAGTCATCATGGCCCTTACGGCCAGGGCTACACACGTACTACAATGGTAGGGACAGAGGGCTGCAAGCCGGCGACGGTAAGCCAATCCCAGAAACCCTATCTCAGTCCGGATTGGAGTCTGCAACTCGACTCCATGAAGTCGGAATCGCTAGTAATCGCAGATCAGCATTGCTGCGGTGAATACGTTCCCGGGCCTTGTACACACCGCCCGTCACACCATGGGAGTTTGTTGCACCAGAAGCAGGTAGCTTAACCTTCGGGAGGGCGC</t>
  </si>
  <si>
    <t>TGCAGTCGAACGGCAGCACAGAGGAGCTTGCTCCTTGGGTGGCGAGTGGCGGACGGGTGAGGAATACATCGGAATCTACTCTGTCGTGGGGGATAACGTAGGGAAACTTACGCTAATACCGCATACGACCTACGGGTGAAAGCAGGGGATCTTCGGGCCTTGCGCGATTGAATGAGCCGATGTCGGATTAGCTAGTTGGCGGGGTAAAGGCCCACCAAGGCGACGATCCGTAGCTGGTCTGAGAGGATGATCAGCCACACTGGAACTGAGACACGGTCCAGACTCCTACGGGAGGCAGCAGTGGGGAATATTGGACAATGGGCGCAAGCCTGATCCAGCCATACCGCGTGGGTGAAGAAGGCCTTCGGGTTGTAAAGCCCTTTTGTTGGGAAAGAAATCCAGCTGGCTAATACCTGGTTGGGATGACGGTACCCAAAGAATAAGCACCGGCTAACTTCGTGCCAGCAGCCGCGGTAATACGAAGGGTGCAAGCGTTACTCGGAATTACTGGGCGTAAAGCGTGCGTAGGTGGTCGTTTAAGTCCGTTGTGAAAGCCCTGGGCTCAACCTGGGAACTGCAGTGGATACTGGGCGACTAGAGTGTGGTAGAGGGTAGCGGAATTCCTGGTGTAGCAGTGAAATGCGTAGAGATCATGAGGAACATCCATGGCGAAGGCAGCTACCTGGACCAACACTGACACTGAGGCACGAAAGCGTGGGGAGCAAACAGGATTAGATACCCTGGTAGTCCACGCCCTAAACGATGCGAACTGGATGTTGGGTGCAATTTGGCACGCAGTATCTAAGCTAACGCGTTAAGTTCGCCGCCTGGGGAGTACGGTCGCAGACTGAAACTCAAAGAATTGACGGAGGCCCGCACAAGCCGTGGAGTATGTGGTTTAATTCGATGCATCGCGAAGAACCTTACCTGGCCTTGACATGTCGAGAACTTTCCAGAGATGGATTGGTGCCTTCGGGAACTCGAACACAGGTGCTGCATGGCTGTCGTCAGCTCGTGTCGTGAGATGTTGGGTTAAGTCCCGCAACGAGCGCAACCCTTGTCCTTAGTTGCCAGCACGTAATGGTGGGAACTCTAAGGAGACCGCCGGTGACAAACCGGAGGAAGGTGGGGATGACGTCAAGTCATCATGGCCCTTACGGCCAGGGCTACACACGTACTACAATGGTAGGGACAGAGGGCTGCAAGCCGGCGACGGTAAGCCAATCCCAGAAACCCTATCTCAGTCCGGATTGGAGTCTGCAACTCGACTCCATGAAGTCGGAATCGCTAGTAATCGCAGATCAGCATTGCTGCGGTGAATACGTTCCCGGCCCTTGTACACACCGCCCGTCACACCATGGGAGTTTGTTGCACCAGAAGCAGGTAGCTTAACCTTCGGGAGGGC</t>
  </si>
  <si>
    <t>TGCAGTCGACGGTAACAGGTCTTCGGATGCTGACGAGTGGCGAACGGGTGAGTAATACATCGGAACGTGCCTAGTAGTGGGGGATAACTACTCGAAAGAGTAGCTAATACCGCATGAGATCTACGGATGAAAGCAGGGGACCTTCGGGCCTTGTGCTACTAGAGCGGCTGATGGCAGATTAGGTAGTTGGTGGGGTAAAGGCTTACCAAGCCTGCGATCTGTAGCTGGTCTGAGAGGACGACCAGCCACACTGGGACTGAGACACGGCCCAGACTCCTACGGGAGGCAGCAGTGGGGAATTTTGGACAATGGGCGAAAGCCTGATCCAGCAATGCCGCGTGCAGGATGAAGGCCCTCGGGTTGTAAACTGCTTTTGTACGGAACGAAAAGCCTGGGGCTAATATCCCCGGGTCATGACGGTACCGTAAGAATAAGCACCGGCTAACTACGTGCCAGCAGCCGCGGTAATACGTAGGGTGCAAGCGTTAATCGGAATTACTGGGCGTAAAGCGTGCGCAGGCGGTTTTGTAAGACAGTGGTGAAATCCCCGGGCTCAACCTGGGAACTGCCATTGTGACTGCAAGGCTAGAGTGCGGCAGAGGGGGATGGAATTCCGCGTGTAGCAGTGAAATGCGTAGATATGCGGAGGAACACCGATGGCGAAGGCAATCCCCTGGGCCTGCACTGACGCTCATGCACGAAAGCGTGGGGAGCAAACAGGATTAGATACCCTGGTAGTCCACGCCCTAAACGATGTCAACTGGTTGTTGGGTCTTAACTGACTCAGTAACGAAGCTAACGCGTGAAGTTGACCGCCTGGGGAGTACGGCCGCAAGGTTGAAACTCAAAGGAATTGACGGGGACCCGCACAAGCGGTGGATGATGTGGTTTAATTCGATGCAACGCGAAAAACCTTACCCACCTTTGACATGGCAGGAACTTACCAGAGATGGTTTGGTGCTCGAAAGAGAACCTGCACACAGGTGCTGCATGGCTGTCGTCAGCTCGTGTCGTGAGATGTTGGGTTAAGTCCCGCAACGAGCGCAACCCTTGCCATTAGTTGCTACATTCAGTTGA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GAGGGCGCTTACCACGGCGGGGTTCGTGA</t>
  </si>
  <si>
    <t>N3,DF6,DF20</t>
  </si>
  <si>
    <t>CAATGCGGCGGCTATACATGCAAGTCGAGCGAACAGATAAGGAGCTTGCTCCTTTGACGTTAGCGGCGGACGGGTGAGTAACACGTGGGTAACCTACCTATAAGACTGGAATAACTCCGGGAAACCGGGGCTAATGCCGGATAACATATAGAACCGCATGGTTCTATAGTGAAAGATGGTTTTGCTATCACTTATAGATGGACCCGCGCCGTATTAGCTAGTTGGTAAGGTAATGGCTTACCAAGGCGACGATACGTAGCCGACCTGAGAGGGTGATCGGCCACACTGGAACTGAGACACGGTCCAGACTCCTACGGGAGGCAGCAGTAGGGAATCTTCCGCAATGGGCGAAAGCCTGACGGAGCAACGCCGCGTGAGTGATGAAGGGTTTCGGCTCGTAAAACTCTGTTATTAGGGAAGAACATATGTGTAAGTAACTGTGCACATCTTGACGGTACCTAATCAGAAAGCCACGGCTAACTACGTGCCAGCAGCCGCGGTAATACGTAGGTGGCAAGCGTTATCCGGAATTATTGGGCGTAAAGCGCGCGTAGGCGGTTTCTTAAGTCTGATGTGAAAGCCCACGGCTCAACCGTGGAGGGTCATTGGAAACTGGGAAACTTGAGTGCAGAAGAGGAAAGTGGAATTCCATGTGTAGCGGTGAAATGCGCAGAGATATGGAGGAACACCAGTGGCGAAAGCGACTTTCTGGTCTGTAACTGACGCTGATGTGCGAAAGCGTGGGGATCAAACAGGATTAGATACCCTGGTAGTCCACGCCGTAAACGATGAGTGCTAAGTGTTAGGGGGTTTCCGCCCCTTAGTGCTGCAGCTAACGCATTAAGCACTCCGCCTGGGGAGTACGACCGCAAGGTTGAAACTCAAAGGAATTGACGGGGACCCGCACAAGCGGTGGAGCATGTGGTTTAATTCGAAGCAACGCGAAGAACCTTACCAAATCTTGACATCCTTTGACCACTCTAGAGATAGAGCTTTCCCCTTCGGGGGACAAAGTGACAGGTGGTGCATGGTTGTCGTCAGCTCGTGTCGTGAGATGTTGGGTTAAGTCCCGCAACGAGCGCAACCCTTAAGCTTAGTTGCCATCATTAAGTTGGGCACTCTAGGTTGACTGCCGGTGACAAACCGGAGGAAGGTGGGGATGACGTCAAATCATCATGCCCCTTATGATTTGGGCTACACACGTGCTACAATGGACAATACAAAGGGCAGCTAAACCGCGAGGTCATGCAAATCCCATAAAGTTGTTCTCAGTTCGGATTGTAGTCTGCAACTCGACTACATGAAGCTGGAATCGCTAGTAATCGTAGATCAGCATGCTACGGTGAATACGTTCCCGGGTCTTGTACACACCGCCCGTCACACCACGAGAGTTTGTAACACCCGAAGCCGGTGGAGTAACCATTTATGGAGCTAGCCGTCGAAGGTGGGACAAATGATGGGGTGAAGTCGTAACAAGTTGCATGGGG</t>
  </si>
  <si>
    <t>N27,N36,DF19</t>
  </si>
  <si>
    <t>CTATACATGCAAGTCGAGCGAATGGATTAAGAGCTTGCTCTTATGAAGTTAGCGGCGGACGGGTGAGTAACACGTGGGTAACCTGCCCATAAGACTGGGATAACTCCGGGAAACCGGGGCTAATACCGGATAACATTTTGAACC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A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TGGAGCCAGCCGCCTAAGGTGGGACAGATGATTGGGGTGAAGTCGTAACAAGAGCAGGG</t>
  </si>
  <si>
    <t>N32,N41,DF22</t>
  </si>
  <si>
    <t>TGCAGTCGAGCGAATGGATTAAGAGCTTGCTCTTATGAAGTTAGCGGCGGACGGGTGAGTAACACGTGGGTAACCTGCCCATAAGACTGGGATAACTCCGGGAAACCGGGGCTAATACCGGATAACATTTTGAACC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A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TGGAGCCAGCCGCCTAAGGTGGGACAGA</t>
  </si>
  <si>
    <t>N20,DF37</t>
  </si>
  <si>
    <t>GCGTGCTATACATGCAGTCGAGCGGACAGATGGGAGCTTGCTCCCTGATGTTAGCGGCGGACGGGTGAGTAACACGTGGGTAACCTGCCTGTAAGACTGGGATAACTCCGGGAAACCGGGGCTAATACCGGATGGTTGTTTGAACCGCATGGTTCAAACATAAAAGGTGGCTTCGGCTACCACTTACAGATGGACCCGCGGCGCATTAGCTAGTTGGTGAGGTAACGGCTCACCAAGGCGACGATGCGTAGCCGACCTGAGAGGGTGATCGGCCACACTGGGACTGAGACACGGCCCAGACTCCTACGGGAGGCAGCAGTAGGGAATCTTCCGCAATGGACGAAAGTCTGACGGAGCAACGCCGCGTGAGTGATGAAGGTTTTCGGATCGTAAAGCTCTGTTGTTAGGGAAGAACAAGTACCGTTCGAATAGGGCGGT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TCCTAGAGATAGGACGTCCCCTTCGGGGGCAGAGTGACAGGTGGTGCATGGTTGTCGTCAGCTCGTGTCGTGAGATGTTGGGTTAAGTCCCGCAACGAGCGCAACCCTTGATCTTAGTTGCCAGCATTCAGTTGGGCACTCTAAGGTGACTGCCGGTGACAAACCGGAGGAAGGTGGGGATGACGTCAAATCATCATGCCCCTTATGACCTGGGCTACACACGTGCTACAATGGACAGAACAAAGGGCAGCGAAACCGCGAGGTTAAGCCAATCCCACAAATCTGTTCTCAGTTCGGATCGCAGTCTGCAACTCGACTGCGTGAAGCTGGAATCGCTAGTAATCGCGGATCAGCATGCCGCGGTGAATACGTTCCCGGGCCTTGTACACACCGCCCGTCACACCACGAGAGTTTGTAACACCCGAAGTCGGTGAGGTAACCTTTTAGGAGCCAGCCGCCGAAGGTGGGACAGATGATTGGGGTGAAGTCGTAACAAGAGCCTGT</t>
  </si>
  <si>
    <t>N21,N28,N47,DF24,DF45</t>
  </si>
  <si>
    <t>TGCAGCCGAGCGGTAGAGATCTTTCGGGATCTTGATAGCGGCGTACGGGTGCGGAACACGTGTGCAAGCTGCCTTTATCTGGGGGATAGCCTTTCGAAAGGAAGATTAATACCCCATAATATACTGAATGGCATCATTCGGTATTGAAAACTCCGGTGGATAGAGATGGGCACGCGCAAGATTAGATAGTTGGTGAGGTAACGGCTCACCAAGTCTACGATCTTTAGGGGGCCTGAGAGGGTGATCCCCCACACTGGTACTGAGACACGGACCAGACTCCTACGGGAGGCAGCAGTGAGGAATATTGGACAATGGGTGAGAGCCTGATCCAGCCATCCCGCGTGAAGGACGACGGCCCTATGGGTTGTAAACTTCTTTTGTATAGGGATAAACCTACCCTCGTGAGGGTAGCTGAAGGTACTATACGAATAAGCACCGGCTAAATCCGTGCCAGCACCCGCGGTAATACGGAGGGTGCAAGCGTTATCCGGATTTATTGGGTTTAAAGGGTCCGTATGCGGATCTGTAAGTCAGTGGTGAAATCTCACAGCTTAACTGTGAAACTGCCATTGATACTGCAGGTCTTGAGTGTTGTTGAAGTAACTGGAATAAGTAGTGTAGCGGTGAAATGCATAGATATTACTTAGAACACCAATTGCGAAGGCAGGTTACTAAGCAACAACTGACGCTGATGGACGAAAAGCGTGGGGAGCGAACAGGATTAGATACCCTGGTAGTCCACGCCGTAAACGATGCTAACTCGTTTCTGGAATGTAAGTTTCAGAGACTAAGCGAAAGTGATAAGTTAGCCACGTGGGGAGTACGAACGCAAGTTTGAAACTCAAAGGAATTGACGGGGGCCCGCACAAGCGGTGGATTATGTGGTTTAATTCGATGATACGCGAGGAACCTTACCA</t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</si>
</sst>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.0000_ "/>
    <numFmt numFmtId="179" formatCode="0.000_ "/>
  </numFmts>
  <fonts count="4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Palatino Linotype"/>
      <charset val="134"/>
    </font>
    <font>
      <sz val="12"/>
      <color theme="1"/>
      <name val="宋体"/>
      <charset val="134"/>
      <scheme val="minor"/>
    </font>
    <font>
      <i/>
      <u/>
      <sz val="12"/>
      <color theme="1"/>
      <name val="宋体"/>
      <charset val="134"/>
      <scheme val="minor"/>
    </font>
    <font>
      <i/>
      <sz val="12"/>
      <color theme="1"/>
      <name val="宋体"/>
      <charset val="134"/>
      <scheme val="minor"/>
    </font>
    <font>
      <sz val="11"/>
      <color theme="1"/>
      <name val="Palatino Linotype"/>
      <charset val="134"/>
    </font>
    <font>
      <sz val="10"/>
      <name val="Palatino Linotype"/>
      <charset val="0"/>
    </font>
    <font>
      <sz val="11"/>
      <name val="Palatino Linotype"/>
      <charset val="134"/>
    </font>
    <font>
      <sz val="9"/>
      <color theme="1"/>
      <name val="Palatino Linotype"/>
      <charset val="134"/>
    </font>
    <font>
      <sz val="9"/>
      <color rgb="FF000000"/>
      <name val="Palatino Linotype"/>
      <charset val="134"/>
    </font>
    <font>
      <sz val="10"/>
      <color theme="1"/>
      <name val="宋体"/>
      <charset val="134"/>
      <scheme val="minor"/>
    </font>
    <font>
      <i/>
      <sz val="9"/>
      <color theme="1"/>
      <name val="Palatino Linotype"/>
      <charset val="134"/>
    </font>
    <font>
      <sz val="11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sz val="10.5"/>
      <name val="宋体"/>
      <charset val="134"/>
    </font>
    <font>
      <sz val="10"/>
      <name val="宋体"/>
      <charset val="0"/>
    </font>
    <font>
      <sz val="12"/>
      <name val="宋体"/>
      <charset val="134"/>
    </font>
    <font>
      <sz val="11"/>
      <color theme="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7" applyNumberFormat="0" applyAlignment="0" applyProtection="0">
      <alignment vertical="center"/>
    </xf>
    <xf numFmtId="0" fontId="30" fillId="4" borderId="8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/>
    </xf>
    <xf numFmtId="0" fontId="8" fillId="0" borderId="3" xfId="0" applyFont="1" applyFill="1" applyBorder="1">
      <alignment vertical="center"/>
    </xf>
    <xf numFmtId="0" fontId="7" fillId="0" borderId="3" xfId="0" applyFont="1" applyBorder="1" applyAlignment="1"/>
    <xf numFmtId="0" fontId="8" fillId="0" borderId="0" xfId="0" applyFont="1" applyFill="1" applyBorder="1">
      <alignment vertical="center"/>
    </xf>
    <xf numFmtId="0" fontId="7" fillId="0" borderId="0" xfId="0" applyFont="1" applyAlignment="1"/>
    <xf numFmtId="0" fontId="8" fillId="0" borderId="2" xfId="0" applyFont="1" applyFill="1" applyBorder="1">
      <alignment vertical="center"/>
    </xf>
    <xf numFmtId="0" fontId="7" fillId="0" borderId="2" xfId="0" applyFont="1" applyBorder="1" applyAlignment="1"/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left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0" fontId="3" fillId="0" borderId="0" xfId="0" applyFont="1" applyFill="1" applyAlignment="1">
      <alignment vertical="center"/>
    </xf>
    <xf numFmtId="0" fontId="14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horizontal="left" vertical="center"/>
    </xf>
    <xf numFmtId="0" fontId="13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left" vertical="center"/>
    </xf>
    <xf numFmtId="177" fontId="3" fillId="0" borderId="2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0" fontId="13" fillId="0" borderId="0" xfId="0" applyFont="1" applyFill="1">
      <alignment vertical="center"/>
    </xf>
    <xf numFmtId="0" fontId="0" fillId="0" borderId="3" xfId="0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3" fillId="0" borderId="3" xfId="0" applyFont="1" applyFill="1" applyBorder="1">
      <alignment vertical="center"/>
    </xf>
    <xf numFmtId="0" fontId="15" fillId="0" borderId="3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176" fontId="15" fillId="0" borderId="3" xfId="0" applyNumberFormat="1" applyFont="1" applyFill="1" applyBorder="1" applyAlignment="1">
      <alignment horizontal="left" vertical="center"/>
    </xf>
    <xf numFmtId="176" fontId="15" fillId="0" borderId="0" xfId="0" applyNumberFormat="1" applyFont="1" applyFill="1" applyBorder="1" applyAlignment="1">
      <alignment horizontal="left" vertical="center"/>
    </xf>
    <xf numFmtId="176" fontId="15" fillId="0" borderId="2" xfId="0" applyNumberFormat="1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176" fontId="13" fillId="0" borderId="0" xfId="0" applyNumberFormat="1" applyFont="1" applyFill="1" applyBorder="1">
      <alignment vertical="center"/>
    </xf>
    <xf numFmtId="176" fontId="15" fillId="0" borderId="0" xfId="0" applyNumberFormat="1" applyFont="1" applyFill="1" applyBorder="1" applyAlignment="1">
      <alignment vertical="center"/>
    </xf>
    <xf numFmtId="176" fontId="13" fillId="0" borderId="2" xfId="0" applyNumberFormat="1" applyFont="1" applyFill="1" applyBorder="1">
      <alignment vertical="center"/>
    </xf>
    <xf numFmtId="176" fontId="15" fillId="0" borderId="2" xfId="0" applyNumberFormat="1" applyFont="1" applyFill="1" applyBorder="1" applyAlignment="1">
      <alignment vertical="center"/>
    </xf>
    <xf numFmtId="0" fontId="16" fillId="0" borderId="3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0" fillId="0" borderId="0" xfId="0" applyBorder="1">
      <alignment vertical="center"/>
    </xf>
    <xf numFmtId="176" fontId="15" fillId="0" borderId="3" xfId="0" applyNumberFormat="1" applyFont="1" applyFill="1" applyBorder="1" applyAlignment="1">
      <alignment vertical="center"/>
    </xf>
    <xf numFmtId="176" fontId="15" fillId="0" borderId="0" xfId="0" applyNumberFormat="1" applyFont="1" applyFill="1" applyAlignment="1">
      <alignment vertical="center"/>
    </xf>
    <xf numFmtId="178" fontId="13" fillId="0" borderId="3" xfId="0" applyNumberFormat="1" applyFont="1" applyFill="1" applyBorder="1">
      <alignment vertical="center"/>
    </xf>
    <xf numFmtId="178" fontId="13" fillId="0" borderId="0" xfId="0" applyNumberFormat="1" applyFont="1" applyFill="1">
      <alignment vertical="center"/>
    </xf>
    <xf numFmtId="178" fontId="13" fillId="0" borderId="2" xfId="0" applyNumberFormat="1" applyFont="1" applyFill="1" applyBorder="1">
      <alignment vertical="center"/>
    </xf>
    <xf numFmtId="0" fontId="17" fillId="0" borderId="3" xfId="0" applyFont="1" applyFill="1" applyBorder="1" applyAlignment="1">
      <alignment horizontal="justify" vertical="center"/>
    </xf>
    <xf numFmtId="0" fontId="17" fillId="0" borderId="0" xfId="0" applyFont="1" applyFill="1" applyAlignment="1">
      <alignment horizontal="justify" vertical="center"/>
    </xf>
    <xf numFmtId="0" fontId="17" fillId="0" borderId="2" xfId="0" applyFont="1" applyFill="1" applyBorder="1" applyAlignment="1">
      <alignment horizontal="justify" vertical="center"/>
    </xf>
    <xf numFmtId="0" fontId="18" fillId="0" borderId="0" xfId="0" applyFont="1" applyFill="1" applyAlignment="1"/>
    <xf numFmtId="0" fontId="0" fillId="0" borderId="3" xfId="0" applyBorder="1">
      <alignment vertical="center"/>
    </xf>
    <xf numFmtId="0" fontId="14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vertical="center"/>
    </xf>
    <xf numFmtId="179" fontId="15" fillId="0" borderId="0" xfId="0" applyNumberFormat="1" applyFont="1" applyFill="1" applyAlignment="1">
      <alignment vertical="center"/>
    </xf>
    <xf numFmtId="0" fontId="19" fillId="0" borderId="2" xfId="0" applyFont="1" applyFill="1" applyBorder="1" applyAlignment="1">
      <alignment vertical="center"/>
    </xf>
    <xf numFmtId="179" fontId="15" fillId="0" borderId="2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176" fontId="0" fillId="0" borderId="0" xfId="0" applyNumberFormat="1">
      <alignment vertical="center"/>
    </xf>
    <xf numFmtId="176" fontId="0" fillId="0" borderId="3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176" fontId="0" fillId="0" borderId="2" xfId="0" applyNumberFormat="1" applyBorder="1">
      <alignment vertical="center"/>
    </xf>
    <xf numFmtId="0" fontId="14" fillId="0" borderId="0" xfId="0" applyFont="1" applyFill="1" applyAlignment="1"/>
    <xf numFmtId="0" fontId="14" fillId="0" borderId="0" xfId="0" applyFont="1" applyAlignment="1"/>
    <xf numFmtId="0" fontId="14" fillId="0" borderId="2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3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80666759272121"/>
          <c:y val="0.158587727412889"/>
          <c:w val="0.882"/>
          <c:h val="0.711666666666667"/>
        </c:manualLayout>
      </c:layout>
      <c:scatterChart>
        <c:scatterStyle val="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"/>
                  <c:y val="-0.0034722222222222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'[1]Soluble sugar'!$F$45:$F$50</c:f>
              <c:numCache>
                <c:formatCode>General</c:formatCode>
                <c:ptCount val="6"/>
                <c:pt idx="0">
                  <c:v>0</c:v>
                </c:pt>
                <c:pt idx="1">
                  <c:v>0.055</c:v>
                </c:pt>
                <c:pt idx="2">
                  <c:v>0.126</c:v>
                </c:pt>
                <c:pt idx="3">
                  <c:v>0.192</c:v>
                </c:pt>
                <c:pt idx="4">
                  <c:v>0.272</c:v>
                </c:pt>
                <c:pt idx="5">
                  <c:v>0.329</c:v>
                </c:pt>
              </c:numCache>
            </c:numRef>
          </c:xVal>
          <c:yVal>
            <c:numRef>
              <c:f>'[1]Soluble sugar'!$G$45:$G$50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729913"/>
        <c:axId val="26106449"/>
      </c:scatterChart>
      <c:valAx>
        <c:axId val="11172991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6106449"/>
        <c:crosses val="autoZero"/>
        <c:crossBetween val="midCat"/>
      </c:valAx>
      <c:valAx>
        <c:axId val="2610644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1172991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4444444444444"/>
          <c:y val="0.183333333333333"/>
          <c:w val="0.882"/>
          <c:h val="0.711666666666667"/>
        </c:manualLayout>
      </c:layout>
      <c:scatterChart>
        <c:scatterStyle val="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"/>
                  <c:y val="-0.0077215140069247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[1]Starch!$F$33:$F$38</c:f>
              <c:numCache>
                <c:formatCode>General</c:formatCode>
                <c:ptCount val="6"/>
                <c:pt idx="0">
                  <c:v>0</c:v>
                </c:pt>
                <c:pt idx="1">
                  <c:v>0.096</c:v>
                </c:pt>
                <c:pt idx="2">
                  <c:v>0.193</c:v>
                </c:pt>
                <c:pt idx="3">
                  <c:v>0.291</c:v>
                </c:pt>
                <c:pt idx="4">
                  <c:v>0.387</c:v>
                </c:pt>
                <c:pt idx="5">
                  <c:v>0.469</c:v>
                </c:pt>
              </c:numCache>
            </c:numRef>
          </c:xVal>
          <c:yVal>
            <c:numRef>
              <c:f>[1]Starch!$G$33:$G$38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729913"/>
        <c:axId val="26106449"/>
      </c:scatterChart>
      <c:valAx>
        <c:axId val="11172991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6106449"/>
        <c:crosses val="autoZero"/>
        <c:crossBetween val="midCat"/>
      </c:valAx>
      <c:valAx>
        <c:axId val="2610644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1172991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4444444444444"/>
          <c:y val="0.183333333333333"/>
          <c:w val="0.882"/>
          <c:h val="0.711666666666667"/>
        </c:manualLayout>
      </c:layout>
      <c:scatterChart>
        <c:scatterStyle val="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"/>
                  <c:y val="-0.0034722222222222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[1]Cellulose!$P$24:$P$29</c:f>
              <c:numCache>
                <c:formatCode>General</c:formatCode>
                <c:ptCount val="6"/>
                <c:pt idx="0">
                  <c:v>0</c:v>
                </c:pt>
                <c:pt idx="1">
                  <c:v>0.022</c:v>
                </c:pt>
                <c:pt idx="2">
                  <c:v>0.056</c:v>
                </c:pt>
                <c:pt idx="3">
                  <c:v>0.085</c:v>
                </c:pt>
                <c:pt idx="4">
                  <c:v>0.115</c:v>
                </c:pt>
                <c:pt idx="5">
                  <c:v>0.143</c:v>
                </c:pt>
              </c:numCache>
            </c:numRef>
          </c:xVal>
          <c:yVal>
            <c:numRef>
              <c:f>[1]Cellulose!$Q$24:$Q$29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729913"/>
        <c:axId val="26106449"/>
      </c:scatterChart>
      <c:valAx>
        <c:axId val="11172991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6106449"/>
        <c:crosses val="autoZero"/>
        <c:crossBetween val="midCat"/>
      </c:valAx>
      <c:valAx>
        <c:axId val="2610644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1172991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"/>
                  <c:y val="-0.0034722222222222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'[2]2016年产量和品质指标'!$I$51:$I$57</c:f>
              <c:numCache>
                <c:formatCode>General</c:formatCode>
                <c:ptCount val="7"/>
                <c:pt idx="0">
                  <c:v>0</c:v>
                </c:pt>
                <c:pt idx="1">
                  <c:v>0.091</c:v>
                </c:pt>
                <c:pt idx="2">
                  <c:v>0.217</c:v>
                </c:pt>
                <c:pt idx="3">
                  <c:v>0.342</c:v>
                </c:pt>
                <c:pt idx="4">
                  <c:v>0.471</c:v>
                </c:pt>
                <c:pt idx="5">
                  <c:v>0.559</c:v>
                </c:pt>
                <c:pt idx="6">
                  <c:v>0.71</c:v>
                </c:pt>
              </c:numCache>
            </c:numRef>
          </c:xVal>
          <c:yVal>
            <c:numRef>
              <c:f>'[2]2016年产量和品质指标'!$J$51:$J$57</c:f>
              <c:numCache>
                <c:formatCode>General</c:formatCode>
                <c:ptCount val="7"/>
                <c:pt idx="0">
                  <c:v>0</c:v>
                </c:pt>
                <c:pt idx="1">
                  <c:v>250</c:v>
                </c:pt>
                <c:pt idx="2">
                  <c:v>500</c:v>
                </c:pt>
                <c:pt idx="3">
                  <c:v>750</c:v>
                </c:pt>
                <c:pt idx="4">
                  <c:v>1000</c:v>
                </c:pt>
                <c:pt idx="5">
                  <c:v>1250</c:v>
                </c:pt>
                <c:pt idx="6">
                  <c:v>1500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729913"/>
        <c:axId val="26106449"/>
      </c:scatterChart>
      <c:valAx>
        <c:axId val="11172991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6106449"/>
        <c:crosses val="autoZero"/>
        <c:crossBetween val="midCat"/>
      </c:valAx>
      <c:valAx>
        <c:axId val="2610644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1172991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83979224930084"/>
          <c:y val="0.195030473511486"/>
          <c:w val="0.857348434377082"/>
          <c:h val="0.708016877637131"/>
        </c:manualLayout>
      </c:layout>
      <c:scatterChart>
        <c:scatterStyle val="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"/>
                  <c:y val="-0.0034722222222222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'[1]Puerarin-1'!$O$13:$O$17</c:f>
              <c:numCache>
                <c:formatCode>General</c:formatCode>
                <c:ptCount val="5"/>
                <c:pt idx="0">
                  <c:v>56518</c:v>
                </c:pt>
                <c:pt idx="1">
                  <c:v>125715</c:v>
                </c:pt>
                <c:pt idx="2">
                  <c:v>194490</c:v>
                </c:pt>
                <c:pt idx="3">
                  <c:v>259585</c:v>
                </c:pt>
                <c:pt idx="4">
                  <c:v>327239</c:v>
                </c:pt>
              </c:numCache>
            </c:numRef>
          </c:xVal>
          <c:yVal>
            <c:numRef>
              <c:f>'[1]Puerarin-1'!$P$13:$P$17</c:f>
              <c:numCache>
                <c:formatCode>General</c:formatCode>
                <c:ptCount val="5"/>
                <c:pt idx="0">
                  <c:v>0.016</c:v>
                </c:pt>
                <c:pt idx="1">
                  <c:v>0.032</c:v>
                </c:pt>
                <c:pt idx="2">
                  <c:v>0.048</c:v>
                </c:pt>
                <c:pt idx="3">
                  <c:v>0.064</c:v>
                </c:pt>
                <c:pt idx="4">
                  <c:v>0.08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729913"/>
        <c:axId val="26106449"/>
      </c:scatterChart>
      <c:valAx>
        <c:axId val="11172991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6106449"/>
        <c:crosses val="autoZero"/>
        <c:crossBetween val="midCat"/>
      </c:valAx>
      <c:valAx>
        <c:axId val="2610644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1172991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111111111111"/>
          <c:y val="0.169444444444444"/>
          <c:w val="0.84325"/>
          <c:h val="0.61537037037037"/>
        </c:manualLayout>
      </c:layout>
      <c:scatterChart>
        <c:scatterStyle val="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[3]有效p原始数据!$C$26:$C$31</c:f>
              <c:numCache>
                <c:formatCode>General</c:formatCode>
                <c:ptCount val="6"/>
                <c:pt idx="0">
                  <c:v>0.074</c:v>
                </c:pt>
                <c:pt idx="1">
                  <c:v>0.115</c:v>
                </c:pt>
                <c:pt idx="2">
                  <c:v>0.158</c:v>
                </c:pt>
                <c:pt idx="3">
                  <c:v>0.193</c:v>
                </c:pt>
                <c:pt idx="4">
                  <c:v>0.251</c:v>
                </c:pt>
                <c:pt idx="5">
                  <c:v>0.3</c:v>
                </c:pt>
              </c:numCache>
            </c:numRef>
          </c:xVal>
          <c:yVal>
            <c:numRef>
              <c:f>[3]有效p原始数据!$D$26:$D$31</c:f>
              <c:numCache>
                <c:formatCode>General</c:formatCode>
                <c:ptCount val="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</c:numCache>
            </c:numRef>
          </c:y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51936065"/>
        <c:axId val="269916603"/>
      </c:scatterChart>
      <c:valAx>
        <c:axId val="15193606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69916603"/>
        <c:crosses val="autoZero"/>
        <c:crossBetween val="midCat"/>
      </c:valAx>
      <c:valAx>
        <c:axId val="2699166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5193606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42545</xdr:colOff>
      <xdr:row>12</xdr:row>
      <xdr:rowOff>81280</xdr:rowOff>
    </xdr:from>
    <xdr:to>
      <xdr:col>14</xdr:col>
      <xdr:colOff>354965</xdr:colOff>
      <xdr:row>24</xdr:row>
      <xdr:rowOff>24130</xdr:rowOff>
    </xdr:to>
    <xdr:graphicFrame>
      <xdr:nvGraphicFramePr>
        <xdr:cNvPr id="2" name="图表 1"/>
        <xdr:cNvGraphicFramePr/>
      </xdr:nvGraphicFramePr>
      <xdr:xfrm>
        <a:off x="3362960" y="2224405"/>
        <a:ext cx="2913380" cy="2057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467360</xdr:colOff>
      <xdr:row>12</xdr:row>
      <xdr:rowOff>28575</xdr:rowOff>
    </xdr:from>
    <xdr:to>
      <xdr:col>16</xdr:col>
      <xdr:colOff>0</xdr:colOff>
      <xdr:row>27</xdr:row>
      <xdr:rowOff>28575</xdr:rowOff>
    </xdr:to>
    <xdr:graphicFrame>
      <xdr:nvGraphicFramePr>
        <xdr:cNvPr id="2" name="图表 1"/>
        <xdr:cNvGraphicFramePr/>
      </xdr:nvGraphicFramePr>
      <xdr:xfrm>
        <a:off x="3630295" y="2171700"/>
        <a:ext cx="3462655" cy="26733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208915</xdr:colOff>
      <xdr:row>11</xdr:row>
      <xdr:rowOff>159385</xdr:rowOff>
    </xdr:from>
    <xdr:to>
      <xdr:col>20</xdr:col>
      <xdr:colOff>323215</xdr:colOff>
      <xdr:row>27</xdr:row>
      <xdr:rowOff>159385</xdr:rowOff>
    </xdr:to>
    <xdr:graphicFrame>
      <xdr:nvGraphicFramePr>
        <xdr:cNvPr id="2" name="图表 1"/>
        <xdr:cNvGraphicFramePr/>
      </xdr:nvGraphicFramePr>
      <xdr:xfrm>
        <a:off x="3295015" y="2131060"/>
        <a:ext cx="388620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57150</xdr:colOff>
      <xdr:row>12</xdr:row>
      <xdr:rowOff>0</xdr:rowOff>
    </xdr:from>
    <xdr:to>
      <xdr:col>25</xdr:col>
      <xdr:colOff>266700</xdr:colOff>
      <xdr:row>27</xdr:row>
      <xdr:rowOff>0</xdr:rowOff>
    </xdr:to>
    <xdr:graphicFrame>
      <xdr:nvGraphicFramePr>
        <xdr:cNvPr id="2" name="图表 1"/>
        <xdr:cNvGraphicFramePr/>
      </xdr:nvGraphicFramePr>
      <xdr:xfrm>
        <a:off x="5219700" y="2143125"/>
        <a:ext cx="6078220" cy="25717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216535</xdr:colOff>
      <xdr:row>11</xdr:row>
      <xdr:rowOff>161925</xdr:rowOff>
    </xdr:from>
    <xdr:to>
      <xdr:col>21</xdr:col>
      <xdr:colOff>102235</xdr:colOff>
      <xdr:row>27</xdr:row>
      <xdr:rowOff>104140</xdr:rowOff>
    </xdr:to>
    <xdr:graphicFrame>
      <xdr:nvGraphicFramePr>
        <xdr:cNvPr id="2" name="图表 1"/>
        <xdr:cNvGraphicFramePr/>
      </xdr:nvGraphicFramePr>
      <xdr:xfrm>
        <a:off x="3916045" y="2133600"/>
        <a:ext cx="7399020" cy="26854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264160</xdr:colOff>
      <xdr:row>12</xdr:row>
      <xdr:rowOff>116840</xdr:rowOff>
    </xdr:from>
    <xdr:to>
      <xdr:col>10</xdr:col>
      <xdr:colOff>559435</xdr:colOff>
      <xdr:row>28</xdr:row>
      <xdr:rowOff>50165</xdr:rowOff>
    </xdr:to>
    <xdr:graphicFrame>
      <xdr:nvGraphicFramePr>
        <xdr:cNvPr id="2" name="图表 1"/>
        <xdr:cNvGraphicFramePr/>
      </xdr:nvGraphicFramePr>
      <xdr:xfrm>
        <a:off x="2616200" y="2259965"/>
        <a:ext cx="3569335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0889;&#20316;\&#33883;&#26681;\manuscript\&#25968;&#25454;&#22788;&#29702;-23.9.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3454;&#39564;&#25968;&#25454;\&#33883;&#26681;\&#38534;&#23433;&#21439;&#37027;&#26704;&#38215;&#28010;&#28286;&#26449;&#22303;&#22756;&#21270;&#39564;&#32467;&#26524;&#65288;2017&#24180;&#65289;-&#20135;&#37327;&#21697;&#36136;-&#37101;&#20029;&#2153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&#20889;&#20316;\&#33883;&#26681;\manuscript\&#23454;&#39564;NLK&#21450;&#21697;&#36136;&#25968;&#254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单株重和产量"/>
      <sheetName val="品质指标"/>
      <sheetName val="Soluble sugar"/>
      <sheetName val="Starch"/>
      <sheetName val="Cellulose"/>
      <sheetName val="Flavonoid"/>
      <sheetName val="Puerarin"/>
      <sheetName val="Puerarin-1"/>
      <sheetName val="氮磷钾"/>
      <sheetName val="N"/>
      <sheetName val="n-1"/>
      <sheetName val="P"/>
      <sheetName val="p-1"/>
      <sheetName val="K"/>
      <sheetName val="内生菌-1"/>
      <sheetName val="内生菌-2"/>
    </sheetNames>
    <sheetDataSet>
      <sheetData sheetId="0"/>
      <sheetData sheetId="1"/>
      <sheetData sheetId="2">
        <row r="45">
          <cell r="F45">
            <v>0</v>
          </cell>
          <cell r="G45">
            <v>0</v>
          </cell>
        </row>
        <row r="46">
          <cell r="F46">
            <v>0.055</v>
          </cell>
          <cell r="G46">
            <v>20</v>
          </cell>
        </row>
        <row r="47">
          <cell r="F47">
            <v>0.126</v>
          </cell>
          <cell r="G47">
            <v>40</v>
          </cell>
        </row>
        <row r="48">
          <cell r="F48">
            <v>0.192</v>
          </cell>
          <cell r="G48">
            <v>60</v>
          </cell>
        </row>
        <row r="49">
          <cell r="F49">
            <v>0.272</v>
          </cell>
          <cell r="G49">
            <v>80</v>
          </cell>
        </row>
        <row r="50">
          <cell r="F50">
            <v>0.329</v>
          </cell>
          <cell r="G50">
            <v>100</v>
          </cell>
        </row>
      </sheetData>
      <sheetData sheetId="3">
        <row r="33">
          <cell r="F33">
            <v>0</v>
          </cell>
          <cell r="G33">
            <v>0</v>
          </cell>
        </row>
        <row r="34">
          <cell r="F34">
            <v>0.096</v>
          </cell>
          <cell r="G34">
            <v>20</v>
          </cell>
        </row>
        <row r="35">
          <cell r="F35">
            <v>0.193</v>
          </cell>
          <cell r="G35">
            <v>40</v>
          </cell>
        </row>
        <row r="36">
          <cell r="F36">
            <v>0.291</v>
          </cell>
          <cell r="G36">
            <v>60</v>
          </cell>
        </row>
        <row r="37">
          <cell r="F37">
            <v>0.387</v>
          </cell>
          <cell r="G37">
            <v>80</v>
          </cell>
        </row>
        <row r="38">
          <cell r="F38">
            <v>0.469</v>
          </cell>
          <cell r="G38">
            <v>100</v>
          </cell>
        </row>
      </sheetData>
      <sheetData sheetId="4">
        <row r="24">
          <cell r="P24">
            <v>0</v>
          </cell>
          <cell r="Q24">
            <v>0</v>
          </cell>
        </row>
        <row r="25">
          <cell r="P25">
            <v>0.022</v>
          </cell>
          <cell r="Q25">
            <v>20</v>
          </cell>
        </row>
        <row r="26">
          <cell r="P26">
            <v>0.056</v>
          </cell>
          <cell r="Q26">
            <v>40</v>
          </cell>
        </row>
        <row r="27">
          <cell r="P27">
            <v>0.085</v>
          </cell>
          <cell r="Q27">
            <v>60</v>
          </cell>
        </row>
        <row r="28">
          <cell r="P28">
            <v>0.115</v>
          </cell>
          <cell r="Q28">
            <v>80</v>
          </cell>
        </row>
        <row r="29">
          <cell r="P29">
            <v>0.143</v>
          </cell>
          <cell r="Q29">
            <v>100</v>
          </cell>
        </row>
      </sheetData>
      <sheetData sheetId="5"/>
      <sheetData sheetId="6"/>
      <sheetData sheetId="7">
        <row r="13">
          <cell r="O13">
            <v>56518</v>
          </cell>
          <cell r="P13">
            <v>0.016</v>
          </cell>
        </row>
        <row r="14">
          <cell r="O14">
            <v>125715</v>
          </cell>
          <cell r="P14">
            <v>0.032</v>
          </cell>
        </row>
        <row r="15">
          <cell r="O15">
            <v>194490</v>
          </cell>
          <cell r="P15">
            <v>0.048</v>
          </cell>
        </row>
        <row r="16">
          <cell r="O16">
            <v>259585</v>
          </cell>
          <cell r="P16">
            <v>0.064</v>
          </cell>
        </row>
        <row r="17">
          <cell r="O17">
            <v>327239</v>
          </cell>
          <cell r="P17">
            <v>0.08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土壤状况"/>
      <sheetName val="2018年农艺性状和产量"/>
      <sheetName val="2016年产量和品质指标"/>
      <sheetName val="Sheet1"/>
    </sheetNames>
    <sheetDataSet>
      <sheetData sheetId="0"/>
      <sheetData sheetId="1"/>
      <sheetData sheetId="2">
        <row r="51">
          <cell r="I51">
            <v>0</v>
          </cell>
          <cell r="J51">
            <v>0</v>
          </cell>
        </row>
        <row r="52">
          <cell r="I52">
            <v>0.091</v>
          </cell>
          <cell r="J52">
            <v>250</v>
          </cell>
        </row>
        <row r="53">
          <cell r="I53">
            <v>0.217</v>
          </cell>
          <cell r="J53">
            <v>500</v>
          </cell>
        </row>
        <row r="54">
          <cell r="I54">
            <v>0.342</v>
          </cell>
          <cell r="J54">
            <v>750</v>
          </cell>
        </row>
        <row r="55">
          <cell r="I55">
            <v>0.471</v>
          </cell>
          <cell r="J55">
            <v>1000</v>
          </cell>
        </row>
        <row r="56">
          <cell r="I56">
            <v>0.559</v>
          </cell>
          <cell r="J56">
            <v>1250</v>
          </cell>
        </row>
        <row r="57">
          <cell r="I57">
            <v>0.71</v>
          </cell>
          <cell r="J57">
            <v>1500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土壤npk汇总"/>
      <sheetName val="Sheet1"/>
      <sheetName val="品质汇总"/>
      <sheetName val="全N"/>
      <sheetName val="有效p原始数据"/>
      <sheetName val="速效K"/>
      <sheetName val="块根品质"/>
      <sheetName val="根蔸品质"/>
      <sheetName val="品质汇总整理20190116"/>
      <sheetName val="总黄酮"/>
      <sheetName val="葛根素"/>
      <sheetName val="20190212品质汇总"/>
    </sheetNames>
    <sheetDataSet>
      <sheetData sheetId="0"/>
      <sheetData sheetId="1"/>
      <sheetData sheetId="2"/>
      <sheetData sheetId="3"/>
      <sheetData sheetId="4">
        <row r="26">
          <cell r="C26">
            <v>0.074</v>
          </cell>
          <cell r="D26">
            <v>0</v>
          </cell>
        </row>
        <row r="27">
          <cell r="C27">
            <v>0.115</v>
          </cell>
          <cell r="D27">
            <v>0.1</v>
          </cell>
        </row>
        <row r="28">
          <cell r="C28">
            <v>0.158</v>
          </cell>
          <cell r="D28">
            <v>0.2</v>
          </cell>
        </row>
        <row r="29">
          <cell r="C29">
            <v>0.193</v>
          </cell>
          <cell r="D29">
            <v>0.3</v>
          </cell>
        </row>
        <row r="30">
          <cell r="C30">
            <v>0.251</v>
          </cell>
          <cell r="D30">
            <v>0.4</v>
          </cell>
        </row>
        <row r="31">
          <cell r="C31">
            <v>0.3</v>
          </cell>
          <cell r="D31">
            <v>0.5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20"/>
  <sheetViews>
    <sheetView workbookViewId="0">
      <selection activeCell="F22" sqref="F22"/>
    </sheetView>
  </sheetViews>
  <sheetFormatPr defaultColWidth="9" defaultRowHeight="13.5" outlineLevelCol="7"/>
  <cols>
    <col min="1" max="1" width="7.25" customWidth="1"/>
    <col min="2" max="7" width="5.5" customWidth="1"/>
    <col min="8" max="8" width="9.5" style="101" customWidth="1"/>
  </cols>
  <sheetData>
    <row r="2" spans="1:8">
      <c r="A2" s="56" t="s">
        <v>0</v>
      </c>
      <c r="B2" s="56"/>
      <c r="C2" s="56"/>
      <c r="D2" s="56"/>
      <c r="E2" s="56"/>
      <c r="F2" s="56"/>
      <c r="G2" s="56"/>
      <c r="H2" s="102"/>
    </row>
    <row r="3" spans="1:8">
      <c r="A3" s="103" t="s">
        <v>1</v>
      </c>
      <c r="B3" s="103">
        <v>1</v>
      </c>
      <c r="C3" s="103">
        <v>2</v>
      </c>
      <c r="D3" s="103">
        <v>3</v>
      </c>
      <c r="E3" s="103">
        <v>4</v>
      </c>
      <c r="F3" s="103">
        <v>5</v>
      </c>
      <c r="G3" s="103">
        <v>6</v>
      </c>
      <c r="H3" s="104" t="s">
        <v>2</v>
      </c>
    </row>
    <row r="4" spans="1:8">
      <c r="A4" t="s">
        <v>3</v>
      </c>
      <c r="B4" s="105">
        <v>3.8</v>
      </c>
      <c r="C4" s="105">
        <v>3.385</v>
      </c>
      <c r="D4" s="105">
        <v>2.98</v>
      </c>
      <c r="E4" s="105">
        <v>2.86</v>
      </c>
      <c r="F4" s="105">
        <v>2.76</v>
      </c>
      <c r="G4" s="105">
        <v>3.42</v>
      </c>
      <c r="H4" s="101">
        <f t="shared" ref="H4:H8" si="0">AVERAGE(B4:G4)</f>
        <v>3.20083333333333</v>
      </c>
    </row>
    <row r="5" spans="1:8">
      <c r="A5" t="s">
        <v>4</v>
      </c>
      <c r="B5" s="105">
        <v>1.735</v>
      </c>
      <c r="C5" s="105">
        <v>1.86</v>
      </c>
      <c r="D5" s="105">
        <v>1.41</v>
      </c>
      <c r="E5" s="105">
        <v>2.87</v>
      </c>
      <c r="F5" s="105">
        <v>2.62</v>
      </c>
      <c r="H5" s="101">
        <f t="shared" si="0"/>
        <v>2.099</v>
      </c>
    </row>
    <row r="6" spans="1:8">
      <c r="A6" t="s">
        <v>5</v>
      </c>
      <c r="B6" s="105">
        <v>3.36</v>
      </c>
      <c r="C6" s="105">
        <v>3.61</v>
      </c>
      <c r="D6" s="105">
        <v>1.305</v>
      </c>
      <c r="E6" s="105">
        <v>3.63</v>
      </c>
      <c r="F6" s="105">
        <v>1.57</v>
      </c>
      <c r="H6" s="101">
        <f t="shared" si="0"/>
        <v>2.695</v>
      </c>
    </row>
    <row r="7" spans="1:8">
      <c r="A7" t="s">
        <v>6</v>
      </c>
      <c r="B7" s="105">
        <v>5.02</v>
      </c>
      <c r="C7" s="105">
        <v>2.33</v>
      </c>
      <c r="D7" s="105">
        <v>2.085</v>
      </c>
      <c r="E7" s="105">
        <v>1.76</v>
      </c>
      <c r="F7" s="105">
        <v>1.625</v>
      </c>
      <c r="H7" s="101">
        <f t="shared" si="0"/>
        <v>2.564</v>
      </c>
    </row>
    <row r="8" spans="1:8">
      <c r="A8" t="s">
        <v>7</v>
      </c>
      <c r="B8" s="105">
        <v>5.32</v>
      </c>
      <c r="C8" s="105">
        <v>2.335</v>
      </c>
      <c r="D8" s="105">
        <v>1.9549</v>
      </c>
      <c r="E8" s="105">
        <v>2.26</v>
      </c>
      <c r="F8" s="105">
        <v>2.335</v>
      </c>
      <c r="H8" s="101">
        <f t="shared" si="0"/>
        <v>2.84098</v>
      </c>
    </row>
    <row r="9" spans="1:8">
      <c r="A9" t="s">
        <v>8</v>
      </c>
      <c r="B9" s="106">
        <v>2.44</v>
      </c>
      <c r="C9" s="106">
        <v>3.83</v>
      </c>
      <c r="D9" s="106">
        <v>2.82</v>
      </c>
      <c r="E9" s="106">
        <v>2.81</v>
      </c>
      <c r="F9" s="106">
        <v>3.31</v>
      </c>
      <c r="H9" s="101">
        <f>AVERAGE(B9:F9)</f>
        <v>3.042</v>
      </c>
    </row>
    <row r="10" spans="1:8">
      <c r="A10" s="103" t="s">
        <v>9</v>
      </c>
      <c r="B10" s="107">
        <v>2.72</v>
      </c>
      <c r="C10" s="107">
        <v>2.4</v>
      </c>
      <c r="D10" s="107">
        <v>3.01</v>
      </c>
      <c r="E10" s="107">
        <v>1.9</v>
      </c>
      <c r="F10" s="107">
        <v>2.2</v>
      </c>
      <c r="G10" s="103"/>
      <c r="H10" s="104">
        <f>AVERAGE(B10:G10)</f>
        <v>2.446</v>
      </c>
    </row>
    <row r="12" spans="1:8">
      <c r="A12" s="56" t="s">
        <v>10</v>
      </c>
      <c r="B12" s="56"/>
      <c r="C12" s="56"/>
      <c r="D12" s="56"/>
      <c r="E12" s="56"/>
      <c r="F12" s="56"/>
      <c r="G12" s="56"/>
      <c r="H12" s="102"/>
    </row>
    <row r="13" spans="1:8">
      <c r="A13" s="103" t="s">
        <v>1</v>
      </c>
      <c r="B13" s="103">
        <v>1</v>
      </c>
      <c r="C13" s="103">
        <v>2</v>
      </c>
      <c r="D13" s="103">
        <v>3</v>
      </c>
      <c r="E13" s="103">
        <v>4</v>
      </c>
      <c r="F13" s="103">
        <v>5</v>
      </c>
      <c r="G13" s="103">
        <v>6</v>
      </c>
      <c r="H13" s="104" t="s">
        <v>2</v>
      </c>
    </row>
    <row r="14" spans="1:8">
      <c r="A14" t="s">
        <v>3</v>
      </c>
      <c r="B14">
        <f t="shared" ref="B14:G14" si="1">B4*1000</f>
        <v>3800</v>
      </c>
      <c r="C14">
        <f t="shared" si="1"/>
        <v>3385</v>
      </c>
      <c r="D14">
        <f t="shared" si="1"/>
        <v>2980</v>
      </c>
      <c r="E14">
        <f t="shared" si="1"/>
        <v>2860</v>
      </c>
      <c r="F14">
        <f t="shared" si="1"/>
        <v>2760</v>
      </c>
      <c r="G14">
        <f t="shared" si="1"/>
        <v>3420</v>
      </c>
      <c r="H14" s="101">
        <f t="shared" ref="H13:H20" si="2">AVERAGE(B14:G14)</f>
        <v>3200.83333333333</v>
      </c>
    </row>
    <row r="15" spans="1:8">
      <c r="A15" t="s">
        <v>4</v>
      </c>
      <c r="B15">
        <f t="shared" ref="B15:F15" si="3">B5*1000</f>
        <v>1735</v>
      </c>
      <c r="C15">
        <f t="shared" si="3"/>
        <v>1860</v>
      </c>
      <c r="D15">
        <f t="shared" si="3"/>
        <v>1410</v>
      </c>
      <c r="E15">
        <f t="shared" si="3"/>
        <v>2870</v>
      </c>
      <c r="F15">
        <f t="shared" si="3"/>
        <v>2620</v>
      </c>
      <c r="H15" s="101">
        <f t="shared" si="2"/>
        <v>2099</v>
      </c>
    </row>
    <row r="16" spans="1:8">
      <c r="A16" t="s">
        <v>5</v>
      </c>
      <c r="B16">
        <f t="shared" ref="B16:F16" si="4">B6*1000</f>
        <v>3360</v>
      </c>
      <c r="C16">
        <f t="shared" si="4"/>
        <v>3610</v>
      </c>
      <c r="D16">
        <f t="shared" si="4"/>
        <v>1305</v>
      </c>
      <c r="E16">
        <f t="shared" si="4"/>
        <v>3630</v>
      </c>
      <c r="F16">
        <f t="shared" si="4"/>
        <v>1570</v>
      </c>
      <c r="H16" s="101">
        <f t="shared" si="2"/>
        <v>2695</v>
      </c>
    </row>
    <row r="17" spans="1:8">
      <c r="A17" t="s">
        <v>6</v>
      </c>
      <c r="B17">
        <f t="shared" ref="B17:F17" si="5">B7*1000</f>
        <v>5020</v>
      </c>
      <c r="C17">
        <f t="shared" si="5"/>
        <v>2330</v>
      </c>
      <c r="D17">
        <f t="shared" si="5"/>
        <v>2085</v>
      </c>
      <c r="E17">
        <f t="shared" si="5"/>
        <v>1760</v>
      </c>
      <c r="F17">
        <f t="shared" si="5"/>
        <v>1625</v>
      </c>
      <c r="H17" s="101">
        <f t="shared" si="2"/>
        <v>2564</v>
      </c>
    </row>
    <row r="18" spans="1:8">
      <c r="A18" t="s">
        <v>7</v>
      </c>
      <c r="B18">
        <f t="shared" ref="B18:F18" si="6">B8*1000</f>
        <v>5320</v>
      </c>
      <c r="C18">
        <f t="shared" si="6"/>
        <v>2335</v>
      </c>
      <c r="D18">
        <f t="shared" si="6"/>
        <v>1954.9</v>
      </c>
      <c r="E18">
        <f t="shared" si="6"/>
        <v>2260</v>
      </c>
      <c r="F18">
        <f t="shared" si="6"/>
        <v>2335</v>
      </c>
      <c r="H18" s="101">
        <f t="shared" si="2"/>
        <v>2840.98</v>
      </c>
    </row>
    <row r="19" spans="1:8">
      <c r="A19" t="s">
        <v>8</v>
      </c>
      <c r="B19">
        <f t="shared" ref="B19:F19" si="7">B9*1000</f>
        <v>2440</v>
      </c>
      <c r="C19">
        <f t="shared" si="7"/>
        <v>3830</v>
      </c>
      <c r="D19">
        <f t="shared" si="7"/>
        <v>2820</v>
      </c>
      <c r="E19">
        <f t="shared" si="7"/>
        <v>2810</v>
      </c>
      <c r="F19">
        <f t="shared" si="7"/>
        <v>3310</v>
      </c>
      <c r="H19" s="101">
        <f t="shared" si="2"/>
        <v>3042</v>
      </c>
    </row>
    <row r="20" spans="1:8">
      <c r="A20" s="103" t="s">
        <v>9</v>
      </c>
      <c r="B20" s="103">
        <f t="shared" ref="B20:F20" si="8">B10*1000</f>
        <v>2720</v>
      </c>
      <c r="C20" s="103">
        <f t="shared" si="8"/>
        <v>2400</v>
      </c>
      <c r="D20" s="103">
        <f t="shared" si="8"/>
        <v>3010</v>
      </c>
      <c r="E20" s="103">
        <f t="shared" si="8"/>
        <v>1900</v>
      </c>
      <c r="F20" s="103">
        <f t="shared" si="8"/>
        <v>2200</v>
      </c>
      <c r="G20" s="103"/>
      <c r="H20" s="104">
        <f t="shared" si="2"/>
        <v>2446</v>
      </c>
    </row>
  </sheetData>
  <mergeCells count="2">
    <mergeCell ref="A2:H2"/>
    <mergeCell ref="A12:H12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26"/>
  <sheetViews>
    <sheetView workbookViewId="0">
      <selection activeCell="H7" sqref="H7:H9"/>
    </sheetView>
  </sheetViews>
  <sheetFormatPr defaultColWidth="9" defaultRowHeight="13.5"/>
  <cols>
    <col min="2" max="2" width="10.375" customWidth="1"/>
    <col min="7" max="7" width="18" customWidth="1"/>
    <col min="13" max="13" width="21" customWidth="1"/>
  </cols>
  <sheetData>
    <row r="2" ht="14.25" spans="1:13">
      <c r="A2" s="24" t="s">
        <v>30</v>
      </c>
      <c r="B2" s="25" t="s">
        <v>31</v>
      </c>
      <c r="C2" s="24"/>
      <c r="D2" s="24"/>
      <c r="E2" s="24"/>
      <c r="F2" s="26"/>
      <c r="G2" s="24"/>
      <c r="H2" s="25" t="s">
        <v>32</v>
      </c>
      <c r="I2" s="24"/>
      <c r="J2" s="24"/>
      <c r="K2" s="24"/>
      <c r="L2" s="26"/>
      <c r="M2" s="24"/>
    </row>
    <row r="3" ht="42.75" spans="1:13">
      <c r="A3" s="27"/>
      <c r="B3" s="28" t="s">
        <v>33</v>
      </c>
      <c r="C3" s="28" t="s">
        <v>34</v>
      </c>
      <c r="D3" s="28" t="s">
        <v>35</v>
      </c>
      <c r="E3" s="28" t="s">
        <v>36</v>
      </c>
      <c r="F3" s="29" t="s">
        <v>37</v>
      </c>
      <c r="G3" s="28" t="s">
        <v>38</v>
      </c>
      <c r="H3" s="28" t="s">
        <v>33</v>
      </c>
      <c r="I3" s="28" t="s">
        <v>34</v>
      </c>
      <c r="J3" s="28" t="s">
        <v>35</v>
      </c>
      <c r="K3" s="28" t="s">
        <v>36</v>
      </c>
      <c r="L3" s="29" t="s">
        <v>37</v>
      </c>
      <c r="M3" s="28" t="s">
        <v>38</v>
      </c>
    </row>
    <row r="4" ht="14.25" spans="1:13">
      <c r="A4" s="30" t="s">
        <v>39</v>
      </c>
      <c r="B4" s="31" t="s">
        <v>40</v>
      </c>
      <c r="C4" s="32" t="s">
        <v>41</v>
      </c>
      <c r="D4" s="32" t="s">
        <v>41</v>
      </c>
      <c r="E4" s="32" t="s">
        <v>41</v>
      </c>
      <c r="F4" s="33" t="s">
        <v>41</v>
      </c>
      <c r="G4" s="32" t="s">
        <v>41</v>
      </c>
      <c r="H4" s="31" t="s">
        <v>40</v>
      </c>
      <c r="I4" s="32" t="s">
        <v>41</v>
      </c>
      <c r="J4" s="32" t="s">
        <v>41</v>
      </c>
      <c r="K4" s="32" t="s">
        <v>41</v>
      </c>
      <c r="L4" s="33" t="s">
        <v>41</v>
      </c>
      <c r="M4" s="32" t="s">
        <v>41</v>
      </c>
    </row>
    <row r="5" ht="14.25" spans="1:13">
      <c r="A5" s="30"/>
      <c r="B5" s="31" t="s">
        <v>42</v>
      </c>
      <c r="C5" s="31" t="s">
        <v>43</v>
      </c>
      <c r="D5" s="34">
        <v>39</v>
      </c>
      <c r="E5" s="31">
        <v>67</v>
      </c>
      <c r="F5" s="35">
        <f t="shared" ref="F5:F9" si="0">D5/E5*100</f>
        <v>58.2089552238806</v>
      </c>
      <c r="G5" s="36" t="s">
        <v>44</v>
      </c>
      <c r="H5" s="31" t="s">
        <v>42</v>
      </c>
      <c r="I5" s="31" t="s">
        <v>45</v>
      </c>
      <c r="J5" s="31">
        <v>32</v>
      </c>
      <c r="K5" s="31">
        <v>66</v>
      </c>
      <c r="L5" s="35">
        <f t="shared" ref="L5:L9" si="1">J5/K5*100</f>
        <v>48.4848484848485</v>
      </c>
      <c r="M5" s="36" t="s">
        <v>46</v>
      </c>
    </row>
    <row r="6" ht="14.25" spans="1:13">
      <c r="A6" s="30"/>
      <c r="B6" s="31"/>
      <c r="C6" s="31" t="s">
        <v>47</v>
      </c>
      <c r="D6" s="31">
        <v>18</v>
      </c>
      <c r="E6" s="31">
        <v>67</v>
      </c>
      <c r="F6" s="35">
        <f t="shared" si="0"/>
        <v>26.865671641791</v>
      </c>
      <c r="G6" s="36" t="s">
        <v>48</v>
      </c>
      <c r="H6" s="31"/>
      <c r="I6" s="31" t="s">
        <v>49</v>
      </c>
      <c r="J6" s="31">
        <v>23</v>
      </c>
      <c r="K6" s="31">
        <v>66</v>
      </c>
      <c r="L6" s="35">
        <f t="shared" si="1"/>
        <v>34.8484848484849</v>
      </c>
      <c r="M6" s="36" t="s">
        <v>50</v>
      </c>
    </row>
    <row r="7" ht="14.25" spans="1:13">
      <c r="A7" s="30"/>
      <c r="B7" s="30" t="s">
        <v>51</v>
      </c>
      <c r="C7" s="31" t="s">
        <v>52</v>
      </c>
      <c r="D7" s="31">
        <v>33</v>
      </c>
      <c r="E7" s="31">
        <v>98</v>
      </c>
      <c r="F7" s="35">
        <f t="shared" si="0"/>
        <v>33.6734693877551</v>
      </c>
      <c r="G7" s="36" t="s">
        <v>46</v>
      </c>
      <c r="H7" s="30" t="s">
        <v>51</v>
      </c>
      <c r="I7" s="31" t="s">
        <v>53</v>
      </c>
      <c r="J7" s="31">
        <v>28</v>
      </c>
      <c r="K7" s="31">
        <v>83</v>
      </c>
      <c r="L7" s="35">
        <f t="shared" si="1"/>
        <v>33.7349397590361</v>
      </c>
      <c r="M7" s="36" t="s">
        <v>54</v>
      </c>
    </row>
    <row r="8" ht="14.25" spans="1:13">
      <c r="A8" s="30"/>
      <c r="B8" s="30"/>
      <c r="C8" s="31" t="s">
        <v>55</v>
      </c>
      <c r="D8" s="31">
        <v>30</v>
      </c>
      <c r="E8" s="31">
        <v>98</v>
      </c>
      <c r="F8" s="35">
        <f t="shared" si="0"/>
        <v>30.6122448979592</v>
      </c>
      <c r="G8" s="36" t="s">
        <v>54</v>
      </c>
      <c r="H8" s="30"/>
      <c r="I8" s="31" t="s">
        <v>56</v>
      </c>
      <c r="J8" s="31">
        <v>23</v>
      </c>
      <c r="K8" s="31">
        <v>83</v>
      </c>
      <c r="L8" s="35">
        <f t="shared" si="1"/>
        <v>27.710843373494</v>
      </c>
      <c r="M8" s="36" t="s">
        <v>57</v>
      </c>
    </row>
    <row r="9" ht="14.25" spans="1:13">
      <c r="A9" s="30"/>
      <c r="B9" s="30"/>
      <c r="C9" s="31" t="s">
        <v>58</v>
      </c>
      <c r="D9" s="31">
        <v>26</v>
      </c>
      <c r="E9" s="31">
        <v>98</v>
      </c>
      <c r="F9" s="35">
        <f t="shared" si="0"/>
        <v>26.530612244898</v>
      </c>
      <c r="G9" s="36" t="s">
        <v>59</v>
      </c>
      <c r="H9" s="30"/>
      <c r="I9" s="31" t="s">
        <v>60</v>
      </c>
      <c r="J9" s="31">
        <v>22</v>
      </c>
      <c r="K9" s="31">
        <v>83</v>
      </c>
      <c r="L9" s="35">
        <f t="shared" si="1"/>
        <v>26.5060240963855</v>
      </c>
      <c r="M9" s="36" t="s">
        <v>59</v>
      </c>
    </row>
    <row r="10" ht="14.25" spans="1:13">
      <c r="A10" s="30" t="s">
        <v>4</v>
      </c>
      <c r="B10" s="31" t="s">
        <v>40</v>
      </c>
      <c r="C10" s="32" t="s">
        <v>41</v>
      </c>
      <c r="D10" s="32" t="s">
        <v>41</v>
      </c>
      <c r="E10" s="32" t="s">
        <v>41</v>
      </c>
      <c r="F10" s="33" t="s">
        <v>41</v>
      </c>
      <c r="G10" s="32" t="s">
        <v>41</v>
      </c>
      <c r="H10" s="31" t="s">
        <v>40</v>
      </c>
      <c r="I10" s="32" t="s">
        <v>41</v>
      </c>
      <c r="J10" s="32" t="s">
        <v>41</v>
      </c>
      <c r="K10" s="32" t="s">
        <v>41</v>
      </c>
      <c r="L10" s="33" t="s">
        <v>41</v>
      </c>
      <c r="M10" s="32" t="s">
        <v>41</v>
      </c>
    </row>
    <row r="11" ht="14.25" spans="1:13">
      <c r="A11" s="30"/>
      <c r="B11" s="31" t="s">
        <v>42</v>
      </c>
      <c r="C11" s="31" t="s">
        <v>61</v>
      </c>
      <c r="D11" s="31">
        <v>80</v>
      </c>
      <c r="E11" s="31">
        <v>124</v>
      </c>
      <c r="F11" s="35">
        <f t="shared" ref="F11:F15" si="2">D11/E11*100</f>
        <v>64.5161290322581</v>
      </c>
      <c r="G11" s="36" t="s">
        <v>62</v>
      </c>
      <c r="H11" s="31" t="s">
        <v>42</v>
      </c>
      <c r="I11" s="31" t="s">
        <v>63</v>
      </c>
      <c r="J11" s="31">
        <v>109</v>
      </c>
      <c r="K11" s="31">
        <v>157</v>
      </c>
      <c r="L11" s="35">
        <f t="shared" ref="L11:L15" si="3">J11/K11*100</f>
        <v>69.4267515923567</v>
      </c>
      <c r="M11" s="36" t="s">
        <v>62</v>
      </c>
    </row>
    <row r="12" ht="14.25" spans="1:13">
      <c r="A12" s="30"/>
      <c r="B12" s="31" t="s">
        <v>51</v>
      </c>
      <c r="C12" s="31" t="s">
        <v>64</v>
      </c>
      <c r="D12" s="31">
        <v>67</v>
      </c>
      <c r="E12" s="31">
        <v>112</v>
      </c>
      <c r="F12" s="35">
        <f t="shared" si="2"/>
        <v>59.8214285714286</v>
      </c>
      <c r="G12" s="36" t="s">
        <v>65</v>
      </c>
      <c r="H12" s="31" t="s">
        <v>51</v>
      </c>
      <c r="I12" s="31" t="s">
        <v>66</v>
      </c>
      <c r="J12" s="31">
        <v>96</v>
      </c>
      <c r="K12" s="31">
        <v>136</v>
      </c>
      <c r="L12" s="35">
        <f t="shared" si="3"/>
        <v>70.5882352941177</v>
      </c>
      <c r="M12" s="36" t="s">
        <v>67</v>
      </c>
    </row>
    <row r="13" ht="14.25" spans="1:13">
      <c r="A13" s="30" t="s">
        <v>5</v>
      </c>
      <c r="B13" s="31" t="s">
        <v>40</v>
      </c>
      <c r="C13" s="32" t="s">
        <v>41</v>
      </c>
      <c r="D13" s="32" t="s">
        <v>41</v>
      </c>
      <c r="E13" s="32" t="s">
        <v>41</v>
      </c>
      <c r="F13" s="33" t="s">
        <v>41</v>
      </c>
      <c r="G13" s="32" t="s">
        <v>41</v>
      </c>
      <c r="H13" s="31" t="s">
        <v>40</v>
      </c>
      <c r="I13" s="32" t="s">
        <v>41</v>
      </c>
      <c r="J13" s="32" t="s">
        <v>41</v>
      </c>
      <c r="K13" s="32" t="s">
        <v>41</v>
      </c>
      <c r="L13" s="33" t="s">
        <v>41</v>
      </c>
      <c r="M13" s="32" t="s">
        <v>41</v>
      </c>
    </row>
    <row r="14" ht="14.25" spans="1:13">
      <c r="A14" s="30"/>
      <c r="B14" s="31" t="s">
        <v>42</v>
      </c>
      <c r="C14" s="31" t="s">
        <v>68</v>
      </c>
      <c r="D14" s="31">
        <v>47</v>
      </c>
      <c r="E14" s="31">
        <v>87</v>
      </c>
      <c r="F14" s="35">
        <f t="shared" si="2"/>
        <v>54.0229885057471</v>
      </c>
      <c r="G14" s="36" t="s">
        <v>57</v>
      </c>
      <c r="H14" s="31" t="s">
        <v>42</v>
      </c>
      <c r="I14" s="31" t="s">
        <v>69</v>
      </c>
      <c r="J14" s="31">
        <v>89</v>
      </c>
      <c r="K14" s="31">
        <v>124</v>
      </c>
      <c r="L14" s="35">
        <f t="shared" si="3"/>
        <v>71.7741935483871</v>
      </c>
      <c r="M14" s="36" t="s">
        <v>70</v>
      </c>
    </row>
    <row r="15" ht="14.25" spans="1:13">
      <c r="A15" s="30"/>
      <c r="B15" s="31" t="s">
        <v>51</v>
      </c>
      <c r="C15" s="31" t="s">
        <v>71</v>
      </c>
      <c r="D15" s="31">
        <v>70</v>
      </c>
      <c r="E15" s="31">
        <v>99</v>
      </c>
      <c r="F15" s="35">
        <f t="shared" si="2"/>
        <v>70.7070707070707</v>
      </c>
      <c r="G15" s="36" t="s">
        <v>54</v>
      </c>
      <c r="H15" s="31" t="s">
        <v>51</v>
      </c>
      <c r="I15" s="31" t="s">
        <v>72</v>
      </c>
      <c r="J15" s="31">
        <v>126</v>
      </c>
      <c r="K15" s="31">
        <v>145</v>
      </c>
      <c r="L15" s="35">
        <f t="shared" si="3"/>
        <v>86.8965517241379</v>
      </c>
      <c r="M15" s="36" t="s">
        <v>73</v>
      </c>
    </row>
    <row r="16" ht="14.25" spans="1:13">
      <c r="A16" s="30" t="s">
        <v>6</v>
      </c>
      <c r="B16" s="31" t="s">
        <v>40</v>
      </c>
      <c r="C16" s="32" t="s">
        <v>41</v>
      </c>
      <c r="D16" s="32" t="s">
        <v>41</v>
      </c>
      <c r="E16" s="32" t="s">
        <v>41</v>
      </c>
      <c r="F16" s="33" t="s">
        <v>41</v>
      </c>
      <c r="G16" s="32" t="s">
        <v>41</v>
      </c>
      <c r="H16" s="31" t="s">
        <v>40</v>
      </c>
      <c r="I16" s="32" t="s">
        <v>41</v>
      </c>
      <c r="J16" s="32" t="s">
        <v>41</v>
      </c>
      <c r="K16" s="32" t="s">
        <v>41</v>
      </c>
      <c r="L16" s="33" t="s">
        <v>41</v>
      </c>
      <c r="M16" s="32" t="s">
        <v>41</v>
      </c>
    </row>
    <row r="17" ht="14.25" spans="1:13">
      <c r="A17" s="30"/>
      <c r="B17" s="31" t="s">
        <v>42</v>
      </c>
      <c r="C17" s="31" t="s">
        <v>74</v>
      </c>
      <c r="D17" s="31">
        <v>70</v>
      </c>
      <c r="E17" s="31">
        <v>144</v>
      </c>
      <c r="F17" s="35">
        <f t="shared" ref="F17:F26" si="4">D17/E17*100</f>
        <v>48.6111111111111</v>
      </c>
      <c r="G17" s="36" t="s">
        <v>46</v>
      </c>
      <c r="H17" s="31" t="s">
        <v>42</v>
      </c>
      <c r="I17" s="31" t="s">
        <v>75</v>
      </c>
      <c r="J17" s="31">
        <v>74</v>
      </c>
      <c r="K17" s="31">
        <v>108</v>
      </c>
      <c r="L17" s="35">
        <f t="shared" ref="L17:L19" si="5">J17/K17*100</f>
        <v>68.5185185185185</v>
      </c>
      <c r="M17" s="36" t="s">
        <v>62</v>
      </c>
    </row>
    <row r="18" ht="14.25" spans="1:13">
      <c r="A18" s="30"/>
      <c r="B18" s="31" t="s">
        <v>51</v>
      </c>
      <c r="C18" s="31" t="s">
        <v>76</v>
      </c>
      <c r="D18" s="31">
        <v>82</v>
      </c>
      <c r="E18" s="31">
        <v>176</v>
      </c>
      <c r="F18" s="35">
        <f t="shared" si="4"/>
        <v>46.5909090909091</v>
      </c>
      <c r="G18" s="36" t="s">
        <v>65</v>
      </c>
      <c r="H18" s="31" t="s">
        <v>51</v>
      </c>
      <c r="I18" s="31" t="s">
        <v>77</v>
      </c>
      <c r="J18" s="31">
        <v>50</v>
      </c>
      <c r="K18" s="31">
        <v>96</v>
      </c>
      <c r="L18" s="35">
        <f t="shared" si="5"/>
        <v>52.0833333333333</v>
      </c>
      <c r="M18" s="36" t="s">
        <v>65</v>
      </c>
    </row>
    <row r="19" ht="14.25" spans="1:13">
      <c r="A19" s="30" t="s">
        <v>7</v>
      </c>
      <c r="B19" s="31" t="s">
        <v>40</v>
      </c>
      <c r="C19" s="31" t="s">
        <v>78</v>
      </c>
      <c r="D19" s="31">
        <v>44</v>
      </c>
      <c r="E19" s="31">
        <v>108</v>
      </c>
      <c r="F19" s="35">
        <f t="shared" si="4"/>
        <v>40.7407407407407</v>
      </c>
      <c r="G19" s="36" t="s">
        <v>79</v>
      </c>
      <c r="H19" s="31" t="s">
        <v>40</v>
      </c>
      <c r="I19" s="31" t="s">
        <v>80</v>
      </c>
      <c r="J19" s="31">
        <v>59</v>
      </c>
      <c r="K19" s="31">
        <v>88</v>
      </c>
      <c r="L19" s="35">
        <f t="shared" si="5"/>
        <v>67.0454545454545</v>
      </c>
      <c r="M19" s="36" t="s">
        <v>81</v>
      </c>
    </row>
    <row r="20" ht="14.25" spans="1:13">
      <c r="A20" s="30"/>
      <c r="B20" s="31"/>
      <c r="C20" s="31" t="s">
        <v>82</v>
      </c>
      <c r="D20" s="31">
        <v>34</v>
      </c>
      <c r="E20" s="31">
        <v>108</v>
      </c>
      <c r="F20" s="35">
        <f t="shared" si="4"/>
        <v>31.4814814814815</v>
      </c>
      <c r="G20" s="36" t="s">
        <v>50</v>
      </c>
      <c r="H20" s="31"/>
      <c r="I20" s="32" t="s">
        <v>41</v>
      </c>
      <c r="J20" s="32" t="s">
        <v>41</v>
      </c>
      <c r="K20" s="32" t="s">
        <v>41</v>
      </c>
      <c r="L20" s="33" t="s">
        <v>41</v>
      </c>
      <c r="M20" s="32" t="s">
        <v>41</v>
      </c>
    </row>
    <row r="21" ht="14.25" spans="1:13">
      <c r="A21" s="30"/>
      <c r="B21" s="30" t="s">
        <v>42</v>
      </c>
      <c r="C21" s="30" t="s">
        <v>83</v>
      </c>
      <c r="D21" s="30">
        <v>34</v>
      </c>
      <c r="E21" s="30">
        <v>78</v>
      </c>
      <c r="F21" s="35">
        <f t="shared" si="4"/>
        <v>43.5897435897436</v>
      </c>
      <c r="G21" s="36" t="s">
        <v>84</v>
      </c>
      <c r="H21" s="30" t="s">
        <v>42</v>
      </c>
      <c r="I21" s="30" t="s">
        <v>85</v>
      </c>
      <c r="J21" s="30">
        <v>28</v>
      </c>
      <c r="K21" s="30">
        <v>64</v>
      </c>
      <c r="L21" s="35">
        <f t="shared" ref="L21:L26" si="6">J21/K21*100</f>
        <v>43.75</v>
      </c>
      <c r="M21" s="36" t="s">
        <v>84</v>
      </c>
    </row>
    <row r="22" ht="14.25" spans="1:13">
      <c r="A22" s="30"/>
      <c r="B22" s="30"/>
      <c r="C22" s="31" t="s">
        <v>86</v>
      </c>
      <c r="D22" s="31">
        <v>27</v>
      </c>
      <c r="E22" s="31">
        <v>78</v>
      </c>
      <c r="F22" s="35">
        <f t="shared" si="4"/>
        <v>34.6153846153846</v>
      </c>
      <c r="G22" s="36" t="s">
        <v>59</v>
      </c>
      <c r="H22" s="30"/>
      <c r="I22" s="31" t="s">
        <v>87</v>
      </c>
      <c r="J22" s="31">
        <v>20</v>
      </c>
      <c r="K22" s="31">
        <v>64</v>
      </c>
      <c r="L22" s="35">
        <f t="shared" si="6"/>
        <v>31.25</v>
      </c>
      <c r="M22" s="36" t="s">
        <v>50</v>
      </c>
    </row>
    <row r="23" ht="14.25" spans="1:13">
      <c r="A23" s="30"/>
      <c r="B23" s="31" t="s">
        <v>51</v>
      </c>
      <c r="C23" s="31" t="s">
        <v>88</v>
      </c>
      <c r="D23" s="31">
        <v>35</v>
      </c>
      <c r="E23" s="31">
        <v>116</v>
      </c>
      <c r="F23" s="35">
        <f t="shared" si="4"/>
        <v>30.1724137931034</v>
      </c>
      <c r="G23" s="36" t="s">
        <v>73</v>
      </c>
      <c r="H23" s="31" t="s">
        <v>51</v>
      </c>
      <c r="I23" s="31" t="s">
        <v>89</v>
      </c>
      <c r="J23" s="31">
        <v>27</v>
      </c>
      <c r="K23" s="31">
        <v>89</v>
      </c>
      <c r="L23" s="35">
        <f t="shared" si="6"/>
        <v>30.3370786516854</v>
      </c>
      <c r="M23" s="36" t="s">
        <v>81</v>
      </c>
    </row>
    <row r="24" ht="14.25" spans="1:13">
      <c r="A24" s="30"/>
      <c r="B24" s="31"/>
      <c r="C24" s="31" t="s">
        <v>90</v>
      </c>
      <c r="D24" s="31">
        <v>30</v>
      </c>
      <c r="E24" s="31">
        <v>116</v>
      </c>
      <c r="F24" s="35">
        <f t="shared" si="4"/>
        <v>25.8620689655172</v>
      </c>
      <c r="G24" s="36" t="s">
        <v>59</v>
      </c>
      <c r="H24" s="31"/>
      <c r="I24" s="31" t="s">
        <v>91</v>
      </c>
      <c r="J24" s="31">
        <v>22</v>
      </c>
      <c r="K24" s="31">
        <v>89</v>
      </c>
      <c r="L24" s="35">
        <f t="shared" si="6"/>
        <v>24.7191011235955</v>
      </c>
      <c r="M24" s="36" t="s">
        <v>92</v>
      </c>
    </row>
    <row r="25" ht="14.25" spans="1:13">
      <c r="A25" s="30"/>
      <c r="B25" s="31"/>
      <c r="C25" s="31" t="s">
        <v>93</v>
      </c>
      <c r="D25" s="31">
        <v>25</v>
      </c>
      <c r="E25" s="31">
        <v>116</v>
      </c>
      <c r="F25" s="35">
        <f t="shared" si="4"/>
        <v>21.551724137931</v>
      </c>
      <c r="G25" s="36" t="s">
        <v>81</v>
      </c>
      <c r="H25" s="31"/>
      <c r="I25" s="31" t="s">
        <v>94</v>
      </c>
      <c r="J25" s="31">
        <v>20</v>
      </c>
      <c r="K25" s="31">
        <v>89</v>
      </c>
      <c r="L25" s="35">
        <f t="shared" si="6"/>
        <v>22.4719101123595</v>
      </c>
      <c r="M25" s="36" t="s">
        <v>59</v>
      </c>
    </row>
    <row r="26" ht="14.25" spans="1:13">
      <c r="A26" s="27"/>
      <c r="B26" s="27"/>
      <c r="C26" s="27" t="s">
        <v>95</v>
      </c>
      <c r="D26" s="27">
        <v>25</v>
      </c>
      <c r="E26" s="27">
        <v>116</v>
      </c>
      <c r="F26" s="37">
        <f t="shared" si="4"/>
        <v>21.551724137931</v>
      </c>
      <c r="G26" s="38" t="s">
        <v>79</v>
      </c>
      <c r="H26" s="27"/>
      <c r="I26" s="27" t="s">
        <v>96</v>
      </c>
      <c r="J26" s="27">
        <v>18</v>
      </c>
      <c r="K26" s="27">
        <v>89</v>
      </c>
      <c r="L26" s="37">
        <f t="shared" si="6"/>
        <v>20.2247191011236</v>
      </c>
      <c r="M26" s="38" t="s">
        <v>97</v>
      </c>
    </row>
  </sheetData>
  <mergeCells count="18">
    <mergeCell ref="B2:G2"/>
    <mergeCell ref="H2:M2"/>
    <mergeCell ref="A2:A3"/>
    <mergeCell ref="A4:A9"/>
    <mergeCell ref="A10:A12"/>
    <mergeCell ref="A13:A15"/>
    <mergeCell ref="A16:A18"/>
    <mergeCell ref="A19:A26"/>
    <mergeCell ref="B5:B6"/>
    <mergeCell ref="B7:B9"/>
    <mergeCell ref="B19:B20"/>
    <mergeCell ref="B21:B22"/>
    <mergeCell ref="B23:B26"/>
    <mergeCell ref="H5:H6"/>
    <mergeCell ref="H7:H9"/>
    <mergeCell ref="H19:H20"/>
    <mergeCell ref="H21:H22"/>
    <mergeCell ref="H23:H26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16"/>
  <sheetViews>
    <sheetView workbookViewId="0">
      <selection activeCell="G23" sqref="G23"/>
    </sheetView>
  </sheetViews>
  <sheetFormatPr defaultColWidth="9" defaultRowHeight="13.5" outlineLevelCol="3"/>
  <cols>
    <col min="2" max="2" width="19.125" customWidth="1"/>
    <col min="3" max="3" width="10.375" customWidth="1"/>
  </cols>
  <sheetData>
    <row r="2" ht="16.5" spans="1:4">
      <c r="A2" s="13" t="s">
        <v>98</v>
      </c>
      <c r="B2" s="13"/>
      <c r="C2" s="13"/>
      <c r="D2" s="13"/>
    </row>
    <row r="3" ht="16.5" spans="1:4">
      <c r="A3" s="14" t="s">
        <v>1</v>
      </c>
      <c r="B3" s="15" t="s">
        <v>40</v>
      </c>
      <c r="C3" s="15" t="s">
        <v>42</v>
      </c>
      <c r="D3" s="15" t="s">
        <v>51</v>
      </c>
    </row>
    <row r="4" ht="16.5" spans="1:4">
      <c r="A4" s="16" t="s">
        <v>3</v>
      </c>
      <c r="B4" s="17">
        <v>0</v>
      </c>
      <c r="C4" s="17">
        <v>25</v>
      </c>
      <c r="D4" s="17">
        <v>30</v>
      </c>
    </row>
    <row r="5" ht="16.5" spans="1:4">
      <c r="A5" s="18" t="s">
        <v>4</v>
      </c>
      <c r="B5" s="19">
        <v>0</v>
      </c>
      <c r="C5" s="19">
        <v>21</v>
      </c>
      <c r="D5" s="19">
        <v>22</v>
      </c>
    </row>
    <row r="6" ht="16.5" spans="1:4">
      <c r="A6" s="18" t="s">
        <v>5</v>
      </c>
      <c r="B6" s="19">
        <v>0</v>
      </c>
      <c r="C6" s="19">
        <v>24</v>
      </c>
      <c r="D6" s="19">
        <v>29</v>
      </c>
    </row>
    <row r="7" ht="16.5" spans="1:4">
      <c r="A7" s="18" t="s">
        <v>6</v>
      </c>
      <c r="B7" s="19">
        <v>0</v>
      </c>
      <c r="C7" s="19">
        <v>20</v>
      </c>
      <c r="D7" s="19">
        <v>19</v>
      </c>
    </row>
    <row r="8" ht="16.5" spans="1:4">
      <c r="A8" s="20" t="s">
        <v>7</v>
      </c>
      <c r="B8" s="21">
        <v>23</v>
      </c>
      <c r="C8" s="21">
        <v>25</v>
      </c>
      <c r="D8" s="21">
        <v>26</v>
      </c>
    </row>
    <row r="9" ht="16.5" spans="1:4">
      <c r="A9" s="14"/>
      <c r="B9" s="14"/>
      <c r="C9" s="14"/>
      <c r="D9" s="14"/>
    </row>
    <row r="10" ht="16.5" spans="1:4">
      <c r="A10" s="13" t="s">
        <v>98</v>
      </c>
      <c r="B10" s="13"/>
      <c r="C10" s="13"/>
      <c r="D10" s="14"/>
    </row>
    <row r="11" ht="16.5" spans="1:4">
      <c r="A11" s="22" t="s">
        <v>1</v>
      </c>
      <c r="B11" s="23" t="s">
        <v>99</v>
      </c>
      <c r="C11" s="23" t="s">
        <v>100</v>
      </c>
      <c r="D11" s="14"/>
    </row>
    <row r="12" ht="16.5" spans="1:4">
      <c r="A12" s="18" t="s">
        <v>3</v>
      </c>
      <c r="B12" s="19">
        <v>16</v>
      </c>
      <c r="C12" s="19">
        <v>19</v>
      </c>
      <c r="D12" s="14"/>
    </row>
    <row r="13" ht="16.5" spans="1:4">
      <c r="A13" s="18" t="s">
        <v>4</v>
      </c>
      <c r="B13" s="19">
        <v>13</v>
      </c>
      <c r="C13" s="19">
        <v>15</v>
      </c>
      <c r="D13" s="14"/>
    </row>
    <row r="14" ht="16.5" spans="1:4">
      <c r="A14" s="18" t="s">
        <v>5</v>
      </c>
      <c r="B14" s="19">
        <v>16</v>
      </c>
      <c r="C14" s="19">
        <v>16</v>
      </c>
      <c r="D14" s="14"/>
    </row>
    <row r="15" ht="16.5" spans="1:4">
      <c r="A15" s="18" t="s">
        <v>6</v>
      </c>
      <c r="B15" s="19">
        <v>13</v>
      </c>
      <c r="C15" s="19">
        <v>13</v>
      </c>
      <c r="D15" s="14"/>
    </row>
    <row r="16" ht="16.5" spans="1:4">
      <c r="A16" s="20" t="s">
        <v>7</v>
      </c>
      <c r="B16" s="21">
        <v>14</v>
      </c>
      <c r="C16" s="21">
        <v>18</v>
      </c>
      <c r="D16" s="14"/>
    </row>
  </sheetData>
  <mergeCells count="2">
    <mergeCell ref="A2:D2"/>
    <mergeCell ref="A10:C10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R164"/>
  <sheetViews>
    <sheetView tabSelected="1" zoomScale="70" zoomScaleNormal="70" workbookViewId="0">
      <selection activeCell="T19" sqref="T19"/>
    </sheetView>
  </sheetViews>
  <sheetFormatPr defaultColWidth="9" defaultRowHeight="13.5"/>
  <cols>
    <col min="1" max="1" width="13.3916666666667" style="2" customWidth="1"/>
    <col min="2" max="2" width="29.6416666666667" style="2" customWidth="1"/>
    <col min="3" max="3" width="30.35" style="2" customWidth="1"/>
    <col min="4" max="16384" width="9" style="2"/>
  </cols>
  <sheetData>
    <row r="2" s="1" customFormat="1" ht="28" customHeight="1" spans="1:18">
      <c r="A2" s="3" t="s">
        <v>101</v>
      </c>
      <c r="B2" s="4" t="s">
        <v>102</v>
      </c>
      <c r="C2" s="4" t="s">
        <v>103</v>
      </c>
      <c r="D2" s="5" t="s">
        <v>104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6">
        <v>1</v>
      </c>
      <c r="B3" s="7" t="s">
        <v>44</v>
      </c>
      <c r="C3" s="6" t="s">
        <v>43</v>
      </c>
      <c r="D3" s="8" t="s">
        <v>105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>
      <c r="A4" s="6"/>
      <c r="B4" s="7"/>
      <c r="C4" s="6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>
      <c r="A5" s="6"/>
      <c r="B5" s="7"/>
      <c r="C5" s="6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>
      <c r="A6" s="6"/>
      <c r="B6" s="7"/>
      <c r="C6" s="6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>
      <c r="A7" s="6"/>
      <c r="B7" s="7"/>
      <c r="C7" s="6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>
      <c r="A8" s="6"/>
      <c r="B8" s="7"/>
      <c r="C8" s="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>
      <c r="A9" s="6"/>
      <c r="B9" s="7"/>
      <c r="C9" s="6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>
      <c r="A10" s="6"/>
      <c r="B10" s="7"/>
      <c r="C10" s="6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>
      <c r="A11" s="6"/>
      <c r="B11" s="7"/>
      <c r="C11" s="6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>
      <c r="A12" s="6"/>
      <c r="B12" s="7"/>
      <c r="C12" s="6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>
      <c r="A13" s="6">
        <v>2</v>
      </c>
      <c r="B13" s="9" t="s">
        <v>62</v>
      </c>
      <c r="C13" s="6" t="s">
        <v>106</v>
      </c>
      <c r="D13" s="8" t="s">
        <v>107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>
      <c r="A14" s="6"/>
      <c r="B14" s="9"/>
      <c r="C14" s="6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>
      <c r="A15" s="6"/>
      <c r="B15" s="9"/>
      <c r="C15" s="6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>
      <c r="A16" s="6"/>
      <c r="B16" s="9"/>
      <c r="C16" s="6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>
      <c r="A17" s="6"/>
      <c r="B17" s="9"/>
      <c r="C17" s="6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>
      <c r="A18" s="6"/>
      <c r="B18" s="9"/>
      <c r="C18" s="6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>
      <c r="A19" s="6"/>
      <c r="B19" s="9"/>
      <c r="C19" s="6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>
      <c r="A20" s="6"/>
      <c r="B20" s="9"/>
      <c r="C20" s="6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>
      <c r="A21" s="6"/>
      <c r="B21" s="9"/>
      <c r="C21" s="6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>
      <c r="A22" s="6"/>
      <c r="B22" s="9"/>
      <c r="C22" s="6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>
      <c r="A23" s="6">
        <v>3</v>
      </c>
      <c r="B23" s="9" t="s">
        <v>79</v>
      </c>
      <c r="C23" s="6" t="s">
        <v>108</v>
      </c>
      <c r="D23" s="8" t="s">
        <v>109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>
      <c r="A24" s="6"/>
      <c r="B24" s="9"/>
      <c r="C24" s="6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>
      <c r="A25" s="6"/>
      <c r="B25" s="9"/>
      <c r="C25" s="6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>
      <c r="A26" s="6"/>
      <c r="B26" s="9"/>
      <c r="C26" s="6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>
      <c r="A27" s="6"/>
      <c r="B27" s="9"/>
      <c r="C27" s="6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>
      <c r="A28" s="6"/>
      <c r="B28" s="9"/>
      <c r="C28" s="6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>
      <c r="A29" s="6"/>
      <c r="B29" s="9"/>
      <c r="C29" s="6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>
      <c r="A30" s="6"/>
      <c r="B30" s="9"/>
      <c r="C30" s="6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>
      <c r="A31" s="6"/>
      <c r="B31" s="9"/>
      <c r="C31" s="6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>
      <c r="A32" s="6"/>
      <c r="B32" s="9"/>
      <c r="C32" s="6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>
      <c r="A33" s="6">
        <v>4</v>
      </c>
      <c r="B33" s="9" t="s">
        <v>46</v>
      </c>
      <c r="C33" s="6" t="s">
        <v>110</v>
      </c>
      <c r="D33" s="8" t="s">
        <v>111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>
      <c r="A34" s="6"/>
      <c r="B34" s="9"/>
      <c r="C34" s="6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>
      <c r="A35" s="6"/>
      <c r="B35" s="9"/>
      <c r="C35" s="6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>
      <c r="A36" s="6"/>
      <c r="B36" s="9"/>
      <c r="C36" s="6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>
      <c r="A37" s="6"/>
      <c r="B37" s="9"/>
      <c r="C37" s="6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>
      <c r="A38" s="6"/>
      <c r="B38" s="9"/>
      <c r="C38" s="6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>
      <c r="A39" s="6"/>
      <c r="B39" s="9"/>
      <c r="C39" s="6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>
      <c r="A40" s="6"/>
      <c r="B40" s="9"/>
      <c r="C40" s="6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>
      <c r="A41" s="6"/>
      <c r="B41" s="9"/>
      <c r="C41" s="6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>
      <c r="A42" s="6"/>
      <c r="B42" s="9"/>
      <c r="C42" s="6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>
      <c r="A43" s="6">
        <v>5</v>
      </c>
      <c r="B43" s="9" t="s">
        <v>73</v>
      </c>
      <c r="C43" s="6" t="s">
        <v>112</v>
      </c>
      <c r="D43" s="8" t="s">
        <v>113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>
      <c r="A44" s="6"/>
      <c r="B44" s="9"/>
      <c r="C44" s="6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>
      <c r="A45" s="6"/>
      <c r="B45" s="9"/>
      <c r="C45" s="6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>
      <c r="A46" s="6"/>
      <c r="B46" s="9"/>
      <c r="C46" s="6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>
      <c r="A47" s="6"/>
      <c r="B47" s="9"/>
      <c r="C47" s="6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>
      <c r="A48" s="6"/>
      <c r="B48" s="9"/>
      <c r="C48" s="6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>
      <c r="A49" s="6"/>
      <c r="B49" s="9"/>
      <c r="C49" s="6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>
      <c r="A50" s="6"/>
      <c r="B50" s="9"/>
      <c r="C50" s="6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1:18">
      <c r="A51" s="6"/>
      <c r="B51" s="9"/>
      <c r="C51" s="6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>
      <c r="A52" s="6"/>
      <c r="B52" s="9"/>
      <c r="C52" s="6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1:18">
      <c r="A53" s="6">
        <v>6</v>
      </c>
      <c r="B53" s="9" t="s">
        <v>48</v>
      </c>
      <c r="C53" s="6" t="s">
        <v>47</v>
      </c>
      <c r="D53" s="8" t="s">
        <v>114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>
      <c r="A54" s="6"/>
      <c r="B54" s="9"/>
      <c r="C54" s="6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1:18">
      <c r="A55" s="6"/>
      <c r="B55" s="9"/>
      <c r="C55" s="6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>
      <c r="A56" s="6"/>
      <c r="B56" s="9"/>
      <c r="C56" s="6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>
      <c r="A57" s="6"/>
      <c r="B57" s="9"/>
      <c r="C57" s="6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>
      <c r="A58" s="6"/>
      <c r="B58" s="9"/>
      <c r="C58" s="6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1:18">
      <c r="A59" s="6"/>
      <c r="B59" s="9"/>
      <c r="C59" s="6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</row>
    <row r="60" spans="1:18">
      <c r="A60" s="6"/>
      <c r="B60" s="9"/>
      <c r="C60" s="6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1:18">
      <c r="A61" s="6"/>
      <c r="B61" s="9"/>
      <c r="C61" s="6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1:18">
      <c r="A62" s="6"/>
      <c r="B62" s="9"/>
      <c r="C62" s="6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1:18">
      <c r="A63" s="6">
        <v>7</v>
      </c>
      <c r="B63" s="9" t="s">
        <v>81</v>
      </c>
      <c r="C63" s="6" t="s">
        <v>115</v>
      </c>
      <c r="D63" s="8" t="s">
        <v>116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</row>
    <row r="64" spans="1:18">
      <c r="A64" s="6"/>
      <c r="B64" s="9"/>
      <c r="C64" s="6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1:18">
      <c r="A65" s="6"/>
      <c r="B65" s="9"/>
      <c r="C65" s="6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</row>
    <row r="66" spans="1:18">
      <c r="A66" s="6"/>
      <c r="B66" s="9"/>
      <c r="C66" s="6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1:18">
      <c r="A67" s="6"/>
      <c r="B67" s="9"/>
      <c r="C67" s="6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1:18">
      <c r="A68" s="6"/>
      <c r="B68" s="9"/>
      <c r="C68" s="6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  <row r="69" spans="1:18">
      <c r="A69" s="6"/>
      <c r="B69" s="9"/>
      <c r="C69" s="6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</row>
    <row r="70" spans="1:18">
      <c r="A70" s="6"/>
      <c r="B70" s="9"/>
      <c r="C70" s="6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1:18">
      <c r="A71" s="6"/>
      <c r="B71" s="9"/>
      <c r="C71" s="6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  <row r="72" spans="1:18">
      <c r="A72" s="6"/>
      <c r="B72" s="9"/>
      <c r="C72" s="6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</row>
    <row r="73" spans="1:18">
      <c r="A73" s="6">
        <v>8</v>
      </c>
      <c r="B73" s="9" t="s">
        <v>67</v>
      </c>
      <c r="C73" s="6" t="s">
        <v>117</v>
      </c>
      <c r="D73" s="8" t="s">
        <v>118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1:18">
      <c r="A74" s="6"/>
      <c r="B74" s="9"/>
      <c r="C74" s="6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 spans="1:18">
      <c r="A75" s="6"/>
      <c r="B75" s="9"/>
      <c r="C75" s="6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</row>
    <row r="76" spans="1:18">
      <c r="A76" s="6"/>
      <c r="B76" s="9"/>
      <c r="C76" s="6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</row>
    <row r="77" spans="1:18">
      <c r="A77" s="6"/>
      <c r="B77" s="9"/>
      <c r="C77" s="6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</row>
    <row r="78" spans="1:18">
      <c r="A78" s="6"/>
      <c r="B78" s="9"/>
      <c r="C78" s="6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</row>
    <row r="79" spans="1:18">
      <c r="A79" s="6"/>
      <c r="B79" s="9"/>
      <c r="C79" s="6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</row>
    <row r="80" spans="1:18">
      <c r="A80" s="6"/>
      <c r="B80" s="9"/>
      <c r="C80" s="6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</row>
    <row r="81" spans="1:18">
      <c r="A81" s="6"/>
      <c r="B81" s="9"/>
      <c r="C81" s="6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8">
      <c r="A82" s="6"/>
      <c r="B82" s="9"/>
      <c r="C82" s="6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8">
      <c r="A83" s="6">
        <v>9</v>
      </c>
      <c r="B83" s="9" t="s">
        <v>70</v>
      </c>
      <c r="C83" s="6" t="s">
        <v>69</v>
      </c>
      <c r="D83" s="8" t="s">
        <v>119</v>
      </c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8">
      <c r="A84" s="6"/>
      <c r="B84" s="9"/>
      <c r="C84" s="6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8">
      <c r="A85" s="6"/>
      <c r="B85" s="9"/>
      <c r="C85" s="6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8">
      <c r="A86" s="6"/>
      <c r="B86" s="9"/>
      <c r="C86" s="6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</row>
    <row r="87" spans="1:18">
      <c r="A87" s="6"/>
      <c r="B87" s="9"/>
      <c r="C87" s="6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8">
      <c r="A88" s="6">
        <v>10</v>
      </c>
      <c r="B88" s="9" t="s">
        <v>57</v>
      </c>
      <c r="C88" s="6" t="s">
        <v>120</v>
      </c>
      <c r="D88" s="8" t="s">
        <v>121</v>
      </c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8">
      <c r="A89" s="6"/>
      <c r="B89" s="9"/>
      <c r="C89" s="6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8">
      <c r="A90" s="6"/>
      <c r="B90" s="9"/>
      <c r="C90" s="6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8">
      <c r="A91" s="6"/>
      <c r="B91" s="9"/>
      <c r="C91" s="6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8">
      <c r="A92" s="6"/>
      <c r="B92" s="9"/>
      <c r="C92" s="6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1:18">
      <c r="A93" s="6"/>
      <c r="B93" s="9"/>
      <c r="C93" s="6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8">
      <c r="A94" s="6"/>
      <c r="B94" s="9"/>
      <c r="C94" s="6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8">
      <c r="A95" s="6"/>
      <c r="B95" s="9"/>
      <c r="C95" s="6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8">
      <c r="A96" s="6"/>
      <c r="B96" s="9"/>
      <c r="C96" s="6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>
      <c r="A97" s="6"/>
      <c r="B97" s="9"/>
      <c r="C97" s="6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>
      <c r="A98" s="6">
        <v>11</v>
      </c>
      <c r="B98" s="9" t="s">
        <v>92</v>
      </c>
      <c r="C98" s="6" t="s">
        <v>66</v>
      </c>
      <c r="D98" s="8" t="s">
        <v>122</v>
      </c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>
      <c r="A99" s="6"/>
      <c r="B99" s="9"/>
      <c r="C99" s="6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>
      <c r="A100" s="6"/>
      <c r="B100" s="9"/>
      <c r="C100" s="6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>
      <c r="A101" s="6"/>
      <c r="B101" s="9"/>
      <c r="C101" s="6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>
      <c r="A102" s="6"/>
      <c r="B102" s="9"/>
      <c r="C102" s="6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>
      <c r="A103" s="6"/>
      <c r="B103" s="9"/>
      <c r="C103" s="6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>
      <c r="A104" s="6"/>
      <c r="B104" s="9"/>
      <c r="C104" s="6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>
      <c r="A105" s="6"/>
      <c r="B105" s="9"/>
      <c r="C105" s="6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>
      <c r="A106" s="6"/>
      <c r="B106" s="9"/>
      <c r="C106" s="6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>
      <c r="A107" s="6"/>
      <c r="B107" s="9"/>
      <c r="C107" s="6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>
      <c r="A108" s="6">
        <v>12</v>
      </c>
      <c r="B108" s="9" t="s">
        <v>97</v>
      </c>
      <c r="C108" s="6" t="s">
        <v>96</v>
      </c>
      <c r="D108" s="8" t="s">
        <v>123</v>
      </c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>
      <c r="A109" s="6"/>
      <c r="B109" s="9"/>
      <c r="C109" s="6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>
      <c r="A110" s="6"/>
      <c r="B110" s="9"/>
      <c r="C110" s="6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>
      <c r="A111" s="6"/>
      <c r="B111" s="9"/>
      <c r="C111" s="6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>
      <c r="A112" s="6"/>
      <c r="B112" s="9"/>
      <c r="C112" s="6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8">
      <c r="A113" s="6"/>
      <c r="B113" s="9"/>
      <c r="C113" s="6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8">
      <c r="A114" s="6"/>
      <c r="B114" s="9"/>
      <c r="C114" s="6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8">
      <c r="A115" s="6"/>
      <c r="B115" s="9"/>
      <c r="C115" s="6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8">
      <c r="A116" s="6"/>
      <c r="B116" s="9"/>
      <c r="C116" s="6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8">
      <c r="A117" s="6"/>
      <c r="B117" s="9"/>
      <c r="C117" s="6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8">
      <c r="A118" s="6">
        <v>13</v>
      </c>
      <c r="B118" s="9" t="s">
        <v>50</v>
      </c>
      <c r="C118" s="6" t="s">
        <v>124</v>
      </c>
      <c r="D118" s="8" t="s">
        <v>125</v>
      </c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8">
      <c r="A119" s="6"/>
      <c r="B119" s="9"/>
      <c r="C119" s="6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8">
      <c r="A120" s="6"/>
      <c r="B120" s="9"/>
      <c r="C120" s="6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8">
      <c r="A121" s="6"/>
      <c r="B121" s="9"/>
      <c r="C121" s="6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8">
      <c r="A122" s="6"/>
      <c r="B122" s="9"/>
      <c r="C122" s="6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</row>
    <row r="123" spans="1:18">
      <c r="A123" s="6"/>
      <c r="B123" s="9"/>
      <c r="C123" s="6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</row>
    <row r="124" spans="1:18">
      <c r="A124" s="6"/>
      <c r="B124" s="9"/>
      <c r="C124" s="6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</row>
    <row r="125" spans="1:18">
      <c r="A125" s="6"/>
      <c r="B125" s="9"/>
      <c r="C125" s="6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</row>
    <row r="126" spans="1:18">
      <c r="A126" s="6"/>
      <c r="B126" s="9"/>
      <c r="C126" s="6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</row>
    <row r="127" spans="1:18">
      <c r="A127" s="6"/>
      <c r="B127" s="9"/>
      <c r="C127" s="6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</row>
    <row r="128" spans="1:18">
      <c r="A128" s="6">
        <v>14</v>
      </c>
      <c r="B128" s="9" t="s">
        <v>54</v>
      </c>
      <c r="C128" s="6" t="s">
        <v>126</v>
      </c>
      <c r="D128" s="8" t="s">
        <v>127</v>
      </c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</row>
    <row r="129" spans="1:18">
      <c r="A129" s="6"/>
      <c r="B129" s="9"/>
      <c r="C129" s="6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</row>
    <row r="130" spans="1:18">
      <c r="A130" s="6"/>
      <c r="B130" s="9"/>
      <c r="C130" s="6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</row>
    <row r="131" spans="1:18">
      <c r="A131" s="6"/>
      <c r="B131" s="9"/>
      <c r="C131" s="6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</row>
    <row r="132" spans="1:18">
      <c r="A132" s="6"/>
      <c r="B132" s="9"/>
      <c r="C132" s="6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</row>
    <row r="133" spans="1:18">
      <c r="A133" s="6"/>
      <c r="B133" s="9"/>
      <c r="C133" s="6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</row>
    <row r="134" spans="1:18">
      <c r="A134" s="6"/>
      <c r="B134" s="9"/>
      <c r="C134" s="6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</row>
    <row r="135" spans="1:18">
      <c r="A135" s="6"/>
      <c r="B135" s="9"/>
      <c r="C135" s="6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</row>
    <row r="136" spans="1:18">
      <c r="A136" s="6"/>
      <c r="B136" s="9"/>
      <c r="C136" s="6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</row>
    <row r="137" spans="1:18">
      <c r="A137" s="6"/>
      <c r="B137" s="9"/>
      <c r="C137" s="6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</row>
    <row r="138" spans="1:18">
      <c r="A138" s="6">
        <v>15</v>
      </c>
      <c r="B138" s="9" t="s">
        <v>65</v>
      </c>
      <c r="C138" s="6" t="s">
        <v>128</v>
      </c>
      <c r="D138" s="8" t="s">
        <v>129</v>
      </c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</row>
    <row r="139" spans="1:18">
      <c r="A139" s="6"/>
      <c r="B139" s="9"/>
      <c r="C139" s="6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</row>
    <row r="140" spans="1:18">
      <c r="A140" s="6"/>
      <c r="B140" s="9"/>
      <c r="C140" s="6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</row>
    <row r="141" spans="1:18">
      <c r="A141" s="6"/>
      <c r="B141" s="9"/>
      <c r="C141" s="6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</row>
    <row r="142" spans="1:18">
      <c r="A142" s="6"/>
      <c r="B142" s="9"/>
      <c r="C142" s="6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1:18">
      <c r="A143" s="6"/>
      <c r="B143" s="9"/>
      <c r="C143" s="6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</row>
    <row r="144" spans="1:18">
      <c r="A144" s="6"/>
      <c r="B144" s="9"/>
      <c r="C144" s="6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</row>
    <row r="145" spans="1:18">
      <c r="A145" s="6"/>
      <c r="B145" s="9"/>
      <c r="C145" s="6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</row>
    <row r="146" spans="1:18">
      <c r="A146" s="6"/>
      <c r="B146" s="9"/>
      <c r="C146" s="6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</row>
    <row r="147" spans="1:18">
      <c r="A147" s="6"/>
      <c r="B147" s="9"/>
      <c r="C147" s="6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</row>
    <row r="148" spans="1:18">
      <c r="A148" s="6">
        <v>16</v>
      </c>
      <c r="B148" s="9" t="s">
        <v>84</v>
      </c>
      <c r="C148" s="6" t="s">
        <v>130</v>
      </c>
      <c r="D148" s="8" t="s">
        <v>131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</row>
    <row r="149" spans="1:18">
      <c r="A149" s="6"/>
      <c r="B149" s="9"/>
      <c r="C149" s="6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</row>
    <row r="150" spans="1:18">
      <c r="A150" s="6"/>
      <c r="B150" s="9"/>
      <c r="C150" s="6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</row>
    <row r="151" spans="1:18">
      <c r="A151" s="6"/>
      <c r="B151" s="9"/>
      <c r="C151" s="6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</row>
    <row r="152" spans="1:18">
      <c r="A152" s="6"/>
      <c r="B152" s="9"/>
      <c r="C152" s="6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</row>
    <row r="153" spans="1:18">
      <c r="A153" s="6"/>
      <c r="B153" s="9"/>
      <c r="C153" s="6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</row>
    <row r="154" spans="1:18">
      <c r="A154" s="6"/>
      <c r="B154" s="9"/>
      <c r="C154" s="6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</row>
    <row r="155" spans="1:18">
      <c r="A155" s="6"/>
      <c r="B155" s="9"/>
      <c r="C155" s="6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</row>
    <row r="156" spans="1:18">
      <c r="A156" s="6"/>
      <c r="B156" s="9"/>
      <c r="C156" s="6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</row>
    <row r="157" spans="1:18">
      <c r="A157" s="6"/>
      <c r="B157" s="9"/>
      <c r="C157" s="6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</row>
    <row r="158" spans="1:18">
      <c r="A158" s="6">
        <v>17</v>
      </c>
      <c r="B158" s="9" t="s">
        <v>59</v>
      </c>
      <c r="C158" s="6" t="s">
        <v>132</v>
      </c>
      <c r="D158" s="8" t="s">
        <v>133</v>
      </c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</row>
    <row r="159" spans="1:18">
      <c r="A159" s="6"/>
      <c r="B159" s="9"/>
      <c r="C159" s="6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</row>
    <row r="160" spans="1:18">
      <c r="A160" s="6"/>
      <c r="B160" s="9"/>
      <c r="C160" s="6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</row>
    <row r="161" spans="1:18">
      <c r="A161" s="6"/>
      <c r="B161" s="9"/>
      <c r="C161" s="6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</row>
    <row r="162" spans="1:18">
      <c r="A162" s="6"/>
      <c r="B162" s="9"/>
      <c r="C162" s="6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>
      <c r="A163" s="6"/>
      <c r="B163" s="9"/>
      <c r="C163" s="6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>
      <c r="A164" s="10"/>
      <c r="B164" s="11"/>
      <c r="C164" s="10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</row>
  </sheetData>
  <mergeCells count="69">
    <mergeCell ref="D2:R2"/>
    <mergeCell ref="A3:A12"/>
    <mergeCell ref="A13:A22"/>
    <mergeCell ref="A23:A32"/>
    <mergeCell ref="A33:A42"/>
    <mergeCell ref="A43:A52"/>
    <mergeCell ref="A53:A62"/>
    <mergeCell ref="A63:A72"/>
    <mergeCell ref="A73:A82"/>
    <mergeCell ref="A83:A87"/>
    <mergeCell ref="A88:A97"/>
    <mergeCell ref="A98:A107"/>
    <mergeCell ref="A108:A117"/>
    <mergeCell ref="A118:A127"/>
    <mergeCell ref="A128:A137"/>
    <mergeCell ref="A138:A147"/>
    <mergeCell ref="A148:A157"/>
    <mergeCell ref="A158:A164"/>
    <mergeCell ref="B3:B12"/>
    <mergeCell ref="B13:B22"/>
    <mergeCell ref="B23:B32"/>
    <mergeCell ref="B33:B42"/>
    <mergeCell ref="B43:B52"/>
    <mergeCell ref="B53:B62"/>
    <mergeCell ref="B63:B72"/>
    <mergeCell ref="B73:B82"/>
    <mergeCell ref="B83:B87"/>
    <mergeCell ref="B88:B97"/>
    <mergeCell ref="B98:B107"/>
    <mergeCell ref="B108:B117"/>
    <mergeCell ref="B118:B127"/>
    <mergeCell ref="B128:B137"/>
    <mergeCell ref="B138:B147"/>
    <mergeCell ref="B148:B157"/>
    <mergeCell ref="B158:B164"/>
    <mergeCell ref="C3:C12"/>
    <mergeCell ref="C13:C22"/>
    <mergeCell ref="C23:C32"/>
    <mergeCell ref="C33:C42"/>
    <mergeCell ref="C43:C52"/>
    <mergeCell ref="C53:C62"/>
    <mergeCell ref="C63:C72"/>
    <mergeCell ref="C73:C82"/>
    <mergeCell ref="C83:C87"/>
    <mergeCell ref="C88:C97"/>
    <mergeCell ref="C98:C107"/>
    <mergeCell ref="C108:C117"/>
    <mergeCell ref="C118:C127"/>
    <mergeCell ref="C128:C137"/>
    <mergeCell ref="C138:C147"/>
    <mergeCell ref="C148:C157"/>
    <mergeCell ref="C158:C164"/>
    <mergeCell ref="D3:R12"/>
    <mergeCell ref="D13:R22"/>
    <mergeCell ref="D23:R32"/>
    <mergeCell ref="D33:R42"/>
    <mergeCell ref="D43:R52"/>
    <mergeCell ref="D53:R62"/>
    <mergeCell ref="D63:R72"/>
    <mergeCell ref="D73:R82"/>
    <mergeCell ref="D83:R87"/>
    <mergeCell ref="D88:R97"/>
    <mergeCell ref="D98:R107"/>
    <mergeCell ref="D108:R117"/>
    <mergeCell ref="D118:R127"/>
    <mergeCell ref="D128:R137"/>
    <mergeCell ref="D138:R147"/>
    <mergeCell ref="D148:R157"/>
    <mergeCell ref="D158:R16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E23"/>
  <sheetViews>
    <sheetView zoomScale="70" zoomScaleNormal="70" workbookViewId="0">
      <selection activeCell="M29" sqref="M29"/>
    </sheetView>
  </sheetViews>
  <sheetFormatPr defaultColWidth="4.625" defaultRowHeight="13.5"/>
  <cols>
    <col min="1" max="1" width="4.625" customWidth="1"/>
    <col min="2" max="4" width="4.5" customWidth="1"/>
    <col min="5" max="5" width="5.70833333333333" customWidth="1"/>
    <col min="6" max="7" width="4.5" customWidth="1"/>
    <col min="8" max="8" width="6.24166666666667" customWidth="1"/>
    <col min="9" max="10" width="4.5" customWidth="1"/>
    <col min="11" max="11" width="3.93333333333333" customWidth="1"/>
    <col min="12" max="17" width="8.56666666666667" customWidth="1"/>
    <col min="18" max="20" width="9.99166666666667" customWidth="1"/>
    <col min="21" max="21" width="3.925" customWidth="1"/>
    <col min="22" max="30" width="10.5333333333333" customWidth="1"/>
    <col min="31" max="31" width="11.9583333333333" customWidth="1"/>
    <col min="32" max="34" width="4.625" customWidth="1"/>
    <col min="35" max="35" width="5.18333333333333" customWidth="1"/>
    <col min="36" max="39" width="4.625" customWidth="1"/>
    <col min="40" max="40" width="13.575" customWidth="1"/>
    <col min="41" max="16377" width="4.625" customWidth="1"/>
  </cols>
  <sheetData>
    <row r="2" s="55" customFormat="1" spans="1:31">
      <c r="A2" s="41" t="s">
        <v>1</v>
      </c>
      <c r="B2" s="67" t="s">
        <v>11</v>
      </c>
      <c r="C2" s="67"/>
      <c r="D2" s="67"/>
      <c r="E2" s="67"/>
      <c r="F2" s="67"/>
      <c r="G2" s="67"/>
      <c r="H2" s="67"/>
      <c r="I2" s="67"/>
      <c r="J2" s="67"/>
      <c r="L2" s="67" t="s">
        <v>12</v>
      </c>
      <c r="M2" s="67"/>
      <c r="N2" s="67"/>
      <c r="O2" s="67"/>
      <c r="P2" s="67"/>
      <c r="Q2" s="67"/>
      <c r="R2" s="67"/>
      <c r="S2" s="67"/>
      <c r="T2" s="67"/>
      <c r="V2" s="67" t="s">
        <v>13</v>
      </c>
      <c r="W2" s="67"/>
      <c r="X2" s="67"/>
      <c r="Y2" s="67"/>
      <c r="Z2" s="67"/>
      <c r="AA2" s="67"/>
      <c r="AB2" s="67"/>
      <c r="AC2" s="67"/>
      <c r="AD2" s="67"/>
      <c r="AE2" s="67"/>
    </row>
    <row r="3" s="55" customFormat="1" ht="14.25" spans="1:31">
      <c r="A3" s="43"/>
      <c r="B3" s="44" t="s">
        <v>14</v>
      </c>
      <c r="C3" s="44"/>
      <c r="D3" s="44"/>
      <c r="E3" s="44" t="s">
        <v>15</v>
      </c>
      <c r="F3" s="44"/>
      <c r="G3" s="44"/>
      <c r="H3" s="44" t="s">
        <v>16</v>
      </c>
      <c r="I3" s="44"/>
      <c r="J3" s="44"/>
      <c r="K3" s="60"/>
      <c r="L3" s="44" t="s">
        <v>14</v>
      </c>
      <c r="M3" s="44"/>
      <c r="N3" s="44"/>
      <c r="O3" s="44" t="s">
        <v>15</v>
      </c>
      <c r="P3" s="44"/>
      <c r="Q3" s="44"/>
      <c r="R3" s="44" t="s">
        <v>16</v>
      </c>
      <c r="S3" s="44"/>
      <c r="T3" s="44"/>
      <c r="U3" s="60"/>
      <c r="V3" s="44" t="s">
        <v>14</v>
      </c>
      <c r="W3" s="44"/>
      <c r="X3" s="44"/>
      <c r="Y3" s="44" t="s">
        <v>15</v>
      </c>
      <c r="Z3" s="44"/>
      <c r="AA3" s="44"/>
      <c r="AB3" s="44" t="s">
        <v>16</v>
      </c>
      <c r="AC3" s="44"/>
      <c r="AD3" s="44"/>
      <c r="AE3" s="100" t="s">
        <v>2</v>
      </c>
    </row>
    <row r="4" s="55" customFormat="1" ht="14.25" spans="1:31">
      <c r="A4" s="91"/>
      <c r="B4" s="60">
        <v>1</v>
      </c>
      <c r="C4" s="60">
        <v>2</v>
      </c>
      <c r="D4" s="60">
        <v>3</v>
      </c>
      <c r="E4" s="60">
        <v>1</v>
      </c>
      <c r="F4" s="60">
        <v>2</v>
      </c>
      <c r="G4" s="60">
        <v>3</v>
      </c>
      <c r="H4" s="60">
        <v>1</v>
      </c>
      <c r="I4" s="60">
        <v>2</v>
      </c>
      <c r="J4" s="60">
        <v>3</v>
      </c>
      <c r="K4" s="60"/>
      <c r="L4" s="46">
        <v>1</v>
      </c>
      <c r="M4" s="46">
        <v>2</v>
      </c>
      <c r="N4" s="46">
        <v>3</v>
      </c>
      <c r="O4" s="46">
        <v>1</v>
      </c>
      <c r="P4" s="46">
        <v>2</v>
      </c>
      <c r="Q4" s="46">
        <v>3</v>
      </c>
      <c r="R4" s="46">
        <v>1</v>
      </c>
      <c r="S4" s="46">
        <v>2</v>
      </c>
      <c r="T4" s="46">
        <v>3</v>
      </c>
      <c r="U4" s="60"/>
      <c r="V4" s="60">
        <v>1</v>
      </c>
      <c r="W4" s="60">
        <v>2</v>
      </c>
      <c r="X4" s="60">
        <v>3</v>
      </c>
      <c r="Y4" s="60">
        <v>1</v>
      </c>
      <c r="Z4" s="60">
        <v>2</v>
      </c>
      <c r="AA4" s="60">
        <v>3</v>
      </c>
      <c r="AB4" s="60">
        <v>1</v>
      </c>
      <c r="AC4" s="60">
        <v>2</v>
      </c>
      <c r="AD4" s="60">
        <v>3</v>
      </c>
      <c r="AE4" s="89"/>
    </row>
    <row r="5" s="55" customFormat="1" ht="14.25" spans="1:31">
      <c r="A5" s="58" t="s">
        <v>3</v>
      </c>
      <c r="B5" s="58">
        <v>0.224</v>
      </c>
      <c r="C5" s="58">
        <v>0.215</v>
      </c>
      <c r="D5" s="58">
        <v>0.222</v>
      </c>
      <c r="E5" s="58">
        <v>0.215</v>
      </c>
      <c r="F5" s="58">
        <v>0.217</v>
      </c>
      <c r="G5" s="58">
        <v>0.218</v>
      </c>
      <c r="H5" s="58">
        <v>0.226</v>
      </c>
      <c r="I5" s="58">
        <v>0.227</v>
      </c>
      <c r="J5" s="58">
        <v>0.227</v>
      </c>
      <c r="L5" s="60">
        <f t="shared" ref="L5:T5" si="0">295.7*B5-1.9975</f>
        <v>64.2393</v>
      </c>
      <c r="M5" s="60">
        <f t="shared" si="0"/>
        <v>61.578</v>
      </c>
      <c r="N5" s="60">
        <f t="shared" si="0"/>
        <v>63.6479</v>
      </c>
      <c r="O5" s="60">
        <f t="shared" si="0"/>
        <v>61.578</v>
      </c>
      <c r="P5" s="60">
        <f t="shared" si="0"/>
        <v>62.1694</v>
      </c>
      <c r="Q5" s="60">
        <f t="shared" si="0"/>
        <v>62.4651</v>
      </c>
      <c r="R5" s="60">
        <f t="shared" si="0"/>
        <v>64.8307</v>
      </c>
      <c r="S5" s="60">
        <f t="shared" si="0"/>
        <v>65.1264</v>
      </c>
      <c r="T5" s="60">
        <f t="shared" si="0"/>
        <v>65.1264</v>
      </c>
      <c r="V5" s="59">
        <f t="shared" ref="V5:AD5" si="1">(10*L5*25/2)/(0.1*1000000)*100</f>
        <v>8.0299125</v>
      </c>
      <c r="W5" s="59">
        <f t="shared" si="1"/>
        <v>7.69725</v>
      </c>
      <c r="X5" s="59">
        <f t="shared" si="1"/>
        <v>7.9559875</v>
      </c>
      <c r="Y5" s="59">
        <f t="shared" si="1"/>
        <v>7.69725</v>
      </c>
      <c r="Z5" s="59">
        <f t="shared" si="1"/>
        <v>7.771175</v>
      </c>
      <c r="AA5" s="59">
        <f t="shared" si="1"/>
        <v>7.8081375</v>
      </c>
      <c r="AB5" s="59">
        <f t="shared" si="1"/>
        <v>8.1038375</v>
      </c>
      <c r="AC5" s="59">
        <f t="shared" si="1"/>
        <v>8.1408</v>
      </c>
      <c r="AD5" s="59">
        <f t="shared" si="1"/>
        <v>8.1408</v>
      </c>
      <c r="AE5" s="58">
        <f t="shared" ref="AE5:AE11" si="2">AVERAGE(V5:Y5)</f>
        <v>7.8451</v>
      </c>
    </row>
    <row r="6" s="55" customFormat="1" ht="14.25" spans="1:31">
      <c r="A6" s="55" t="s">
        <v>4</v>
      </c>
      <c r="B6" s="55">
        <v>0.25</v>
      </c>
      <c r="C6" s="55">
        <v>0.251</v>
      </c>
      <c r="D6" s="55">
        <v>0.251</v>
      </c>
      <c r="E6" s="55">
        <v>0.251</v>
      </c>
      <c r="F6" s="55">
        <v>0.253</v>
      </c>
      <c r="G6" s="55">
        <v>0.253</v>
      </c>
      <c r="H6" s="55">
        <v>0.246</v>
      </c>
      <c r="I6" s="55">
        <v>0.246</v>
      </c>
      <c r="J6" s="55">
        <v>0.247</v>
      </c>
      <c r="K6" s="60"/>
      <c r="L6" s="60">
        <f t="shared" ref="L6:T6" si="3">295.7*B6-1.9975</f>
        <v>71.9275</v>
      </c>
      <c r="M6" s="60">
        <f t="shared" si="3"/>
        <v>72.2232</v>
      </c>
      <c r="N6" s="60">
        <f t="shared" si="3"/>
        <v>72.2232</v>
      </c>
      <c r="O6" s="60">
        <f t="shared" si="3"/>
        <v>72.2232</v>
      </c>
      <c r="P6" s="60">
        <f t="shared" si="3"/>
        <v>72.8146</v>
      </c>
      <c r="Q6" s="60">
        <f t="shared" si="3"/>
        <v>72.8146</v>
      </c>
      <c r="R6" s="60">
        <f t="shared" si="3"/>
        <v>70.7447</v>
      </c>
      <c r="S6" s="60">
        <f t="shared" si="3"/>
        <v>70.7447</v>
      </c>
      <c r="T6" s="60">
        <f t="shared" si="3"/>
        <v>71.0404</v>
      </c>
      <c r="V6" s="60">
        <f t="shared" ref="V6:AD6" si="4">(10*L6*25/2)/(0.1*1000000)*100</f>
        <v>8.9909375</v>
      </c>
      <c r="W6" s="60">
        <f t="shared" si="4"/>
        <v>9.0279</v>
      </c>
      <c r="X6" s="60">
        <f t="shared" si="4"/>
        <v>9.0279</v>
      </c>
      <c r="Y6" s="60">
        <f t="shared" si="4"/>
        <v>9.0279</v>
      </c>
      <c r="Z6" s="60">
        <f t="shared" si="4"/>
        <v>9.101825</v>
      </c>
      <c r="AA6" s="60">
        <f t="shared" si="4"/>
        <v>9.101825</v>
      </c>
      <c r="AB6" s="60">
        <f t="shared" si="4"/>
        <v>8.8430875</v>
      </c>
      <c r="AC6" s="60">
        <f t="shared" si="4"/>
        <v>8.8430875</v>
      </c>
      <c r="AD6" s="60">
        <f t="shared" si="4"/>
        <v>8.88005</v>
      </c>
      <c r="AE6" s="55">
        <f t="shared" si="2"/>
        <v>9.018659375</v>
      </c>
    </row>
    <row r="7" s="55" customFormat="1" ht="14.25" spans="1:31">
      <c r="A7" s="55" t="s">
        <v>5</v>
      </c>
      <c r="B7" s="55">
        <v>0.276</v>
      </c>
      <c r="C7" s="55">
        <v>0.274</v>
      </c>
      <c r="D7" s="55">
        <v>0.276</v>
      </c>
      <c r="E7" s="55">
        <v>0.267</v>
      </c>
      <c r="F7" s="55">
        <v>0.273</v>
      </c>
      <c r="G7" s="55">
        <v>0.248</v>
      </c>
      <c r="H7" s="55">
        <v>0.263</v>
      </c>
      <c r="I7" s="55">
        <v>0.263</v>
      </c>
      <c r="J7" s="55">
        <v>0.266</v>
      </c>
      <c r="K7" s="60" t="s">
        <v>17</v>
      </c>
      <c r="L7" s="60">
        <f t="shared" ref="L7:T7" si="5">295.7*B7-1.9975</f>
        <v>79.6157</v>
      </c>
      <c r="M7" s="60">
        <f t="shared" si="5"/>
        <v>79.0243</v>
      </c>
      <c r="N7" s="60">
        <f t="shared" si="5"/>
        <v>79.6157</v>
      </c>
      <c r="O7" s="60">
        <f t="shared" si="5"/>
        <v>76.9544</v>
      </c>
      <c r="P7" s="60">
        <f t="shared" si="5"/>
        <v>78.7286</v>
      </c>
      <c r="Q7" s="60">
        <f t="shared" si="5"/>
        <v>71.3361</v>
      </c>
      <c r="R7" s="60">
        <f t="shared" si="5"/>
        <v>75.7716</v>
      </c>
      <c r="S7" s="60">
        <f t="shared" si="5"/>
        <v>75.7716</v>
      </c>
      <c r="T7" s="60">
        <f t="shared" si="5"/>
        <v>76.6587</v>
      </c>
      <c r="U7" s="60" t="s">
        <v>17</v>
      </c>
      <c r="V7" s="60">
        <f t="shared" ref="V7:AD7" si="6">(10*L7*25/2)/(0.1*1000000)*100</f>
        <v>9.9519625</v>
      </c>
      <c r="W7" s="60">
        <f t="shared" si="6"/>
        <v>9.8780375</v>
      </c>
      <c r="X7" s="60">
        <f t="shared" si="6"/>
        <v>9.9519625</v>
      </c>
      <c r="Y7" s="60">
        <f t="shared" si="6"/>
        <v>9.6193</v>
      </c>
      <c r="Z7" s="60">
        <f t="shared" si="6"/>
        <v>9.841075</v>
      </c>
      <c r="AA7" s="60">
        <f t="shared" si="6"/>
        <v>8.9170125</v>
      </c>
      <c r="AB7" s="60">
        <f t="shared" si="6"/>
        <v>9.47145</v>
      </c>
      <c r="AC7" s="60">
        <f t="shared" si="6"/>
        <v>9.47145</v>
      </c>
      <c r="AD7" s="60">
        <f t="shared" si="6"/>
        <v>9.5823375</v>
      </c>
      <c r="AE7" s="55">
        <f t="shared" si="2"/>
        <v>9.850315625</v>
      </c>
    </row>
    <row r="8" s="55" customFormat="1" ht="14.25" spans="1:31">
      <c r="A8" s="55" t="s">
        <v>6</v>
      </c>
      <c r="B8" s="55">
        <v>0.26</v>
      </c>
      <c r="C8" s="55">
        <v>0.257</v>
      </c>
      <c r="D8" s="55">
        <v>0.261</v>
      </c>
      <c r="E8" s="55">
        <v>0.26</v>
      </c>
      <c r="F8" s="55">
        <v>0.258</v>
      </c>
      <c r="G8" s="55">
        <v>0.258</v>
      </c>
      <c r="H8" s="55">
        <v>0.255</v>
      </c>
      <c r="I8" s="55">
        <v>0.253</v>
      </c>
      <c r="J8" s="55">
        <v>0.252</v>
      </c>
      <c r="K8" s="60"/>
      <c r="L8" s="60">
        <f t="shared" ref="L8:T8" si="7">295.7*B8-1.9975</f>
        <v>74.8845</v>
      </c>
      <c r="M8" s="60">
        <f t="shared" si="7"/>
        <v>73.9974</v>
      </c>
      <c r="N8" s="60">
        <f t="shared" si="7"/>
        <v>75.1802</v>
      </c>
      <c r="O8" s="60">
        <f t="shared" si="7"/>
        <v>74.8845</v>
      </c>
      <c r="P8" s="60">
        <f t="shared" si="7"/>
        <v>74.2931</v>
      </c>
      <c r="Q8" s="60">
        <f t="shared" si="7"/>
        <v>74.2931</v>
      </c>
      <c r="R8" s="60">
        <f t="shared" si="7"/>
        <v>73.406</v>
      </c>
      <c r="S8" s="60">
        <f t="shared" si="7"/>
        <v>72.8146</v>
      </c>
      <c r="T8" s="60">
        <f t="shared" si="7"/>
        <v>72.5189</v>
      </c>
      <c r="V8" s="60">
        <f t="shared" ref="V8:AD8" si="8">(10*L8*25/2)/(0.1*1000000)*100</f>
        <v>9.3605625</v>
      </c>
      <c r="W8" s="60">
        <f t="shared" si="8"/>
        <v>9.249675</v>
      </c>
      <c r="X8" s="60">
        <f t="shared" si="8"/>
        <v>9.397525</v>
      </c>
      <c r="Y8" s="60">
        <f t="shared" si="8"/>
        <v>9.3605625</v>
      </c>
      <c r="Z8" s="60">
        <f t="shared" si="8"/>
        <v>9.2866375</v>
      </c>
      <c r="AA8" s="60">
        <f t="shared" si="8"/>
        <v>9.2866375</v>
      </c>
      <c r="AB8" s="60">
        <f t="shared" si="8"/>
        <v>9.17575</v>
      </c>
      <c r="AC8" s="60">
        <f t="shared" si="8"/>
        <v>9.101825</v>
      </c>
      <c r="AD8" s="60">
        <f t="shared" si="8"/>
        <v>9.0648625</v>
      </c>
      <c r="AE8" s="55">
        <f t="shared" si="2"/>
        <v>9.34208125</v>
      </c>
    </row>
    <row r="9" s="55" customFormat="1" ht="14.25" spans="1:31">
      <c r="A9" s="55" t="s">
        <v>7</v>
      </c>
      <c r="B9" s="60">
        <v>0.168</v>
      </c>
      <c r="C9" s="60">
        <v>0.166</v>
      </c>
      <c r="D9" s="60">
        <v>0.166</v>
      </c>
      <c r="E9" s="60">
        <v>0.169</v>
      </c>
      <c r="F9" s="60">
        <v>0.167</v>
      </c>
      <c r="G9" s="60">
        <v>0.162</v>
      </c>
      <c r="H9" s="60">
        <v>0.161</v>
      </c>
      <c r="I9" s="60">
        <v>0.162</v>
      </c>
      <c r="J9" s="60">
        <v>0.162</v>
      </c>
      <c r="K9" s="60"/>
      <c r="L9" s="60">
        <f t="shared" ref="L9:T9" si="9">295.7*B9-1.9975</f>
        <v>47.6801</v>
      </c>
      <c r="M9" s="60">
        <f t="shared" si="9"/>
        <v>47.0887</v>
      </c>
      <c r="N9" s="60">
        <f t="shared" si="9"/>
        <v>47.0887</v>
      </c>
      <c r="O9" s="60">
        <f t="shared" si="9"/>
        <v>47.9758</v>
      </c>
      <c r="P9" s="60">
        <f t="shared" si="9"/>
        <v>47.3844</v>
      </c>
      <c r="Q9" s="60">
        <f t="shared" si="9"/>
        <v>45.9059</v>
      </c>
      <c r="R9" s="60">
        <f t="shared" si="9"/>
        <v>45.6102</v>
      </c>
      <c r="S9" s="60">
        <f t="shared" si="9"/>
        <v>45.9059</v>
      </c>
      <c r="T9" s="60">
        <f t="shared" si="9"/>
        <v>45.9059</v>
      </c>
      <c r="V9" s="60">
        <f t="shared" ref="V9:AD9" si="10">(10*L9*25/2)/(0.1*1000000)*100</f>
        <v>5.9600125</v>
      </c>
      <c r="W9" s="60">
        <f t="shared" si="10"/>
        <v>5.8860875</v>
      </c>
      <c r="X9" s="60">
        <f t="shared" si="10"/>
        <v>5.8860875</v>
      </c>
      <c r="Y9" s="60">
        <f t="shared" si="10"/>
        <v>5.996975</v>
      </c>
      <c r="Z9" s="60">
        <f t="shared" si="10"/>
        <v>5.92305</v>
      </c>
      <c r="AA9" s="60">
        <f t="shared" si="10"/>
        <v>5.7382375</v>
      </c>
      <c r="AB9" s="60">
        <f t="shared" si="10"/>
        <v>5.701275</v>
      </c>
      <c r="AC9" s="60">
        <f t="shared" si="10"/>
        <v>5.7382375</v>
      </c>
      <c r="AD9" s="60">
        <f t="shared" si="10"/>
        <v>5.7382375</v>
      </c>
      <c r="AE9" s="55">
        <f t="shared" si="2"/>
        <v>5.932290625</v>
      </c>
    </row>
    <row r="10" s="55" customFormat="1" ht="14.25" spans="1:31">
      <c r="A10" s="55" t="s">
        <v>8</v>
      </c>
      <c r="B10" s="55">
        <v>0.26</v>
      </c>
      <c r="C10" s="55">
        <v>0.262</v>
      </c>
      <c r="D10" s="55">
        <v>0.261</v>
      </c>
      <c r="E10" s="55">
        <v>0.262</v>
      </c>
      <c r="F10" s="55">
        <v>0.254</v>
      </c>
      <c r="G10" s="55">
        <v>0.253</v>
      </c>
      <c r="H10" s="55">
        <v>0.256</v>
      </c>
      <c r="I10" s="55">
        <v>0.252</v>
      </c>
      <c r="J10" s="55">
        <v>0.254</v>
      </c>
      <c r="K10" s="60"/>
      <c r="L10" s="60">
        <f t="shared" ref="L10:T10" si="11">295.7*B10-1.9975</f>
        <v>74.8845</v>
      </c>
      <c r="M10" s="60">
        <f t="shared" si="11"/>
        <v>75.4759</v>
      </c>
      <c r="N10" s="60">
        <f t="shared" si="11"/>
        <v>75.1802</v>
      </c>
      <c r="O10" s="60">
        <f t="shared" si="11"/>
        <v>75.4759</v>
      </c>
      <c r="P10" s="60">
        <f t="shared" si="11"/>
        <v>73.1103</v>
      </c>
      <c r="Q10" s="60">
        <f t="shared" si="11"/>
        <v>72.8146</v>
      </c>
      <c r="R10" s="60">
        <f t="shared" si="11"/>
        <v>73.7017</v>
      </c>
      <c r="S10" s="60">
        <f t="shared" si="11"/>
        <v>72.5189</v>
      </c>
      <c r="T10" s="60">
        <f t="shared" si="11"/>
        <v>73.1103</v>
      </c>
      <c r="V10" s="60">
        <f t="shared" ref="V10:AD10" si="12">(10*L10*25/2)/(0.1*1000000)*100</f>
        <v>9.3605625</v>
      </c>
      <c r="W10" s="60">
        <f t="shared" si="12"/>
        <v>9.4344875</v>
      </c>
      <c r="X10" s="60">
        <f t="shared" si="12"/>
        <v>9.397525</v>
      </c>
      <c r="Y10" s="60">
        <f t="shared" si="12"/>
        <v>9.4344875</v>
      </c>
      <c r="Z10" s="60">
        <f t="shared" si="12"/>
        <v>9.1387875</v>
      </c>
      <c r="AA10" s="60">
        <f t="shared" si="12"/>
        <v>9.101825</v>
      </c>
      <c r="AB10" s="60">
        <f t="shared" si="12"/>
        <v>9.2127125</v>
      </c>
      <c r="AC10" s="60">
        <f t="shared" si="12"/>
        <v>9.0648625</v>
      </c>
      <c r="AD10" s="60">
        <f t="shared" si="12"/>
        <v>9.1387875</v>
      </c>
      <c r="AE10" s="55">
        <f t="shared" si="2"/>
        <v>9.406765625</v>
      </c>
    </row>
    <row r="11" s="55" customFormat="1" ht="14.25" spans="1:31">
      <c r="A11" s="49" t="s">
        <v>9</v>
      </c>
      <c r="B11" s="46">
        <v>0.173</v>
      </c>
      <c r="C11" s="46">
        <v>0.174</v>
      </c>
      <c r="D11" s="46">
        <v>0.176</v>
      </c>
      <c r="E11" s="46">
        <v>0.165</v>
      </c>
      <c r="F11" s="46">
        <v>0.165</v>
      </c>
      <c r="G11" s="46">
        <v>0.165</v>
      </c>
      <c r="H11" s="95">
        <v>0.16</v>
      </c>
      <c r="I11" s="46">
        <v>0.161</v>
      </c>
      <c r="J11" s="46">
        <v>0.161</v>
      </c>
      <c r="K11" s="60"/>
      <c r="L11" s="46">
        <f t="shared" ref="L11:T11" si="13">295.7*B11-1.9975</f>
        <v>49.1586</v>
      </c>
      <c r="M11" s="46">
        <f t="shared" si="13"/>
        <v>49.4543</v>
      </c>
      <c r="N11" s="46">
        <f t="shared" si="13"/>
        <v>50.0457</v>
      </c>
      <c r="O11" s="46">
        <f t="shared" si="13"/>
        <v>46.793</v>
      </c>
      <c r="P11" s="46">
        <f t="shared" si="13"/>
        <v>46.793</v>
      </c>
      <c r="Q11" s="46">
        <f t="shared" si="13"/>
        <v>46.793</v>
      </c>
      <c r="R11" s="46">
        <f t="shared" si="13"/>
        <v>45.3145</v>
      </c>
      <c r="S11" s="46">
        <f t="shared" si="13"/>
        <v>45.6102</v>
      </c>
      <c r="T11" s="46">
        <f t="shared" si="13"/>
        <v>45.6102</v>
      </c>
      <c r="V11" s="46">
        <f t="shared" ref="V11:AD11" si="14">(10*L11*25/2)/(0.1*1000000)*100</f>
        <v>6.144825</v>
      </c>
      <c r="W11" s="46">
        <f t="shared" si="14"/>
        <v>6.1817875</v>
      </c>
      <c r="X11" s="46">
        <f t="shared" si="14"/>
        <v>6.2557125</v>
      </c>
      <c r="Y11" s="46">
        <f t="shared" si="14"/>
        <v>5.849125</v>
      </c>
      <c r="Z11" s="46">
        <f t="shared" si="14"/>
        <v>5.849125</v>
      </c>
      <c r="AA11" s="46">
        <f t="shared" si="14"/>
        <v>5.849125</v>
      </c>
      <c r="AB11" s="46">
        <f t="shared" si="14"/>
        <v>5.6643125</v>
      </c>
      <c r="AC11" s="46">
        <f t="shared" si="14"/>
        <v>5.701275</v>
      </c>
      <c r="AD11" s="46">
        <f t="shared" si="14"/>
        <v>5.701275</v>
      </c>
      <c r="AE11" s="49">
        <f t="shared" si="2"/>
        <v>6.1078625</v>
      </c>
    </row>
    <row r="17" customFormat="1" spans="5:8">
      <c r="E17" s="72" t="s">
        <v>18</v>
      </c>
      <c r="F17" s="72" t="s">
        <v>19</v>
      </c>
      <c r="G17" s="72" t="s">
        <v>11</v>
      </c>
      <c r="H17" s="80"/>
    </row>
    <row r="18" customFormat="1" ht="14.25" spans="5:8">
      <c r="E18" s="99">
        <v>1</v>
      </c>
      <c r="F18" s="99">
        <v>0</v>
      </c>
      <c r="G18" s="99">
        <v>0</v>
      </c>
      <c r="H18" s="97">
        <v>0</v>
      </c>
    </row>
    <row r="19" customFormat="1" ht="14.25" spans="5:8">
      <c r="E19" s="77">
        <v>2</v>
      </c>
      <c r="F19" s="77">
        <v>20</v>
      </c>
      <c r="G19" s="77">
        <v>0.055</v>
      </c>
      <c r="H19" s="97">
        <v>20</v>
      </c>
    </row>
    <row r="20" ht="14.25" spans="5:8">
      <c r="E20" s="77">
        <v>3</v>
      </c>
      <c r="F20" s="77">
        <v>40</v>
      </c>
      <c r="G20" s="77">
        <v>0.126</v>
      </c>
      <c r="H20" s="97">
        <v>40</v>
      </c>
    </row>
    <row r="21" ht="14.25" spans="5:8">
      <c r="E21" s="77">
        <v>4</v>
      </c>
      <c r="F21" s="77">
        <v>60</v>
      </c>
      <c r="G21" s="77">
        <v>0.192</v>
      </c>
      <c r="H21" s="97">
        <v>60</v>
      </c>
    </row>
    <row r="22" ht="14.25" spans="5:8">
      <c r="E22" s="77">
        <v>5</v>
      </c>
      <c r="F22" s="77">
        <v>80</v>
      </c>
      <c r="G22" s="77">
        <v>0.272</v>
      </c>
      <c r="H22" s="97">
        <v>80</v>
      </c>
    </row>
    <row r="23" ht="14.25" spans="5:8">
      <c r="E23" s="78">
        <v>6</v>
      </c>
      <c r="F23" s="78">
        <v>100</v>
      </c>
      <c r="G23" s="78">
        <v>0.329</v>
      </c>
      <c r="H23" s="97">
        <v>100</v>
      </c>
    </row>
  </sheetData>
  <mergeCells count="14">
    <mergeCell ref="B2:J2"/>
    <mergeCell ref="L2:T2"/>
    <mergeCell ref="V2:AE2"/>
    <mergeCell ref="B3:D3"/>
    <mergeCell ref="E3:G3"/>
    <mergeCell ref="H3:J3"/>
    <mergeCell ref="L3:N3"/>
    <mergeCell ref="O3:Q3"/>
    <mergeCell ref="R3:T3"/>
    <mergeCell ref="V3:X3"/>
    <mergeCell ref="Y3:AA3"/>
    <mergeCell ref="AB3:AD3"/>
    <mergeCell ref="A2:A4"/>
    <mergeCell ref="AE3:AE4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F19"/>
  <sheetViews>
    <sheetView zoomScale="70" zoomScaleNormal="70" workbookViewId="0">
      <selection activeCell="F31" sqref="F31"/>
    </sheetView>
  </sheetViews>
  <sheetFormatPr defaultColWidth="5.125" defaultRowHeight="13.5"/>
  <cols>
    <col min="1" max="3" width="5.125" customWidth="1"/>
    <col min="4" max="4" width="5.71666666666667" customWidth="1"/>
    <col min="5" max="5" width="5.125" customWidth="1"/>
    <col min="6" max="6" width="8.08333333333333" customWidth="1"/>
    <col min="7" max="7" width="7.20833333333333" customWidth="1"/>
    <col min="8" max="8" width="6.90833333333333" customWidth="1"/>
    <col min="9" max="9" width="7.49166666666667" customWidth="1"/>
    <col min="10" max="12" width="5.125" customWidth="1"/>
    <col min="13" max="13" width="6.425" customWidth="1"/>
    <col min="14" max="31" width="5.125" customWidth="1"/>
    <col min="32" max="32" width="9.81666666666667" customWidth="1"/>
    <col min="33" max="40" width="5.125" customWidth="1"/>
    <col min="41" max="41" width="10.4333333333333" customWidth="1"/>
    <col min="42" max="16380" width="5.125" customWidth="1"/>
  </cols>
  <sheetData>
    <row r="2" spans="1:32">
      <c r="A2" s="41" t="s">
        <v>1</v>
      </c>
      <c r="B2" s="90"/>
      <c r="C2" s="56" t="s">
        <v>11</v>
      </c>
      <c r="D2" s="56"/>
      <c r="E2" s="56"/>
      <c r="F2" s="56"/>
      <c r="G2" s="56"/>
      <c r="H2" s="56"/>
      <c r="I2" s="56"/>
      <c r="J2" s="56"/>
      <c r="K2" s="56"/>
      <c r="M2" s="56" t="s">
        <v>12</v>
      </c>
      <c r="N2" s="56"/>
      <c r="O2" s="56"/>
      <c r="P2" s="56"/>
      <c r="Q2" s="56"/>
      <c r="R2" s="56"/>
      <c r="S2" s="56"/>
      <c r="T2" s="56"/>
      <c r="U2" s="56"/>
      <c r="W2" s="56" t="s">
        <v>13</v>
      </c>
      <c r="X2" s="56"/>
      <c r="Y2" s="56"/>
      <c r="Z2" s="56"/>
      <c r="AA2" s="56"/>
      <c r="AB2" s="56"/>
      <c r="AC2" s="56"/>
      <c r="AD2" s="56"/>
      <c r="AE2" s="56"/>
      <c r="AF2" s="56"/>
    </row>
    <row r="3" customFormat="1" ht="14.25" spans="1:31">
      <c r="A3" s="43"/>
      <c r="C3" s="44" t="s">
        <v>14</v>
      </c>
      <c r="D3" s="44"/>
      <c r="E3" s="44"/>
      <c r="F3" s="44" t="s">
        <v>15</v>
      </c>
      <c r="G3" s="44"/>
      <c r="H3" s="44"/>
      <c r="I3" s="44" t="s">
        <v>16</v>
      </c>
      <c r="J3" s="44"/>
      <c r="K3" s="44"/>
      <c r="L3" s="40"/>
      <c r="M3" s="44" t="s">
        <v>14</v>
      </c>
      <c r="N3" s="44"/>
      <c r="O3" s="44"/>
      <c r="P3" s="44" t="s">
        <v>15</v>
      </c>
      <c r="Q3" s="44"/>
      <c r="R3" s="44"/>
      <c r="S3" s="44" t="s">
        <v>16</v>
      </c>
      <c r="T3" s="44"/>
      <c r="U3" s="44"/>
      <c r="V3" s="40"/>
      <c r="W3" s="44" t="s">
        <v>14</v>
      </c>
      <c r="X3" s="44"/>
      <c r="Y3" s="44"/>
      <c r="Z3" s="44" t="s">
        <v>15</v>
      </c>
      <c r="AA3" s="44"/>
      <c r="AB3" s="44"/>
      <c r="AC3" s="44" t="s">
        <v>16</v>
      </c>
      <c r="AD3" s="44"/>
      <c r="AE3" s="44"/>
    </row>
    <row r="4" s="55" customFormat="1" ht="14.25" spans="1:32">
      <c r="A4" s="91"/>
      <c r="C4" s="60">
        <v>1</v>
      </c>
      <c r="D4" s="60">
        <v>2</v>
      </c>
      <c r="E4" s="60">
        <v>3</v>
      </c>
      <c r="F4" s="60">
        <v>1</v>
      </c>
      <c r="G4" s="60">
        <v>2</v>
      </c>
      <c r="H4" s="60">
        <v>3</v>
      </c>
      <c r="I4" s="60">
        <v>1</v>
      </c>
      <c r="J4" s="60">
        <v>2</v>
      </c>
      <c r="K4" s="60">
        <v>3</v>
      </c>
      <c r="L4" s="60"/>
      <c r="M4" s="46">
        <v>1</v>
      </c>
      <c r="N4" s="46">
        <v>2</v>
      </c>
      <c r="O4" s="46">
        <v>3</v>
      </c>
      <c r="P4" s="46">
        <v>1</v>
      </c>
      <c r="Q4" s="46">
        <v>2</v>
      </c>
      <c r="R4" s="46">
        <v>3</v>
      </c>
      <c r="S4" s="46">
        <v>1</v>
      </c>
      <c r="T4" s="46">
        <v>2</v>
      </c>
      <c r="U4" s="46">
        <v>3</v>
      </c>
      <c r="V4" s="60"/>
      <c r="W4" s="60">
        <v>1</v>
      </c>
      <c r="X4" s="60">
        <v>2</v>
      </c>
      <c r="Y4" s="60">
        <v>3</v>
      </c>
      <c r="Z4" s="60">
        <v>1</v>
      </c>
      <c r="AA4" s="60">
        <v>2</v>
      </c>
      <c r="AB4" s="60">
        <v>3</v>
      </c>
      <c r="AC4" s="60">
        <v>1</v>
      </c>
      <c r="AD4" s="60">
        <v>2</v>
      </c>
      <c r="AE4" s="60">
        <v>3</v>
      </c>
      <c r="AF4" s="89" t="s">
        <v>2</v>
      </c>
    </row>
    <row r="5" s="55" customFormat="1" ht="14.25" spans="1:32">
      <c r="A5" s="58" t="s">
        <v>3</v>
      </c>
      <c r="B5" s="58"/>
      <c r="C5" s="59">
        <v>0.185</v>
      </c>
      <c r="D5" s="59">
        <v>0.192</v>
      </c>
      <c r="E5" s="59">
        <v>0.192</v>
      </c>
      <c r="F5" s="59">
        <v>0.141</v>
      </c>
      <c r="G5" s="59">
        <v>0.139</v>
      </c>
      <c r="H5" s="59">
        <v>0.141</v>
      </c>
      <c r="I5" s="59">
        <v>0.155</v>
      </c>
      <c r="J5" s="59">
        <v>0.163</v>
      </c>
      <c r="K5" s="59">
        <v>0.161</v>
      </c>
      <c r="M5" s="60">
        <f t="shared" ref="M5:U5" si="0">210.95*C5-0.4875</f>
        <v>38.53825</v>
      </c>
      <c r="N5" s="60">
        <f t="shared" si="0"/>
        <v>40.0149</v>
      </c>
      <c r="O5" s="60">
        <f t="shared" si="0"/>
        <v>40.0149</v>
      </c>
      <c r="P5" s="60">
        <f t="shared" si="0"/>
        <v>29.25645</v>
      </c>
      <c r="Q5" s="60">
        <f t="shared" si="0"/>
        <v>28.83455</v>
      </c>
      <c r="R5" s="60">
        <f t="shared" si="0"/>
        <v>29.25645</v>
      </c>
      <c r="S5" s="60">
        <f t="shared" si="0"/>
        <v>32.20975</v>
      </c>
      <c r="T5" s="60">
        <f t="shared" si="0"/>
        <v>33.89735</v>
      </c>
      <c r="U5" s="60">
        <f t="shared" si="0"/>
        <v>33.47545</v>
      </c>
      <c r="W5" s="86">
        <f t="shared" ref="W5:AE5" si="1">(0.9*20*M5*100/2)/(0.1*1000000)*100</f>
        <v>34.684425</v>
      </c>
      <c r="X5" s="86">
        <f t="shared" si="1"/>
        <v>36.01341</v>
      </c>
      <c r="Y5" s="86">
        <f t="shared" si="1"/>
        <v>36.01341</v>
      </c>
      <c r="Z5" s="86">
        <f t="shared" si="1"/>
        <v>26.330805</v>
      </c>
      <c r="AA5" s="86">
        <f t="shared" si="1"/>
        <v>25.951095</v>
      </c>
      <c r="AB5" s="86">
        <f t="shared" si="1"/>
        <v>26.330805</v>
      </c>
      <c r="AC5" s="86">
        <f t="shared" si="1"/>
        <v>28.988775</v>
      </c>
      <c r="AD5" s="86">
        <f t="shared" si="1"/>
        <v>30.507615</v>
      </c>
      <c r="AE5" s="86">
        <f t="shared" si="1"/>
        <v>30.127905</v>
      </c>
      <c r="AF5" s="58">
        <f t="shared" ref="AF5:AF11" si="2">AVERAGE(W5:AE5)</f>
        <v>30.549805</v>
      </c>
    </row>
    <row r="6" s="55" customFormat="1" ht="14.25" spans="1:32">
      <c r="A6" s="55" t="s">
        <v>4</v>
      </c>
      <c r="B6" s="92">
        <v>3</v>
      </c>
      <c r="C6" s="60">
        <v>0.175</v>
      </c>
      <c r="D6" s="60">
        <v>0.171</v>
      </c>
      <c r="E6" s="60">
        <v>0.166</v>
      </c>
      <c r="F6" s="60">
        <v>0.135</v>
      </c>
      <c r="G6" s="60">
        <v>0.133</v>
      </c>
      <c r="H6" s="60">
        <v>0.14</v>
      </c>
      <c r="I6" s="60">
        <v>0.149</v>
      </c>
      <c r="J6" s="60">
        <v>0.164</v>
      </c>
      <c r="K6" s="60">
        <v>0.161</v>
      </c>
      <c r="M6" s="60">
        <f t="shared" ref="M6:U6" si="3">210.95*C6-0.4875</f>
        <v>36.42875</v>
      </c>
      <c r="N6" s="60">
        <f t="shared" si="3"/>
        <v>35.58495</v>
      </c>
      <c r="O6" s="60">
        <f t="shared" si="3"/>
        <v>34.5302</v>
      </c>
      <c r="P6" s="60">
        <f t="shared" si="3"/>
        <v>27.99075</v>
      </c>
      <c r="Q6" s="60">
        <f t="shared" si="3"/>
        <v>27.56885</v>
      </c>
      <c r="R6" s="60">
        <f t="shared" si="3"/>
        <v>29.0455</v>
      </c>
      <c r="S6" s="60">
        <f t="shared" si="3"/>
        <v>30.94405</v>
      </c>
      <c r="T6" s="60">
        <f t="shared" si="3"/>
        <v>34.1083</v>
      </c>
      <c r="U6" s="60">
        <f t="shared" si="3"/>
        <v>33.47545</v>
      </c>
      <c r="W6" s="87">
        <f t="shared" ref="W6:AE6" si="4">(0.9*20*M6*100/2)/(0.1*1000000)*100</f>
        <v>32.785875</v>
      </c>
      <c r="X6" s="87">
        <f t="shared" si="4"/>
        <v>32.026455</v>
      </c>
      <c r="Y6" s="87">
        <f t="shared" si="4"/>
        <v>31.07718</v>
      </c>
      <c r="Z6" s="87">
        <f t="shared" si="4"/>
        <v>25.191675</v>
      </c>
      <c r="AA6" s="87">
        <f t="shared" si="4"/>
        <v>24.811965</v>
      </c>
      <c r="AB6" s="87">
        <f t="shared" si="4"/>
        <v>26.14095</v>
      </c>
      <c r="AC6" s="87">
        <f t="shared" si="4"/>
        <v>27.849645</v>
      </c>
      <c r="AD6" s="87">
        <f t="shared" si="4"/>
        <v>30.69747</v>
      </c>
      <c r="AE6" s="87">
        <f t="shared" si="4"/>
        <v>30.127905</v>
      </c>
      <c r="AF6" s="55">
        <f t="shared" si="2"/>
        <v>28.96768</v>
      </c>
    </row>
    <row r="7" s="55" customFormat="1" ht="14.25" spans="1:32">
      <c r="A7" s="55" t="s">
        <v>5</v>
      </c>
      <c r="B7" s="92">
        <v>4</v>
      </c>
      <c r="C7" s="60">
        <v>0.167</v>
      </c>
      <c r="D7" s="60">
        <v>0.171</v>
      </c>
      <c r="E7" s="60">
        <v>0.17</v>
      </c>
      <c r="F7" s="60">
        <v>0.146</v>
      </c>
      <c r="G7" s="60">
        <v>0.153</v>
      </c>
      <c r="H7" s="60">
        <v>0.145</v>
      </c>
      <c r="I7" s="60">
        <v>0.147</v>
      </c>
      <c r="J7" s="60">
        <v>0.141</v>
      </c>
      <c r="K7" s="60">
        <v>0.149</v>
      </c>
      <c r="L7" s="60" t="s">
        <v>17</v>
      </c>
      <c r="M7" s="60">
        <f t="shared" ref="M7:U7" si="5">210.95*C7-0.4875</f>
        <v>34.74115</v>
      </c>
      <c r="N7" s="60">
        <f t="shared" si="5"/>
        <v>35.58495</v>
      </c>
      <c r="O7" s="60">
        <f t="shared" si="5"/>
        <v>35.374</v>
      </c>
      <c r="P7" s="60">
        <f t="shared" si="5"/>
        <v>30.3112</v>
      </c>
      <c r="Q7" s="60">
        <f t="shared" si="5"/>
        <v>31.78785</v>
      </c>
      <c r="R7" s="60">
        <f t="shared" si="5"/>
        <v>30.10025</v>
      </c>
      <c r="S7" s="60">
        <f t="shared" si="5"/>
        <v>30.52215</v>
      </c>
      <c r="T7" s="60">
        <f t="shared" si="5"/>
        <v>29.25645</v>
      </c>
      <c r="U7" s="60">
        <f t="shared" si="5"/>
        <v>30.94405</v>
      </c>
      <c r="V7" s="60" t="s">
        <v>17</v>
      </c>
      <c r="W7" s="87">
        <f t="shared" ref="W7:AE7" si="6">(0.9*20*M7*100/2)/(0.1*1000000)*100</f>
        <v>31.267035</v>
      </c>
      <c r="X7" s="87">
        <f t="shared" si="6"/>
        <v>32.026455</v>
      </c>
      <c r="Y7" s="87">
        <f t="shared" si="6"/>
        <v>31.8366</v>
      </c>
      <c r="Z7" s="87">
        <f t="shared" si="6"/>
        <v>27.28008</v>
      </c>
      <c r="AA7" s="87">
        <f t="shared" si="6"/>
        <v>28.609065</v>
      </c>
      <c r="AB7" s="87">
        <f t="shared" si="6"/>
        <v>27.090225</v>
      </c>
      <c r="AC7" s="87">
        <f t="shared" si="6"/>
        <v>27.469935</v>
      </c>
      <c r="AD7" s="87">
        <f t="shared" si="6"/>
        <v>26.330805</v>
      </c>
      <c r="AE7" s="87">
        <f t="shared" si="6"/>
        <v>27.849645</v>
      </c>
      <c r="AF7" s="55">
        <f t="shared" si="2"/>
        <v>28.862205</v>
      </c>
    </row>
    <row r="8" s="55" customFormat="1" ht="14.25" spans="1:32">
      <c r="A8" s="55" t="s">
        <v>6</v>
      </c>
      <c r="B8" s="92">
        <v>8</v>
      </c>
      <c r="C8" s="60">
        <v>0.142</v>
      </c>
      <c r="D8" s="60">
        <v>0.141</v>
      </c>
      <c r="E8" s="60">
        <v>0.141</v>
      </c>
      <c r="F8" s="60">
        <v>0.134</v>
      </c>
      <c r="G8" s="60">
        <v>0.123</v>
      </c>
      <c r="H8" s="60">
        <v>0.131</v>
      </c>
      <c r="I8" s="60">
        <v>0.149</v>
      </c>
      <c r="J8" s="60">
        <v>0.15</v>
      </c>
      <c r="K8" s="60">
        <v>0.149</v>
      </c>
      <c r="M8" s="60">
        <f t="shared" ref="M8:U8" si="7">210.95*C8-0.4875</f>
        <v>29.4674</v>
      </c>
      <c r="N8" s="60">
        <f t="shared" si="7"/>
        <v>29.25645</v>
      </c>
      <c r="O8" s="60">
        <f t="shared" si="7"/>
        <v>29.25645</v>
      </c>
      <c r="P8" s="60">
        <f t="shared" si="7"/>
        <v>27.7798</v>
      </c>
      <c r="Q8" s="60">
        <f t="shared" si="7"/>
        <v>25.45935</v>
      </c>
      <c r="R8" s="60">
        <f t="shared" si="7"/>
        <v>27.14695</v>
      </c>
      <c r="S8" s="60">
        <f t="shared" si="7"/>
        <v>30.94405</v>
      </c>
      <c r="T8" s="60">
        <f t="shared" si="7"/>
        <v>31.155</v>
      </c>
      <c r="U8" s="60">
        <f t="shared" si="7"/>
        <v>30.94405</v>
      </c>
      <c r="W8" s="87">
        <f t="shared" ref="W8:AE8" si="8">(0.9*20*M8*100/2)/(0.1*1000000)*100</f>
        <v>26.52066</v>
      </c>
      <c r="X8" s="87">
        <f t="shared" si="8"/>
        <v>26.330805</v>
      </c>
      <c r="Y8" s="87">
        <f t="shared" si="8"/>
        <v>26.330805</v>
      </c>
      <c r="Z8" s="87">
        <f t="shared" si="8"/>
        <v>25.00182</v>
      </c>
      <c r="AA8" s="87">
        <f t="shared" si="8"/>
        <v>22.913415</v>
      </c>
      <c r="AB8" s="87">
        <f t="shared" si="8"/>
        <v>24.432255</v>
      </c>
      <c r="AC8" s="87">
        <f t="shared" si="8"/>
        <v>27.849645</v>
      </c>
      <c r="AD8" s="87">
        <f t="shared" si="8"/>
        <v>28.0395</v>
      </c>
      <c r="AE8" s="87">
        <f t="shared" si="8"/>
        <v>27.849645</v>
      </c>
      <c r="AF8" s="55">
        <f t="shared" si="2"/>
        <v>26.14095</v>
      </c>
    </row>
    <row r="9" s="55" customFormat="1" ht="14.25" spans="1:32">
      <c r="A9" s="55" t="s">
        <v>7</v>
      </c>
      <c r="B9" s="92">
        <v>9</v>
      </c>
      <c r="C9" s="60">
        <v>0.206</v>
      </c>
      <c r="D9" s="60">
        <v>0.204</v>
      </c>
      <c r="E9" s="60">
        <v>0.201</v>
      </c>
      <c r="F9" s="60">
        <v>0.199</v>
      </c>
      <c r="G9" s="60">
        <v>0.199</v>
      </c>
      <c r="H9" s="60">
        <v>0.199</v>
      </c>
      <c r="I9" s="60">
        <v>0.199</v>
      </c>
      <c r="J9" s="60">
        <v>0.198</v>
      </c>
      <c r="K9" s="60">
        <v>0.198</v>
      </c>
      <c r="M9" s="60">
        <f t="shared" ref="M9:U9" si="9">210.95*C9-0.4875</f>
        <v>42.9682</v>
      </c>
      <c r="N9" s="60">
        <f t="shared" si="9"/>
        <v>42.5463</v>
      </c>
      <c r="O9" s="60">
        <f t="shared" si="9"/>
        <v>41.91345</v>
      </c>
      <c r="P9" s="60">
        <f t="shared" si="9"/>
        <v>41.49155</v>
      </c>
      <c r="Q9" s="60">
        <f t="shared" si="9"/>
        <v>41.49155</v>
      </c>
      <c r="R9" s="60">
        <f t="shared" si="9"/>
        <v>41.49155</v>
      </c>
      <c r="S9" s="60">
        <f t="shared" si="9"/>
        <v>41.49155</v>
      </c>
      <c r="T9" s="60">
        <f t="shared" si="9"/>
        <v>41.2806</v>
      </c>
      <c r="U9" s="60">
        <f t="shared" si="9"/>
        <v>41.2806</v>
      </c>
      <c r="W9" s="87">
        <f t="shared" ref="W9:AE9" si="10">(0.9*20*M9*100/2)/(0.1*1000000)*100</f>
        <v>38.67138</v>
      </c>
      <c r="X9" s="87">
        <f t="shared" si="10"/>
        <v>38.29167</v>
      </c>
      <c r="Y9" s="87">
        <f t="shared" si="10"/>
        <v>37.722105</v>
      </c>
      <c r="Z9" s="87">
        <f t="shared" si="10"/>
        <v>37.342395</v>
      </c>
      <c r="AA9" s="87">
        <f t="shared" si="10"/>
        <v>37.342395</v>
      </c>
      <c r="AB9" s="87">
        <f t="shared" si="10"/>
        <v>37.342395</v>
      </c>
      <c r="AC9" s="87">
        <f t="shared" si="10"/>
        <v>37.342395</v>
      </c>
      <c r="AD9" s="87">
        <f t="shared" si="10"/>
        <v>37.15254</v>
      </c>
      <c r="AE9" s="87">
        <f t="shared" si="10"/>
        <v>37.15254</v>
      </c>
      <c r="AF9" s="55">
        <f t="shared" si="2"/>
        <v>37.595535</v>
      </c>
    </row>
    <row r="10" s="55" customFormat="1" ht="14.25" spans="1:32">
      <c r="A10" s="55" t="s">
        <v>8</v>
      </c>
      <c r="B10" s="92">
        <v>1</v>
      </c>
      <c r="C10" s="60">
        <v>0.113</v>
      </c>
      <c r="D10" s="93">
        <v>0.11</v>
      </c>
      <c r="E10" s="60">
        <v>0.111</v>
      </c>
      <c r="F10" s="93">
        <v>0.09</v>
      </c>
      <c r="G10" s="60">
        <v>0.091</v>
      </c>
      <c r="H10" s="60">
        <v>0.091</v>
      </c>
      <c r="I10" s="60">
        <v>0.095</v>
      </c>
      <c r="J10" s="60">
        <v>0.096</v>
      </c>
      <c r="K10" s="60">
        <v>0.091</v>
      </c>
      <c r="M10" s="60">
        <f t="shared" ref="M10:U10" si="11">210.95*C10-0.4875</f>
        <v>23.34985</v>
      </c>
      <c r="N10" s="60">
        <f t="shared" si="11"/>
        <v>22.717</v>
      </c>
      <c r="O10" s="60">
        <f t="shared" si="11"/>
        <v>22.92795</v>
      </c>
      <c r="P10" s="60">
        <f t="shared" si="11"/>
        <v>18.498</v>
      </c>
      <c r="Q10" s="60">
        <f t="shared" si="11"/>
        <v>18.70895</v>
      </c>
      <c r="R10" s="60">
        <f t="shared" si="11"/>
        <v>18.70895</v>
      </c>
      <c r="S10" s="60">
        <f t="shared" si="11"/>
        <v>19.55275</v>
      </c>
      <c r="T10" s="60">
        <f t="shared" si="11"/>
        <v>19.7637</v>
      </c>
      <c r="U10" s="60">
        <f t="shared" si="11"/>
        <v>18.70895</v>
      </c>
      <c r="W10" s="87">
        <f t="shared" ref="W10:AE10" si="12">(0.9*20*M10*100/2)/(0.1*1000000)*100</f>
        <v>21.014865</v>
      </c>
      <c r="X10" s="87">
        <f t="shared" si="12"/>
        <v>20.4453</v>
      </c>
      <c r="Y10" s="87">
        <f t="shared" si="12"/>
        <v>20.635155</v>
      </c>
      <c r="Z10" s="87">
        <f t="shared" si="12"/>
        <v>16.6482</v>
      </c>
      <c r="AA10" s="87">
        <f t="shared" si="12"/>
        <v>16.838055</v>
      </c>
      <c r="AB10" s="87">
        <f t="shared" si="12"/>
        <v>16.838055</v>
      </c>
      <c r="AC10" s="87">
        <f t="shared" si="12"/>
        <v>17.597475</v>
      </c>
      <c r="AD10" s="87">
        <f t="shared" si="12"/>
        <v>17.78733</v>
      </c>
      <c r="AE10" s="87">
        <f t="shared" si="12"/>
        <v>16.838055</v>
      </c>
      <c r="AF10" s="55">
        <f t="shared" si="2"/>
        <v>18.29361</v>
      </c>
    </row>
    <row r="11" s="55" customFormat="1" ht="14.25" spans="1:32">
      <c r="A11" s="49" t="s">
        <v>9</v>
      </c>
      <c r="B11" s="94">
        <v>2</v>
      </c>
      <c r="C11" s="46">
        <v>0.076</v>
      </c>
      <c r="D11" s="46">
        <v>0.074</v>
      </c>
      <c r="E11" s="46">
        <v>0.071</v>
      </c>
      <c r="F11" s="46">
        <v>0.091</v>
      </c>
      <c r="G11" s="95">
        <v>0.09</v>
      </c>
      <c r="H11" s="46">
        <v>0.091</v>
      </c>
      <c r="I11" s="46">
        <v>0.081</v>
      </c>
      <c r="J11" s="46">
        <v>0.082</v>
      </c>
      <c r="K11" s="46">
        <v>0.085</v>
      </c>
      <c r="M11" s="46">
        <f t="shared" ref="M11:U11" si="13">210.95*C11-0.4875</f>
        <v>15.5447</v>
      </c>
      <c r="N11" s="46">
        <f t="shared" si="13"/>
        <v>15.1228</v>
      </c>
      <c r="O11" s="46">
        <f t="shared" si="13"/>
        <v>14.48995</v>
      </c>
      <c r="P11" s="46">
        <f t="shared" si="13"/>
        <v>18.70895</v>
      </c>
      <c r="Q11" s="46">
        <f t="shared" si="13"/>
        <v>18.498</v>
      </c>
      <c r="R11" s="46">
        <f t="shared" si="13"/>
        <v>18.70895</v>
      </c>
      <c r="S11" s="46">
        <f t="shared" si="13"/>
        <v>16.59945</v>
      </c>
      <c r="T11" s="46">
        <f t="shared" si="13"/>
        <v>16.8104</v>
      </c>
      <c r="U11" s="46">
        <f t="shared" si="13"/>
        <v>17.44325</v>
      </c>
      <c r="W11" s="88">
        <f t="shared" ref="W11:AE11" si="14">(0.9*20*M11*100/2)/(0.1*1000000)*100</f>
        <v>13.99023</v>
      </c>
      <c r="X11" s="88">
        <f t="shared" si="14"/>
        <v>13.61052</v>
      </c>
      <c r="Y11" s="88">
        <f t="shared" si="14"/>
        <v>13.040955</v>
      </c>
      <c r="Z11" s="88">
        <f t="shared" si="14"/>
        <v>16.838055</v>
      </c>
      <c r="AA11" s="88">
        <f t="shared" si="14"/>
        <v>16.6482</v>
      </c>
      <c r="AB11" s="88">
        <f t="shared" si="14"/>
        <v>16.838055</v>
      </c>
      <c r="AC11" s="88">
        <f t="shared" si="14"/>
        <v>14.939505</v>
      </c>
      <c r="AD11" s="88">
        <f t="shared" si="14"/>
        <v>15.12936</v>
      </c>
      <c r="AE11" s="88">
        <f t="shared" si="14"/>
        <v>15.698925</v>
      </c>
      <c r="AF11" s="49">
        <f t="shared" si="2"/>
        <v>15.192645</v>
      </c>
    </row>
    <row r="13" customFormat="1" ht="17" customHeight="1" spans="4:7">
      <c r="D13" s="61" t="s">
        <v>18</v>
      </c>
      <c r="E13" s="96" t="s">
        <v>20</v>
      </c>
      <c r="F13" s="61" t="s">
        <v>11</v>
      </c>
      <c r="G13" s="80"/>
    </row>
    <row r="14" customFormat="1" ht="14.25" spans="4:7">
      <c r="D14" s="97">
        <v>1</v>
      </c>
      <c r="E14" s="97">
        <v>0</v>
      </c>
      <c r="F14" s="97">
        <v>0</v>
      </c>
      <c r="G14" s="97">
        <v>0</v>
      </c>
    </row>
    <row r="15" customFormat="1" ht="14.25" spans="4:7">
      <c r="D15" s="97">
        <v>2</v>
      </c>
      <c r="E15" s="97">
        <v>20</v>
      </c>
      <c r="F15" s="97">
        <v>0.096</v>
      </c>
      <c r="G15" s="97">
        <v>20</v>
      </c>
    </row>
    <row r="16" customFormat="1" ht="14.25" spans="4:7">
      <c r="D16" s="97">
        <v>3</v>
      </c>
      <c r="E16" s="97">
        <v>40</v>
      </c>
      <c r="F16" s="97">
        <v>0.193</v>
      </c>
      <c r="G16" s="97">
        <v>40</v>
      </c>
    </row>
    <row r="17" customFormat="1" ht="14.25" spans="4:7">
      <c r="D17" s="97">
        <v>4</v>
      </c>
      <c r="E17" s="97">
        <v>60</v>
      </c>
      <c r="F17" s="97">
        <v>0.291</v>
      </c>
      <c r="G17" s="97">
        <v>60</v>
      </c>
    </row>
    <row r="18" customFormat="1" ht="14.25" spans="4:7">
      <c r="D18" s="97">
        <v>5</v>
      </c>
      <c r="E18" s="97">
        <v>80</v>
      </c>
      <c r="F18" s="97">
        <v>0.387</v>
      </c>
      <c r="G18" s="97">
        <v>80</v>
      </c>
    </row>
    <row r="19" customFormat="1" ht="14.25" spans="4:7">
      <c r="D19" s="98">
        <v>6</v>
      </c>
      <c r="E19" s="98">
        <v>100</v>
      </c>
      <c r="F19" s="98">
        <v>0.469</v>
      </c>
      <c r="G19" s="97">
        <v>100</v>
      </c>
    </row>
  </sheetData>
  <mergeCells count="13">
    <mergeCell ref="C2:K2"/>
    <mergeCell ref="M2:U2"/>
    <mergeCell ref="W2:AF2"/>
    <mergeCell ref="C3:E3"/>
    <mergeCell ref="F3:H3"/>
    <mergeCell ref="I3:K3"/>
    <mergeCell ref="M3:O3"/>
    <mergeCell ref="P3:R3"/>
    <mergeCell ref="S3:U3"/>
    <mergeCell ref="W3:Y3"/>
    <mergeCell ref="Z3:AB3"/>
    <mergeCell ref="AC3:AE3"/>
    <mergeCell ref="A2:A4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E19"/>
  <sheetViews>
    <sheetView zoomScale="85" zoomScaleNormal="85" workbookViewId="0">
      <selection activeCell="X28" sqref="X28"/>
    </sheetView>
  </sheetViews>
  <sheetFormatPr defaultColWidth="4.5" defaultRowHeight="13.5"/>
  <cols>
    <col min="1" max="30" width="4.5" customWidth="1"/>
    <col min="31" max="31" width="7.35833333333333" customWidth="1"/>
    <col min="32" max="16371" width="4.5" customWidth="1"/>
  </cols>
  <sheetData>
    <row r="2" spans="1:31">
      <c r="A2" s="41" t="s">
        <v>1</v>
      </c>
      <c r="B2" s="56" t="s">
        <v>11</v>
      </c>
      <c r="C2" s="56"/>
      <c r="D2" s="56"/>
      <c r="E2" s="56"/>
      <c r="F2" s="56"/>
      <c r="G2" s="56"/>
      <c r="H2" s="56"/>
      <c r="I2" s="56"/>
      <c r="J2" s="56"/>
      <c r="L2" s="56" t="s">
        <v>12</v>
      </c>
      <c r="M2" s="56"/>
      <c r="N2" s="56"/>
      <c r="O2" s="56"/>
      <c r="P2" s="56"/>
      <c r="Q2" s="56"/>
      <c r="R2" s="56"/>
      <c r="S2" s="56"/>
      <c r="T2" s="56"/>
      <c r="V2" s="56" t="s">
        <v>13</v>
      </c>
      <c r="W2" s="56"/>
      <c r="X2" s="56"/>
      <c r="Y2" s="56"/>
      <c r="Z2" s="56"/>
      <c r="AA2" s="56"/>
      <c r="AB2" s="56"/>
      <c r="AC2" s="56"/>
      <c r="AD2" s="56"/>
      <c r="AE2" s="56"/>
    </row>
    <row r="3" s="55" customFormat="1" ht="14.25" spans="1:30">
      <c r="A3" s="43"/>
      <c r="B3" s="44" t="s">
        <v>14</v>
      </c>
      <c r="C3" s="44"/>
      <c r="D3" s="44"/>
      <c r="E3" s="44" t="s">
        <v>15</v>
      </c>
      <c r="F3" s="44"/>
      <c r="G3" s="44"/>
      <c r="H3" s="44" t="s">
        <v>16</v>
      </c>
      <c r="I3" s="44"/>
      <c r="J3" s="44"/>
      <c r="K3" s="60"/>
      <c r="L3" s="44" t="s">
        <v>14</v>
      </c>
      <c r="M3" s="44"/>
      <c r="N3" s="44"/>
      <c r="O3" s="44" t="s">
        <v>15</v>
      </c>
      <c r="P3" s="44"/>
      <c r="Q3" s="44"/>
      <c r="R3" s="44" t="s">
        <v>16</v>
      </c>
      <c r="S3" s="44"/>
      <c r="T3" s="44"/>
      <c r="U3" s="60"/>
      <c r="V3" s="44" t="s">
        <v>14</v>
      </c>
      <c r="W3" s="44"/>
      <c r="X3" s="44"/>
      <c r="Y3" s="44" t="s">
        <v>15</v>
      </c>
      <c r="Z3" s="44"/>
      <c r="AA3" s="44"/>
      <c r="AB3" s="44" t="s">
        <v>16</v>
      </c>
      <c r="AC3" s="44"/>
      <c r="AD3" s="44"/>
    </row>
    <row r="4" s="55" customFormat="1" ht="14.25" spans="1:31">
      <c r="A4" s="45"/>
      <c r="B4" s="46">
        <v>1</v>
      </c>
      <c r="C4" s="46">
        <v>2</v>
      </c>
      <c r="D4" s="46">
        <v>3</v>
      </c>
      <c r="E4" s="46">
        <v>1</v>
      </c>
      <c r="F4" s="46">
        <v>2</v>
      </c>
      <c r="G4" s="46">
        <v>3</v>
      </c>
      <c r="H4" s="46">
        <v>1</v>
      </c>
      <c r="I4" s="46">
        <v>2</v>
      </c>
      <c r="J4" s="46">
        <v>3</v>
      </c>
      <c r="K4" s="60"/>
      <c r="L4" s="46">
        <v>1</v>
      </c>
      <c r="M4" s="46">
        <v>2</v>
      </c>
      <c r="N4" s="46">
        <v>3</v>
      </c>
      <c r="O4" s="46">
        <v>1</v>
      </c>
      <c r="P4" s="46">
        <v>2</v>
      </c>
      <c r="Q4" s="46">
        <v>3</v>
      </c>
      <c r="R4" s="46">
        <v>1</v>
      </c>
      <c r="S4" s="46">
        <v>2</v>
      </c>
      <c r="T4" s="46">
        <v>3</v>
      </c>
      <c r="U4" s="60"/>
      <c r="V4" s="60">
        <v>1</v>
      </c>
      <c r="W4" s="60">
        <v>2</v>
      </c>
      <c r="X4" s="60">
        <v>3</v>
      </c>
      <c r="Y4" s="60">
        <v>1</v>
      </c>
      <c r="Z4" s="60">
        <v>2</v>
      </c>
      <c r="AA4" s="60">
        <v>3</v>
      </c>
      <c r="AB4" s="60">
        <v>1</v>
      </c>
      <c r="AC4" s="60">
        <v>2</v>
      </c>
      <c r="AD4" s="60">
        <v>3</v>
      </c>
      <c r="AE4" s="89" t="s">
        <v>2</v>
      </c>
    </row>
    <row r="5" s="55" customFormat="1" ht="14.25" spans="1:31">
      <c r="A5" s="55" t="s">
        <v>3</v>
      </c>
      <c r="B5" s="60">
        <v>0.068</v>
      </c>
      <c r="C5" s="60">
        <v>0.069</v>
      </c>
      <c r="D5" s="60">
        <v>0.071</v>
      </c>
      <c r="E5" s="60">
        <v>0.076</v>
      </c>
      <c r="F5" s="60">
        <v>0.075</v>
      </c>
      <c r="G5" s="60">
        <v>0.075</v>
      </c>
      <c r="H5" s="60">
        <v>0.079</v>
      </c>
      <c r="I5" s="60">
        <v>0.078</v>
      </c>
      <c r="J5" s="60">
        <v>0.073</v>
      </c>
      <c r="L5" s="60">
        <f t="shared" ref="L5:T5" si="0">682.96*B5+2.0787</f>
        <v>48.51998</v>
      </c>
      <c r="M5" s="60">
        <f t="shared" si="0"/>
        <v>49.20294</v>
      </c>
      <c r="N5" s="60">
        <f t="shared" si="0"/>
        <v>50.56886</v>
      </c>
      <c r="O5" s="60">
        <f t="shared" si="0"/>
        <v>53.98366</v>
      </c>
      <c r="P5" s="60">
        <f t="shared" si="0"/>
        <v>53.3007</v>
      </c>
      <c r="Q5" s="60">
        <f t="shared" si="0"/>
        <v>53.3007</v>
      </c>
      <c r="R5" s="60">
        <f t="shared" si="0"/>
        <v>56.03254</v>
      </c>
      <c r="S5" s="60">
        <f t="shared" si="0"/>
        <v>55.34958</v>
      </c>
      <c r="T5" s="60">
        <f t="shared" si="0"/>
        <v>51.93478</v>
      </c>
      <c r="V5" s="86">
        <f t="shared" ref="V5:AD5" si="1">(20*L5*25/2)/(0.1*1000000)*100</f>
        <v>12.129995</v>
      </c>
      <c r="W5" s="86">
        <f t="shared" si="1"/>
        <v>12.300735</v>
      </c>
      <c r="X5" s="86">
        <f t="shared" si="1"/>
        <v>12.642215</v>
      </c>
      <c r="Y5" s="86">
        <f t="shared" si="1"/>
        <v>13.495915</v>
      </c>
      <c r="Z5" s="86">
        <f t="shared" si="1"/>
        <v>13.325175</v>
      </c>
      <c r="AA5" s="86">
        <f t="shared" si="1"/>
        <v>13.325175</v>
      </c>
      <c r="AB5" s="86">
        <f t="shared" si="1"/>
        <v>14.008135</v>
      </c>
      <c r="AC5" s="86">
        <f t="shared" si="1"/>
        <v>13.837395</v>
      </c>
      <c r="AD5" s="86">
        <f t="shared" si="1"/>
        <v>12.983695</v>
      </c>
      <c r="AE5" s="58">
        <f>AVERAGE(V5:AD5)</f>
        <v>13.1164927777778</v>
      </c>
    </row>
    <row r="6" s="55" customFormat="1" ht="14.25" spans="1:31">
      <c r="A6" s="55" t="s">
        <v>4</v>
      </c>
      <c r="B6" s="60">
        <v>0.059</v>
      </c>
      <c r="C6" s="60">
        <v>0.063</v>
      </c>
      <c r="D6" s="60">
        <v>0.058</v>
      </c>
      <c r="E6" s="60">
        <v>0.072</v>
      </c>
      <c r="F6" s="60">
        <v>0.074</v>
      </c>
      <c r="G6" s="60">
        <v>0.072</v>
      </c>
      <c r="H6" s="60">
        <v>0.072</v>
      </c>
      <c r="I6" s="60">
        <v>0.072</v>
      </c>
      <c r="J6" s="60">
        <v>0.07</v>
      </c>
      <c r="L6" s="60">
        <f t="shared" ref="L6:T6" si="2">682.96*B6+2.0787</f>
        <v>42.37334</v>
      </c>
      <c r="M6" s="60">
        <f t="shared" si="2"/>
        <v>45.10518</v>
      </c>
      <c r="N6" s="60">
        <f t="shared" si="2"/>
        <v>41.69038</v>
      </c>
      <c r="O6" s="60">
        <f t="shared" si="2"/>
        <v>51.25182</v>
      </c>
      <c r="P6" s="60">
        <f t="shared" si="2"/>
        <v>52.61774</v>
      </c>
      <c r="Q6" s="60">
        <f t="shared" si="2"/>
        <v>51.25182</v>
      </c>
      <c r="R6" s="60">
        <f t="shared" si="2"/>
        <v>51.25182</v>
      </c>
      <c r="S6" s="60">
        <f t="shared" si="2"/>
        <v>51.25182</v>
      </c>
      <c r="T6" s="60">
        <f t="shared" si="2"/>
        <v>49.8859</v>
      </c>
      <c r="V6" s="87">
        <f t="shared" ref="V6:AD6" si="3">(20*L6*25/2)/(0.1*1000000)*100</f>
        <v>10.593335</v>
      </c>
      <c r="W6" s="87">
        <f t="shared" si="3"/>
        <v>11.276295</v>
      </c>
      <c r="X6" s="87">
        <f t="shared" si="3"/>
        <v>10.422595</v>
      </c>
      <c r="Y6" s="87">
        <f t="shared" si="3"/>
        <v>12.812955</v>
      </c>
      <c r="Z6" s="87">
        <f t="shared" si="3"/>
        <v>13.154435</v>
      </c>
      <c r="AA6" s="87">
        <f t="shared" si="3"/>
        <v>12.812955</v>
      </c>
      <c r="AB6" s="87">
        <f t="shared" si="3"/>
        <v>12.812955</v>
      </c>
      <c r="AC6" s="87">
        <f t="shared" si="3"/>
        <v>12.812955</v>
      </c>
      <c r="AD6" s="87">
        <f t="shared" si="3"/>
        <v>12.471475</v>
      </c>
      <c r="AE6" s="55">
        <f t="shared" ref="AE6:AE11" si="4">AVERAGE(V6:AD6)</f>
        <v>12.129995</v>
      </c>
    </row>
    <row r="7" s="55" customFormat="1" ht="14.25" spans="1:31">
      <c r="A7" s="55" t="s">
        <v>5</v>
      </c>
      <c r="B7" s="60">
        <v>0.078</v>
      </c>
      <c r="C7" s="60">
        <v>0.08</v>
      </c>
      <c r="D7" s="60">
        <v>0.069</v>
      </c>
      <c r="E7" s="60">
        <v>0.07</v>
      </c>
      <c r="F7" s="60">
        <v>0.071</v>
      </c>
      <c r="G7" s="60">
        <v>0.06</v>
      </c>
      <c r="H7" s="60">
        <v>0.072</v>
      </c>
      <c r="I7" s="60">
        <v>0.065</v>
      </c>
      <c r="J7" s="60">
        <v>0.065</v>
      </c>
      <c r="K7" s="60" t="s">
        <v>17</v>
      </c>
      <c r="L7" s="60">
        <f t="shared" ref="L7:T7" si="5">682.96*B7+2.0787</f>
        <v>55.34958</v>
      </c>
      <c r="M7" s="60">
        <f t="shared" si="5"/>
        <v>56.7155</v>
      </c>
      <c r="N7" s="60">
        <f t="shared" si="5"/>
        <v>49.20294</v>
      </c>
      <c r="O7" s="60">
        <f t="shared" si="5"/>
        <v>49.8859</v>
      </c>
      <c r="P7" s="60">
        <f t="shared" si="5"/>
        <v>50.56886</v>
      </c>
      <c r="Q7" s="60">
        <f t="shared" si="5"/>
        <v>43.0563</v>
      </c>
      <c r="R7" s="60">
        <f t="shared" si="5"/>
        <v>51.25182</v>
      </c>
      <c r="S7" s="60">
        <f t="shared" si="5"/>
        <v>46.4711</v>
      </c>
      <c r="T7" s="60">
        <f t="shared" si="5"/>
        <v>46.4711</v>
      </c>
      <c r="U7" s="60" t="s">
        <v>17</v>
      </c>
      <c r="V7" s="87">
        <f t="shared" ref="V7:AD7" si="6">(20*L7*25/2)/(0.1*1000000)*100</f>
        <v>13.837395</v>
      </c>
      <c r="W7" s="87">
        <f t="shared" si="6"/>
        <v>14.178875</v>
      </c>
      <c r="X7" s="87">
        <f t="shared" si="6"/>
        <v>12.300735</v>
      </c>
      <c r="Y7" s="87">
        <f t="shared" si="6"/>
        <v>12.471475</v>
      </c>
      <c r="Z7" s="87">
        <f t="shared" si="6"/>
        <v>12.642215</v>
      </c>
      <c r="AA7" s="87">
        <f t="shared" si="6"/>
        <v>10.764075</v>
      </c>
      <c r="AB7" s="87">
        <f t="shared" si="6"/>
        <v>12.812955</v>
      </c>
      <c r="AC7" s="87">
        <f t="shared" si="6"/>
        <v>11.617775</v>
      </c>
      <c r="AD7" s="87">
        <f t="shared" si="6"/>
        <v>11.617775</v>
      </c>
      <c r="AE7" s="55">
        <f t="shared" si="4"/>
        <v>12.471475</v>
      </c>
    </row>
    <row r="8" s="55" customFormat="1" ht="14.25" spans="1:31">
      <c r="A8" s="55" t="s">
        <v>6</v>
      </c>
      <c r="B8" s="60">
        <v>0.094</v>
      </c>
      <c r="C8" s="60">
        <v>0.091</v>
      </c>
      <c r="D8" s="60">
        <v>0.096</v>
      </c>
      <c r="E8" s="60">
        <v>0.075</v>
      </c>
      <c r="F8" s="60">
        <v>0.077</v>
      </c>
      <c r="G8" s="60">
        <v>0.077</v>
      </c>
      <c r="H8" s="60">
        <v>0.068</v>
      </c>
      <c r="I8" s="60">
        <v>0.063</v>
      </c>
      <c r="J8" s="60">
        <v>0.07</v>
      </c>
      <c r="L8" s="60">
        <f t="shared" ref="L8:T8" si="7">682.96*B8+2.0787</f>
        <v>66.27694</v>
      </c>
      <c r="M8" s="60">
        <f t="shared" si="7"/>
        <v>64.22806</v>
      </c>
      <c r="N8" s="60">
        <f t="shared" si="7"/>
        <v>67.64286</v>
      </c>
      <c r="O8" s="60">
        <f t="shared" si="7"/>
        <v>53.3007</v>
      </c>
      <c r="P8" s="60">
        <f t="shared" si="7"/>
        <v>54.66662</v>
      </c>
      <c r="Q8" s="60">
        <f t="shared" si="7"/>
        <v>54.66662</v>
      </c>
      <c r="R8" s="60">
        <f t="shared" si="7"/>
        <v>48.51998</v>
      </c>
      <c r="S8" s="60">
        <f t="shared" si="7"/>
        <v>45.10518</v>
      </c>
      <c r="T8" s="60">
        <f t="shared" si="7"/>
        <v>49.8859</v>
      </c>
      <c r="V8" s="87">
        <f t="shared" ref="V8:AD8" si="8">(20*L8*25/2)/(0.1*1000000)*100</f>
        <v>16.569235</v>
      </c>
      <c r="W8" s="87">
        <f t="shared" si="8"/>
        <v>16.057015</v>
      </c>
      <c r="X8" s="87">
        <f t="shared" si="8"/>
        <v>16.910715</v>
      </c>
      <c r="Y8" s="87">
        <f t="shared" si="8"/>
        <v>13.325175</v>
      </c>
      <c r="Z8" s="87">
        <f t="shared" si="8"/>
        <v>13.666655</v>
      </c>
      <c r="AA8" s="87">
        <f t="shared" si="8"/>
        <v>13.666655</v>
      </c>
      <c r="AB8" s="87">
        <f t="shared" si="8"/>
        <v>12.129995</v>
      </c>
      <c r="AC8" s="87">
        <f t="shared" si="8"/>
        <v>11.276295</v>
      </c>
      <c r="AD8" s="87">
        <f t="shared" si="8"/>
        <v>12.471475</v>
      </c>
      <c r="AE8" s="55">
        <f t="shared" si="4"/>
        <v>14.008135</v>
      </c>
    </row>
    <row r="9" s="55" customFormat="1" ht="14.25" spans="1:31">
      <c r="A9" s="55" t="s">
        <v>7</v>
      </c>
      <c r="B9" s="60">
        <v>0.058</v>
      </c>
      <c r="C9" s="60">
        <v>0.046</v>
      </c>
      <c r="D9" s="60">
        <v>0.048</v>
      </c>
      <c r="E9" s="60">
        <v>0.056</v>
      </c>
      <c r="F9" s="60">
        <v>0.053</v>
      </c>
      <c r="G9" s="60">
        <v>0.047</v>
      </c>
      <c r="H9" s="60">
        <v>0.055</v>
      </c>
      <c r="I9" s="60">
        <v>0.05</v>
      </c>
      <c r="J9" s="60">
        <v>0.055</v>
      </c>
      <c r="L9" s="60">
        <f t="shared" ref="L9:T9" si="9">682.96*B9+2.0787</f>
        <v>41.69038</v>
      </c>
      <c r="M9" s="60">
        <f t="shared" si="9"/>
        <v>33.49486</v>
      </c>
      <c r="N9" s="60">
        <f t="shared" si="9"/>
        <v>34.86078</v>
      </c>
      <c r="O9" s="60">
        <f t="shared" si="9"/>
        <v>40.32446</v>
      </c>
      <c r="P9" s="60">
        <f t="shared" si="9"/>
        <v>38.27558</v>
      </c>
      <c r="Q9" s="60">
        <f t="shared" si="9"/>
        <v>34.17782</v>
      </c>
      <c r="R9" s="60">
        <f t="shared" si="9"/>
        <v>39.6415</v>
      </c>
      <c r="S9" s="60">
        <f t="shared" si="9"/>
        <v>36.2267</v>
      </c>
      <c r="T9" s="60">
        <f t="shared" si="9"/>
        <v>39.6415</v>
      </c>
      <c r="V9" s="87">
        <f t="shared" ref="V9:AD9" si="10">(20*L9*25/2)/(0.1*1000000)*100</f>
        <v>10.422595</v>
      </c>
      <c r="W9" s="87">
        <f t="shared" si="10"/>
        <v>8.373715</v>
      </c>
      <c r="X9" s="87">
        <f t="shared" si="10"/>
        <v>8.715195</v>
      </c>
      <c r="Y9" s="87">
        <f t="shared" si="10"/>
        <v>10.081115</v>
      </c>
      <c r="Z9" s="87">
        <f t="shared" si="10"/>
        <v>9.568895</v>
      </c>
      <c r="AA9" s="87">
        <f t="shared" si="10"/>
        <v>8.544455</v>
      </c>
      <c r="AB9" s="87">
        <f t="shared" si="10"/>
        <v>9.910375</v>
      </c>
      <c r="AC9" s="87">
        <f t="shared" si="10"/>
        <v>9.056675</v>
      </c>
      <c r="AD9" s="87">
        <f t="shared" si="10"/>
        <v>9.910375</v>
      </c>
      <c r="AE9" s="55">
        <f t="shared" si="4"/>
        <v>9.398155</v>
      </c>
    </row>
    <row r="10" s="55" customFormat="1" ht="14.25" spans="1:31">
      <c r="A10" s="55" t="s">
        <v>8</v>
      </c>
      <c r="B10" s="60">
        <v>0.077</v>
      </c>
      <c r="C10" s="60">
        <v>0.075</v>
      </c>
      <c r="D10" s="60">
        <v>0.069</v>
      </c>
      <c r="E10" s="60">
        <v>0.074</v>
      </c>
      <c r="F10" s="60">
        <v>0.079</v>
      </c>
      <c r="G10" s="60">
        <v>0.071</v>
      </c>
      <c r="H10" s="60">
        <v>0.07</v>
      </c>
      <c r="I10" s="60">
        <v>0.074</v>
      </c>
      <c r="J10" s="60">
        <v>0.069</v>
      </c>
      <c r="L10" s="60">
        <f t="shared" ref="L10:T10" si="11">682.96*B10+2.0787</f>
        <v>54.66662</v>
      </c>
      <c r="M10" s="60">
        <f t="shared" si="11"/>
        <v>53.3007</v>
      </c>
      <c r="N10" s="60">
        <f t="shared" si="11"/>
        <v>49.20294</v>
      </c>
      <c r="O10" s="60">
        <f t="shared" si="11"/>
        <v>52.61774</v>
      </c>
      <c r="P10" s="60">
        <f t="shared" si="11"/>
        <v>56.03254</v>
      </c>
      <c r="Q10" s="60">
        <f t="shared" si="11"/>
        <v>50.56886</v>
      </c>
      <c r="R10" s="60">
        <f t="shared" si="11"/>
        <v>49.8859</v>
      </c>
      <c r="S10" s="60">
        <f t="shared" si="11"/>
        <v>52.61774</v>
      </c>
      <c r="T10" s="60">
        <f t="shared" si="11"/>
        <v>49.20294</v>
      </c>
      <c r="V10" s="87">
        <f t="shared" ref="V10:AD10" si="12">(20*L10*25/2)/(0.1*1000000)*100</f>
        <v>13.666655</v>
      </c>
      <c r="W10" s="87">
        <f t="shared" si="12"/>
        <v>13.325175</v>
      </c>
      <c r="X10" s="87">
        <f t="shared" si="12"/>
        <v>12.300735</v>
      </c>
      <c r="Y10" s="87">
        <f t="shared" si="12"/>
        <v>13.154435</v>
      </c>
      <c r="Z10" s="87">
        <f t="shared" si="12"/>
        <v>14.008135</v>
      </c>
      <c r="AA10" s="87">
        <f t="shared" si="12"/>
        <v>12.642215</v>
      </c>
      <c r="AB10" s="87">
        <f t="shared" si="12"/>
        <v>12.471475</v>
      </c>
      <c r="AC10" s="87">
        <f t="shared" si="12"/>
        <v>13.154435</v>
      </c>
      <c r="AD10" s="87">
        <f t="shared" si="12"/>
        <v>12.300735</v>
      </c>
      <c r="AE10" s="55">
        <f t="shared" si="4"/>
        <v>13.0026661111111</v>
      </c>
    </row>
    <row r="11" s="55" customFormat="1" ht="14.25" spans="1:31">
      <c r="A11" s="49" t="s">
        <v>9</v>
      </c>
      <c r="B11" s="46">
        <v>0.068</v>
      </c>
      <c r="C11" s="46">
        <v>0.069</v>
      </c>
      <c r="D11" s="46">
        <v>0.071</v>
      </c>
      <c r="E11" s="46">
        <v>0.076</v>
      </c>
      <c r="F11" s="46">
        <v>0.078</v>
      </c>
      <c r="G11" s="46">
        <v>0.082</v>
      </c>
      <c r="H11" s="46">
        <v>0.079</v>
      </c>
      <c r="I11" s="46">
        <v>0.078</v>
      </c>
      <c r="J11" s="46">
        <v>0.073</v>
      </c>
      <c r="L11" s="46">
        <f t="shared" ref="L11:T11" si="13">682.96*B11+2.0787</f>
        <v>48.51998</v>
      </c>
      <c r="M11" s="46">
        <f t="shared" si="13"/>
        <v>49.20294</v>
      </c>
      <c r="N11" s="46">
        <f t="shared" si="13"/>
        <v>50.56886</v>
      </c>
      <c r="O11" s="46">
        <f t="shared" si="13"/>
        <v>53.98366</v>
      </c>
      <c r="P11" s="46">
        <f t="shared" si="13"/>
        <v>55.34958</v>
      </c>
      <c r="Q11" s="46">
        <f t="shared" si="13"/>
        <v>58.08142</v>
      </c>
      <c r="R11" s="46">
        <f t="shared" si="13"/>
        <v>56.03254</v>
      </c>
      <c r="S11" s="46">
        <f t="shared" si="13"/>
        <v>55.34958</v>
      </c>
      <c r="T11" s="46">
        <f t="shared" si="13"/>
        <v>51.93478</v>
      </c>
      <c r="V11" s="88">
        <f t="shared" ref="V11:AD11" si="14">(20*L11*25/2)/(0.1*1000000)*100</f>
        <v>12.129995</v>
      </c>
      <c r="W11" s="88">
        <f t="shared" si="14"/>
        <v>12.300735</v>
      </c>
      <c r="X11" s="88">
        <f t="shared" si="14"/>
        <v>12.642215</v>
      </c>
      <c r="Y11" s="88">
        <f t="shared" si="14"/>
        <v>13.495915</v>
      </c>
      <c r="Z11" s="88">
        <f t="shared" si="14"/>
        <v>13.837395</v>
      </c>
      <c r="AA11" s="88">
        <f t="shared" si="14"/>
        <v>14.520355</v>
      </c>
      <c r="AB11" s="88">
        <f t="shared" si="14"/>
        <v>14.008135</v>
      </c>
      <c r="AC11" s="88">
        <f t="shared" si="14"/>
        <v>13.837395</v>
      </c>
      <c r="AD11" s="88">
        <f t="shared" si="14"/>
        <v>12.983695</v>
      </c>
      <c r="AE11" s="49">
        <f t="shared" si="4"/>
        <v>13.3062038888889</v>
      </c>
    </row>
    <row r="13" customFormat="1" spans="4:7">
      <c r="D13" s="72" t="s">
        <v>18</v>
      </c>
      <c r="E13" s="72" t="s">
        <v>21</v>
      </c>
      <c r="F13" s="72" t="s">
        <v>11</v>
      </c>
      <c r="G13" s="79"/>
    </row>
    <row r="14" customFormat="1" spans="4:7">
      <c r="D14" s="74">
        <v>1</v>
      </c>
      <c r="E14" s="74">
        <v>0</v>
      </c>
      <c r="F14" s="74">
        <v>0</v>
      </c>
      <c r="G14" s="73">
        <v>0</v>
      </c>
    </row>
    <row r="15" customFormat="1" spans="4:7">
      <c r="D15" s="73">
        <v>2</v>
      </c>
      <c r="E15" s="73">
        <v>20</v>
      </c>
      <c r="F15" s="73">
        <v>0.022</v>
      </c>
      <c r="G15" s="73">
        <v>20</v>
      </c>
    </row>
    <row r="16" customFormat="1" spans="4:7">
      <c r="D16" s="73">
        <v>3</v>
      </c>
      <c r="E16" s="73">
        <v>40</v>
      </c>
      <c r="F16" s="73">
        <v>0.056</v>
      </c>
      <c r="G16" s="73">
        <v>40</v>
      </c>
    </row>
    <row r="17" customFormat="1" spans="4:7">
      <c r="D17" s="73">
        <v>4</v>
      </c>
      <c r="E17" s="73">
        <v>60</v>
      </c>
      <c r="F17" s="73">
        <v>0.085</v>
      </c>
      <c r="G17" s="73">
        <v>60</v>
      </c>
    </row>
    <row r="18" customFormat="1" spans="4:7">
      <c r="D18" s="73">
        <v>5</v>
      </c>
      <c r="E18" s="73">
        <v>80</v>
      </c>
      <c r="F18" s="73">
        <v>0.115</v>
      </c>
      <c r="G18" s="73">
        <v>80</v>
      </c>
    </row>
    <row r="19" customFormat="1" spans="4:7">
      <c r="D19" s="75">
        <v>6</v>
      </c>
      <c r="E19" s="75">
        <v>100</v>
      </c>
      <c r="F19" s="75">
        <v>0.143</v>
      </c>
      <c r="G19" s="73">
        <v>100</v>
      </c>
    </row>
  </sheetData>
  <mergeCells count="13">
    <mergeCell ref="B2:J2"/>
    <mergeCell ref="L2:T2"/>
    <mergeCell ref="V2:AE2"/>
    <mergeCell ref="B3:D3"/>
    <mergeCell ref="E3:G3"/>
    <mergeCell ref="H3:J3"/>
    <mergeCell ref="L3:N3"/>
    <mergeCell ref="O3:Q3"/>
    <mergeCell ref="R3:T3"/>
    <mergeCell ref="V3:X3"/>
    <mergeCell ref="Y3:AA3"/>
    <mergeCell ref="AB3:AD3"/>
    <mergeCell ref="A2:A4"/>
  </mergeCell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E29"/>
  <sheetViews>
    <sheetView zoomScale="70" zoomScaleNormal="70" workbookViewId="0">
      <selection activeCell="D25" sqref="D25"/>
    </sheetView>
  </sheetViews>
  <sheetFormatPr defaultColWidth="9" defaultRowHeight="13.5"/>
  <cols>
    <col min="2" max="10" width="6.25" customWidth="1"/>
    <col min="11" max="11" width="2.5" customWidth="1"/>
    <col min="12" max="19" width="3.75" customWidth="1"/>
    <col min="20" max="20" width="9.375" customWidth="1"/>
    <col min="21" max="21" width="3.375" customWidth="1"/>
    <col min="22" max="31" width="8.56666666666667" customWidth="1"/>
  </cols>
  <sheetData>
    <row r="2" spans="1:31">
      <c r="A2" s="41" t="s">
        <v>1</v>
      </c>
      <c r="B2" s="56" t="s">
        <v>11</v>
      </c>
      <c r="C2" s="56"/>
      <c r="D2" s="56"/>
      <c r="E2" s="56"/>
      <c r="F2" s="56"/>
      <c r="G2" s="56"/>
      <c r="H2" s="56"/>
      <c r="I2" s="56"/>
      <c r="J2" s="56"/>
      <c r="L2" s="56" t="s">
        <v>12</v>
      </c>
      <c r="M2" s="56"/>
      <c r="N2" s="56"/>
      <c r="O2" s="56"/>
      <c r="P2" s="56"/>
      <c r="Q2" s="56"/>
      <c r="R2" s="56"/>
      <c r="S2" s="56"/>
      <c r="T2" s="56"/>
      <c r="V2" s="56" t="s">
        <v>13</v>
      </c>
      <c r="W2" s="56"/>
      <c r="X2" s="56"/>
      <c r="Y2" s="56"/>
      <c r="Z2" s="56"/>
      <c r="AA2" s="56"/>
      <c r="AB2" s="56"/>
      <c r="AC2" s="56"/>
      <c r="AD2" s="56"/>
      <c r="AE2" s="56"/>
    </row>
    <row r="3" s="55" customFormat="1" ht="14.25" spans="1:30">
      <c r="A3" s="43"/>
      <c r="B3" s="44" t="s">
        <v>14</v>
      </c>
      <c r="C3" s="44"/>
      <c r="D3" s="44"/>
      <c r="E3" s="44" t="s">
        <v>15</v>
      </c>
      <c r="F3" s="44"/>
      <c r="G3" s="44"/>
      <c r="H3" s="44" t="s">
        <v>16</v>
      </c>
      <c r="I3" s="44"/>
      <c r="J3" s="44"/>
      <c r="L3" s="44" t="s">
        <v>14</v>
      </c>
      <c r="M3" s="44"/>
      <c r="N3" s="44"/>
      <c r="O3" s="44" t="s">
        <v>15</v>
      </c>
      <c r="P3" s="44"/>
      <c r="Q3" s="44"/>
      <c r="R3" s="44" t="s">
        <v>16</v>
      </c>
      <c r="S3" s="44"/>
      <c r="T3" s="44"/>
      <c r="V3" s="44" t="s">
        <v>14</v>
      </c>
      <c r="W3" s="44"/>
      <c r="X3" s="44"/>
      <c r="Y3" s="44" t="s">
        <v>15</v>
      </c>
      <c r="Z3" s="44"/>
      <c r="AA3" s="44"/>
      <c r="AB3" s="44" t="s">
        <v>16</v>
      </c>
      <c r="AC3" s="44"/>
      <c r="AD3" s="44"/>
    </row>
    <row r="4" s="55" customFormat="1" ht="14.25" spans="1:31">
      <c r="A4" s="45"/>
      <c r="B4" s="46">
        <v>1</v>
      </c>
      <c r="C4" s="46">
        <v>2</v>
      </c>
      <c r="D4" s="46">
        <v>3</v>
      </c>
      <c r="E4" s="46">
        <v>1</v>
      </c>
      <c r="F4" s="46">
        <v>2</v>
      </c>
      <c r="G4" s="46">
        <v>3</v>
      </c>
      <c r="H4" s="46">
        <v>1</v>
      </c>
      <c r="I4" s="46">
        <v>2</v>
      </c>
      <c r="J4" s="46">
        <v>3</v>
      </c>
      <c r="L4" s="46">
        <v>1</v>
      </c>
      <c r="M4" s="46">
        <v>2</v>
      </c>
      <c r="N4" s="46">
        <v>3</v>
      </c>
      <c r="O4" s="46">
        <v>1</v>
      </c>
      <c r="P4" s="46">
        <v>2</v>
      </c>
      <c r="Q4" s="46">
        <v>3</v>
      </c>
      <c r="R4" s="46">
        <v>1</v>
      </c>
      <c r="S4" s="46">
        <v>2</v>
      </c>
      <c r="T4" s="46">
        <v>3</v>
      </c>
      <c r="V4" s="60">
        <v>1</v>
      </c>
      <c r="W4" s="60">
        <v>2</v>
      </c>
      <c r="X4" s="60">
        <v>3</v>
      </c>
      <c r="Y4" s="60">
        <v>1</v>
      </c>
      <c r="Z4" s="60">
        <v>2</v>
      </c>
      <c r="AA4" s="60">
        <v>3</v>
      </c>
      <c r="AB4" s="60">
        <v>1</v>
      </c>
      <c r="AC4" s="60">
        <v>2</v>
      </c>
      <c r="AD4" s="60">
        <v>3</v>
      </c>
      <c r="AE4" s="55" t="s">
        <v>2</v>
      </c>
    </row>
    <row r="5" s="55" customFormat="1" ht="14.25" spans="1:31">
      <c r="A5" s="55" t="s">
        <v>3</v>
      </c>
      <c r="B5" s="60">
        <v>0.046</v>
      </c>
      <c r="C5" s="60">
        <v>0.045</v>
      </c>
      <c r="D5" s="60">
        <v>0.046</v>
      </c>
      <c r="E5" s="60">
        <v>0.056</v>
      </c>
      <c r="F5" s="60">
        <v>0.055</v>
      </c>
      <c r="G5" s="60">
        <v>0.056</v>
      </c>
      <c r="H5" s="60">
        <v>0.057</v>
      </c>
      <c r="I5" s="60">
        <v>0.058</v>
      </c>
      <c r="J5" s="60">
        <v>0.055</v>
      </c>
      <c r="L5" s="60">
        <f t="shared" ref="L5:T5" si="0">2102.6*B5+32.098</f>
        <v>128.8176</v>
      </c>
      <c r="M5" s="60">
        <f t="shared" si="0"/>
        <v>126.715</v>
      </c>
      <c r="N5" s="60">
        <f t="shared" si="0"/>
        <v>128.8176</v>
      </c>
      <c r="O5" s="60">
        <f t="shared" si="0"/>
        <v>149.8436</v>
      </c>
      <c r="P5" s="60">
        <f t="shared" si="0"/>
        <v>147.741</v>
      </c>
      <c r="Q5" s="60">
        <f t="shared" si="0"/>
        <v>149.8436</v>
      </c>
      <c r="R5" s="60">
        <f t="shared" si="0"/>
        <v>151.9462</v>
      </c>
      <c r="S5" s="60">
        <f t="shared" si="0"/>
        <v>154.0488</v>
      </c>
      <c r="T5" s="60">
        <f t="shared" si="0"/>
        <v>147.741</v>
      </c>
      <c r="V5" s="81">
        <f t="shared" ref="V5:AD5" si="1">0.002*L5</f>
        <v>0.2576352</v>
      </c>
      <c r="W5" s="81">
        <f t="shared" si="1"/>
        <v>0.25343</v>
      </c>
      <c r="X5" s="81">
        <f t="shared" si="1"/>
        <v>0.2576352</v>
      </c>
      <c r="Y5" s="81">
        <f t="shared" si="1"/>
        <v>0.2996872</v>
      </c>
      <c r="Z5" s="81">
        <f t="shared" si="1"/>
        <v>0.295482</v>
      </c>
      <c r="AA5" s="81">
        <f t="shared" si="1"/>
        <v>0.2996872</v>
      </c>
      <c r="AB5" s="81">
        <f t="shared" si="1"/>
        <v>0.3038924</v>
      </c>
      <c r="AC5" s="81">
        <f t="shared" si="1"/>
        <v>0.3080976</v>
      </c>
      <c r="AD5" s="81">
        <f t="shared" si="1"/>
        <v>0.295482</v>
      </c>
      <c r="AE5" s="83">
        <f t="shared" ref="AE5:AE11" si="2">AVERAGE(V5:AD5)</f>
        <v>0.285669866666667</v>
      </c>
    </row>
    <row r="6" s="55" customFormat="1" ht="14.25" spans="1:31">
      <c r="A6" s="55" t="s">
        <v>4</v>
      </c>
      <c r="B6" s="60">
        <v>0.053</v>
      </c>
      <c r="C6" s="60">
        <v>0.047</v>
      </c>
      <c r="D6" s="60">
        <v>0.049</v>
      </c>
      <c r="E6" s="60">
        <v>0.051</v>
      </c>
      <c r="F6" s="60">
        <v>0.048</v>
      </c>
      <c r="G6" s="60">
        <v>0.049</v>
      </c>
      <c r="H6" s="60">
        <v>0.045</v>
      </c>
      <c r="I6" s="60">
        <v>0.047</v>
      </c>
      <c r="J6" s="60">
        <v>0.047</v>
      </c>
      <c r="L6" s="60">
        <f t="shared" ref="L6:T6" si="3">2102.6*B6+32.098</f>
        <v>143.5358</v>
      </c>
      <c r="M6" s="60">
        <f t="shared" si="3"/>
        <v>130.9202</v>
      </c>
      <c r="N6" s="60">
        <f t="shared" si="3"/>
        <v>135.1254</v>
      </c>
      <c r="O6" s="60">
        <f t="shared" si="3"/>
        <v>139.3306</v>
      </c>
      <c r="P6" s="60">
        <f t="shared" si="3"/>
        <v>133.0228</v>
      </c>
      <c r="Q6" s="60">
        <f t="shared" si="3"/>
        <v>135.1254</v>
      </c>
      <c r="R6" s="60">
        <f t="shared" si="3"/>
        <v>126.715</v>
      </c>
      <c r="S6" s="60">
        <f t="shared" si="3"/>
        <v>130.9202</v>
      </c>
      <c r="T6" s="60">
        <f t="shared" si="3"/>
        <v>130.9202</v>
      </c>
      <c r="V6" s="82">
        <f t="shared" ref="V6:AD6" si="4">0.002*L6</f>
        <v>0.2870716</v>
      </c>
      <c r="W6" s="82">
        <f t="shared" si="4"/>
        <v>0.2618404</v>
      </c>
      <c r="X6" s="82">
        <f t="shared" si="4"/>
        <v>0.2702508</v>
      </c>
      <c r="Y6" s="82">
        <f t="shared" si="4"/>
        <v>0.2786612</v>
      </c>
      <c r="Z6" s="82">
        <f t="shared" si="4"/>
        <v>0.2660456</v>
      </c>
      <c r="AA6" s="82">
        <f t="shared" si="4"/>
        <v>0.2702508</v>
      </c>
      <c r="AB6" s="82">
        <f t="shared" si="4"/>
        <v>0.25343</v>
      </c>
      <c r="AC6" s="82">
        <f t="shared" si="4"/>
        <v>0.2618404</v>
      </c>
      <c r="AD6" s="82">
        <f t="shared" si="4"/>
        <v>0.2618404</v>
      </c>
      <c r="AE6" s="84">
        <f t="shared" si="2"/>
        <v>0.267914577777778</v>
      </c>
    </row>
    <row r="7" s="55" customFormat="1" ht="14.25" spans="1:31">
      <c r="A7" s="55" t="s">
        <v>5</v>
      </c>
      <c r="B7" s="60">
        <v>0.051</v>
      </c>
      <c r="C7" s="60">
        <v>0.046</v>
      </c>
      <c r="D7" s="60">
        <v>0.049</v>
      </c>
      <c r="E7" s="60">
        <v>0.048</v>
      </c>
      <c r="F7" s="60">
        <v>0.047</v>
      </c>
      <c r="G7" s="60">
        <v>0.047</v>
      </c>
      <c r="H7" s="60">
        <v>0.044</v>
      </c>
      <c r="I7" s="60">
        <v>0.05</v>
      </c>
      <c r="J7" s="60">
        <v>0.055</v>
      </c>
      <c r="K7" s="60" t="s">
        <v>17</v>
      </c>
      <c r="L7" s="60">
        <f t="shared" ref="L7:T7" si="5">2102.6*B7+32.098</f>
        <v>139.3306</v>
      </c>
      <c r="M7" s="60">
        <f t="shared" si="5"/>
        <v>128.8176</v>
      </c>
      <c r="N7" s="60">
        <f t="shared" si="5"/>
        <v>135.1254</v>
      </c>
      <c r="O7" s="60">
        <f t="shared" si="5"/>
        <v>133.0228</v>
      </c>
      <c r="P7" s="60">
        <f t="shared" si="5"/>
        <v>130.9202</v>
      </c>
      <c r="Q7" s="60">
        <f t="shared" si="5"/>
        <v>130.9202</v>
      </c>
      <c r="R7" s="60">
        <f t="shared" si="5"/>
        <v>124.6124</v>
      </c>
      <c r="S7" s="60">
        <f t="shared" si="5"/>
        <v>137.228</v>
      </c>
      <c r="T7" s="60">
        <f t="shared" si="5"/>
        <v>147.741</v>
      </c>
      <c r="U7" s="60" t="s">
        <v>17</v>
      </c>
      <c r="V7" s="82">
        <f t="shared" ref="V7:AD7" si="6">0.002*L7</f>
        <v>0.2786612</v>
      </c>
      <c r="W7" s="82">
        <f t="shared" si="6"/>
        <v>0.2576352</v>
      </c>
      <c r="X7" s="82">
        <f t="shared" si="6"/>
        <v>0.2702508</v>
      </c>
      <c r="Y7" s="82">
        <f t="shared" si="6"/>
        <v>0.2660456</v>
      </c>
      <c r="Z7" s="82">
        <f t="shared" si="6"/>
        <v>0.2618404</v>
      </c>
      <c r="AA7" s="82">
        <f t="shared" si="6"/>
        <v>0.2618404</v>
      </c>
      <c r="AB7" s="82">
        <f t="shared" si="6"/>
        <v>0.2492248</v>
      </c>
      <c r="AC7" s="82">
        <f t="shared" si="6"/>
        <v>0.274456</v>
      </c>
      <c r="AD7" s="82">
        <f t="shared" si="6"/>
        <v>0.295482</v>
      </c>
      <c r="AE7" s="84">
        <f t="shared" si="2"/>
        <v>0.268381822222222</v>
      </c>
    </row>
    <row r="8" s="55" customFormat="1" ht="14.25" spans="1:31">
      <c r="A8" s="55" t="s">
        <v>6</v>
      </c>
      <c r="B8" s="60">
        <v>0.044</v>
      </c>
      <c r="C8" s="60">
        <v>0.045</v>
      </c>
      <c r="D8" s="60">
        <v>0.045</v>
      </c>
      <c r="E8" s="60">
        <v>0.054</v>
      </c>
      <c r="F8" s="60">
        <v>0.055</v>
      </c>
      <c r="G8" s="60">
        <v>0.054</v>
      </c>
      <c r="H8" s="60">
        <v>0.054</v>
      </c>
      <c r="I8" s="60">
        <v>0.059</v>
      </c>
      <c r="J8" s="60">
        <v>0.055</v>
      </c>
      <c r="L8" s="60">
        <f t="shared" ref="L8:T8" si="7">2102.6*B8+32.098</f>
        <v>124.6124</v>
      </c>
      <c r="M8" s="60">
        <f t="shared" si="7"/>
        <v>126.715</v>
      </c>
      <c r="N8" s="60">
        <f t="shared" si="7"/>
        <v>126.715</v>
      </c>
      <c r="O8" s="60">
        <f t="shared" si="7"/>
        <v>145.6384</v>
      </c>
      <c r="P8" s="60">
        <f t="shared" si="7"/>
        <v>147.741</v>
      </c>
      <c r="Q8" s="60">
        <f t="shared" si="7"/>
        <v>145.6384</v>
      </c>
      <c r="R8" s="60">
        <f t="shared" si="7"/>
        <v>145.6384</v>
      </c>
      <c r="S8" s="60">
        <f t="shared" si="7"/>
        <v>156.1514</v>
      </c>
      <c r="T8" s="60">
        <f t="shared" si="7"/>
        <v>147.741</v>
      </c>
      <c r="V8" s="82">
        <f t="shared" ref="V8:AD8" si="8">0.002*L8</f>
        <v>0.2492248</v>
      </c>
      <c r="W8" s="82">
        <f t="shared" si="8"/>
        <v>0.25343</v>
      </c>
      <c r="X8" s="82">
        <f t="shared" si="8"/>
        <v>0.25343</v>
      </c>
      <c r="Y8" s="82">
        <f t="shared" si="8"/>
        <v>0.2912768</v>
      </c>
      <c r="Z8" s="82">
        <f t="shared" si="8"/>
        <v>0.295482</v>
      </c>
      <c r="AA8" s="82">
        <f t="shared" si="8"/>
        <v>0.2912768</v>
      </c>
      <c r="AB8" s="82">
        <f t="shared" si="8"/>
        <v>0.2912768</v>
      </c>
      <c r="AC8" s="82">
        <f t="shared" si="8"/>
        <v>0.3123028</v>
      </c>
      <c r="AD8" s="82">
        <f t="shared" si="8"/>
        <v>0.295482</v>
      </c>
      <c r="AE8" s="84">
        <f t="shared" si="2"/>
        <v>0.281464666666667</v>
      </c>
    </row>
    <row r="9" s="55" customFormat="1" ht="14.25" spans="1:31">
      <c r="A9" s="55" t="s">
        <v>7</v>
      </c>
      <c r="B9" s="60">
        <v>0.059</v>
      </c>
      <c r="C9" s="60">
        <v>0.059</v>
      </c>
      <c r="D9" s="60">
        <v>0.061</v>
      </c>
      <c r="E9" s="60">
        <v>0.05</v>
      </c>
      <c r="F9" s="60">
        <v>0.049</v>
      </c>
      <c r="G9" s="60">
        <v>0.048</v>
      </c>
      <c r="H9" s="60">
        <v>0.05</v>
      </c>
      <c r="I9" s="60">
        <v>0.057</v>
      </c>
      <c r="J9" s="60">
        <v>0.063</v>
      </c>
      <c r="L9" s="60">
        <f t="shared" ref="L9:T9" si="9">2102.6*B9+32.098</f>
        <v>156.1514</v>
      </c>
      <c r="M9" s="60">
        <f t="shared" si="9"/>
        <v>156.1514</v>
      </c>
      <c r="N9" s="60">
        <f t="shared" si="9"/>
        <v>160.3566</v>
      </c>
      <c r="O9" s="60">
        <f t="shared" si="9"/>
        <v>137.228</v>
      </c>
      <c r="P9" s="60">
        <f t="shared" si="9"/>
        <v>135.1254</v>
      </c>
      <c r="Q9" s="60">
        <f t="shared" si="9"/>
        <v>133.0228</v>
      </c>
      <c r="R9" s="60">
        <f t="shared" si="9"/>
        <v>137.228</v>
      </c>
      <c r="S9" s="60">
        <f t="shared" si="9"/>
        <v>151.9462</v>
      </c>
      <c r="T9" s="60">
        <f t="shared" si="9"/>
        <v>164.5618</v>
      </c>
      <c r="V9" s="82">
        <f t="shared" ref="V9:AD9" si="10">0.002*L9</f>
        <v>0.3123028</v>
      </c>
      <c r="W9" s="82">
        <f t="shared" si="10"/>
        <v>0.3123028</v>
      </c>
      <c r="X9" s="82">
        <f t="shared" si="10"/>
        <v>0.3207132</v>
      </c>
      <c r="Y9" s="82">
        <f t="shared" si="10"/>
        <v>0.274456</v>
      </c>
      <c r="Z9" s="82">
        <f t="shared" si="10"/>
        <v>0.2702508</v>
      </c>
      <c r="AA9" s="82">
        <f t="shared" si="10"/>
        <v>0.2660456</v>
      </c>
      <c r="AB9" s="82">
        <f t="shared" si="10"/>
        <v>0.274456</v>
      </c>
      <c r="AC9" s="82">
        <f t="shared" si="10"/>
        <v>0.3038924</v>
      </c>
      <c r="AD9" s="82">
        <f t="shared" si="10"/>
        <v>0.3291236</v>
      </c>
      <c r="AE9" s="84">
        <f t="shared" si="2"/>
        <v>0.295949244444444</v>
      </c>
    </row>
    <row r="10" s="55" customFormat="1" ht="14.25" spans="1:31">
      <c r="A10" s="55" t="s">
        <v>8</v>
      </c>
      <c r="B10" s="60">
        <v>0.048</v>
      </c>
      <c r="C10" s="60">
        <v>0.05</v>
      </c>
      <c r="D10" s="60">
        <v>0.048</v>
      </c>
      <c r="E10" s="60">
        <v>0.054</v>
      </c>
      <c r="F10" s="60">
        <v>0.056</v>
      </c>
      <c r="G10" s="60">
        <v>0.055</v>
      </c>
      <c r="H10" s="60">
        <v>0.057</v>
      </c>
      <c r="I10" s="60">
        <v>0.059</v>
      </c>
      <c r="J10" s="60">
        <v>0.057</v>
      </c>
      <c r="L10" s="60">
        <f t="shared" ref="L10:T10" si="11">2102.6*B10+32.098</f>
        <v>133.0228</v>
      </c>
      <c r="M10" s="60">
        <f t="shared" si="11"/>
        <v>137.228</v>
      </c>
      <c r="N10" s="60">
        <f t="shared" si="11"/>
        <v>133.0228</v>
      </c>
      <c r="O10" s="60">
        <f t="shared" si="11"/>
        <v>145.6384</v>
      </c>
      <c r="P10" s="60">
        <f t="shared" si="11"/>
        <v>149.8436</v>
      </c>
      <c r="Q10" s="60">
        <f t="shared" si="11"/>
        <v>147.741</v>
      </c>
      <c r="R10" s="60">
        <f t="shared" si="11"/>
        <v>151.9462</v>
      </c>
      <c r="S10" s="60">
        <f t="shared" si="11"/>
        <v>156.1514</v>
      </c>
      <c r="T10" s="60">
        <f t="shared" si="11"/>
        <v>151.9462</v>
      </c>
      <c r="V10" s="82">
        <f t="shared" ref="V10:AD10" si="12">0.002*L10</f>
        <v>0.2660456</v>
      </c>
      <c r="W10" s="82">
        <f t="shared" si="12"/>
        <v>0.274456</v>
      </c>
      <c r="X10" s="82">
        <f t="shared" si="12"/>
        <v>0.2660456</v>
      </c>
      <c r="Y10" s="82">
        <f t="shared" si="12"/>
        <v>0.2912768</v>
      </c>
      <c r="Z10" s="82">
        <f t="shared" si="12"/>
        <v>0.2996872</v>
      </c>
      <c r="AA10" s="82">
        <f t="shared" si="12"/>
        <v>0.295482</v>
      </c>
      <c r="AB10" s="82">
        <f t="shared" si="12"/>
        <v>0.3038924</v>
      </c>
      <c r="AC10" s="82">
        <f t="shared" si="12"/>
        <v>0.3123028</v>
      </c>
      <c r="AD10" s="82">
        <f t="shared" si="12"/>
        <v>0.3038924</v>
      </c>
      <c r="AE10" s="84">
        <f t="shared" si="2"/>
        <v>0.290342311111111</v>
      </c>
    </row>
    <row r="11" s="55" customFormat="1" ht="14.25" spans="1:31">
      <c r="A11" s="49" t="s">
        <v>9</v>
      </c>
      <c r="B11" s="46">
        <v>0.05</v>
      </c>
      <c r="C11" s="46">
        <v>0.05</v>
      </c>
      <c r="D11" s="46">
        <v>0.052</v>
      </c>
      <c r="E11" s="46">
        <v>0.049</v>
      </c>
      <c r="F11" s="46">
        <v>0.05</v>
      </c>
      <c r="G11" s="46">
        <v>0.051</v>
      </c>
      <c r="H11" s="46">
        <v>0.05</v>
      </c>
      <c r="I11" s="46">
        <v>0.048</v>
      </c>
      <c r="J11" s="46">
        <v>0.048</v>
      </c>
      <c r="L11" s="46">
        <f t="shared" ref="L11:T11" si="13">2102.6*B11+32.098</f>
        <v>137.228</v>
      </c>
      <c r="M11" s="46">
        <f t="shared" si="13"/>
        <v>137.228</v>
      </c>
      <c r="N11" s="46">
        <f t="shared" si="13"/>
        <v>141.4332</v>
      </c>
      <c r="O11" s="46">
        <f t="shared" si="13"/>
        <v>135.1254</v>
      </c>
      <c r="P11" s="46">
        <f t="shared" si="13"/>
        <v>137.228</v>
      </c>
      <c r="Q11" s="46">
        <f t="shared" si="13"/>
        <v>139.3306</v>
      </c>
      <c r="R11" s="46">
        <f t="shared" si="13"/>
        <v>137.228</v>
      </c>
      <c r="S11" s="46">
        <f t="shared" si="13"/>
        <v>133.0228</v>
      </c>
      <c r="T11" s="46">
        <f t="shared" si="13"/>
        <v>133.0228</v>
      </c>
      <c r="V11" s="71">
        <f t="shared" ref="V11:AD11" si="14">0.002*L11</f>
        <v>0.274456</v>
      </c>
      <c r="W11" s="71">
        <f t="shared" si="14"/>
        <v>0.274456</v>
      </c>
      <c r="X11" s="71">
        <f t="shared" si="14"/>
        <v>0.2828664</v>
      </c>
      <c r="Y11" s="71">
        <f t="shared" si="14"/>
        <v>0.2702508</v>
      </c>
      <c r="Z11" s="71">
        <f t="shared" si="14"/>
        <v>0.274456</v>
      </c>
      <c r="AA11" s="71">
        <f t="shared" si="14"/>
        <v>0.2786612</v>
      </c>
      <c r="AB11" s="71">
        <f t="shared" si="14"/>
        <v>0.274456</v>
      </c>
      <c r="AC11" s="71">
        <f t="shared" si="14"/>
        <v>0.2660456</v>
      </c>
      <c r="AD11" s="71">
        <f t="shared" si="14"/>
        <v>0.2660456</v>
      </c>
      <c r="AE11" s="85">
        <f t="shared" si="2"/>
        <v>0.273521511111111</v>
      </c>
    </row>
    <row r="14" customFormat="1" spans="2:8">
      <c r="B14" s="76"/>
      <c r="C14" s="76"/>
      <c r="D14" s="76"/>
      <c r="E14" s="76"/>
      <c r="F14" s="76"/>
      <c r="G14" s="76"/>
      <c r="H14" s="76"/>
    </row>
    <row r="15" customFormat="1" spans="2:8">
      <c r="B15" s="76"/>
      <c r="C15" s="76"/>
      <c r="D15" s="76"/>
      <c r="E15" s="76"/>
      <c r="F15" s="76"/>
      <c r="G15" s="77"/>
      <c r="H15" s="77"/>
    </row>
    <row r="16" customFormat="1" spans="2:9">
      <c r="B16" s="76"/>
      <c r="C16" s="76"/>
      <c r="D16" s="76"/>
      <c r="E16" s="76"/>
      <c r="F16" s="76"/>
      <c r="G16" s="77"/>
      <c r="H16" s="77"/>
      <c r="I16" s="2"/>
    </row>
    <row r="17" customFormat="1" spans="2:10">
      <c r="B17" s="76"/>
      <c r="C17" s="76"/>
      <c r="D17" s="76"/>
      <c r="E17" s="76"/>
      <c r="F17" s="76"/>
      <c r="G17" s="61" t="s">
        <v>18</v>
      </c>
      <c r="H17" s="61" t="s">
        <v>22</v>
      </c>
      <c r="I17" s="61" t="s">
        <v>11</v>
      </c>
      <c r="J17" s="80"/>
    </row>
    <row r="18" customFormat="1" spans="2:10">
      <c r="B18" s="77"/>
      <c r="C18" s="77"/>
      <c r="D18" s="77"/>
      <c r="E18" s="77"/>
      <c r="F18" s="77"/>
      <c r="G18" s="77">
        <v>1</v>
      </c>
      <c r="H18" s="77">
        <v>0</v>
      </c>
      <c r="I18" s="77">
        <v>0</v>
      </c>
      <c r="J18" s="77">
        <v>0</v>
      </c>
    </row>
    <row r="19" customFormat="1" spans="2:10">
      <c r="B19" s="77"/>
      <c r="C19" s="77"/>
      <c r="D19" s="77"/>
      <c r="E19" s="77"/>
      <c r="F19" s="77"/>
      <c r="G19" s="77">
        <v>2</v>
      </c>
      <c r="H19" s="77">
        <v>250</v>
      </c>
      <c r="I19" s="77">
        <v>0.091</v>
      </c>
      <c r="J19" s="77">
        <v>250</v>
      </c>
    </row>
    <row r="20" customFormat="1" spans="2:10">
      <c r="B20" s="77"/>
      <c r="C20" s="77"/>
      <c r="D20" s="77"/>
      <c r="E20" s="77"/>
      <c r="F20" s="77"/>
      <c r="G20" s="77">
        <v>3</v>
      </c>
      <c r="H20" s="77">
        <v>500</v>
      </c>
      <c r="I20" s="77">
        <v>0.217</v>
      </c>
      <c r="J20" s="77">
        <v>500</v>
      </c>
    </row>
    <row r="21" customFormat="1" spans="2:10">
      <c r="B21" s="76"/>
      <c r="C21" s="76"/>
      <c r="D21" s="76"/>
      <c r="E21" s="76"/>
      <c r="F21" s="76"/>
      <c r="G21" s="77">
        <v>4</v>
      </c>
      <c r="H21" s="77">
        <v>750</v>
      </c>
      <c r="I21" s="77">
        <v>0.342</v>
      </c>
      <c r="J21" s="77">
        <v>750</v>
      </c>
    </row>
    <row r="22" customFormat="1" spans="7:10">
      <c r="G22" s="77">
        <v>5</v>
      </c>
      <c r="H22" s="77">
        <v>1000</v>
      </c>
      <c r="I22" s="77">
        <v>0.471</v>
      </c>
      <c r="J22" s="77">
        <v>1000</v>
      </c>
    </row>
    <row r="23" customFormat="1" spans="7:10">
      <c r="G23" s="77">
        <v>6</v>
      </c>
      <c r="H23" s="77">
        <v>1250</v>
      </c>
      <c r="I23" s="77">
        <v>0.559</v>
      </c>
      <c r="J23" s="77">
        <v>1250</v>
      </c>
    </row>
    <row r="24" customFormat="1" spans="7:10">
      <c r="G24" s="78">
        <v>7</v>
      </c>
      <c r="H24" s="78">
        <v>1500</v>
      </c>
      <c r="I24" s="78">
        <v>0.71</v>
      </c>
      <c r="J24" s="77">
        <v>1500</v>
      </c>
    </row>
    <row r="29" spans="8:8">
      <c r="H29" s="79"/>
    </row>
  </sheetData>
  <mergeCells count="13">
    <mergeCell ref="B2:J2"/>
    <mergeCell ref="L2:T2"/>
    <mergeCell ref="V2:AE2"/>
    <mergeCell ref="B3:D3"/>
    <mergeCell ref="E3:G3"/>
    <mergeCell ref="H3:J3"/>
    <mergeCell ref="L3:N3"/>
    <mergeCell ref="O3:Q3"/>
    <mergeCell ref="R3:T3"/>
    <mergeCell ref="V3:X3"/>
    <mergeCell ref="Y3:AA3"/>
    <mergeCell ref="AB3:AD3"/>
    <mergeCell ref="A2:A4"/>
  </mergeCells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E19"/>
  <sheetViews>
    <sheetView zoomScale="70" zoomScaleNormal="70" topLeftCell="C1" workbookViewId="0">
      <selection activeCell="H30" sqref="H30"/>
    </sheetView>
  </sheetViews>
  <sheetFormatPr defaultColWidth="9" defaultRowHeight="13.5"/>
  <cols>
    <col min="2" max="10" width="6.59166666666667" customWidth="1"/>
    <col min="11" max="11" width="4.53333333333333" customWidth="1"/>
    <col min="12" max="20" width="7.65" customWidth="1"/>
    <col min="21" max="21" width="5.44166666666667" customWidth="1"/>
    <col min="22" max="30" width="8.40833333333333" customWidth="1"/>
    <col min="31" max="31" width="12.625"/>
  </cols>
  <sheetData>
    <row r="2" spans="1:31">
      <c r="A2" s="41" t="s">
        <v>1</v>
      </c>
      <c r="B2" s="67" t="s">
        <v>23</v>
      </c>
      <c r="C2" s="67"/>
      <c r="D2" s="67"/>
      <c r="E2" s="67"/>
      <c r="F2" s="67"/>
      <c r="G2" s="67"/>
      <c r="H2" s="67"/>
      <c r="I2" s="67"/>
      <c r="J2" s="67"/>
      <c r="L2" s="67" t="s">
        <v>12</v>
      </c>
      <c r="M2" s="67"/>
      <c r="N2" s="67"/>
      <c r="O2" s="67"/>
      <c r="P2" s="67"/>
      <c r="Q2" s="67"/>
      <c r="R2" s="67"/>
      <c r="S2" s="67"/>
      <c r="T2" s="67"/>
      <c r="V2" s="67" t="s">
        <v>13</v>
      </c>
      <c r="W2" s="67"/>
      <c r="X2" s="67"/>
      <c r="Y2" s="67"/>
      <c r="Z2" s="67"/>
      <c r="AA2" s="67"/>
      <c r="AB2" s="67"/>
      <c r="AC2" s="67"/>
      <c r="AD2" s="67"/>
      <c r="AE2" s="67"/>
    </row>
    <row r="3" s="39" customFormat="1" ht="14.25" spans="1:31">
      <c r="A3" s="43"/>
      <c r="B3" s="44" t="s">
        <v>14</v>
      </c>
      <c r="C3" s="44"/>
      <c r="D3" s="44"/>
      <c r="E3" s="44" t="s">
        <v>15</v>
      </c>
      <c r="F3" s="44"/>
      <c r="G3" s="44"/>
      <c r="H3" s="44" t="s">
        <v>16</v>
      </c>
      <c r="I3" s="44"/>
      <c r="J3" s="44"/>
      <c r="L3" s="44" t="s">
        <v>14</v>
      </c>
      <c r="M3" s="44"/>
      <c r="N3" s="44"/>
      <c r="O3" s="44" t="s">
        <v>15</v>
      </c>
      <c r="P3" s="44"/>
      <c r="Q3" s="44"/>
      <c r="R3" s="44" t="s">
        <v>16</v>
      </c>
      <c r="S3" s="44"/>
      <c r="T3" s="44"/>
      <c r="V3" s="44" t="s">
        <v>14</v>
      </c>
      <c r="W3" s="44"/>
      <c r="X3" s="44"/>
      <c r="Y3" s="44" t="s">
        <v>15</v>
      </c>
      <c r="Z3" s="44"/>
      <c r="AA3" s="44"/>
      <c r="AB3" s="44" t="s">
        <v>16</v>
      </c>
      <c r="AC3" s="44"/>
      <c r="AD3" s="44"/>
      <c r="AE3" s="66" t="s">
        <v>2</v>
      </c>
    </row>
    <row r="4" s="39" customFormat="1" ht="14.25" spans="1:31">
      <c r="A4" s="45"/>
      <c r="B4" s="46">
        <v>1</v>
      </c>
      <c r="C4" s="46">
        <v>2</v>
      </c>
      <c r="D4" s="46">
        <v>3</v>
      </c>
      <c r="E4" s="46">
        <v>1</v>
      </c>
      <c r="F4" s="46">
        <v>2</v>
      </c>
      <c r="G4" s="46">
        <v>3</v>
      </c>
      <c r="H4" s="46">
        <v>1</v>
      </c>
      <c r="I4" s="46">
        <v>2</v>
      </c>
      <c r="J4" s="46">
        <v>3</v>
      </c>
      <c r="L4" s="57">
        <v>1</v>
      </c>
      <c r="M4" s="57">
        <v>2</v>
      </c>
      <c r="N4" s="57">
        <v>3</v>
      </c>
      <c r="O4" s="57">
        <v>1</v>
      </c>
      <c r="P4" s="57">
        <v>2</v>
      </c>
      <c r="Q4" s="57">
        <v>3</v>
      </c>
      <c r="R4" s="57">
        <v>1</v>
      </c>
      <c r="S4" s="57">
        <v>2</v>
      </c>
      <c r="T4" s="57">
        <v>3</v>
      </c>
      <c r="V4" s="46">
        <v>1</v>
      </c>
      <c r="W4" s="46">
        <v>2</v>
      </c>
      <c r="X4" s="46">
        <v>3</v>
      </c>
      <c r="Y4" s="46">
        <v>1</v>
      </c>
      <c r="Z4" s="46">
        <v>2</v>
      </c>
      <c r="AA4" s="46">
        <v>3</v>
      </c>
      <c r="AB4" s="46">
        <v>1</v>
      </c>
      <c r="AC4" s="46">
        <v>2</v>
      </c>
      <c r="AD4" s="46">
        <v>3</v>
      </c>
      <c r="AE4" s="49"/>
    </row>
    <row r="5" s="39" customFormat="1" ht="14.25" spans="1:31">
      <c r="A5" s="39" t="s">
        <v>3</v>
      </c>
      <c r="B5" s="57">
        <v>3.285</v>
      </c>
      <c r="C5" s="68">
        <v>3.138</v>
      </c>
      <c r="D5" s="68">
        <v>3.161</v>
      </c>
      <c r="E5" s="69">
        <v>3.849</v>
      </c>
      <c r="F5" s="68">
        <v>3.803</v>
      </c>
      <c r="G5" s="68">
        <v>3.887</v>
      </c>
      <c r="H5" s="69">
        <v>3.689</v>
      </c>
      <c r="I5" s="68">
        <v>3.687</v>
      </c>
      <c r="J5" s="68">
        <v>3.65</v>
      </c>
      <c r="L5" s="58">
        <f t="shared" ref="L5:T5" si="0">B5/50</f>
        <v>0.0657</v>
      </c>
      <c r="M5" s="58">
        <f t="shared" si="0"/>
        <v>0.06276</v>
      </c>
      <c r="N5" s="58">
        <f t="shared" si="0"/>
        <v>0.06322</v>
      </c>
      <c r="O5" s="58">
        <f t="shared" si="0"/>
        <v>0.07698</v>
      </c>
      <c r="P5" s="58">
        <f t="shared" si="0"/>
        <v>0.07606</v>
      </c>
      <c r="Q5" s="58">
        <f t="shared" si="0"/>
        <v>0.07774</v>
      </c>
      <c r="R5" s="58">
        <f t="shared" si="0"/>
        <v>0.07378</v>
      </c>
      <c r="S5" s="58">
        <f t="shared" si="0"/>
        <v>0.07374</v>
      </c>
      <c r="T5" s="58">
        <f t="shared" si="0"/>
        <v>0.073</v>
      </c>
      <c r="V5" s="39">
        <f t="shared" ref="V5:AD5" si="1">12.5*L5</f>
        <v>0.82125</v>
      </c>
      <c r="W5" s="39">
        <f t="shared" si="1"/>
        <v>0.7845</v>
      </c>
      <c r="X5" s="39">
        <f t="shared" si="1"/>
        <v>0.79025</v>
      </c>
      <c r="Y5" s="39">
        <f t="shared" si="1"/>
        <v>0.96225</v>
      </c>
      <c r="Z5" s="39">
        <f t="shared" si="1"/>
        <v>0.95075</v>
      </c>
      <c r="AA5" s="39">
        <f t="shared" si="1"/>
        <v>0.97175</v>
      </c>
      <c r="AB5" s="39">
        <f t="shared" si="1"/>
        <v>0.92225</v>
      </c>
      <c r="AC5" s="39">
        <f t="shared" si="1"/>
        <v>0.92175</v>
      </c>
      <c r="AD5" s="39">
        <f t="shared" si="1"/>
        <v>0.9125</v>
      </c>
      <c r="AE5" s="39">
        <f t="shared" ref="AE5:AE11" si="2">AVERAGE(V5:AD5)</f>
        <v>0.893027777777778</v>
      </c>
    </row>
    <row r="6" s="39" customFormat="1" ht="14.25" spans="1:31">
      <c r="A6" s="39" t="s">
        <v>4</v>
      </c>
      <c r="B6" s="57">
        <v>1.8</v>
      </c>
      <c r="C6" s="68">
        <v>1.841</v>
      </c>
      <c r="D6" s="68">
        <v>1.816</v>
      </c>
      <c r="E6" s="69">
        <v>1.991</v>
      </c>
      <c r="F6" s="68">
        <v>1.934</v>
      </c>
      <c r="G6" s="68">
        <v>1.992</v>
      </c>
      <c r="H6" s="69">
        <v>1.95</v>
      </c>
      <c r="I6" s="68">
        <v>1.933</v>
      </c>
      <c r="J6" s="68">
        <v>1.948</v>
      </c>
      <c r="L6" s="39">
        <f t="shared" ref="L6:T6" si="3">B6/50</f>
        <v>0.036</v>
      </c>
      <c r="M6" s="39">
        <f t="shared" si="3"/>
        <v>0.03682</v>
      </c>
      <c r="N6" s="39">
        <f t="shared" si="3"/>
        <v>0.03632</v>
      </c>
      <c r="O6" s="39">
        <f t="shared" si="3"/>
        <v>0.03982</v>
      </c>
      <c r="P6" s="39">
        <f t="shared" si="3"/>
        <v>0.03868</v>
      </c>
      <c r="Q6" s="39">
        <f t="shared" si="3"/>
        <v>0.03984</v>
      </c>
      <c r="R6" s="39">
        <f t="shared" si="3"/>
        <v>0.039</v>
      </c>
      <c r="S6" s="39">
        <f t="shared" si="3"/>
        <v>0.03866</v>
      </c>
      <c r="T6" s="39">
        <f t="shared" si="3"/>
        <v>0.03896</v>
      </c>
      <c r="V6" s="39">
        <f t="shared" ref="V6:AD6" si="4">12.5*L6</f>
        <v>0.45</v>
      </c>
      <c r="W6" s="39">
        <f t="shared" si="4"/>
        <v>0.46025</v>
      </c>
      <c r="X6" s="39">
        <f t="shared" si="4"/>
        <v>0.454</v>
      </c>
      <c r="Y6" s="39">
        <f t="shared" si="4"/>
        <v>0.49775</v>
      </c>
      <c r="Z6" s="39">
        <f t="shared" si="4"/>
        <v>0.4835</v>
      </c>
      <c r="AA6" s="39">
        <f t="shared" si="4"/>
        <v>0.498</v>
      </c>
      <c r="AB6" s="39">
        <f t="shared" si="4"/>
        <v>0.4875</v>
      </c>
      <c r="AC6" s="39">
        <f t="shared" si="4"/>
        <v>0.48325</v>
      </c>
      <c r="AD6" s="39">
        <f t="shared" si="4"/>
        <v>0.487</v>
      </c>
      <c r="AE6" s="39">
        <f t="shared" si="2"/>
        <v>0.477916666666667</v>
      </c>
    </row>
    <row r="7" s="39" customFormat="1" ht="14.25" spans="1:31">
      <c r="A7" s="39" t="s">
        <v>5</v>
      </c>
      <c r="B7" s="57">
        <v>1.389</v>
      </c>
      <c r="C7" s="68">
        <v>1.388</v>
      </c>
      <c r="D7" s="68">
        <v>1.389</v>
      </c>
      <c r="E7" s="69">
        <v>1.399</v>
      </c>
      <c r="F7" s="68">
        <v>1.395</v>
      </c>
      <c r="G7" s="68">
        <v>1.394</v>
      </c>
      <c r="H7" s="69">
        <v>1.537</v>
      </c>
      <c r="I7" s="68">
        <v>1.47</v>
      </c>
      <c r="J7" s="68">
        <v>1.49</v>
      </c>
      <c r="L7" s="39">
        <f t="shared" ref="L7:T7" si="5">B7/50</f>
        <v>0.02778</v>
      </c>
      <c r="M7" s="39">
        <f t="shared" si="5"/>
        <v>0.02776</v>
      </c>
      <c r="N7" s="39">
        <f t="shared" si="5"/>
        <v>0.02778</v>
      </c>
      <c r="O7" s="39">
        <f t="shared" si="5"/>
        <v>0.02798</v>
      </c>
      <c r="P7" s="39">
        <f t="shared" si="5"/>
        <v>0.0279</v>
      </c>
      <c r="Q7" s="39">
        <f t="shared" si="5"/>
        <v>0.02788</v>
      </c>
      <c r="R7" s="39">
        <f t="shared" si="5"/>
        <v>0.03074</v>
      </c>
      <c r="S7" s="39">
        <f t="shared" si="5"/>
        <v>0.0294</v>
      </c>
      <c r="T7" s="39">
        <f t="shared" si="5"/>
        <v>0.0298</v>
      </c>
      <c r="V7" s="39">
        <f t="shared" ref="V7:AD7" si="6">12.5*L7</f>
        <v>0.34725</v>
      </c>
      <c r="W7" s="39">
        <f t="shared" si="6"/>
        <v>0.347</v>
      </c>
      <c r="X7" s="39">
        <f t="shared" si="6"/>
        <v>0.34725</v>
      </c>
      <c r="Y7" s="39">
        <f t="shared" si="6"/>
        <v>0.34975</v>
      </c>
      <c r="Z7" s="39">
        <f t="shared" si="6"/>
        <v>0.34875</v>
      </c>
      <c r="AA7" s="39">
        <f t="shared" si="6"/>
        <v>0.3485</v>
      </c>
      <c r="AB7" s="39">
        <f t="shared" si="6"/>
        <v>0.38425</v>
      </c>
      <c r="AC7" s="39">
        <f t="shared" si="6"/>
        <v>0.3675</v>
      </c>
      <c r="AD7" s="39">
        <f t="shared" si="6"/>
        <v>0.3725</v>
      </c>
      <c r="AE7" s="39">
        <f t="shared" si="2"/>
        <v>0.356972222222222</v>
      </c>
    </row>
    <row r="8" s="39" customFormat="1" ht="14.25" spans="1:31">
      <c r="A8" s="39" t="s">
        <v>6</v>
      </c>
      <c r="B8" s="57">
        <v>1.18</v>
      </c>
      <c r="C8" s="68">
        <v>1.188</v>
      </c>
      <c r="D8" s="68">
        <v>1.186</v>
      </c>
      <c r="E8" s="69">
        <v>1.583</v>
      </c>
      <c r="F8" s="68">
        <v>1.584</v>
      </c>
      <c r="G8" s="68">
        <v>1.584</v>
      </c>
      <c r="H8" s="69">
        <v>1.325</v>
      </c>
      <c r="I8" s="68">
        <v>1.346</v>
      </c>
      <c r="J8" s="68">
        <v>1.378</v>
      </c>
      <c r="K8" s="39" t="s">
        <v>17</v>
      </c>
      <c r="L8" s="39">
        <f t="shared" ref="L8:T8" si="7">B8/50</f>
        <v>0.0236</v>
      </c>
      <c r="M8" s="39">
        <f t="shared" si="7"/>
        <v>0.02376</v>
      </c>
      <c r="N8" s="39">
        <f t="shared" si="7"/>
        <v>0.02372</v>
      </c>
      <c r="O8" s="39">
        <f t="shared" si="7"/>
        <v>0.03166</v>
      </c>
      <c r="P8" s="39">
        <f t="shared" si="7"/>
        <v>0.03168</v>
      </c>
      <c r="Q8" s="39">
        <f t="shared" si="7"/>
        <v>0.03168</v>
      </c>
      <c r="R8" s="39">
        <f t="shared" si="7"/>
        <v>0.0265</v>
      </c>
      <c r="S8" s="39">
        <f t="shared" si="7"/>
        <v>0.02692</v>
      </c>
      <c r="T8" s="39">
        <f t="shared" si="7"/>
        <v>0.02756</v>
      </c>
      <c r="U8" s="39" t="s">
        <v>17</v>
      </c>
      <c r="V8" s="39">
        <f t="shared" ref="V8:AD8" si="8">12.5*L8</f>
        <v>0.295</v>
      </c>
      <c r="W8" s="39">
        <f t="shared" si="8"/>
        <v>0.297</v>
      </c>
      <c r="X8" s="39">
        <f t="shared" si="8"/>
        <v>0.2965</v>
      </c>
      <c r="Y8" s="39">
        <f t="shared" si="8"/>
        <v>0.39575</v>
      </c>
      <c r="Z8" s="39">
        <f t="shared" si="8"/>
        <v>0.396</v>
      </c>
      <c r="AA8" s="39">
        <f t="shared" si="8"/>
        <v>0.396</v>
      </c>
      <c r="AB8" s="39">
        <f t="shared" si="8"/>
        <v>0.33125</v>
      </c>
      <c r="AC8" s="39">
        <f t="shared" si="8"/>
        <v>0.3365</v>
      </c>
      <c r="AD8" s="39">
        <f t="shared" si="8"/>
        <v>0.3445</v>
      </c>
      <c r="AE8" s="39">
        <f t="shared" si="2"/>
        <v>0.343166666666667</v>
      </c>
    </row>
    <row r="9" s="39" customFormat="1" ht="14.25" spans="1:31">
      <c r="A9" s="39" t="s">
        <v>7</v>
      </c>
      <c r="B9" s="57">
        <v>2.173</v>
      </c>
      <c r="C9" s="68">
        <v>2.204</v>
      </c>
      <c r="D9" s="68">
        <v>2.345</v>
      </c>
      <c r="E9" s="69">
        <v>3.999</v>
      </c>
      <c r="F9" s="68">
        <v>3.811</v>
      </c>
      <c r="G9" s="68">
        <v>3.797</v>
      </c>
      <c r="H9" s="69">
        <v>4.054</v>
      </c>
      <c r="I9" s="68">
        <v>4.114</v>
      </c>
      <c r="J9" s="68">
        <v>4.144</v>
      </c>
      <c r="L9" s="39">
        <f t="shared" ref="L9:T9" si="9">B9/50</f>
        <v>0.04346</v>
      </c>
      <c r="M9" s="39">
        <f t="shared" si="9"/>
        <v>0.04408</v>
      </c>
      <c r="N9" s="39">
        <f t="shared" si="9"/>
        <v>0.0469</v>
      </c>
      <c r="O9" s="39">
        <f t="shared" si="9"/>
        <v>0.07998</v>
      </c>
      <c r="P9" s="39">
        <f t="shared" si="9"/>
        <v>0.07622</v>
      </c>
      <c r="Q9" s="39">
        <f t="shared" si="9"/>
        <v>0.07594</v>
      </c>
      <c r="R9" s="39">
        <f t="shared" si="9"/>
        <v>0.08108</v>
      </c>
      <c r="S9" s="39">
        <f t="shared" si="9"/>
        <v>0.08228</v>
      </c>
      <c r="T9" s="39">
        <f t="shared" si="9"/>
        <v>0.08288</v>
      </c>
      <c r="V9" s="39">
        <f t="shared" ref="V9:AD9" si="10">12.5*L9</f>
        <v>0.54325</v>
      </c>
      <c r="W9" s="39">
        <f t="shared" si="10"/>
        <v>0.551</v>
      </c>
      <c r="X9" s="39">
        <f t="shared" si="10"/>
        <v>0.58625</v>
      </c>
      <c r="Y9" s="39">
        <f t="shared" si="10"/>
        <v>0.99975</v>
      </c>
      <c r="Z9" s="39">
        <f t="shared" si="10"/>
        <v>0.95275</v>
      </c>
      <c r="AA9" s="39">
        <f t="shared" si="10"/>
        <v>0.94925</v>
      </c>
      <c r="AB9" s="39">
        <f t="shared" si="10"/>
        <v>1.0135</v>
      </c>
      <c r="AC9" s="39">
        <f t="shared" si="10"/>
        <v>1.0285</v>
      </c>
      <c r="AD9" s="39">
        <f t="shared" si="10"/>
        <v>1.036</v>
      </c>
      <c r="AE9" s="39">
        <f t="shared" si="2"/>
        <v>0.851138888888889</v>
      </c>
    </row>
    <row r="10" s="39" customFormat="1" ht="14.25" spans="1:31">
      <c r="A10" s="39" t="s">
        <v>8</v>
      </c>
      <c r="B10" s="57">
        <v>1.962</v>
      </c>
      <c r="C10" s="68">
        <v>1.989</v>
      </c>
      <c r="D10" s="68">
        <v>1.797</v>
      </c>
      <c r="E10" s="69">
        <v>1.643</v>
      </c>
      <c r="F10" s="68">
        <v>1.644</v>
      </c>
      <c r="G10" s="68">
        <v>1.646</v>
      </c>
      <c r="H10" s="69">
        <v>1.67</v>
      </c>
      <c r="I10" s="68">
        <v>1.682</v>
      </c>
      <c r="J10" s="68">
        <v>1.66</v>
      </c>
      <c r="L10" s="39">
        <f t="shared" ref="L10:T10" si="11">B10/50</f>
        <v>0.03924</v>
      </c>
      <c r="M10" s="39">
        <f t="shared" si="11"/>
        <v>0.03978</v>
      </c>
      <c r="N10" s="39">
        <f t="shared" si="11"/>
        <v>0.03594</v>
      </c>
      <c r="O10" s="39">
        <f t="shared" si="11"/>
        <v>0.03286</v>
      </c>
      <c r="P10" s="39">
        <f t="shared" si="11"/>
        <v>0.03288</v>
      </c>
      <c r="Q10" s="39">
        <f t="shared" si="11"/>
        <v>0.03292</v>
      </c>
      <c r="R10" s="39">
        <f t="shared" si="11"/>
        <v>0.0334</v>
      </c>
      <c r="S10" s="39">
        <f t="shared" si="11"/>
        <v>0.03364</v>
      </c>
      <c r="T10" s="39">
        <f t="shared" si="11"/>
        <v>0.0332</v>
      </c>
      <c r="V10" s="39">
        <f t="shared" ref="V10:AD10" si="12">12.5*L10</f>
        <v>0.4905</v>
      </c>
      <c r="W10" s="39">
        <f t="shared" si="12"/>
        <v>0.49725</v>
      </c>
      <c r="X10" s="39">
        <f t="shared" si="12"/>
        <v>0.44925</v>
      </c>
      <c r="Y10" s="39">
        <f t="shared" si="12"/>
        <v>0.41075</v>
      </c>
      <c r="Z10" s="39">
        <f t="shared" si="12"/>
        <v>0.411</v>
      </c>
      <c r="AA10" s="39">
        <f t="shared" si="12"/>
        <v>0.4115</v>
      </c>
      <c r="AB10" s="39">
        <f t="shared" si="12"/>
        <v>0.4175</v>
      </c>
      <c r="AC10" s="39">
        <f t="shared" si="12"/>
        <v>0.4205</v>
      </c>
      <c r="AD10" s="39">
        <f t="shared" si="12"/>
        <v>0.415</v>
      </c>
      <c r="AE10" s="39">
        <f t="shared" si="2"/>
        <v>0.435916666666667</v>
      </c>
    </row>
    <row r="11" s="39" customFormat="1" ht="14.25" spans="1:31">
      <c r="A11" s="49" t="s">
        <v>9</v>
      </c>
      <c r="B11" s="46">
        <v>5.285</v>
      </c>
      <c r="C11" s="70">
        <v>5.278</v>
      </c>
      <c r="D11" s="70">
        <v>5.241</v>
      </c>
      <c r="E11" s="71">
        <v>5.839</v>
      </c>
      <c r="F11" s="70">
        <v>5.833</v>
      </c>
      <c r="G11" s="70">
        <v>5.847</v>
      </c>
      <c r="H11" s="71">
        <v>4.869</v>
      </c>
      <c r="I11" s="70">
        <v>4.877</v>
      </c>
      <c r="J11" s="70">
        <v>4.89</v>
      </c>
      <c r="L11" s="49">
        <f t="shared" ref="L11:T11" si="13">B11/50</f>
        <v>0.1057</v>
      </c>
      <c r="M11" s="49">
        <f t="shared" si="13"/>
        <v>0.10556</v>
      </c>
      <c r="N11" s="49">
        <f t="shared" si="13"/>
        <v>0.10482</v>
      </c>
      <c r="O11" s="49">
        <f t="shared" si="13"/>
        <v>0.11678</v>
      </c>
      <c r="P11" s="49">
        <f t="shared" si="13"/>
        <v>0.11666</v>
      </c>
      <c r="Q11" s="49">
        <f t="shared" si="13"/>
        <v>0.11694</v>
      </c>
      <c r="R11" s="49">
        <f t="shared" si="13"/>
        <v>0.09738</v>
      </c>
      <c r="S11" s="49">
        <f t="shared" si="13"/>
        <v>0.09754</v>
      </c>
      <c r="T11" s="49">
        <f t="shared" si="13"/>
        <v>0.0978</v>
      </c>
      <c r="V11" s="49">
        <f t="shared" ref="V11:AD11" si="14">12.5*L11</f>
        <v>1.32125</v>
      </c>
      <c r="W11" s="49">
        <f t="shared" si="14"/>
        <v>1.3195</v>
      </c>
      <c r="X11" s="49">
        <f t="shared" si="14"/>
        <v>1.31025</v>
      </c>
      <c r="Y11" s="49">
        <f t="shared" si="14"/>
        <v>1.45975</v>
      </c>
      <c r="Z11" s="49">
        <f t="shared" si="14"/>
        <v>1.45825</v>
      </c>
      <c r="AA11" s="49">
        <f t="shared" si="14"/>
        <v>1.46175</v>
      </c>
      <c r="AB11" s="49">
        <f t="shared" si="14"/>
        <v>1.21725</v>
      </c>
      <c r="AC11" s="49">
        <f t="shared" si="14"/>
        <v>1.21925</v>
      </c>
      <c r="AD11" s="49">
        <f t="shared" si="14"/>
        <v>1.2225</v>
      </c>
      <c r="AE11" s="49">
        <f t="shared" si="2"/>
        <v>1.33219444444444</v>
      </c>
    </row>
    <row r="14" customFormat="1" spans="3:6">
      <c r="C14" s="72" t="s">
        <v>18</v>
      </c>
      <c r="D14" s="72" t="s">
        <v>24</v>
      </c>
      <c r="E14" s="72" t="s">
        <v>25</v>
      </c>
      <c r="F14" s="73"/>
    </row>
    <row r="15" customFormat="1" spans="3:6">
      <c r="C15" s="74">
        <v>1</v>
      </c>
      <c r="D15" s="74">
        <v>0.016</v>
      </c>
      <c r="E15" s="74">
        <v>56518</v>
      </c>
      <c r="F15" s="73">
        <v>0.016</v>
      </c>
    </row>
    <row r="16" customFormat="1" spans="3:6">
      <c r="C16" s="73">
        <v>2</v>
      </c>
      <c r="D16" s="73">
        <v>0.032</v>
      </c>
      <c r="E16" s="73">
        <v>125715</v>
      </c>
      <c r="F16" s="73">
        <v>0.032</v>
      </c>
    </row>
    <row r="17" customFormat="1" spans="3:6">
      <c r="C17" s="73">
        <v>3</v>
      </c>
      <c r="D17" s="73">
        <v>0.048</v>
      </c>
      <c r="E17" s="73">
        <v>194490</v>
      </c>
      <c r="F17" s="73">
        <v>0.048</v>
      </c>
    </row>
    <row r="18" customFormat="1" spans="3:6">
      <c r="C18" s="73">
        <v>4</v>
      </c>
      <c r="D18" s="73">
        <v>0.064</v>
      </c>
      <c r="E18" s="73">
        <v>259585</v>
      </c>
      <c r="F18" s="73">
        <v>0.064</v>
      </c>
    </row>
    <row r="19" customFormat="1" spans="3:6">
      <c r="C19" s="75">
        <v>5</v>
      </c>
      <c r="D19" s="75">
        <v>0.08</v>
      </c>
      <c r="E19" s="75">
        <v>327239</v>
      </c>
      <c r="F19" s="73">
        <v>0.08</v>
      </c>
    </row>
  </sheetData>
  <mergeCells count="14">
    <mergeCell ref="B2:J2"/>
    <mergeCell ref="L2:T2"/>
    <mergeCell ref="V2:AE2"/>
    <mergeCell ref="B3:D3"/>
    <mergeCell ref="E3:G3"/>
    <mergeCell ref="H3:J3"/>
    <mergeCell ref="L3:N3"/>
    <mergeCell ref="O3:Q3"/>
    <mergeCell ref="R3:T3"/>
    <mergeCell ref="V3:X3"/>
    <mergeCell ref="Y3:AA3"/>
    <mergeCell ref="AB3:AD3"/>
    <mergeCell ref="A2:A4"/>
    <mergeCell ref="AE3:AE4"/>
  </mergeCells>
  <pageMargins left="0.75" right="0.75" top="1" bottom="1" header="0.5" footer="0.5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E11"/>
  <sheetViews>
    <sheetView zoomScale="70" zoomScaleNormal="70" workbookViewId="0">
      <selection activeCell="S27" sqref="S27"/>
    </sheetView>
  </sheetViews>
  <sheetFormatPr defaultColWidth="9" defaultRowHeight="13.5"/>
  <cols>
    <col min="1" max="1" width="9" style="55"/>
    <col min="2" max="9" width="8.56666666666667" style="55" customWidth="1"/>
    <col min="10" max="30" width="5.53333333333333" style="55" customWidth="1"/>
    <col min="31" max="31" width="12.625" style="55"/>
    <col min="32" max="16384" width="9" style="55"/>
  </cols>
  <sheetData>
    <row r="2" spans="1:31">
      <c r="A2" s="41" t="s">
        <v>1</v>
      </c>
      <c r="B2" s="67" t="s">
        <v>26</v>
      </c>
      <c r="C2" s="67"/>
      <c r="D2" s="67"/>
      <c r="E2" s="67"/>
      <c r="F2" s="67"/>
      <c r="G2" s="67"/>
      <c r="H2" s="67"/>
      <c r="I2" s="67"/>
      <c r="J2" s="67"/>
      <c r="L2" s="67" t="s">
        <v>27</v>
      </c>
      <c r="M2" s="67"/>
      <c r="N2" s="67"/>
      <c r="O2" s="67"/>
      <c r="P2" s="67"/>
      <c r="Q2" s="67"/>
      <c r="R2" s="67"/>
      <c r="S2" s="67"/>
      <c r="T2" s="67"/>
      <c r="V2" s="67" t="s">
        <v>28</v>
      </c>
      <c r="W2" s="67"/>
      <c r="X2" s="67"/>
      <c r="Y2" s="67"/>
      <c r="Z2" s="67"/>
      <c r="AA2" s="67"/>
      <c r="AB2" s="67"/>
      <c r="AC2" s="67"/>
      <c r="AD2" s="67"/>
      <c r="AE2" s="67"/>
    </row>
    <row r="3" s="39" customFormat="1" ht="14.25" spans="1:31">
      <c r="A3" s="43"/>
      <c r="B3" s="44" t="s">
        <v>14</v>
      </c>
      <c r="C3" s="44"/>
      <c r="D3" s="44"/>
      <c r="E3" s="44" t="s">
        <v>15</v>
      </c>
      <c r="F3" s="44"/>
      <c r="G3" s="44"/>
      <c r="H3" s="44" t="s">
        <v>16</v>
      </c>
      <c r="I3" s="44"/>
      <c r="J3" s="44"/>
      <c r="L3" s="44" t="s">
        <v>14</v>
      </c>
      <c r="M3" s="44"/>
      <c r="N3" s="44"/>
      <c r="O3" s="44" t="s">
        <v>15</v>
      </c>
      <c r="P3" s="44"/>
      <c r="Q3" s="44"/>
      <c r="R3" s="44" t="s">
        <v>16</v>
      </c>
      <c r="S3" s="44"/>
      <c r="T3" s="44"/>
      <c r="V3" s="44" t="s">
        <v>14</v>
      </c>
      <c r="W3" s="44"/>
      <c r="X3" s="44"/>
      <c r="Y3" s="44" t="s">
        <v>15</v>
      </c>
      <c r="Z3" s="44"/>
      <c r="AA3" s="44"/>
      <c r="AB3" s="44" t="s">
        <v>16</v>
      </c>
      <c r="AC3" s="44"/>
      <c r="AD3" s="44"/>
      <c r="AE3" s="66" t="s">
        <v>2</v>
      </c>
    </row>
    <row r="4" s="39" customFormat="1" ht="14.25" spans="1:31">
      <c r="A4" s="45"/>
      <c r="B4" s="46">
        <v>1</v>
      </c>
      <c r="C4" s="46">
        <v>2</v>
      </c>
      <c r="D4" s="46">
        <v>3</v>
      </c>
      <c r="E4" s="46">
        <v>1</v>
      </c>
      <c r="F4" s="46">
        <v>2</v>
      </c>
      <c r="G4" s="46">
        <v>3</v>
      </c>
      <c r="H4" s="46">
        <v>1</v>
      </c>
      <c r="I4" s="46">
        <v>2</v>
      </c>
      <c r="J4" s="46">
        <v>3</v>
      </c>
      <c r="L4" s="46">
        <v>1</v>
      </c>
      <c r="M4" s="46">
        <v>2</v>
      </c>
      <c r="N4" s="46">
        <v>3</v>
      </c>
      <c r="O4" s="46">
        <v>1</v>
      </c>
      <c r="P4" s="46">
        <v>2</v>
      </c>
      <c r="Q4" s="46">
        <v>3</v>
      </c>
      <c r="R4" s="46">
        <v>1</v>
      </c>
      <c r="S4" s="46">
        <v>2</v>
      </c>
      <c r="T4" s="46">
        <v>3</v>
      </c>
      <c r="V4" s="46">
        <v>1</v>
      </c>
      <c r="W4" s="46">
        <v>2</v>
      </c>
      <c r="X4" s="46">
        <v>3</v>
      </c>
      <c r="Y4" s="46">
        <v>1</v>
      </c>
      <c r="Z4" s="46">
        <v>2</v>
      </c>
      <c r="AA4" s="46">
        <v>3</v>
      </c>
      <c r="AB4" s="46">
        <v>1</v>
      </c>
      <c r="AC4" s="46">
        <v>2</v>
      </c>
      <c r="AD4" s="46">
        <v>3</v>
      </c>
      <c r="AE4" s="49"/>
    </row>
    <row r="5" ht="14.25" spans="1:31">
      <c r="A5" s="39" t="s">
        <v>3</v>
      </c>
      <c r="B5" s="60">
        <v>1.031</v>
      </c>
      <c r="C5" s="60">
        <v>0.974</v>
      </c>
      <c r="D5" s="60">
        <v>0.986</v>
      </c>
      <c r="E5" s="60">
        <v>0.965</v>
      </c>
      <c r="F5" s="60">
        <v>0.947</v>
      </c>
      <c r="G5" s="60">
        <v>0.992</v>
      </c>
      <c r="H5" s="60">
        <v>1.106</v>
      </c>
      <c r="I5" s="60">
        <v>1.113</v>
      </c>
      <c r="J5" s="60">
        <v>1.096</v>
      </c>
      <c r="L5" s="55">
        <f t="shared" ref="L5:L11" si="0">2.8/17*B5</f>
        <v>0.169811764705882</v>
      </c>
      <c r="M5" s="55">
        <f t="shared" ref="M5:M11" si="1">2.8/17*C5</f>
        <v>0.160423529411765</v>
      </c>
      <c r="N5" s="55">
        <f>2.8/17*D5</f>
        <v>0.1624</v>
      </c>
      <c r="O5" s="55">
        <f t="shared" ref="O5:T5" si="2">2.8/17*E5</f>
        <v>0.158941176470588</v>
      </c>
      <c r="P5" s="55">
        <f t="shared" si="2"/>
        <v>0.155976470588235</v>
      </c>
      <c r="Q5" s="55">
        <f t="shared" si="2"/>
        <v>0.163388235294118</v>
      </c>
      <c r="R5" s="55">
        <f t="shared" si="2"/>
        <v>0.182164705882353</v>
      </c>
      <c r="S5" s="55">
        <f t="shared" si="2"/>
        <v>0.183317647058824</v>
      </c>
      <c r="T5" s="55">
        <f t="shared" si="2"/>
        <v>0.180517647058824</v>
      </c>
      <c r="V5" s="55">
        <f>L5*1000</f>
        <v>169.811764705882</v>
      </c>
      <c r="W5" s="55">
        <f>M5*1000</f>
        <v>160.423529411765</v>
      </c>
      <c r="X5" s="55">
        <f>N5*1000</f>
        <v>162.4</v>
      </c>
      <c r="Y5" s="55">
        <f t="shared" ref="Y5:AD5" si="3">O5*1000</f>
        <v>158.941176470588</v>
      </c>
      <c r="Z5" s="55">
        <f t="shared" si="3"/>
        <v>155.976470588235</v>
      </c>
      <c r="AA5" s="55">
        <f t="shared" si="3"/>
        <v>163.388235294118</v>
      </c>
      <c r="AB5" s="55">
        <f t="shared" si="3"/>
        <v>182.164705882353</v>
      </c>
      <c r="AC5" s="55">
        <f t="shared" si="3"/>
        <v>183.317647058824</v>
      </c>
      <c r="AD5" s="55">
        <f t="shared" si="3"/>
        <v>180.517647058824</v>
      </c>
      <c r="AE5" s="55">
        <f>AVERAGE(V5:AD5)</f>
        <v>168.549019607843</v>
      </c>
    </row>
    <row r="6" ht="14.25" spans="1:31">
      <c r="A6" s="39" t="s">
        <v>4</v>
      </c>
      <c r="B6" s="60">
        <v>2.123</v>
      </c>
      <c r="C6" s="60">
        <v>2.088</v>
      </c>
      <c r="D6" s="60">
        <v>2.214</v>
      </c>
      <c r="E6" s="60">
        <v>1.5</v>
      </c>
      <c r="F6" s="60">
        <v>1.587</v>
      </c>
      <c r="G6" s="60">
        <v>1.533</v>
      </c>
      <c r="H6" s="60">
        <v>1.746</v>
      </c>
      <c r="I6" s="60">
        <v>1.75</v>
      </c>
      <c r="J6" s="60">
        <v>1.717</v>
      </c>
      <c r="L6" s="55">
        <f t="shared" si="0"/>
        <v>0.349670588235294</v>
      </c>
      <c r="M6" s="55">
        <f t="shared" si="1"/>
        <v>0.343905882352941</v>
      </c>
      <c r="N6" s="55">
        <f t="shared" ref="N6:N11" si="4">2.8/17*D6</f>
        <v>0.364658823529412</v>
      </c>
      <c r="O6" s="55">
        <f t="shared" ref="O6:O11" si="5">2.8/17*E6</f>
        <v>0.247058823529412</v>
      </c>
      <c r="P6" s="55">
        <f t="shared" ref="P6:P11" si="6">2.8/17*F6</f>
        <v>0.261388235294118</v>
      </c>
      <c r="Q6" s="55">
        <f t="shared" ref="Q6:Q11" si="7">2.8/17*G6</f>
        <v>0.252494117647059</v>
      </c>
      <c r="R6" s="55">
        <f t="shared" ref="R6:R11" si="8">2.8/17*H6</f>
        <v>0.287576470588235</v>
      </c>
      <c r="S6" s="55">
        <f t="shared" ref="S6:S11" si="9">2.8/17*I6</f>
        <v>0.288235294117647</v>
      </c>
      <c r="T6" s="55">
        <f t="shared" ref="T6:T11" si="10">2.8/17*J6</f>
        <v>0.2828</v>
      </c>
      <c r="V6" s="55">
        <f>L6*1000</f>
        <v>349.670588235294</v>
      </c>
      <c r="W6" s="55">
        <f>M6*1000</f>
        <v>343.905882352941</v>
      </c>
      <c r="X6" s="55">
        <f>N6*1000</f>
        <v>364.658823529412</v>
      </c>
      <c r="Y6" s="55">
        <f t="shared" ref="Y6:AD6" si="11">O6*1000</f>
        <v>247.058823529412</v>
      </c>
      <c r="Z6" s="55">
        <f t="shared" si="11"/>
        <v>261.388235294118</v>
      </c>
      <c r="AA6" s="55">
        <f t="shared" si="11"/>
        <v>252.494117647059</v>
      </c>
      <c r="AB6" s="55">
        <f t="shared" si="11"/>
        <v>287.576470588235</v>
      </c>
      <c r="AC6" s="55">
        <f t="shared" si="11"/>
        <v>288.235294117647</v>
      </c>
      <c r="AD6" s="55">
        <f t="shared" si="11"/>
        <v>282.8</v>
      </c>
      <c r="AE6" s="55">
        <f t="shared" ref="AE6:AE11" si="12">AVERAGE(V6:AD6)</f>
        <v>297.532026143791</v>
      </c>
    </row>
    <row r="7" ht="14.25" spans="1:31">
      <c r="A7" s="39" t="s">
        <v>5</v>
      </c>
      <c r="B7" s="60">
        <v>0.872</v>
      </c>
      <c r="C7" s="60">
        <v>0.865</v>
      </c>
      <c r="D7" s="60">
        <v>0.863</v>
      </c>
      <c r="E7" s="60">
        <v>1.024</v>
      </c>
      <c r="F7" s="60">
        <v>1.04</v>
      </c>
      <c r="G7" s="60">
        <v>1.033</v>
      </c>
      <c r="H7" s="60">
        <v>1.123</v>
      </c>
      <c r="I7" s="60">
        <v>1.14</v>
      </c>
      <c r="J7" s="60">
        <v>1.114</v>
      </c>
      <c r="L7" s="55">
        <f t="shared" si="0"/>
        <v>0.143623529411765</v>
      </c>
      <c r="M7" s="55">
        <f t="shared" si="1"/>
        <v>0.142470588235294</v>
      </c>
      <c r="N7" s="55">
        <f t="shared" si="4"/>
        <v>0.142141176470588</v>
      </c>
      <c r="O7" s="55">
        <f t="shared" si="5"/>
        <v>0.168658823529412</v>
      </c>
      <c r="P7" s="55">
        <f t="shared" si="6"/>
        <v>0.171294117647059</v>
      </c>
      <c r="Q7" s="55">
        <f t="shared" si="7"/>
        <v>0.170141176470588</v>
      </c>
      <c r="R7" s="55">
        <f t="shared" si="8"/>
        <v>0.184964705882353</v>
      </c>
      <c r="S7" s="55">
        <f t="shared" si="9"/>
        <v>0.187764705882353</v>
      </c>
      <c r="T7" s="55">
        <f t="shared" si="10"/>
        <v>0.183482352941176</v>
      </c>
      <c r="V7" s="55">
        <f t="shared" ref="V7:AD7" si="13">L7*1000</f>
        <v>143.623529411765</v>
      </c>
      <c r="W7" s="55">
        <f t="shared" si="13"/>
        <v>142.470588235294</v>
      </c>
      <c r="X7" s="55">
        <f t="shared" si="13"/>
        <v>142.141176470588</v>
      </c>
      <c r="Y7" s="55">
        <f t="shared" si="13"/>
        <v>168.658823529412</v>
      </c>
      <c r="Z7" s="55">
        <f t="shared" si="13"/>
        <v>171.294117647059</v>
      </c>
      <c r="AA7" s="55">
        <f t="shared" si="13"/>
        <v>170.141176470588</v>
      </c>
      <c r="AB7" s="55">
        <f t="shared" si="13"/>
        <v>184.964705882353</v>
      </c>
      <c r="AC7" s="55">
        <f t="shared" si="13"/>
        <v>187.764705882353</v>
      </c>
      <c r="AD7" s="55">
        <f t="shared" si="13"/>
        <v>183.482352941176</v>
      </c>
      <c r="AE7" s="55">
        <f t="shared" si="12"/>
        <v>166.060130718954</v>
      </c>
    </row>
    <row r="8" ht="14.25" spans="1:31">
      <c r="A8" s="39" t="s">
        <v>6</v>
      </c>
      <c r="B8" s="60">
        <v>1.977</v>
      </c>
      <c r="C8" s="60">
        <v>1.987</v>
      </c>
      <c r="D8" s="60">
        <v>1.977</v>
      </c>
      <c r="E8" s="60">
        <v>2.584</v>
      </c>
      <c r="F8" s="60">
        <v>2.571</v>
      </c>
      <c r="G8" s="60">
        <v>2.596</v>
      </c>
      <c r="H8" s="60">
        <v>2.24</v>
      </c>
      <c r="I8" s="60">
        <v>2.281</v>
      </c>
      <c r="J8" s="60">
        <v>2.305</v>
      </c>
      <c r="K8" s="39" t="s">
        <v>17</v>
      </c>
      <c r="L8" s="55">
        <f t="shared" si="0"/>
        <v>0.325623529411765</v>
      </c>
      <c r="M8" s="55">
        <f t="shared" si="1"/>
        <v>0.327270588235294</v>
      </c>
      <c r="N8" s="55">
        <f t="shared" si="4"/>
        <v>0.325623529411765</v>
      </c>
      <c r="O8" s="55">
        <f t="shared" si="5"/>
        <v>0.4256</v>
      </c>
      <c r="P8" s="55">
        <f t="shared" si="6"/>
        <v>0.423458823529412</v>
      </c>
      <c r="Q8" s="55">
        <f t="shared" si="7"/>
        <v>0.427576470588235</v>
      </c>
      <c r="R8" s="55">
        <f t="shared" si="8"/>
        <v>0.368941176470588</v>
      </c>
      <c r="S8" s="55">
        <f t="shared" si="9"/>
        <v>0.375694117647059</v>
      </c>
      <c r="T8" s="55">
        <f t="shared" si="10"/>
        <v>0.379647058823529</v>
      </c>
      <c r="U8" s="39" t="s">
        <v>17</v>
      </c>
      <c r="V8" s="55">
        <f t="shared" ref="V8:AD8" si="14">L8*1000</f>
        <v>325.623529411765</v>
      </c>
      <c r="W8" s="55">
        <f t="shared" si="14"/>
        <v>327.270588235294</v>
      </c>
      <c r="X8" s="55">
        <f t="shared" si="14"/>
        <v>325.623529411765</v>
      </c>
      <c r="Y8" s="55">
        <f t="shared" si="14"/>
        <v>425.6</v>
      </c>
      <c r="Z8" s="55">
        <f t="shared" si="14"/>
        <v>423.458823529412</v>
      </c>
      <c r="AA8" s="55">
        <f t="shared" si="14"/>
        <v>427.576470588235</v>
      </c>
      <c r="AB8" s="55">
        <f t="shared" si="14"/>
        <v>368.941176470588</v>
      </c>
      <c r="AC8" s="55">
        <f t="shared" si="14"/>
        <v>375.694117647059</v>
      </c>
      <c r="AD8" s="55">
        <f t="shared" si="14"/>
        <v>379.647058823529</v>
      </c>
      <c r="AE8" s="55">
        <f t="shared" si="12"/>
        <v>375.492810457516</v>
      </c>
    </row>
    <row r="9" ht="14.25" spans="1:31">
      <c r="A9" s="39" t="s">
        <v>7</v>
      </c>
      <c r="B9" s="60">
        <v>0.948</v>
      </c>
      <c r="C9" s="60">
        <v>0.935</v>
      </c>
      <c r="D9" s="60">
        <v>0.958</v>
      </c>
      <c r="E9" s="60">
        <v>0.695</v>
      </c>
      <c r="F9" s="60">
        <v>0.675</v>
      </c>
      <c r="G9" s="60">
        <v>0.696</v>
      </c>
      <c r="H9" s="60">
        <v>0.658</v>
      </c>
      <c r="I9" s="60">
        <v>0.643</v>
      </c>
      <c r="J9" s="60">
        <v>0.688</v>
      </c>
      <c r="L9" s="55">
        <f t="shared" si="0"/>
        <v>0.156141176470588</v>
      </c>
      <c r="M9" s="55">
        <f t="shared" si="1"/>
        <v>0.154</v>
      </c>
      <c r="N9" s="55">
        <f t="shared" si="4"/>
        <v>0.157788235294118</v>
      </c>
      <c r="O9" s="55">
        <f t="shared" si="5"/>
        <v>0.114470588235294</v>
      </c>
      <c r="P9" s="55">
        <f t="shared" si="6"/>
        <v>0.111176470588235</v>
      </c>
      <c r="Q9" s="55">
        <f t="shared" si="7"/>
        <v>0.114635294117647</v>
      </c>
      <c r="R9" s="55">
        <f t="shared" si="8"/>
        <v>0.108376470588235</v>
      </c>
      <c r="S9" s="55">
        <f t="shared" si="9"/>
        <v>0.105905882352941</v>
      </c>
      <c r="T9" s="55">
        <f t="shared" si="10"/>
        <v>0.113317647058824</v>
      </c>
      <c r="V9" s="55">
        <f t="shared" ref="V9:AD9" si="15">L9*1000</f>
        <v>156.141176470588</v>
      </c>
      <c r="W9" s="55">
        <f t="shared" si="15"/>
        <v>154</v>
      </c>
      <c r="X9" s="55">
        <f t="shared" si="15"/>
        <v>157.788235294118</v>
      </c>
      <c r="Y9" s="55">
        <f t="shared" si="15"/>
        <v>114.470588235294</v>
      </c>
      <c r="Z9" s="55">
        <f t="shared" si="15"/>
        <v>111.176470588235</v>
      </c>
      <c r="AA9" s="55">
        <f t="shared" si="15"/>
        <v>114.635294117647</v>
      </c>
      <c r="AB9" s="55">
        <f t="shared" si="15"/>
        <v>108.376470588235</v>
      </c>
      <c r="AC9" s="55">
        <f t="shared" si="15"/>
        <v>105.905882352941</v>
      </c>
      <c r="AD9" s="55">
        <f t="shared" si="15"/>
        <v>113.317647058824</v>
      </c>
      <c r="AE9" s="55">
        <f t="shared" si="12"/>
        <v>126.201307189542</v>
      </c>
    </row>
    <row r="10" ht="14.25" spans="1:31">
      <c r="A10" s="39" t="s">
        <v>8</v>
      </c>
      <c r="B10" s="60">
        <v>1.243</v>
      </c>
      <c r="C10" s="60">
        <v>1.224</v>
      </c>
      <c r="D10" s="60">
        <v>1.222</v>
      </c>
      <c r="E10" s="60">
        <v>1.179</v>
      </c>
      <c r="F10" s="60">
        <v>1.188</v>
      </c>
      <c r="G10" s="60">
        <v>1.178</v>
      </c>
      <c r="H10" s="60">
        <v>1.263</v>
      </c>
      <c r="I10" s="60">
        <v>1.254</v>
      </c>
      <c r="J10" s="60">
        <v>1.252</v>
      </c>
      <c r="L10" s="55">
        <f t="shared" si="0"/>
        <v>0.204729411764706</v>
      </c>
      <c r="M10" s="55">
        <f t="shared" si="1"/>
        <v>0.2016</v>
      </c>
      <c r="N10" s="55">
        <f t="shared" si="4"/>
        <v>0.201270588235294</v>
      </c>
      <c r="O10" s="55">
        <f t="shared" si="5"/>
        <v>0.194188235294118</v>
      </c>
      <c r="P10" s="55">
        <f t="shared" si="6"/>
        <v>0.195670588235294</v>
      </c>
      <c r="Q10" s="55">
        <f t="shared" si="7"/>
        <v>0.194023529411765</v>
      </c>
      <c r="R10" s="55">
        <f t="shared" si="8"/>
        <v>0.208023529411765</v>
      </c>
      <c r="S10" s="55">
        <f t="shared" si="9"/>
        <v>0.206541176470588</v>
      </c>
      <c r="T10" s="55">
        <f t="shared" si="10"/>
        <v>0.206211764705882</v>
      </c>
      <c r="V10" s="55">
        <f t="shared" ref="V10:AD10" si="16">L10*1000</f>
        <v>204.729411764706</v>
      </c>
      <c r="W10" s="55">
        <f t="shared" si="16"/>
        <v>201.6</v>
      </c>
      <c r="X10" s="55">
        <f t="shared" si="16"/>
        <v>201.270588235294</v>
      </c>
      <c r="Y10" s="55">
        <f t="shared" si="16"/>
        <v>194.188235294118</v>
      </c>
      <c r="Z10" s="55">
        <f t="shared" si="16"/>
        <v>195.670588235294</v>
      </c>
      <c r="AA10" s="55">
        <f t="shared" si="16"/>
        <v>194.023529411765</v>
      </c>
      <c r="AB10" s="55">
        <f t="shared" si="16"/>
        <v>208.023529411765</v>
      </c>
      <c r="AC10" s="55">
        <f t="shared" si="16"/>
        <v>206.541176470588</v>
      </c>
      <c r="AD10" s="55">
        <f t="shared" si="16"/>
        <v>206.211764705882</v>
      </c>
      <c r="AE10" s="55">
        <f t="shared" si="12"/>
        <v>201.362091503268</v>
      </c>
    </row>
    <row r="11" ht="14.25" spans="1:31">
      <c r="A11" s="49" t="s">
        <v>9</v>
      </c>
      <c r="B11" s="46">
        <v>0.923</v>
      </c>
      <c r="C11" s="46">
        <v>1.02</v>
      </c>
      <c r="D11" s="46">
        <v>0.933</v>
      </c>
      <c r="E11" s="46">
        <v>0.923</v>
      </c>
      <c r="F11" s="46">
        <v>1.02</v>
      </c>
      <c r="G11" s="46">
        <v>0.989</v>
      </c>
      <c r="H11" s="46">
        <v>0.559</v>
      </c>
      <c r="I11" s="46">
        <v>0.541</v>
      </c>
      <c r="J11" s="46">
        <v>0.532</v>
      </c>
      <c r="L11" s="49">
        <f t="shared" si="0"/>
        <v>0.152023529411765</v>
      </c>
      <c r="M11" s="49">
        <f t="shared" si="1"/>
        <v>0.168</v>
      </c>
      <c r="N11" s="49">
        <f t="shared" si="4"/>
        <v>0.153670588235294</v>
      </c>
      <c r="O11" s="49">
        <f t="shared" si="5"/>
        <v>0.152023529411765</v>
      </c>
      <c r="P11" s="49">
        <f t="shared" si="6"/>
        <v>0.168</v>
      </c>
      <c r="Q11" s="49">
        <f t="shared" si="7"/>
        <v>0.162894117647059</v>
      </c>
      <c r="R11" s="49">
        <f t="shared" si="8"/>
        <v>0.0920705882352941</v>
      </c>
      <c r="S11" s="49">
        <f t="shared" si="9"/>
        <v>0.0891058823529412</v>
      </c>
      <c r="T11" s="49">
        <f t="shared" si="10"/>
        <v>0.0876235294117647</v>
      </c>
      <c r="V11" s="49">
        <f t="shared" ref="V11:AD11" si="17">L11*1000</f>
        <v>152.023529411765</v>
      </c>
      <c r="W11" s="49">
        <f t="shared" si="17"/>
        <v>168</v>
      </c>
      <c r="X11" s="49">
        <f t="shared" si="17"/>
        <v>153.670588235294</v>
      </c>
      <c r="Y11" s="49">
        <f t="shared" si="17"/>
        <v>152.023529411765</v>
      </c>
      <c r="Z11" s="49">
        <f t="shared" si="17"/>
        <v>168</v>
      </c>
      <c r="AA11" s="49">
        <f t="shared" si="17"/>
        <v>162.894117647059</v>
      </c>
      <c r="AB11" s="49">
        <f t="shared" si="17"/>
        <v>92.0705882352941</v>
      </c>
      <c r="AC11" s="49">
        <f t="shared" si="17"/>
        <v>89.1058823529412</v>
      </c>
      <c r="AD11" s="49">
        <f t="shared" si="17"/>
        <v>87.6235294117647</v>
      </c>
      <c r="AE11" s="49">
        <f t="shared" si="12"/>
        <v>136.156862745098</v>
      </c>
    </row>
  </sheetData>
  <mergeCells count="14">
    <mergeCell ref="B2:J2"/>
    <mergeCell ref="L2:T2"/>
    <mergeCell ref="V2:AE2"/>
    <mergeCell ref="B3:D3"/>
    <mergeCell ref="E3:G3"/>
    <mergeCell ref="H3:J3"/>
    <mergeCell ref="L3:N3"/>
    <mergeCell ref="O3:Q3"/>
    <mergeCell ref="R3:T3"/>
    <mergeCell ref="V3:X3"/>
    <mergeCell ref="Y3:AA3"/>
    <mergeCell ref="AB3:AD3"/>
    <mergeCell ref="A2:A4"/>
    <mergeCell ref="AE3:AE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E21"/>
  <sheetViews>
    <sheetView zoomScale="70" zoomScaleNormal="70" workbookViewId="0">
      <selection activeCell="O33" sqref="O33"/>
    </sheetView>
  </sheetViews>
  <sheetFormatPr defaultColWidth="9" defaultRowHeight="13.5"/>
  <cols>
    <col min="1" max="1" width="8.39166666666667" customWidth="1"/>
    <col min="2" max="10" width="7.49166666666667" customWidth="1"/>
    <col min="11" max="11" width="5.35833333333333" customWidth="1"/>
    <col min="12" max="20" width="10.375" customWidth="1"/>
    <col min="21" max="21" width="3.74166666666667" customWidth="1"/>
    <col min="31" max="31" width="12.625"/>
  </cols>
  <sheetData>
    <row r="2" spans="1:31">
      <c r="A2" s="41" t="s">
        <v>1</v>
      </c>
      <c r="B2" s="56" t="s">
        <v>11</v>
      </c>
      <c r="C2" s="56"/>
      <c r="D2" s="56"/>
      <c r="E2" s="56"/>
      <c r="F2" s="56"/>
      <c r="G2" s="56"/>
      <c r="H2" s="56"/>
      <c r="I2" s="56"/>
      <c r="J2" s="56"/>
      <c r="L2" s="56" t="s">
        <v>26</v>
      </c>
      <c r="M2" s="56"/>
      <c r="N2" s="56"/>
      <c r="O2" s="56"/>
      <c r="P2" s="56"/>
      <c r="Q2" s="56"/>
      <c r="R2" s="56"/>
      <c r="S2" s="56"/>
      <c r="T2" s="56"/>
      <c r="V2" s="56" t="s">
        <v>28</v>
      </c>
      <c r="W2" s="56"/>
      <c r="X2" s="56"/>
      <c r="Y2" s="56"/>
      <c r="Z2" s="56"/>
      <c r="AA2" s="56"/>
      <c r="AB2" s="56"/>
      <c r="AC2" s="56"/>
      <c r="AD2" s="56"/>
      <c r="AE2" s="56"/>
    </row>
    <row r="3" s="39" customFormat="1" ht="14.25" spans="1:31">
      <c r="A3" s="43"/>
      <c r="B3" s="44" t="s">
        <v>14</v>
      </c>
      <c r="C3" s="44"/>
      <c r="D3" s="44"/>
      <c r="E3" s="44" t="s">
        <v>15</v>
      </c>
      <c r="F3" s="44"/>
      <c r="G3" s="44"/>
      <c r="H3" s="44" t="s">
        <v>16</v>
      </c>
      <c r="I3" s="44"/>
      <c r="J3" s="44"/>
      <c r="L3" s="44" t="s">
        <v>14</v>
      </c>
      <c r="M3" s="44"/>
      <c r="N3" s="44"/>
      <c r="O3" s="44" t="s">
        <v>15</v>
      </c>
      <c r="P3" s="44"/>
      <c r="Q3" s="44"/>
      <c r="R3" s="44" t="s">
        <v>16</v>
      </c>
      <c r="S3" s="44"/>
      <c r="T3" s="44"/>
      <c r="V3" s="44" t="s">
        <v>14</v>
      </c>
      <c r="W3" s="44"/>
      <c r="X3" s="44"/>
      <c r="Y3" s="44" t="s">
        <v>15</v>
      </c>
      <c r="Z3" s="44"/>
      <c r="AA3" s="44"/>
      <c r="AB3" s="44" t="s">
        <v>16</v>
      </c>
      <c r="AC3" s="44"/>
      <c r="AD3" s="44"/>
      <c r="AE3" s="66" t="s">
        <v>2</v>
      </c>
    </row>
    <row r="4" s="39" customFormat="1" ht="14.25" spans="1:31">
      <c r="A4" s="45"/>
      <c r="B4" s="57">
        <v>1</v>
      </c>
      <c r="C4" s="57">
        <v>2</v>
      </c>
      <c r="D4" s="57">
        <v>3</v>
      </c>
      <c r="E4" s="57">
        <v>1</v>
      </c>
      <c r="F4" s="57">
        <v>2</v>
      </c>
      <c r="G4" s="57">
        <v>3</v>
      </c>
      <c r="H4" s="57">
        <v>1</v>
      </c>
      <c r="I4" s="57">
        <v>2</v>
      </c>
      <c r="J4" s="57">
        <v>3</v>
      </c>
      <c r="L4" s="57">
        <v>1</v>
      </c>
      <c r="M4" s="57">
        <v>2</v>
      </c>
      <c r="N4" s="57">
        <v>3</v>
      </c>
      <c r="O4" s="57">
        <v>1</v>
      </c>
      <c r="P4" s="57">
        <v>2</v>
      </c>
      <c r="Q4" s="57">
        <v>3</v>
      </c>
      <c r="R4" s="57">
        <v>1</v>
      </c>
      <c r="S4" s="57">
        <v>2</v>
      </c>
      <c r="T4" s="57">
        <v>3</v>
      </c>
      <c r="V4" s="57">
        <v>1</v>
      </c>
      <c r="W4" s="57">
        <v>2</v>
      </c>
      <c r="X4" s="57">
        <v>3</v>
      </c>
      <c r="Y4" s="57">
        <v>1</v>
      </c>
      <c r="Z4" s="57">
        <v>2</v>
      </c>
      <c r="AA4" s="57">
        <v>3</v>
      </c>
      <c r="AB4" s="57">
        <v>1</v>
      </c>
      <c r="AC4" s="57">
        <v>2</v>
      </c>
      <c r="AD4" s="57">
        <v>3</v>
      </c>
      <c r="AE4" s="55"/>
    </row>
    <row r="5" s="55" customFormat="1" ht="14.25" spans="1:31">
      <c r="A5" s="58" t="s">
        <v>3</v>
      </c>
      <c r="B5" s="59">
        <v>0.151</v>
      </c>
      <c r="C5" s="59">
        <v>0.151</v>
      </c>
      <c r="D5" s="59">
        <v>0.153</v>
      </c>
      <c r="E5" s="59">
        <v>0.141</v>
      </c>
      <c r="F5" s="59">
        <v>0.144</v>
      </c>
      <c r="G5" s="59">
        <v>0.142</v>
      </c>
      <c r="H5" s="59">
        <v>0.143</v>
      </c>
      <c r="I5" s="59">
        <v>0.144</v>
      </c>
      <c r="J5" s="59">
        <v>0.144</v>
      </c>
      <c r="L5" s="59">
        <f t="shared" ref="L5:T5" si="0">2.2133*B5-0.1525</f>
        <v>0.1817083</v>
      </c>
      <c r="M5" s="59">
        <f t="shared" si="0"/>
        <v>0.1817083</v>
      </c>
      <c r="N5" s="59">
        <f t="shared" si="0"/>
        <v>0.1861349</v>
      </c>
      <c r="O5" s="59">
        <f t="shared" si="0"/>
        <v>0.1595753</v>
      </c>
      <c r="P5" s="59">
        <f t="shared" si="0"/>
        <v>0.1662152</v>
      </c>
      <c r="Q5" s="59">
        <f t="shared" si="0"/>
        <v>0.1617886</v>
      </c>
      <c r="R5" s="59">
        <f t="shared" si="0"/>
        <v>0.1640019</v>
      </c>
      <c r="S5" s="59">
        <f t="shared" si="0"/>
        <v>0.1662152</v>
      </c>
      <c r="T5" s="59">
        <f t="shared" si="0"/>
        <v>0.1662152</v>
      </c>
      <c r="V5" s="63">
        <f t="shared" ref="V5:AD5" si="1">100*L5</f>
        <v>18.17083</v>
      </c>
      <c r="W5" s="63">
        <f t="shared" si="1"/>
        <v>18.17083</v>
      </c>
      <c r="X5" s="63">
        <f t="shared" si="1"/>
        <v>18.61349</v>
      </c>
      <c r="Y5" s="63">
        <f t="shared" si="1"/>
        <v>15.95753</v>
      </c>
      <c r="Z5" s="63">
        <f t="shared" si="1"/>
        <v>16.62152</v>
      </c>
      <c r="AA5" s="63">
        <f t="shared" si="1"/>
        <v>16.17886</v>
      </c>
      <c r="AB5" s="63">
        <f t="shared" si="1"/>
        <v>16.40019</v>
      </c>
      <c r="AC5" s="63">
        <f t="shared" si="1"/>
        <v>16.62152</v>
      </c>
      <c r="AD5" s="63">
        <f t="shared" si="1"/>
        <v>16.62152</v>
      </c>
      <c r="AE5" s="58">
        <f t="shared" ref="AE5:AE11" si="2">AVERAGE(V5:AD5)</f>
        <v>17.0395877777778</v>
      </c>
    </row>
    <row r="6" s="55" customFormat="1" ht="14.25" spans="1:31">
      <c r="A6" s="39" t="s">
        <v>4</v>
      </c>
      <c r="B6" s="60">
        <v>0.203</v>
      </c>
      <c r="C6" s="60">
        <v>0.2</v>
      </c>
      <c r="D6" s="60">
        <v>0.202</v>
      </c>
      <c r="E6" s="60">
        <v>0.2</v>
      </c>
      <c r="F6" s="60">
        <v>0.2</v>
      </c>
      <c r="G6" s="60">
        <v>0.201</v>
      </c>
      <c r="H6" s="60">
        <v>0.214</v>
      </c>
      <c r="I6" s="60">
        <v>0.206</v>
      </c>
      <c r="J6" s="60">
        <v>0.215</v>
      </c>
      <c r="L6" s="60">
        <f>2.2133*B6-0.1525</f>
        <v>0.2967999</v>
      </c>
      <c r="M6" s="60">
        <f>2.2133*C6-0.1525</f>
        <v>0.29016</v>
      </c>
      <c r="N6" s="60">
        <f t="shared" ref="N6:T6" si="3">2.2133*D6-0.1525</f>
        <v>0.2945866</v>
      </c>
      <c r="O6" s="60">
        <f t="shared" si="3"/>
        <v>0.29016</v>
      </c>
      <c r="P6" s="60">
        <f t="shared" si="3"/>
        <v>0.29016</v>
      </c>
      <c r="Q6" s="60">
        <f t="shared" si="3"/>
        <v>0.2923733</v>
      </c>
      <c r="R6" s="60">
        <f t="shared" si="3"/>
        <v>0.3211462</v>
      </c>
      <c r="S6" s="60">
        <f t="shared" si="3"/>
        <v>0.3034398</v>
      </c>
      <c r="T6" s="60">
        <f t="shared" si="3"/>
        <v>0.3233595</v>
      </c>
      <c r="V6" s="64">
        <f>100*L6</f>
        <v>29.67999</v>
      </c>
      <c r="W6" s="64">
        <f t="shared" ref="W6:AD6" si="4">100*M6</f>
        <v>29.016</v>
      </c>
      <c r="X6" s="64">
        <f t="shared" si="4"/>
        <v>29.45866</v>
      </c>
      <c r="Y6" s="64">
        <f t="shared" si="4"/>
        <v>29.016</v>
      </c>
      <c r="Z6" s="64">
        <f t="shared" si="4"/>
        <v>29.016</v>
      </c>
      <c r="AA6" s="64">
        <f t="shared" si="4"/>
        <v>29.23733</v>
      </c>
      <c r="AB6" s="64">
        <f t="shared" si="4"/>
        <v>32.11462</v>
      </c>
      <c r="AC6" s="64">
        <f t="shared" si="4"/>
        <v>30.34398</v>
      </c>
      <c r="AD6" s="64">
        <f t="shared" si="4"/>
        <v>32.33595</v>
      </c>
      <c r="AE6" s="39">
        <f t="shared" si="2"/>
        <v>30.0242811111111</v>
      </c>
    </row>
    <row r="7" s="55" customFormat="1" ht="14.25" spans="1:31">
      <c r="A7" s="39" t="s">
        <v>5</v>
      </c>
      <c r="B7" s="60">
        <v>0.155</v>
      </c>
      <c r="C7" s="60">
        <v>0.154</v>
      </c>
      <c r="D7" s="60">
        <v>0.158</v>
      </c>
      <c r="E7" s="60">
        <v>0.165</v>
      </c>
      <c r="F7" s="60">
        <v>0.162</v>
      </c>
      <c r="G7" s="60">
        <v>0.161</v>
      </c>
      <c r="H7" s="60">
        <v>0.17</v>
      </c>
      <c r="I7" s="60">
        <v>0.172</v>
      </c>
      <c r="J7" s="60">
        <v>0.168</v>
      </c>
      <c r="L7" s="60">
        <f t="shared" ref="L7:T7" si="5">2.2133*B7-0.1525</f>
        <v>0.1905615</v>
      </c>
      <c r="M7" s="60">
        <f t="shared" si="5"/>
        <v>0.1883482</v>
      </c>
      <c r="N7" s="60">
        <f t="shared" si="5"/>
        <v>0.1972014</v>
      </c>
      <c r="O7" s="60">
        <f t="shared" si="5"/>
        <v>0.2126945</v>
      </c>
      <c r="P7" s="60">
        <f t="shared" si="5"/>
        <v>0.2060546</v>
      </c>
      <c r="Q7" s="60">
        <f t="shared" si="5"/>
        <v>0.2038413</v>
      </c>
      <c r="R7" s="60">
        <f t="shared" si="5"/>
        <v>0.223761</v>
      </c>
      <c r="S7" s="60">
        <f t="shared" si="5"/>
        <v>0.2281876</v>
      </c>
      <c r="T7" s="60">
        <f t="shared" si="5"/>
        <v>0.2193344</v>
      </c>
      <c r="V7" s="64">
        <f t="shared" ref="V7:AD7" si="6">100*L7</f>
        <v>19.05615</v>
      </c>
      <c r="W7" s="64">
        <f t="shared" si="6"/>
        <v>18.83482</v>
      </c>
      <c r="X7" s="64">
        <f t="shared" si="6"/>
        <v>19.72014</v>
      </c>
      <c r="Y7" s="64">
        <f t="shared" si="6"/>
        <v>21.26945</v>
      </c>
      <c r="Z7" s="64">
        <f t="shared" si="6"/>
        <v>20.60546</v>
      </c>
      <c r="AA7" s="64">
        <f t="shared" si="6"/>
        <v>20.38413</v>
      </c>
      <c r="AB7" s="64">
        <f t="shared" si="6"/>
        <v>22.3761</v>
      </c>
      <c r="AC7" s="64">
        <f t="shared" si="6"/>
        <v>22.81876</v>
      </c>
      <c r="AD7" s="64">
        <f t="shared" si="6"/>
        <v>21.93344</v>
      </c>
      <c r="AE7" s="39">
        <f t="shared" si="2"/>
        <v>20.7776055555556</v>
      </c>
    </row>
    <row r="8" s="55" customFormat="1" ht="14.25" spans="1:31">
      <c r="A8" s="39" t="s">
        <v>6</v>
      </c>
      <c r="B8" s="60">
        <v>0.133</v>
      </c>
      <c r="C8" s="60">
        <v>0.133</v>
      </c>
      <c r="D8" s="60">
        <v>0.129</v>
      </c>
      <c r="E8" s="60">
        <v>0.122</v>
      </c>
      <c r="F8" s="60">
        <v>0.126</v>
      </c>
      <c r="G8" s="60">
        <v>0.12</v>
      </c>
      <c r="H8" s="60">
        <v>0.119</v>
      </c>
      <c r="I8" s="60">
        <v>0.138</v>
      </c>
      <c r="J8" s="60">
        <v>0.118</v>
      </c>
      <c r="K8" s="39" t="s">
        <v>17</v>
      </c>
      <c r="L8" s="60">
        <f t="shared" ref="L8:T8" si="7">2.2133*B8-0.1525</f>
        <v>0.1418689</v>
      </c>
      <c r="M8" s="60">
        <f t="shared" si="7"/>
        <v>0.1418689</v>
      </c>
      <c r="N8" s="60">
        <f t="shared" si="7"/>
        <v>0.1330157</v>
      </c>
      <c r="O8" s="60">
        <f t="shared" si="7"/>
        <v>0.1175226</v>
      </c>
      <c r="P8" s="60">
        <f t="shared" si="7"/>
        <v>0.1263758</v>
      </c>
      <c r="Q8" s="60">
        <f t="shared" si="7"/>
        <v>0.113096</v>
      </c>
      <c r="R8" s="60">
        <f t="shared" si="7"/>
        <v>0.1108827</v>
      </c>
      <c r="S8" s="60">
        <f t="shared" si="7"/>
        <v>0.1529354</v>
      </c>
      <c r="T8" s="60">
        <f t="shared" si="7"/>
        <v>0.1086694</v>
      </c>
      <c r="U8" s="39" t="s">
        <v>17</v>
      </c>
      <c r="V8" s="64">
        <f t="shared" ref="V8:AD8" si="8">100*L8</f>
        <v>14.18689</v>
      </c>
      <c r="W8" s="64">
        <f t="shared" si="8"/>
        <v>14.18689</v>
      </c>
      <c r="X8" s="64">
        <f t="shared" si="8"/>
        <v>13.30157</v>
      </c>
      <c r="Y8" s="64">
        <f t="shared" si="8"/>
        <v>11.75226</v>
      </c>
      <c r="Z8" s="64">
        <f t="shared" si="8"/>
        <v>12.63758</v>
      </c>
      <c r="AA8" s="64">
        <f t="shared" si="8"/>
        <v>11.3096</v>
      </c>
      <c r="AB8" s="64">
        <f t="shared" si="8"/>
        <v>11.08827</v>
      </c>
      <c r="AC8" s="64">
        <f t="shared" si="8"/>
        <v>15.29354</v>
      </c>
      <c r="AD8" s="64">
        <f t="shared" si="8"/>
        <v>10.86694</v>
      </c>
      <c r="AE8" s="39">
        <f t="shared" si="2"/>
        <v>12.7359488888889</v>
      </c>
    </row>
    <row r="9" s="55" customFormat="1" ht="14.25" spans="1:31">
      <c r="A9" s="39" t="s">
        <v>7</v>
      </c>
      <c r="B9" s="60">
        <v>0.528</v>
      </c>
      <c r="C9" s="60">
        <v>0.531</v>
      </c>
      <c r="D9" s="60">
        <v>0.513</v>
      </c>
      <c r="E9" s="60">
        <v>0.539</v>
      </c>
      <c r="F9" s="60">
        <v>0.542</v>
      </c>
      <c r="G9" s="60">
        <v>0.507</v>
      </c>
      <c r="H9" s="60">
        <v>0.512</v>
      </c>
      <c r="I9" s="60">
        <v>0.51</v>
      </c>
      <c r="J9" s="60">
        <v>0.508</v>
      </c>
      <c r="L9" s="60">
        <f t="shared" ref="L9:T9" si="9">2.2133*B9-0.1525</f>
        <v>1.0161224</v>
      </c>
      <c r="M9" s="60">
        <f t="shared" si="9"/>
        <v>1.0227623</v>
      </c>
      <c r="N9" s="60">
        <f t="shared" si="9"/>
        <v>0.9829229</v>
      </c>
      <c r="O9" s="60">
        <f t="shared" si="9"/>
        <v>1.0404687</v>
      </c>
      <c r="P9" s="60">
        <f t="shared" si="9"/>
        <v>1.0471086</v>
      </c>
      <c r="Q9" s="60">
        <f t="shared" si="9"/>
        <v>0.9696431</v>
      </c>
      <c r="R9" s="60">
        <f t="shared" si="9"/>
        <v>0.9807096</v>
      </c>
      <c r="S9" s="60">
        <f t="shared" si="9"/>
        <v>0.976283</v>
      </c>
      <c r="T9" s="60">
        <f t="shared" si="9"/>
        <v>0.9718564</v>
      </c>
      <c r="V9" s="64">
        <f t="shared" ref="V9:AD9" si="10">100*L9</f>
        <v>101.61224</v>
      </c>
      <c r="W9" s="64">
        <f t="shared" si="10"/>
        <v>102.27623</v>
      </c>
      <c r="X9" s="64">
        <f t="shared" si="10"/>
        <v>98.29229</v>
      </c>
      <c r="Y9" s="64">
        <f t="shared" si="10"/>
        <v>104.04687</v>
      </c>
      <c r="Z9" s="64">
        <f t="shared" si="10"/>
        <v>104.71086</v>
      </c>
      <c r="AA9" s="64">
        <f t="shared" si="10"/>
        <v>96.96431</v>
      </c>
      <c r="AB9" s="64">
        <f t="shared" si="10"/>
        <v>98.07096</v>
      </c>
      <c r="AC9" s="64">
        <f t="shared" si="10"/>
        <v>97.6283</v>
      </c>
      <c r="AD9" s="64">
        <f t="shared" si="10"/>
        <v>97.18564</v>
      </c>
      <c r="AE9" s="39">
        <f t="shared" si="2"/>
        <v>100.087522222222</v>
      </c>
    </row>
    <row r="10" s="55" customFormat="1" ht="14.25" spans="1:31">
      <c r="A10" s="39" t="s">
        <v>8</v>
      </c>
      <c r="B10" s="60">
        <v>0.155</v>
      </c>
      <c r="C10" s="60">
        <v>0.158</v>
      </c>
      <c r="D10" s="60">
        <v>0.156</v>
      </c>
      <c r="E10" s="60">
        <v>0.145</v>
      </c>
      <c r="F10" s="60">
        <v>0.144</v>
      </c>
      <c r="G10" s="60">
        <v>0.142</v>
      </c>
      <c r="H10" s="60">
        <v>0.153</v>
      </c>
      <c r="I10" s="60">
        <v>0.144</v>
      </c>
      <c r="J10" s="60">
        <v>0.144</v>
      </c>
      <c r="L10" s="60">
        <f t="shared" ref="L10:T10" si="11">2.2133*B10-0.1525</f>
        <v>0.1905615</v>
      </c>
      <c r="M10" s="60">
        <f t="shared" si="11"/>
        <v>0.1972014</v>
      </c>
      <c r="N10" s="60">
        <f t="shared" si="11"/>
        <v>0.1927748</v>
      </c>
      <c r="O10" s="60">
        <f t="shared" si="11"/>
        <v>0.1684285</v>
      </c>
      <c r="P10" s="60">
        <f t="shared" si="11"/>
        <v>0.1662152</v>
      </c>
      <c r="Q10" s="60">
        <f t="shared" si="11"/>
        <v>0.1617886</v>
      </c>
      <c r="R10" s="60">
        <f t="shared" si="11"/>
        <v>0.1861349</v>
      </c>
      <c r="S10" s="60">
        <f t="shared" si="11"/>
        <v>0.1662152</v>
      </c>
      <c r="T10" s="60">
        <f t="shared" si="11"/>
        <v>0.1662152</v>
      </c>
      <c r="V10" s="64">
        <f t="shared" ref="V10:AD10" si="12">100*L10</f>
        <v>19.05615</v>
      </c>
      <c r="W10" s="64">
        <f t="shared" si="12"/>
        <v>19.72014</v>
      </c>
      <c r="X10" s="64">
        <f t="shared" si="12"/>
        <v>19.27748</v>
      </c>
      <c r="Y10" s="64">
        <f t="shared" si="12"/>
        <v>16.84285</v>
      </c>
      <c r="Z10" s="64">
        <f t="shared" si="12"/>
        <v>16.62152</v>
      </c>
      <c r="AA10" s="64">
        <f t="shared" si="12"/>
        <v>16.17886</v>
      </c>
      <c r="AB10" s="64">
        <f t="shared" si="12"/>
        <v>18.61349</v>
      </c>
      <c r="AC10" s="64">
        <f t="shared" si="12"/>
        <v>16.62152</v>
      </c>
      <c r="AD10" s="64">
        <f t="shared" si="12"/>
        <v>16.62152</v>
      </c>
      <c r="AE10" s="39">
        <f t="shared" si="2"/>
        <v>17.72817</v>
      </c>
    </row>
    <row r="11" s="55" customFormat="1" ht="14.25" spans="1:31">
      <c r="A11" s="49" t="s">
        <v>9</v>
      </c>
      <c r="B11" s="46">
        <v>0.131</v>
      </c>
      <c r="C11" s="46">
        <v>0.132</v>
      </c>
      <c r="D11" s="46">
        <v>0.132</v>
      </c>
      <c r="E11" s="46">
        <v>0.148</v>
      </c>
      <c r="F11" s="46">
        <v>0.145</v>
      </c>
      <c r="G11" s="46">
        <v>0.182</v>
      </c>
      <c r="H11" s="46">
        <v>0.145</v>
      </c>
      <c r="I11" s="46">
        <v>0.137</v>
      </c>
      <c r="J11" s="46">
        <v>0.135</v>
      </c>
      <c r="L11" s="46">
        <f t="shared" ref="L11:T11" si="13">2.2133*B11-0.1525</f>
        <v>0.1374423</v>
      </c>
      <c r="M11" s="46">
        <f t="shared" si="13"/>
        <v>0.1396556</v>
      </c>
      <c r="N11" s="46">
        <f t="shared" si="13"/>
        <v>0.1396556</v>
      </c>
      <c r="O11" s="46">
        <f t="shared" si="13"/>
        <v>0.1750684</v>
      </c>
      <c r="P11" s="46">
        <f t="shared" si="13"/>
        <v>0.1684285</v>
      </c>
      <c r="Q11" s="46">
        <f t="shared" si="13"/>
        <v>0.2503206</v>
      </c>
      <c r="R11" s="46">
        <f t="shared" si="13"/>
        <v>0.1684285</v>
      </c>
      <c r="S11" s="46">
        <f t="shared" si="13"/>
        <v>0.1507221</v>
      </c>
      <c r="T11" s="46">
        <f t="shared" si="13"/>
        <v>0.1462955</v>
      </c>
      <c r="V11" s="65">
        <f t="shared" ref="V11:AD11" si="14">100*L11</f>
        <v>13.74423</v>
      </c>
      <c r="W11" s="65">
        <f t="shared" si="14"/>
        <v>13.96556</v>
      </c>
      <c r="X11" s="65">
        <f t="shared" si="14"/>
        <v>13.96556</v>
      </c>
      <c r="Y11" s="65">
        <f t="shared" si="14"/>
        <v>17.50684</v>
      </c>
      <c r="Z11" s="65">
        <f t="shared" si="14"/>
        <v>16.84285</v>
      </c>
      <c r="AA11" s="65">
        <f t="shared" si="14"/>
        <v>25.03206</v>
      </c>
      <c r="AB11" s="65">
        <f t="shared" si="14"/>
        <v>16.84285</v>
      </c>
      <c r="AC11" s="65">
        <f t="shared" si="14"/>
        <v>15.07221</v>
      </c>
      <c r="AD11" s="65">
        <f t="shared" si="14"/>
        <v>14.62955</v>
      </c>
      <c r="AE11" s="49">
        <f t="shared" si="2"/>
        <v>16.40019</v>
      </c>
    </row>
    <row r="15" ht="14.25" spans="2:4">
      <c r="B15" s="61" t="s">
        <v>18</v>
      </c>
      <c r="C15" s="62" t="s">
        <v>11</v>
      </c>
      <c r="D15" s="62" t="s">
        <v>29</v>
      </c>
    </row>
    <row r="16" ht="14.25" spans="2:4">
      <c r="B16" s="40">
        <v>1</v>
      </c>
      <c r="C16" s="60">
        <v>0.074</v>
      </c>
      <c r="D16" s="60">
        <v>0</v>
      </c>
    </row>
    <row r="17" ht="14.25" spans="2:4">
      <c r="B17" s="40">
        <v>2</v>
      </c>
      <c r="C17" s="60">
        <v>0.115</v>
      </c>
      <c r="D17" s="60">
        <v>0.1</v>
      </c>
    </row>
    <row r="18" ht="14.25" spans="2:4">
      <c r="B18" s="40">
        <v>3</v>
      </c>
      <c r="C18" s="60">
        <v>0.158</v>
      </c>
      <c r="D18" s="60">
        <v>0.2</v>
      </c>
    </row>
    <row r="19" ht="14.25" spans="2:4">
      <c r="B19" s="40">
        <v>4</v>
      </c>
      <c r="C19" s="60">
        <v>0.193</v>
      </c>
      <c r="D19" s="60">
        <v>0.3</v>
      </c>
    </row>
    <row r="20" ht="14.25" spans="2:4">
      <c r="B20" s="40">
        <v>5</v>
      </c>
      <c r="C20" s="60">
        <v>0.251</v>
      </c>
      <c r="D20" s="60">
        <v>0.4</v>
      </c>
    </row>
    <row r="21" ht="14.25" spans="2:4">
      <c r="B21" s="52">
        <v>6</v>
      </c>
      <c r="C21" s="46">
        <v>0.3</v>
      </c>
      <c r="D21" s="46">
        <v>0.5</v>
      </c>
    </row>
  </sheetData>
  <mergeCells count="14">
    <mergeCell ref="B2:J2"/>
    <mergeCell ref="L2:T2"/>
    <mergeCell ref="V2:AE2"/>
    <mergeCell ref="B3:D3"/>
    <mergeCell ref="E3:G3"/>
    <mergeCell ref="H3:J3"/>
    <mergeCell ref="L3:N3"/>
    <mergeCell ref="O3:Q3"/>
    <mergeCell ref="R3:T3"/>
    <mergeCell ref="V3:X3"/>
    <mergeCell ref="Y3:AA3"/>
    <mergeCell ref="AB3:AD3"/>
    <mergeCell ref="A2:A4"/>
    <mergeCell ref="AE3:AE4"/>
  </mergeCells>
  <pageMargins left="0.75" right="0.75" top="1" bottom="1" header="0.5" footer="0.5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F11"/>
  <sheetViews>
    <sheetView zoomScale="85" zoomScaleNormal="85" workbookViewId="0">
      <selection activeCell="Q32" sqref="Q32"/>
    </sheetView>
  </sheetViews>
  <sheetFormatPr defaultColWidth="9" defaultRowHeight="14.25"/>
  <cols>
    <col min="1" max="1" width="5.625" style="40" customWidth="1"/>
    <col min="2" max="10" width="5.75" style="40" customWidth="1"/>
    <col min="11" max="11" width="6.25" style="40" customWidth="1"/>
    <col min="12" max="20" width="4.75" style="40" customWidth="1"/>
    <col min="21" max="21" width="9" style="40" customWidth="1"/>
    <col min="22" max="16384" width="9" style="40"/>
  </cols>
  <sheetData>
    <row r="2" spans="1:21">
      <c r="A2" s="41" t="s">
        <v>1</v>
      </c>
      <c r="B2" s="42" t="s">
        <v>26</v>
      </c>
      <c r="C2" s="42"/>
      <c r="D2" s="42"/>
      <c r="E2" s="42"/>
      <c r="F2" s="42"/>
      <c r="G2" s="42"/>
      <c r="H2" s="42"/>
      <c r="I2" s="42"/>
      <c r="J2" s="42"/>
      <c r="L2" s="42" t="s">
        <v>28</v>
      </c>
      <c r="M2" s="42"/>
      <c r="N2" s="42"/>
      <c r="O2" s="42"/>
      <c r="P2" s="42"/>
      <c r="Q2" s="42"/>
      <c r="R2" s="42"/>
      <c r="S2" s="42"/>
      <c r="T2" s="42"/>
      <c r="U2" s="42"/>
    </row>
    <row r="3" s="39" customFormat="1" spans="1:31">
      <c r="A3" s="43"/>
      <c r="B3" s="44" t="s">
        <v>14</v>
      </c>
      <c r="C3" s="44"/>
      <c r="D3" s="44"/>
      <c r="E3" s="44" t="s">
        <v>15</v>
      </c>
      <c r="F3" s="44"/>
      <c r="G3" s="44"/>
      <c r="H3" s="44" t="s">
        <v>16</v>
      </c>
      <c r="I3" s="44"/>
      <c r="J3" s="44"/>
      <c r="K3" s="40"/>
      <c r="L3" s="44" t="s">
        <v>14</v>
      </c>
      <c r="M3" s="44"/>
      <c r="N3" s="44"/>
      <c r="O3" s="44" t="s">
        <v>15</v>
      </c>
      <c r="P3" s="44"/>
      <c r="Q3" s="44"/>
      <c r="R3" s="44" t="s">
        <v>16</v>
      </c>
      <c r="S3" s="44"/>
      <c r="T3" s="44"/>
      <c r="U3" s="6" t="s">
        <v>2</v>
      </c>
      <c r="V3" s="40"/>
      <c r="W3" s="40"/>
      <c r="X3" s="40"/>
      <c r="Y3" s="40"/>
      <c r="Z3" s="40"/>
      <c r="AA3" s="40"/>
      <c r="AB3" s="40"/>
      <c r="AC3" s="40"/>
      <c r="AD3" s="40"/>
      <c r="AE3" s="40"/>
    </row>
    <row r="4" s="39" customFormat="1" spans="1:32">
      <c r="A4" s="45"/>
      <c r="B4" s="46">
        <v>1</v>
      </c>
      <c r="C4" s="46">
        <v>2</v>
      </c>
      <c r="D4" s="46">
        <v>3</v>
      </c>
      <c r="E4" s="46">
        <v>1</v>
      </c>
      <c r="F4" s="46">
        <v>2</v>
      </c>
      <c r="G4" s="46">
        <v>3</v>
      </c>
      <c r="H4" s="46">
        <v>1</v>
      </c>
      <c r="I4" s="46">
        <v>2</v>
      </c>
      <c r="J4" s="46">
        <v>3</v>
      </c>
      <c r="K4" s="40"/>
      <c r="L4" s="46">
        <v>1</v>
      </c>
      <c r="M4" s="46">
        <v>2</v>
      </c>
      <c r="N4" s="46">
        <v>3</v>
      </c>
      <c r="O4" s="46">
        <v>1</v>
      </c>
      <c r="P4" s="46">
        <v>2</v>
      </c>
      <c r="Q4" s="46">
        <v>3</v>
      </c>
      <c r="R4" s="46">
        <v>1</v>
      </c>
      <c r="S4" s="46">
        <v>2</v>
      </c>
      <c r="T4" s="46">
        <v>3</v>
      </c>
      <c r="U4" s="10"/>
      <c r="W4" s="40"/>
      <c r="X4" s="40"/>
      <c r="Y4" s="40"/>
      <c r="Z4" s="40"/>
      <c r="AA4" s="40"/>
      <c r="AB4" s="40"/>
      <c r="AC4" s="40"/>
      <c r="AD4" s="40"/>
      <c r="AE4" s="40"/>
      <c r="AF4" s="40"/>
    </row>
    <row r="5" s="40" customFormat="1" spans="1:21">
      <c r="A5" s="39" t="s">
        <v>3</v>
      </c>
      <c r="B5" s="47">
        <v>50.8</v>
      </c>
      <c r="C5" s="48">
        <v>49.8</v>
      </c>
      <c r="D5" s="47">
        <v>50.9</v>
      </c>
      <c r="E5" s="47">
        <v>62.4</v>
      </c>
      <c r="F5" s="48">
        <v>62.3</v>
      </c>
      <c r="G5" s="47">
        <v>62.2</v>
      </c>
      <c r="H5" s="47">
        <v>64.4</v>
      </c>
      <c r="I5" s="47">
        <v>64.4</v>
      </c>
      <c r="J5" s="47">
        <v>64.4</v>
      </c>
      <c r="L5" s="40">
        <f t="shared" ref="L5:T5" si="0">B5*10</f>
        <v>508</v>
      </c>
      <c r="M5" s="40">
        <f t="shared" si="0"/>
        <v>498</v>
      </c>
      <c r="N5" s="40">
        <f t="shared" si="0"/>
        <v>509</v>
      </c>
      <c r="O5" s="40">
        <f t="shared" si="0"/>
        <v>624</v>
      </c>
      <c r="P5" s="40">
        <f t="shared" si="0"/>
        <v>623</v>
      </c>
      <c r="Q5" s="40">
        <f t="shared" si="0"/>
        <v>622</v>
      </c>
      <c r="R5" s="40">
        <f t="shared" si="0"/>
        <v>644</v>
      </c>
      <c r="S5" s="40">
        <f t="shared" si="0"/>
        <v>644</v>
      </c>
      <c r="T5" s="40">
        <f t="shared" si="0"/>
        <v>644</v>
      </c>
      <c r="U5" s="53">
        <f t="shared" ref="U5:U11" si="1">AVERAGE(L5:T5)</f>
        <v>590.666666666667</v>
      </c>
    </row>
    <row r="6" s="40" customFormat="1" spans="1:21">
      <c r="A6" s="39" t="s">
        <v>4</v>
      </c>
      <c r="B6" s="47">
        <v>37</v>
      </c>
      <c r="C6" s="40">
        <v>37.2</v>
      </c>
      <c r="D6" s="40">
        <v>37.3</v>
      </c>
      <c r="E6" s="47">
        <v>37.3</v>
      </c>
      <c r="F6" s="40">
        <v>37.4</v>
      </c>
      <c r="G6" s="40">
        <v>37.4</v>
      </c>
      <c r="H6" s="47">
        <v>37.6</v>
      </c>
      <c r="I6" s="40">
        <v>37.5</v>
      </c>
      <c r="J6" s="40">
        <v>37.6</v>
      </c>
      <c r="L6" s="40">
        <f t="shared" ref="L6:T6" si="2">B6*10</f>
        <v>370</v>
      </c>
      <c r="M6" s="40">
        <f t="shared" si="2"/>
        <v>372</v>
      </c>
      <c r="N6" s="40">
        <f t="shared" si="2"/>
        <v>373</v>
      </c>
      <c r="O6" s="40">
        <f t="shared" si="2"/>
        <v>373</v>
      </c>
      <c r="P6" s="40">
        <f t="shared" si="2"/>
        <v>374</v>
      </c>
      <c r="Q6" s="40">
        <f t="shared" si="2"/>
        <v>374</v>
      </c>
      <c r="R6" s="40">
        <f t="shared" si="2"/>
        <v>376</v>
      </c>
      <c r="S6" s="40">
        <f t="shared" si="2"/>
        <v>375</v>
      </c>
      <c r="T6" s="40">
        <f t="shared" si="2"/>
        <v>376</v>
      </c>
      <c r="U6" s="53">
        <f t="shared" si="1"/>
        <v>373.666666666667</v>
      </c>
    </row>
    <row r="7" s="40" customFormat="1" spans="1:21">
      <c r="A7" s="39" t="s">
        <v>5</v>
      </c>
      <c r="B7" s="47">
        <v>30.7</v>
      </c>
      <c r="C7" s="47">
        <v>30.7</v>
      </c>
      <c r="D7" s="47">
        <v>30.7</v>
      </c>
      <c r="E7" s="47">
        <v>28.9</v>
      </c>
      <c r="F7" s="47">
        <v>28.9</v>
      </c>
      <c r="G7" s="47">
        <v>29.2</v>
      </c>
      <c r="H7" s="47">
        <v>32.7</v>
      </c>
      <c r="I7" s="47">
        <v>32.6</v>
      </c>
      <c r="J7" s="47">
        <v>32.7</v>
      </c>
      <c r="L7" s="40">
        <f t="shared" ref="L7:T7" si="3">B7*10</f>
        <v>307</v>
      </c>
      <c r="M7" s="40">
        <f t="shared" si="3"/>
        <v>307</v>
      </c>
      <c r="N7" s="40">
        <f t="shared" si="3"/>
        <v>307</v>
      </c>
      <c r="O7" s="40">
        <f t="shared" si="3"/>
        <v>289</v>
      </c>
      <c r="P7" s="40">
        <f t="shared" si="3"/>
        <v>289</v>
      </c>
      <c r="Q7" s="40">
        <f t="shared" si="3"/>
        <v>292</v>
      </c>
      <c r="R7" s="40">
        <f t="shared" si="3"/>
        <v>327</v>
      </c>
      <c r="S7" s="40">
        <f t="shared" si="3"/>
        <v>326</v>
      </c>
      <c r="T7" s="40">
        <f t="shared" si="3"/>
        <v>327</v>
      </c>
      <c r="U7" s="53">
        <f t="shared" si="1"/>
        <v>307.888888888889</v>
      </c>
    </row>
    <row r="8" s="40" customFormat="1" spans="1:21">
      <c r="A8" s="39" t="s">
        <v>6</v>
      </c>
      <c r="B8" s="47">
        <v>30.3</v>
      </c>
      <c r="C8" s="47">
        <v>30.5</v>
      </c>
      <c r="D8" s="47">
        <v>30.3</v>
      </c>
      <c r="E8" s="47">
        <v>30.5</v>
      </c>
      <c r="F8" s="47">
        <v>30.6</v>
      </c>
      <c r="G8" s="47">
        <v>30.5</v>
      </c>
      <c r="H8" s="47">
        <v>30.6</v>
      </c>
      <c r="I8" s="47">
        <v>30.5</v>
      </c>
      <c r="J8" s="47">
        <v>30.5</v>
      </c>
      <c r="K8" s="39" t="s">
        <v>17</v>
      </c>
      <c r="L8" s="40">
        <f t="shared" ref="L8:T8" si="4">B8*10</f>
        <v>303</v>
      </c>
      <c r="M8" s="40">
        <f t="shared" si="4"/>
        <v>305</v>
      </c>
      <c r="N8" s="40">
        <f t="shared" si="4"/>
        <v>303</v>
      </c>
      <c r="O8" s="40">
        <f t="shared" si="4"/>
        <v>305</v>
      </c>
      <c r="P8" s="40">
        <f t="shared" si="4"/>
        <v>306</v>
      </c>
      <c r="Q8" s="40">
        <f t="shared" si="4"/>
        <v>305</v>
      </c>
      <c r="R8" s="40">
        <f t="shared" si="4"/>
        <v>306</v>
      </c>
      <c r="S8" s="40">
        <f t="shared" si="4"/>
        <v>305</v>
      </c>
      <c r="T8" s="40">
        <f t="shared" si="4"/>
        <v>305</v>
      </c>
      <c r="U8" s="53">
        <f t="shared" si="1"/>
        <v>304.777777777778</v>
      </c>
    </row>
    <row r="9" s="40" customFormat="1" spans="1:21">
      <c r="A9" s="39" t="s">
        <v>7</v>
      </c>
      <c r="B9" s="47">
        <v>31.2</v>
      </c>
      <c r="C9" s="40">
        <v>31.7</v>
      </c>
      <c r="D9" s="40">
        <v>31.2</v>
      </c>
      <c r="E9" s="47">
        <v>29.9</v>
      </c>
      <c r="F9" s="40">
        <v>29.4</v>
      </c>
      <c r="G9" s="40">
        <v>29.4</v>
      </c>
      <c r="H9" s="47">
        <v>31.3</v>
      </c>
      <c r="I9" s="40">
        <v>30.7</v>
      </c>
      <c r="J9" s="40">
        <v>30.5</v>
      </c>
      <c r="L9" s="40">
        <f t="shared" ref="L9:T9" si="5">B9*10</f>
        <v>312</v>
      </c>
      <c r="M9" s="40">
        <f t="shared" si="5"/>
        <v>317</v>
      </c>
      <c r="N9" s="40">
        <f t="shared" si="5"/>
        <v>312</v>
      </c>
      <c r="O9" s="40">
        <f t="shared" si="5"/>
        <v>299</v>
      </c>
      <c r="P9" s="40">
        <f t="shared" si="5"/>
        <v>294</v>
      </c>
      <c r="Q9" s="40">
        <f t="shared" si="5"/>
        <v>294</v>
      </c>
      <c r="R9" s="40">
        <f t="shared" si="5"/>
        <v>313</v>
      </c>
      <c r="S9" s="40">
        <f t="shared" si="5"/>
        <v>307</v>
      </c>
      <c r="T9" s="40">
        <f t="shared" si="5"/>
        <v>305</v>
      </c>
      <c r="U9" s="53">
        <f t="shared" si="1"/>
        <v>305.888888888889</v>
      </c>
    </row>
    <row r="10" s="40" customFormat="1" spans="1:21">
      <c r="A10" s="39" t="s">
        <v>8</v>
      </c>
      <c r="B10" s="47">
        <v>42.2</v>
      </c>
      <c r="C10" s="48">
        <v>42</v>
      </c>
      <c r="D10" s="47">
        <v>42.4</v>
      </c>
      <c r="E10" s="47">
        <v>44.1</v>
      </c>
      <c r="F10" s="47">
        <v>44.1</v>
      </c>
      <c r="G10" s="47">
        <v>44.7</v>
      </c>
      <c r="H10" s="47">
        <v>44.7</v>
      </c>
      <c r="I10" s="47">
        <v>44.3</v>
      </c>
      <c r="J10" s="47">
        <v>44.7</v>
      </c>
      <c r="L10" s="40">
        <f t="shared" ref="L10:T10" si="6">B10*10</f>
        <v>422</v>
      </c>
      <c r="M10" s="40">
        <f t="shared" si="6"/>
        <v>420</v>
      </c>
      <c r="N10" s="40">
        <f t="shared" si="6"/>
        <v>424</v>
      </c>
      <c r="O10" s="40">
        <f t="shared" si="6"/>
        <v>441</v>
      </c>
      <c r="P10" s="40">
        <f t="shared" si="6"/>
        <v>441</v>
      </c>
      <c r="Q10" s="40">
        <f t="shared" si="6"/>
        <v>447</v>
      </c>
      <c r="R10" s="40">
        <f t="shared" si="6"/>
        <v>447</v>
      </c>
      <c r="S10" s="40">
        <f t="shared" si="6"/>
        <v>443</v>
      </c>
      <c r="T10" s="40">
        <f t="shared" si="6"/>
        <v>447</v>
      </c>
      <c r="U10" s="53">
        <f t="shared" si="1"/>
        <v>436.888888888889</v>
      </c>
    </row>
    <row r="11" s="40" customFormat="1" spans="1:21">
      <c r="A11" s="49" t="s">
        <v>9</v>
      </c>
      <c r="B11" s="50">
        <v>73.4</v>
      </c>
      <c r="C11" s="51">
        <v>73</v>
      </c>
      <c r="D11" s="51">
        <v>73</v>
      </c>
      <c r="E11" s="50">
        <v>72.2</v>
      </c>
      <c r="F11" s="50">
        <v>71.9</v>
      </c>
      <c r="G11" s="50">
        <v>72.7</v>
      </c>
      <c r="H11" s="50">
        <v>72.5</v>
      </c>
      <c r="I11" s="50">
        <v>72.5</v>
      </c>
      <c r="J11" s="50">
        <v>72.9</v>
      </c>
      <c r="L11" s="52">
        <f t="shared" ref="L11:T11" si="7">B11*10</f>
        <v>734</v>
      </c>
      <c r="M11" s="52">
        <f t="shared" si="7"/>
        <v>730</v>
      </c>
      <c r="N11" s="52">
        <f t="shared" si="7"/>
        <v>730</v>
      </c>
      <c r="O11" s="52">
        <f t="shared" si="7"/>
        <v>722</v>
      </c>
      <c r="P11" s="52">
        <f t="shared" si="7"/>
        <v>719</v>
      </c>
      <c r="Q11" s="52">
        <f t="shared" si="7"/>
        <v>727</v>
      </c>
      <c r="R11" s="52">
        <f t="shared" si="7"/>
        <v>725</v>
      </c>
      <c r="S11" s="52">
        <f t="shared" si="7"/>
        <v>725</v>
      </c>
      <c r="T11" s="52">
        <f t="shared" si="7"/>
        <v>729</v>
      </c>
      <c r="U11" s="54">
        <f t="shared" si="1"/>
        <v>726.777777777778</v>
      </c>
    </row>
  </sheetData>
  <mergeCells count="10">
    <mergeCell ref="B2:J2"/>
    <mergeCell ref="L2:U2"/>
    <mergeCell ref="B3:D3"/>
    <mergeCell ref="E3:G3"/>
    <mergeCell ref="H3:J3"/>
    <mergeCell ref="L3:N3"/>
    <mergeCell ref="O3:Q3"/>
    <mergeCell ref="R3:T3"/>
    <mergeCell ref="A2:A4"/>
    <mergeCell ref="U3:U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Table S1.Individual weigh、yield</vt:lpstr>
      <vt:lpstr>Table S2.Soluble sugar</vt:lpstr>
      <vt:lpstr>Table S3.Starch</vt:lpstr>
      <vt:lpstr>Table S4.Cellulose</vt:lpstr>
      <vt:lpstr>Table S5.Flavonoid</vt:lpstr>
      <vt:lpstr>Table S6.Puerarin</vt:lpstr>
      <vt:lpstr>Table S7.Total nitrogen</vt:lpstr>
      <vt:lpstr>Table S8.Available phosphorus</vt:lpstr>
      <vt:lpstr>Table S9.Available potassium</vt:lpstr>
      <vt:lpstr>Table S10. Isolation</vt:lpstr>
      <vt:lpstr>Table S11.Endophytic genus numb</vt:lpstr>
      <vt:lpstr>Table S12. Sequence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2023-09-12T04:29:00Z</dcterms:created>
  <dcterms:modified xsi:type="dcterms:W3CDTF">2023-09-19T10:40:29Z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45F1C21A67424A7692B87B049F549A7B_13</vt:lpwstr>
  </property>
  <property fmtid="{D5CDD505-2E9C-101B-9397-08002B2CF9AE}" pid="3" name="KSOProductBuildVer">
    <vt:lpwstr>2052-12.1.0.15374</vt:lpwstr>
  </property>
</Properties>
</file>