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nandakrishnan\Documents\til\facilitator\luad\paper\"/>
    </mc:Choice>
  </mc:AlternateContent>
  <xr:revisionPtr revIDLastSave="0" documentId="13_ncr:1_{CC9EFEE3-A35D-43CF-A0EE-AB0A405C8D56}" xr6:coauthVersionLast="47" xr6:coauthVersionMax="47" xr10:uidLastSave="{00000000-0000-0000-0000-000000000000}"/>
  <bookViews>
    <workbookView xWindow="-120" yWindow="-120" windowWidth="29040" windowHeight="15840" activeTab="3" xr2:uid="{FE951086-E4F7-4B76-AF6B-7E999388FCDC}"/>
  </bookViews>
  <sheets>
    <sheet name="Table of Contents" sheetId="5" r:id="rId1"/>
    <sheet name="S1. Cohorts" sheetId="1" r:id="rId2"/>
    <sheet name="S2. Pathogenic var" sheetId="2" r:id="rId3"/>
    <sheet name="S3. ML Optimization" sheetId="3" r:id="rId4"/>
    <sheet name="S4. LR Coef" sheetId="4" r:id="rId5"/>
  </sheets>
  <definedNames>
    <definedName name="ExternalData_1" localSheetId="2" hidden="1">'S2. Pathogenic var'!$A$3:$W$101</definedName>
    <definedName name="ExternalData_1" localSheetId="4" hidden="1">'S4. LR Coef'!$A$3:$K$102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1" l="1"/>
  <c r="O9" i="1"/>
  <c r="O15" i="1" s="1"/>
  <c r="L9" i="1"/>
  <c r="L15" i="1" s="1"/>
  <c r="K9" i="1"/>
  <c r="K15" i="1" s="1"/>
  <c r="P9" i="3"/>
  <c r="P8" i="3"/>
  <c r="P7" i="3"/>
  <c r="P6" i="3"/>
  <c r="P4" i="3"/>
  <c r="E29" i="1"/>
  <c r="B28" i="1"/>
  <c r="E28" i="1"/>
  <c r="F26" i="1"/>
  <c r="N13" i="1"/>
  <c r="M13" i="1"/>
  <c r="L13" i="1"/>
  <c r="K13" i="1"/>
  <c r="L10" i="1"/>
  <c r="N10" i="1"/>
  <c r="N15" i="1" s="1"/>
  <c r="K10" i="1"/>
  <c r="V10" i="1"/>
  <c r="M10" i="1" s="1"/>
  <c r="M15" i="1" s="1"/>
  <c r="F15" i="1"/>
  <c r="I11" i="1"/>
  <c r="I15" i="1" s="1"/>
  <c r="H11" i="1"/>
  <c r="H15" i="1" s="1"/>
  <c r="G15" i="1"/>
  <c r="O11" i="1"/>
  <c r="M11" i="1"/>
  <c r="L11" i="1"/>
  <c r="K11" i="1"/>
  <c r="J11" i="1"/>
  <c r="J15" i="1" s="1"/>
  <c r="N12" i="1"/>
  <c r="O12" i="1"/>
  <c r="M12" i="1"/>
  <c r="L12" i="1"/>
  <c r="K12" i="1"/>
  <c r="I12" i="1"/>
  <c r="H12" i="1"/>
  <c r="J12" i="1"/>
  <c r="D15" i="1"/>
  <c r="D29" i="1" s="1"/>
  <c r="C15" i="1"/>
  <c r="C29" i="1" s="1"/>
  <c r="B15" i="1"/>
  <c r="E15" i="1"/>
  <c r="E30" i="1" s="1"/>
  <c r="E31" i="1" s="1"/>
  <c r="C28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D03DC3-CB87-44E6-9B3F-CB56D4A06797}" keepAlive="1" name="Query - luad tii sort summ patho" description="Connection to the 'luad tii sort summ patho' query in the workbook." type="5" refreshedVersion="8" background="1" saveData="1">
    <dbPr connection="Provider=Microsoft.Mashup.OleDb.1;Data Source=$Workbook$;Location=&quot;luad tii sort summ patho&quot;;Extended Properties=&quot;&quot;" command="SELECT * FROM [luad tii sort summ patho]"/>
  </connection>
  <connection id="2" xr16:uid="{20C54F18-05B3-4E60-B1F0-6E885ADF5DCB}" keepAlive="1" name="Query - sorted_df" description="Connection to the 'sorted_df' query in the workbook." type="5" refreshedVersion="8" background="1" saveData="1">
    <dbPr connection="Provider=Microsoft.Mashup.OleDb.1;Data Source=$Workbook$;Location=sorted_df;Extended Properties=&quot;&quot;" command="SELECT * FROM [sorted_df]"/>
  </connection>
</connections>
</file>

<file path=xl/sharedStrings.xml><?xml version="1.0" encoding="utf-8"?>
<sst xmlns="http://schemas.openxmlformats.org/spreadsheetml/2006/main" count="2516" uniqueCount="1198">
  <si>
    <t>Study ID</t>
  </si>
  <si>
    <t>Number of Samples</t>
  </si>
  <si>
    <t>Avg. Read Depth</t>
  </si>
  <si>
    <t>Avg. Age (yrs.)</t>
  </si>
  <si>
    <t>% Male</t>
  </si>
  <si>
    <t>% White</t>
  </si>
  <si>
    <t>% Past or Current Smokers</t>
  </si>
  <si>
    <t>Total</t>
  </si>
  <si>
    <t>Training</t>
  </si>
  <si>
    <t>Validation</t>
  </si>
  <si>
    <t>Test</t>
  </si>
  <si>
    <t>Lung Cancer</t>
  </si>
  <si>
    <t>NA</t>
  </si>
  <si>
    <t>&gt;62%</t>
  </si>
  <si>
    <t>Total / Average</t>
  </si>
  <si>
    <t>Non-cancer</t>
  </si>
  <si>
    <t>cptac-luad</t>
  </si>
  <si>
    <t>cptac-lusc</t>
  </si>
  <si>
    <t>I</t>
  </si>
  <si>
    <t>II</t>
  </si>
  <si>
    <t>III</t>
  </si>
  <si>
    <t>IV</t>
  </si>
  <si>
    <t>Treatment</t>
  </si>
  <si>
    <t>Stage</t>
  </si>
  <si>
    <t>%naive</t>
  </si>
  <si>
    <t>data.file.S7.5.clinical.and.genomic</t>
  </si>
  <si>
    <t>41586_2014_Bfnature</t>
  </si>
  <si>
    <t>Hugo_Symbol</t>
  </si>
  <si>
    <t>Chromosome</t>
  </si>
  <si>
    <t>Start_Position</t>
  </si>
  <si>
    <t>Variant_Classification</t>
  </si>
  <si>
    <t>Reference_Allele</t>
  </si>
  <si>
    <t>Tumor_Seq_Allele1</t>
  </si>
  <si>
    <t>Tumor_Seq_Allele2</t>
  </si>
  <si>
    <t>dbSNP_RS</t>
  </si>
  <si>
    <t>Mutation_Status</t>
  </si>
  <si>
    <t>HGVSp_Short</t>
  </si>
  <si>
    <t>Transcript_ID</t>
  </si>
  <si>
    <t>Gene</t>
  </si>
  <si>
    <t>Consequence</t>
  </si>
  <si>
    <t>BIOTYPE</t>
  </si>
  <si>
    <t>SIFT</t>
  </si>
  <si>
    <t>PolyPhen</t>
  </si>
  <si>
    <t>IMPACT</t>
  </si>
  <si>
    <t>GnomAD_num</t>
  </si>
  <si>
    <t>GnomAD_AF</t>
  </si>
  <si>
    <t>Num_var</t>
  </si>
  <si>
    <t>Sample_frac</t>
  </si>
  <si>
    <t>Avg_tumor_VAF</t>
  </si>
  <si>
    <t>Avg_normal_VAF</t>
  </si>
  <si>
    <t>ACSS1</t>
  </si>
  <si>
    <t>chr20</t>
  </si>
  <si>
    <t>Nonsense_Mutation</t>
  </si>
  <si>
    <t>G</t>
  </si>
  <si>
    <t>T</t>
  </si>
  <si>
    <t>rs758117687</t>
  </si>
  <si>
    <t>Somatic</t>
  </si>
  <si>
    <t>p.Y583*</t>
  </si>
  <si>
    <t>ENST00000323482</t>
  </si>
  <si>
    <t>ENSG00000154930</t>
  </si>
  <si>
    <t>stop_gained</t>
  </si>
  <si>
    <t>protein_coding</t>
  </si>
  <si>
    <t/>
  </si>
  <si>
    <t>HIGH</t>
  </si>
  <si>
    <t>AKAP17A</t>
  </si>
  <si>
    <t>chrX</t>
  </si>
  <si>
    <t>Missense_Mutation</t>
  </si>
  <si>
    <t>rs73631254</t>
  </si>
  <si>
    <t>p.L22F</t>
  </si>
  <si>
    <t>ENST00000313871</t>
  </si>
  <si>
    <t>ENSG00000197976</t>
  </si>
  <si>
    <t>missense_variant</t>
  </si>
  <si>
    <t>deleterious(0)</t>
  </si>
  <si>
    <t>probably_damaging(0.989)</t>
  </si>
  <si>
    <t>MODERATE</t>
  </si>
  <si>
    <t>ALOX15</t>
  </si>
  <si>
    <t>chr17</t>
  </si>
  <si>
    <t>A</t>
  </si>
  <si>
    <t>novel</t>
  </si>
  <si>
    <t>p.Q84*</t>
  </si>
  <si>
    <t>ENST00000293761</t>
  </si>
  <si>
    <t>ENSG00000161905</t>
  </si>
  <si>
    <t>ATAD3B</t>
  </si>
  <si>
    <t>chr1</t>
  </si>
  <si>
    <t>C</t>
  </si>
  <si>
    <t>rs571285142</t>
  </si>
  <si>
    <t>p.R420G</t>
  </si>
  <si>
    <t>ENST00000308647</t>
  </si>
  <si>
    <t>ENSG00000160072</t>
  </si>
  <si>
    <t>probably_damaging(0.977)</t>
  </si>
  <si>
    <t>ATAD3C</t>
  </si>
  <si>
    <t>rs373927712</t>
  </si>
  <si>
    <t>p.R245G</t>
  </si>
  <si>
    <t>ENST00000378785</t>
  </si>
  <si>
    <t>ENSG00000215915</t>
  </si>
  <si>
    <t>probably_damaging(0.99)</t>
  </si>
  <si>
    <t>ATP6V1C2</t>
  </si>
  <si>
    <t>chr2</t>
  </si>
  <si>
    <t>Frame_Shift_Del</t>
  </si>
  <si>
    <t>AG</t>
  </si>
  <si>
    <t>-</t>
  </si>
  <si>
    <t>rs759562330</t>
  </si>
  <si>
    <t>p.S316*</t>
  </si>
  <si>
    <t>ENST00000272238</t>
  </si>
  <si>
    <t>ENSG00000143882</t>
  </si>
  <si>
    <t>frameshift_variant</t>
  </si>
  <si>
    <t>ATP8A1</t>
  </si>
  <si>
    <t>chr4</t>
  </si>
  <si>
    <t>rs201262908</t>
  </si>
  <si>
    <t>p.R392P</t>
  </si>
  <si>
    <t>ENST00000381668</t>
  </si>
  <si>
    <t>ENSG00000124406</t>
  </si>
  <si>
    <t>probably_damaging(0.995)</t>
  </si>
  <si>
    <t>CACNA1E</t>
  </si>
  <si>
    <t>rs147596634</t>
  </si>
  <si>
    <t>p.R360Sfs*17</t>
  </si>
  <si>
    <t>ENST00000367573</t>
  </si>
  <si>
    <t>ENSG00000198216</t>
  </si>
  <si>
    <t>CAMK1G</t>
  </si>
  <si>
    <t>rs144298174</t>
  </si>
  <si>
    <t>p.Y216*</t>
  </si>
  <si>
    <t>ENST00000009105</t>
  </si>
  <si>
    <t>ENSG00000008118</t>
  </si>
  <si>
    <t>CASP8AP2</t>
  </si>
  <si>
    <t>chr6</t>
  </si>
  <si>
    <t>rs75601500</t>
  </si>
  <si>
    <t>p.T1513K</t>
  </si>
  <si>
    <t>ENST00000551025</t>
  </si>
  <si>
    <t>ENSG00000118412</t>
  </si>
  <si>
    <t>possibly_damaging(0.787)</t>
  </si>
  <si>
    <t>CCDC30</t>
  </si>
  <si>
    <t>rs372826618</t>
  </si>
  <si>
    <t>p.K21Afs*7</t>
  </si>
  <si>
    <t>ENST00000340612</t>
  </si>
  <si>
    <t>ENSG00000186409</t>
  </si>
  <si>
    <t>CHD4</t>
  </si>
  <si>
    <t>chr12</t>
  </si>
  <si>
    <t>rs767196536</t>
  </si>
  <si>
    <t>p.V1445L</t>
  </si>
  <si>
    <t>ENST00000357008</t>
  </si>
  <si>
    <t>ENSG00000111642</t>
  </si>
  <si>
    <t>deleterious(0.01)</t>
  </si>
  <si>
    <t>possibly_damaging(0.739)</t>
  </si>
  <si>
    <t>CIPC</t>
  </si>
  <si>
    <t>chr14</t>
  </si>
  <si>
    <t>rs747016504</t>
  </si>
  <si>
    <t>p.R29P</t>
  </si>
  <si>
    <t>ENST00000361786</t>
  </si>
  <si>
    <t>ENSG00000198894</t>
  </si>
  <si>
    <t>deleterious(0.04)</t>
  </si>
  <si>
    <t>possibly_damaging(0.497)</t>
  </si>
  <si>
    <t>EEF2KMT</t>
  </si>
  <si>
    <t>chr16</t>
  </si>
  <si>
    <t>p.G172A</t>
  </si>
  <si>
    <t>ENST00000427587</t>
  </si>
  <si>
    <t>ENSG00000118894</t>
  </si>
  <si>
    <t>possibly_damaging(0.583)</t>
  </si>
  <si>
    <t>EIF4EBP1</t>
  </si>
  <si>
    <t>chr8</t>
  </si>
  <si>
    <t>p.D55H</t>
  </si>
  <si>
    <t>ENST00000338825</t>
  </si>
  <si>
    <t>ENSG00000187840</t>
  </si>
  <si>
    <t>probably_damaging(0.997)</t>
  </si>
  <si>
    <t>rs781451492</t>
  </si>
  <si>
    <t>p.R56W</t>
  </si>
  <si>
    <t>probably_damaging(0.985)</t>
  </si>
  <si>
    <t>rs753354450</t>
  </si>
  <si>
    <t>p.R63W</t>
  </si>
  <si>
    <t>probably_damaging(0.999)</t>
  </si>
  <si>
    <t>p.S65L</t>
  </si>
  <si>
    <t>probably_damaging(1)</t>
  </si>
  <si>
    <t>p.P71L</t>
  </si>
  <si>
    <t>probably_damaging(0.975)</t>
  </si>
  <si>
    <t>Frame_Shift_Ins</t>
  </si>
  <si>
    <t>p.M91Nfs*11</t>
  </si>
  <si>
    <t>ERVW-1</t>
  </si>
  <si>
    <t>chr7</t>
  </si>
  <si>
    <t>rs377372983</t>
  </si>
  <si>
    <t>p.Q260*</t>
  </si>
  <si>
    <t>ENST00000493463</t>
  </si>
  <si>
    <t>ENSG00000242950</t>
  </si>
  <si>
    <t>FAM135B</t>
  </si>
  <si>
    <t>p.T1376P</t>
  </si>
  <si>
    <t>ENST00000395297</t>
  </si>
  <si>
    <t>ENSG00000147724</t>
  </si>
  <si>
    <t>possibly_damaging(0.643)</t>
  </si>
  <si>
    <t>FAM8A1</t>
  </si>
  <si>
    <t>rs111827800</t>
  </si>
  <si>
    <t>p.I288T</t>
  </si>
  <si>
    <t>ENST00000259963</t>
  </si>
  <si>
    <t>ENSG00000137414</t>
  </si>
  <si>
    <t>probably_damaging(0.935)</t>
  </si>
  <si>
    <t>p.I310L</t>
  </si>
  <si>
    <t>possibly_damaging(0.45)</t>
  </si>
  <si>
    <t>rs200041366</t>
  </si>
  <si>
    <t>p.R395*</t>
  </si>
  <si>
    <t>rs200658703</t>
  </si>
  <si>
    <t>p.I400T</t>
  </si>
  <si>
    <t>probably_damaging(0.978)</t>
  </si>
  <si>
    <t>FETUB</t>
  </si>
  <si>
    <t>chr3</t>
  </si>
  <si>
    <t>rs766762113</t>
  </si>
  <si>
    <t>p.T292Nfs*18</t>
  </si>
  <si>
    <t>ENST00000265029</t>
  </si>
  <si>
    <t>ENSG00000090512</t>
  </si>
  <si>
    <t>FOXD4L4</t>
  </si>
  <si>
    <t>chr9</t>
  </si>
  <si>
    <t>p.P110R</t>
  </si>
  <si>
    <t>ENST00000377413</t>
  </si>
  <si>
    <t>ENSG00000184659</t>
  </si>
  <si>
    <t>GLI1</t>
  </si>
  <si>
    <t>rs774148738</t>
  </si>
  <si>
    <t>p.C275Lfs*32</t>
  </si>
  <si>
    <t>ENST00000228682</t>
  </si>
  <si>
    <t>ENSG00000111087</t>
  </si>
  <si>
    <t>GSTA1</t>
  </si>
  <si>
    <t>Splice_Site</t>
  </si>
  <si>
    <t>TGAA</t>
  </si>
  <si>
    <t>rs532349136</t>
  </si>
  <si>
    <t>splice</t>
  </si>
  <si>
    <t>ENST00000334575</t>
  </si>
  <si>
    <t>ENSG00000243955</t>
  </si>
  <si>
    <t>splice_acceptor_variant</t>
  </si>
  <si>
    <t>HCFC1</t>
  </si>
  <si>
    <t>rs782762959</t>
  </si>
  <si>
    <t>p.T588P</t>
  </si>
  <si>
    <t>ENST00000310441</t>
  </si>
  <si>
    <t>ENSG00000172534</t>
  </si>
  <si>
    <t>probably_damaging(0.993)</t>
  </si>
  <si>
    <t>HSPA14</t>
  </si>
  <si>
    <t>chr10</t>
  </si>
  <si>
    <t>rs201201285</t>
  </si>
  <si>
    <t>p.R256G</t>
  </si>
  <si>
    <t>ENST00000378372</t>
  </si>
  <si>
    <t>ENSG00000187522</t>
  </si>
  <si>
    <t>IYD</t>
  </si>
  <si>
    <t>rs77732289</t>
  </si>
  <si>
    <t>p.X124_splice</t>
  </si>
  <si>
    <t>ENST00000344419</t>
  </si>
  <si>
    <t>ENSG00000009765</t>
  </si>
  <si>
    <t>splice_donor_variant</t>
  </si>
  <si>
    <t>KIAA0907</t>
  </si>
  <si>
    <t>CT</t>
  </si>
  <si>
    <t>rs750586160</t>
  </si>
  <si>
    <t>p.R516Gfs*21</t>
  </si>
  <si>
    <t>ENST00000368321</t>
  </si>
  <si>
    <t>ENSG00000132680</t>
  </si>
  <si>
    <t>KLHL42</t>
  </si>
  <si>
    <t>rs749194179</t>
  </si>
  <si>
    <t>p.C399Vfs*43</t>
  </si>
  <si>
    <t>ENST00000381271</t>
  </si>
  <si>
    <t>ENSG00000087448</t>
  </si>
  <si>
    <t>LDLRAD2</t>
  </si>
  <si>
    <t>rs202212506</t>
  </si>
  <si>
    <t>p.C184G</t>
  </si>
  <si>
    <t>ENST00000344642</t>
  </si>
  <si>
    <t>ENSG00000187942</t>
  </si>
  <si>
    <t>LFNG</t>
  </si>
  <si>
    <t>GATG</t>
  </si>
  <si>
    <t>rs764380644</t>
  </si>
  <si>
    <t>p.D55Sfs*141</t>
  </si>
  <si>
    <t>ENST00000402506</t>
  </si>
  <si>
    <t>ENSG00000106003</t>
  </si>
  <si>
    <t>LRRN2</t>
  </si>
  <si>
    <t>rs762603477</t>
  </si>
  <si>
    <t>p.L140P</t>
  </si>
  <si>
    <t>ENST00000367175</t>
  </si>
  <si>
    <t>ENSG00000170382</t>
  </si>
  <si>
    <t>MGAM</t>
  </si>
  <si>
    <t>rs749039626</t>
  </si>
  <si>
    <t>p.Y1253*</t>
  </si>
  <si>
    <t>ENST00000549489</t>
  </si>
  <si>
    <t>ENSG00000257335</t>
  </si>
  <si>
    <t>MKI67</t>
  </si>
  <si>
    <t>TG</t>
  </si>
  <si>
    <t>rs145960091</t>
  </si>
  <si>
    <t>p.T1664Rfs*7</t>
  </si>
  <si>
    <t>ENST00000368654</t>
  </si>
  <si>
    <t>ENSG00000148773</t>
  </si>
  <si>
    <t>MRC1</t>
  </si>
  <si>
    <t>p.P453Q</t>
  </si>
  <si>
    <t>ENST00000569591</t>
  </si>
  <si>
    <t>ENSG00000260314</t>
  </si>
  <si>
    <t>MTCH2</t>
  </si>
  <si>
    <t>chr11</t>
  </si>
  <si>
    <t>rs796096347</t>
  </si>
  <si>
    <t>p.W269*</t>
  </si>
  <si>
    <t>ENST00000302503</t>
  </si>
  <si>
    <t>ENSG00000109919</t>
  </si>
  <si>
    <t>rs76666113</t>
  </si>
  <si>
    <t>p.F237S</t>
  </si>
  <si>
    <t>possibly_damaging(0.764)</t>
  </si>
  <si>
    <t>NBPF26</t>
  </si>
  <si>
    <t>rs782269140</t>
  </si>
  <si>
    <t>p.K312R</t>
  </si>
  <si>
    <t>ENST00000620612</t>
  </si>
  <si>
    <t>ENSG00000273136</t>
  </si>
  <si>
    <t>deleterious(0.02)</t>
  </si>
  <si>
    <t>probably_damaging(0.918)</t>
  </si>
  <si>
    <t>OR2T2</t>
  </si>
  <si>
    <t>rs113236234</t>
  </si>
  <si>
    <t>p.I321*</t>
  </si>
  <si>
    <t>ENST00000342927</t>
  </si>
  <si>
    <t>ENSG00000196240</t>
  </si>
  <si>
    <t>OR2T33</t>
  </si>
  <si>
    <t>rs372045862</t>
  </si>
  <si>
    <t>p.E2Gfs*2</t>
  </si>
  <si>
    <t>ENST00000318021</t>
  </si>
  <si>
    <t>ENSG00000177212</t>
  </si>
  <si>
    <t>OR8G5</t>
  </si>
  <si>
    <t>rs775976065</t>
  </si>
  <si>
    <t>p.L323Rfs*5</t>
  </si>
  <si>
    <t>ENST00000524943</t>
  </si>
  <si>
    <t>ENSG00000255298</t>
  </si>
  <si>
    <t>OVGP1</t>
  </si>
  <si>
    <t>rs773582180</t>
  </si>
  <si>
    <t>p.A352Gfs*10</t>
  </si>
  <si>
    <t>ENST00000369732</t>
  </si>
  <si>
    <t>ENSG00000085465</t>
  </si>
  <si>
    <t>PABPC3</t>
  </si>
  <si>
    <t>chr13</t>
  </si>
  <si>
    <t>rs777922286</t>
  </si>
  <si>
    <t>p.G123C</t>
  </si>
  <si>
    <t>ENST00000281589</t>
  </si>
  <si>
    <t>ENSG00000151846</t>
  </si>
  <si>
    <t>rs199973931</t>
  </si>
  <si>
    <t>p.C132G</t>
  </si>
  <si>
    <t>possibly_damaging(0.526)</t>
  </si>
  <si>
    <t>rs75760907</t>
  </si>
  <si>
    <t>p.A154G</t>
  </si>
  <si>
    <t>probably_damaging(0.979)</t>
  </si>
  <si>
    <t>p.K156Efs*19</t>
  </si>
  <si>
    <t>rs76804900</t>
  </si>
  <si>
    <t>p.E345K</t>
  </si>
  <si>
    <t>rs796324503</t>
  </si>
  <si>
    <t>p.E372G</t>
  </si>
  <si>
    <t>probably_damaging(0.981)</t>
  </si>
  <si>
    <t>rs796904679</t>
  </si>
  <si>
    <t>p.R374C</t>
  </si>
  <si>
    <t>probably_damaging(0.996)</t>
  </si>
  <si>
    <t>PAPD7</t>
  </si>
  <si>
    <t>chr5</t>
  </si>
  <si>
    <t>AC</t>
  </si>
  <si>
    <t>rs768847736</t>
  </si>
  <si>
    <t>p.R533Gfs*75</t>
  </si>
  <si>
    <t>ENST00000230859</t>
  </si>
  <si>
    <t>ENSG00000112941</t>
  </si>
  <si>
    <t>PARD3</t>
  </si>
  <si>
    <t>rs780276159</t>
  </si>
  <si>
    <t>p.S379*</t>
  </si>
  <si>
    <t>ENST00000374789</t>
  </si>
  <si>
    <t>ENSG00000148498</t>
  </si>
  <si>
    <t>PCDHA6</t>
  </si>
  <si>
    <t>rs150162226</t>
  </si>
  <si>
    <t>p.G97R</t>
  </si>
  <si>
    <t>ENST00000529310</t>
  </si>
  <si>
    <t>ENSG00000081842</t>
  </si>
  <si>
    <t>deleterious_low_confidence(0.02)</t>
  </si>
  <si>
    <t>possibly_damaging(0.906)</t>
  </si>
  <si>
    <t>PCDHB8</t>
  </si>
  <si>
    <t>CC</t>
  </si>
  <si>
    <t>rs781871801</t>
  </si>
  <si>
    <t>p.V234Lfs*26</t>
  </si>
  <si>
    <t>ENST00000239444</t>
  </si>
  <si>
    <t>ENSG00000120322</t>
  </si>
  <si>
    <t>PPM1A</t>
  </si>
  <si>
    <t>rs74713917</t>
  </si>
  <si>
    <t>p.V43G</t>
  </si>
  <si>
    <t>ENST00000395076</t>
  </si>
  <si>
    <t>ENSG00000100614</t>
  </si>
  <si>
    <t>possibly_damaging(0.879)</t>
  </si>
  <si>
    <t>PRAMEF20</t>
  </si>
  <si>
    <t>p.T165P</t>
  </si>
  <si>
    <t>ENST00000316412</t>
  </si>
  <si>
    <t>ENSG00000204478</t>
  </si>
  <si>
    <t>probably_damaging(0.956)</t>
  </si>
  <si>
    <t>PRDM12</t>
  </si>
  <si>
    <t>GT</t>
  </si>
  <si>
    <t>rs138789124</t>
  </si>
  <si>
    <t>p.X190_splice</t>
  </si>
  <si>
    <t>ENST00000253008</t>
  </si>
  <si>
    <t>ENSG00000130711</t>
  </si>
  <si>
    <t>PROCA1</t>
  </si>
  <si>
    <t>rs202048225</t>
  </si>
  <si>
    <t>p.X119_splice</t>
  </si>
  <si>
    <t>ENST00000301039</t>
  </si>
  <si>
    <t>ENSG00000167525</t>
  </si>
  <si>
    <t>PRSS1</t>
  </si>
  <si>
    <t>rs138464021</t>
  </si>
  <si>
    <t>p.G49V</t>
  </si>
  <si>
    <t>ENST00000311737</t>
  </si>
  <si>
    <t>ENSG00000204983</t>
  </si>
  <si>
    <t>PRSS3</t>
  </si>
  <si>
    <t>p.G234*</t>
  </si>
  <si>
    <t>ENST00000361005</t>
  </si>
  <si>
    <t>ENSG00000010438</t>
  </si>
  <si>
    <t>p.G234V</t>
  </si>
  <si>
    <t>probably_damaging(0.943)</t>
  </si>
  <si>
    <t>PRSS45</t>
  </si>
  <si>
    <t>rs746958182</t>
  </si>
  <si>
    <t>p.V203G</t>
  </si>
  <si>
    <t>ENST00000620911</t>
  </si>
  <si>
    <t>ENSG00000188086</t>
  </si>
  <si>
    <t>probably_damaging(0.986)</t>
  </si>
  <si>
    <t>RAB38</t>
  </si>
  <si>
    <t>rs778058185</t>
  </si>
  <si>
    <t>p.R94S</t>
  </si>
  <si>
    <t>ENST00000243662</t>
  </si>
  <si>
    <t>ENSG00000123892</t>
  </si>
  <si>
    <t>deleterious(0.03)</t>
  </si>
  <si>
    <t>RBM25</t>
  </si>
  <si>
    <t>rs150988201</t>
  </si>
  <si>
    <t>p.E404Tfs*33</t>
  </si>
  <si>
    <t>ENST00000261973</t>
  </si>
  <si>
    <t>ENSG00000119707</t>
  </si>
  <si>
    <t>RBMX</t>
  </si>
  <si>
    <t>CATG</t>
  </si>
  <si>
    <t>p.X130_splice</t>
  </si>
  <si>
    <t>ENST00000320676</t>
  </si>
  <si>
    <t>ENSG00000147274</t>
  </si>
  <si>
    <t>RBMXL1</t>
  </si>
  <si>
    <t>rs200907077</t>
  </si>
  <si>
    <t>p.Y214*</t>
  </si>
  <si>
    <t>ENST00000321792</t>
  </si>
  <si>
    <t>ENSG00000213516</t>
  </si>
  <si>
    <t>RERE</t>
  </si>
  <si>
    <t>TC</t>
  </si>
  <si>
    <t>rs759541634</t>
  </si>
  <si>
    <t>p.D27Qfs*6</t>
  </si>
  <si>
    <t>ENST00000337907</t>
  </si>
  <si>
    <t>ENSG00000142599</t>
  </si>
  <si>
    <t>RP11-683L23.1</t>
  </si>
  <si>
    <t>chr18</t>
  </si>
  <si>
    <t>rs781129660</t>
  </si>
  <si>
    <t>p.T366S</t>
  </si>
  <si>
    <t>ENST00000308911</t>
  </si>
  <si>
    <t>ENSG00000173213</t>
  </si>
  <si>
    <t>deleterious_low_confidence(0)</t>
  </si>
  <si>
    <t>RXRA</t>
  </si>
  <si>
    <t>rs762835417</t>
  </si>
  <si>
    <t>p.T170P</t>
  </si>
  <si>
    <t>ENST00000481739</t>
  </si>
  <si>
    <t>ENSG00000186350</t>
  </si>
  <si>
    <t>probably_damaging(0.974)</t>
  </si>
  <si>
    <t>SEC61A2</t>
  </si>
  <si>
    <t>rs775026678</t>
  </si>
  <si>
    <t>p.S177A</t>
  </si>
  <si>
    <t>ENST00000298428</t>
  </si>
  <si>
    <t>ENSG00000065665</t>
  </si>
  <si>
    <t>SFTPC</t>
  </si>
  <si>
    <t>rs149538549</t>
  </si>
  <si>
    <t>p.X145_splice</t>
  </si>
  <si>
    <t>ENST00000318561</t>
  </si>
  <si>
    <t>ENSG00000168484</t>
  </si>
  <si>
    <t>SLC12A6</t>
  </si>
  <si>
    <t>chr15</t>
  </si>
  <si>
    <t>rs766850109</t>
  </si>
  <si>
    <t>p.R865G</t>
  </si>
  <si>
    <t>ENST00000354181</t>
  </si>
  <si>
    <t>ENSG00000140199</t>
  </si>
  <si>
    <t>SLC25A5</t>
  </si>
  <si>
    <t>p.K199N</t>
  </si>
  <si>
    <t>ENST00000317881</t>
  </si>
  <si>
    <t>ENSG00000005022</t>
  </si>
  <si>
    <t>possibly_damaging(0.623)</t>
  </si>
  <si>
    <t>rs114413582</t>
  </si>
  <si>
    <t>p.R236P</t>
  </si>
  <si>
    <t>probably_damaging(0.984)</t>
  </si>
  <si>
    <t>rs73213195</t>
  </si>
  <si>
    <t>p.E293*</t>
  </si>
  <si>
    <t>rs77294853</t>
  </si>
  <si>
    <t>p.T298I</t>
  </si>
  <si>
    <t>probably_damaging(0.928)</t>
  </si>
  <si>
    <t>SLC4A8</t>
  </si>
  <si>
    <t>rs200563022</t>
  </si>
  <si>
    <t>p.T717R</t>
  </si>
  <si>
    <t>ENST00000453097</t>
  </si>
  <si>
    <t>ENSG00000050438</t>
  </si>
  <si>
    <t>probably_damaging(0.961)</t>
  </si>
  <si>
    <t>SLC9A2</t>
  </si>
  <si>
    <t>rs748701652</t>
  </si>
  <si>
    <t>p.T749Nfs*22</t>
  </si>
  <si>
    <t>ENST00000233969</t>
  </si>
  <si>
    <t>ENSG00000115616</t>
  </si>
  <si>
    <t>SLC9B1</t>
  </si>
  <si>
    <t>rs77618489</t>
  </si>
  <si>
    <t>p.K440*</t>
  </si>
  <si>
    <t>ENST00000296422</t>
  </si>
  <si>
    <t>ENSG00000164037</t>
  </si>
  <si>
    <t>SLTM</t>
  </si>
  <si>
    <t>rs750035930</t>
  </si>
  <si>
    <t>p.E665Afs*5</t>
  </si>
  <si>
    <t>ENST00000380516</t>
  </si>
  <si>
    <t>ENSG00000137776</t>
  </si>
  <si>
    <t>SPANXB1</t>
  </si>
  <si>
    <t>p.D86H</t>
  </si>
  <si>
    <t>ENST00000449283</t>
  </si>
  <si>
    <t>ENSG00000227234</t>
  </si>
  <si>
    <t>possibly_damaging(0.763)</t>
  </si>
  <si>
    <t>SPON1</t>
  </si>
  <si>
    <t>rs144833103</t>
  </si>
  <si>
    <t>p.X364_splice</t>
  </si>
  <si>
    <t>ENST00000576479</t>
  </si>
  <si>
    <t>ENSG00000262655</t>
  </si>
  <si>
    <t>TAS2R19</t>
  </si>
  <si>
    <t>rs763119571</t>
  </si>
  <si>
    <t>p.L235R</t>
  </si>
  <si>
    <t>ENST00000390673</t>
  </si>
  <si>
    <t>ENSG00000212124</t>
  </si>
  <si>
    <t>rs200715232</t>
  </si>
  <si>
    <t>p.A227P</t>
  </si>
  <si>
    <t>possibly_damaging(0.816)</t>
  </si>
  <si>
    <t>rs796729478</t>
  </si>
  <si>
    <t>p.K208M</t>
  </si>
  <si>
    <t>TDG</t>
  </si>
  <si>
    <t>ENST00000392872</t>
  </si>
  <si>
    <t>ENSG00000139372</t>
  </si>
  <si>
    <t>TDRD7</t>
  </si>
  <si>
    <t>rs201781290</t>
  </si>
  <si>
    <t>p.R89P</t>
  </si>
  <si>
    <t>ENST00000355295</t>
  </si>
  <si>
    <t>ENSG00000196116</t>
  </si>
  <si>
    <t>possibly_damaging(0.775)</t>
  </si>
  <si>
    <t>TUBA3D</t>
  </si>
  <si>
    <t>rs758978435</t>
  </si>
  <si>
    <t>p.Y432C</t>
  </si>
  <si>
    <t>ENST00000321253</t>
  </si>
  <si>
    <t>ENSG00000075886</t>
  </si>
  <si>
    <t>probably_damaging(0.964)</t>
  </si>
  <si>
    <t>TYRO3</t>
  </si>
  <si>
    <t>rs62001448</t>
  </si>
  <si>
    <t>p.V669L</t>
  </si>
  <si>
    <t>ENST00000263798</t>
  </si>
  <si>
    <t>ENSG00000092445</t>
  </si>
  <si>
    <t>probably_damaging(0.953)</t>
  </si>
  <si>
    <t>UBE2N</t>
  </si>
  <si>
    <t>p.P63A</t>
  </si>
  <si>
    <t>ENST00000318066</t>
  </si>
  <si>
    <t>ENSG00000177889</t>
  </si>
  <si>
    <t>probably_damaging(0.915)</t>
  </si>
  <si>
    <t>VWF</t>
  </si>
  <si>
    <t>rs61750100</t>
  </si>
  <si>
    <t>p.S1506L</t>
  </si>
  <si>
    <t>ENST00000261405</t>
  </si>
  <si>
    <t>ENSG00000110799</t>
  </si>
  <si>
    <t>ZCCHC11</t>
  </si>
  <si>
    <t>rs758279485</t>
  </si>
  <si>
    <t>p.X1387_splice</t>
  </si>
  <si>
    <t>ENST00000371544</t>
  </si>
  <si>
    <t>ENSG00000134744</t>
  </si>
  <si>
    <t>ZDHHC11</t>
  </si>
  <si>
    <t>rs528116435</t>
  </si>
  <si>
    <t>p.R276P</t>
  </si>
  <si>
    <t>ENST00000283441</t>
  </si>
  <si>
    <t>ENSG00000188818</t>
  </si>
  <si>
    <t>Model</t>
  </si>
  <si>
    <t>Parameters</t>
  </si>
  <si>
    <t>Weighted Accuracy</t>
  </si>
  <si>
    <t>Cutoff Value</t>
  </si>
  <si>
    <t>Light Gradient Boosted Trees</t>
  </si>
  <si>
    <t>{'boosting_type': 'gbdt', 'objective': 'huber', 'metric': 'l1', 'learning_rate': 0.7, 'num_leaves': 50, 'num_class': 1, 'verbose': -1}</t>
  </si>
  <si>
    <t>Neural Network</t>
  </si>
  <si>
    <t>{'activation': 'logistic', 'alpha': 0.01, 'batch_size': 'auto', 'beta_1': 0.9, 'beta_2': 0.999, 'early_stopping': False, 'epsilon': 1e-08, 'hidden_layer_sizes': (50,), 'learning_rate': 'constant', 'learning_rate_init': 0.001, 'max_fun': 15000, 'max_iter': 5000, 'momentum': 0.9, 'n_iter_no_change': 10, 'nesterovs_momentum': True, 'power_t': 0.5, 'random_state': 42, 'shuffle': True, 'solver': 'lbfgs', 'tol': 0.0001, 'validation_fraction': 0.1, 'verbose': False, 'warm_start': False}</t>
  </si>
  <si>
    <t>K Nearest Neighbors</t>
  </si>
  <si>
    <t>{'algorithm': 'auto', 'leaf_size': 30, 'metric': 'minkowski', 'metric_params': None, 'n_jobs': None, 'n_neighbors': 5, 'p': 2, 'weights': 'distance'}</t>
  </si>
  <si>
    <t>Support Vector Machines</t>
  </si>
  <si>
    <t>{'C': 100, 'break_ties': False, 'cache_size': 200, 'class_weight': None, 'coef0': 0.0, 'decision_function_shape': 'ovr', 'degree': 3, 'gamma': 'scale', 'kernel': 'rbf', 'max_iter': -1, 'probability': False, 'random_state': 42, 'shrinking': True, 'tol': 0.001, 'verbose': False}</t>
  </si>
  <si>
    <t>Random Forest</t>
  </si>
  <si>
    <t>{'bootstrap': True, 'ccp_alpha': 0.0, 'class_weight': {0: 1, 1: 4}, 'criterion': 'gini', 'max_depth': 10, 'max_features': 'auto', 'max_leaf_nodes': None, 'max_samples': None, 'min_impurity_decrease': 0.0, 'min_samples_leaf': 1, 'min_samples_split': 10, 'min_weight_fraction_leaf': 0.0, 'n_estimators': 10, 'n_jobs': None, 'oob_score': False, 'random_state': 42, 'verbose': 0, 'warm_start': False}</t>
  </si>
  <si>
    <t>Logistic Regression</t>
  </si>
  <si>
    <t>{'C': 10, 'class_weight': {0: 1, 1: 4}, 'dual': False, 'fit_intercept': True, 'intercept_scaling': 1, 'l1_ratio': 0.8, 'max_iter': 5000, 'multi_class': 'auto', 'n_jobs': None, 'penalty': 'elasticnet', 'random_state': 42, 'solver': 'saga', 'tol': 0.0001, 'verbose': 0, 'warm_start': False}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</si>
  <si>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</si>
  <si>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</si>
  <si>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</si>
  <si>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</si>
  <si>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</si>
  <si>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</si>
  <si>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</si>
  <si>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</si>
  <si>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</si>
  <si>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</si>
  <si>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</si>
  <si>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w</t>
  </si>
  <si>
    <t>se</t>
  </si>
  <si>
    <t>z</t>
  </si>
  <si>
    <t>df</t>
  </si>
  <si>
    <t>pvalue</t>
  </si>
  <si>
    <t>feature</t>
  </si>
  <si>
    <t>control_mut</t>
  </si>
  <si>
    <t>cancer_mut</t>
  </si>
  <si>
    <t>-10.444989753206123</t>
  </si>
  <si>
    <t>2.4453777053560812</t>
  </si>
  <si>
    <t>-4.271319612642492</t>
  </si>
  <si>
    <t>770</t>
  </si>
  <si>
    <t>1.0931494178149442e-05</t>
  </si>
  <si>
    <t>SEC61A2:p.S177A</t>
  </si>
  <si>
    <t>0.33601841196777904</t>
  </si>
  <si>
    <t>0.026467203682393557</t>
  </si>
  <si>
    <t>-7.470655553246033</t>
  </si>
  <si>
    <t>2.967220237844371</t>
  </si>
  <si>
    <t>-2.5177287004059132</t>
  </si>
  <si>
    <t>0.006006625398657932</t>
  </si>
  <si>
    <t>MRC1:p.P453Q</t>
  </si>
  <si>
    <t>0.189873417721519</t>
  </si>
  <si>
    <t>0.014959723820483314</t>
  </si>
  <si>
    <t>-5.626371637005186</t>
  </si>
  <si>
    <t>1.8511108691783913</t>
  </si>
  <si>
    <t>-3.039456863814122</t>
  </si>
  <si>
    <t>0.001225134393850148</t>
  </si>
  <si>
    <t>HCFC1:p.T588P</t>
  </si>
  <si>
    <t>0.2243958573072497</t>
  </si>
  <si>
    <t>0.02186421173762946</t>
  </si>
  <si>
    <t>-5.602687094760128</t>
  </si>
  <si>
    <t>2.069395429152198</t>
  </si>
  <si>
    <t>-2.7074028558454244</t>
  </si>
  <si>
    <t>0.0034657603247321917</t>
  </si>
  <si>
    <t>TDRD7:p.R89P</t>
  </si>
  <si>
    <t>0.20828538550057538</t>
  </si>
  <si>
    <t>0.03452243958573072</t>
  </si>
  <si>
    <t>-5.395899350818615</t>
  </si>
  <si>
    <t>2.156391112721997</t>
  </si>
  <si>
    <t>-2.502282317425901</t>
  </si>
  <si>
    <t>0.00627291856921624</t>
  </si>
  <si>
    <t>PRSS45:p.V203G</t>
  </si>
  <si>
    <t>0.2186421173762946</t>
  </si>
  <si>
    <t>-5.178145529128444</t>
  </si>
  <si>
    <t>1.8706649798993058</t>
  </si>
  <si>
    <t>-2.7680774402518473</t>
  </si>
  <si>
    <t>0.002887128639899033</t>
  </si>
  <si>
    <t>PRSS3:p.G234*</t>
  </si>
  <si>
    <t>0.03222094361334868</t>
  </si>
  <si>
    <t>0.05063291139240506</t>
  </si>
  <si>
    <t>-4.893158618244149</t>
  </si>
  <si>
    <t>1.749364168383006</t>
  </si>
  <si>
    <t>-2.7971069184337156</t>
  </si>
  <si>
    <t>0.0026424465476599934</t>
  </si>
  <si>
    <t>PARD3:p.S379*</t>
  </si>
  <si>
    <t>0.03567318757192175</t>
  </si>
  <si>
    <t>-3.7258319422815003</t>
  </si>
  <si>
    <t>2.1473343516833725</t>
  </si>
  <si>
    <t>-1.7350963250602716</t>
  </si>
  <si>
    <t>0.04156193009241743</t>
  </si>
  <si>
    <t>LDLRAD2:p.C184G</t>
  </si>
  <si>
    <t>0.29344073647871116</t>
  </si>
  <si>
    <t>0.0667433831990794</t>
  </si>
  <si>
    <t>-3.672614492439143</t>
  </si>
  <si>
    <t>2.2913191985667347</t>
  </si>
  <si>
    <t>-1.6028384411636911</t>
  </si>
  <si>
    <t>0.05469021468454903</t>
  </si>
  <si>
    <t>SLC25A5:p.E293*</t>
  </si>
  <si>
    <t>0.4579976985040276</t>
  </si>
  <si>
    <t>0.3751438434982739</t>
  </si>
  <si>
    <t>-3.556974168318921</t>
  </si>
  <si>
    <t>1.7483877599135098</t>
  </si>
  <si>
    <t>-2.0344309482553684</t>
  </si>
  <si>
    <t>0.02112517616138368</t>
  </si>
  <si>
    <t>IYD:p.X124_splice</t>
  </si>
  <si>
    <t>0.27042577675489066</t>
  </si>
  <si>
    <t>0.06329113924050633</t>
  </si>
  <si>
    <t>-3.351545594476507</t>
  </si>
  <si>
    <t>1.2901651473940612</t>
  </si>
  <si>
    <t>-2.597764791000689</t>
  </si>
  <si>
    <t>0.004781274336884387</t>
  </si>
  <si>
    <t>TAS2R19:p.A227P</t>
  </si>
  <si>
    <t>0.31185270425776757</t>
  </si>
  <si>
    <t>0.18872266973532797</t>
  </si>
  <si>
    <t>-2.623337739335336</t>
  </si>
  <si>
    <t>1.285518552951495</t>
  </si>
  <si>
    <t>-2.040684464111596</t>
  </si>
  <si>
    <t>0.020811391237377654</t>
  </si>
  <si>
    <t>VWF:p.S1506L</t>
  </si>
  <si>
    <t>0.08630609896432681</t>
  </si>
  <si>
    <t>0.07940161104718067</t>
  </si>
  <si>
    <t>-2.3478613213367883</t>
  </si>
  <si>
    <t>1.8049855353906696</t>
  </si>
  <si>
    <t>-1.3007646184979642</t>
  </si>
  <si>
    <t>0.09686408656270655</t>
  </si>
  <si>
    <t>PPM1A:p.V43G</t>
  </si>
  <si>
    <t>0.14844649021864212</t>
  </si>
  <si>
    <t>0.019562715765247412</t>
  </si>
  <si>
    <t>-2.281493737418161</t>
  </si>
  <si>
    <t>1.698177490064293</t>
  </si>
  <si>
    <t>-1.3434954536653196</t>
  </si>
  <si>
    <t>0.08975369358003353</t>
  </si>
  <si>
    <t>RAB38:p.R94S</t>
  </si>
  <si>
    <t>0.07479861910241657</t>
  </si>
  <si>
    <t>0.006904487917146145</t>
  </si>
  <si>
    <t>-2.2349629499790247</t>
  </si>
  <si>
    <t>1.0988041188883446</t>
  </si>
  <si>
    <t>-2.033995788294029</t>
  </si>
  <si>
    <t>0.021147159796433015</t>
  </si>
  <si>
    <t>PRSS1:p.G49V</t>
  </si>
  <si>
    <t>0.31990794016110474</t>
  </si>
  <si>
    <t>0.29689298043728424</t>
  </si>
  <si>
    <t>-2.2074861406393604</t>
  </si>
  <si>
    <t>1.7260055253265758</t>
  </si>
  <si>
    <t>-1.278956589795206</t>
  </si>
  <si>
    <t>0.10064882290321518</t>
  </si>
  <si>
    <t>EIF4EBP1:p.P71L</t>
  </si>
  <si>
    <t>0.16800920598388952</t>
  </si>
  <si>
    <t>0.2600690448791715</t>
  </si>
  <si>
    <t>-2.1928136793116746</t>
  </si>
  <si>
    <t>1.9538610947293247</t>
  </si>
  <si>
    <t>-1.1222976317134012</t>
  </si>
  <si>
    <t>0.13104287322904595</t>
  </si>
  <si>
    <t>ZCCHC11:p.X1387_splice</t>
  </si>
  <si>
    <t>0.13693901035673187</t>
  </si>
  <si>
    <t>0.02761795166858458</t>
  </si>
  <si>
    <t>-2.054899251115982</t>
  </si>
  <si>
    <t>1.215173445611718</t>
  </si>
  <si>
    <t>-1.691033702667479</t>
  </si>
  <si>
    <t>0.045617518940736596</t>
  </si>
  <si>
    <t>CIPC:p.R29P</t>
  </si>
  <si>
    <t>0.17031070195627157</t>
  </si>
  <si>
    <t>0.13118527042577677</t>
  </si>
  <si>
    <t>-1.7898022180703863</t>
  </si>
  <si>
    <t>1.8149800554150335</t>
  </si>
  <si>
    <t>-0.9861277608701382</t>
  </si>
  <si>
    <t>0.16219009075058255</t>
  </si>
  <si>
    <t>ALOX15:p.Q84*</t>
  </si>
  <si>
    <t>0.08515535097813579</t>
  </si>
  <si>
    <t>-1.7263736316233484</t>
  </si>
  <si>
    <t>1.774309414694609</t>
  </si>
  <si>
    <t>-0.972983413899367</t>
  </si>
  <si>
    <t>0.16543354769238033</t>
  </si>
  <si>
    <t>PABPC3:p.A154G</t>
  </si>
  <si>
    <t>0.19677790563866512</t>
  </si>
  <si>
    <t>-1.6901087868120632</t>
  </si>
  <si>
    <t>1.8590597776696953</t>
  </si>
  <si>
    <t>-0.9091201945806123</t>
  </si>
  <si>
    <t>0.18178557367768056</t>
  </si>
  <si>
    <t>FAM8A1:p.I310L</t>
  </si>
  <si>
    <t>0.10241657077100115</t>
  </si>
  <si>
    <t>0.05523590333716916</t>
  </si>
  <si>
    <t>-1.5733158019893727</t>
  </si>
  <si>
    <t>1.0218139701737208</t>
  </si>
  <si>
    <t>-1.5397282165968917</t>
  </si>
  <si>
    <t>0.0620187208077875</t>
  </si>
  <si>
    <t>PCDHA6:p.G97R</t>
  </si>
  <si>
    <t>0.2336018411967779</t>
  </si>
  <si>
    <t>0.28768699654775604</t>
  </si>
  <si>
    <t>-1.2476663729124915</t>
  </si>
  <si>
    <t>0.7461524062696683</t>
  </si>
  <si>
    <t>-1.6721334172868298</t>
  </si>
  <si>
    <t>0.04745213692679785</t>
  </si>
  <si>
    <t>FAM8A1:p.R395*</t>
  </si>
  <si>
    <t>0.23014959723820483</t>
  </si>
  <si>
    <t>0.12082853855005754</t>
  </si>
  <si>
    <t>-1.2165304531353303</t>
  </si>
  <si>
    <t>1.0956883528805292</t>
  </si>
  <si>
    <t>-1.1102887513015092</t>
  </si>
  <si>
    <t>0.13361060916998652</t>
  </si>
  <si>
    <t>OR8G5:p.L323Rfs*5</t>
  </si>
  <si>
    <t>0.14959723820483314</t>
  </si>
  <si>
    <t>0.17721518987341772</t>
  </si>
  <si>
    <t>-1.214744177930112</t>
  </si>
  <si>
    <t>1.5855663815138368</t>
  </si>
  <si>
    <t>-0.7661263458237061</t>
  </si>
  <si>
    <t>0.22191796021546834</t>
  </si>
  <si>
    <t>EIF4EBP1:p.M91Nfs*11</t>
  </si>
  <si>
    <t>0.24050632911392406</t>
  </si>
  <si>
    <t>0.27963176064441886</t>
  </si>
  <si>
    <t>-1.174611625977138</t>
  </si>
  <si>
    <t>1.5076700172737203</t>
  </si>
  <si>
    <t>-0.7790906581144043</t>
  </si>
  <si>
    <t>0.21808284080652673</t>
  </si>
  <si>
    <t>ATP8A1:p.R392P</t>
  </si>
  <si>
    <t>0.20598388952819333</t>
  </si>
  <si>
    <t>-1.128527180633663</t>
  </si>
  <si>
    <t>1.179318318806682</t>
  </si>
  <si>
    <t>-0.9569317822312697</t>
  </si>
  <si>
    <t>0.1694510162995838</t>
  </si>
  <si>
    <t>SLC25A5:p.R236P</t>
  </si>
  <si>
    <t>0.45109321058688145</t>
  </si>
  <si>
    <t>0.38434982738780205</t>
  </si>
  <si>
    <t>-1.1120559128475522</t>
  </si>
  <si>
    <t>1.3706111557185312</t>
  </si>
  <si>
    <t>-0.8113576985038958</t>
  </si>
  <si>
    <t>0.2087055043686375</t>
  </si>
  <si>
    <t>SLC25A5:p.K199N</t>
  </si>
  <si>
    <t>0.02991944764096663</t>
  </si>
  <si>
    <t>0.04602991944764097</t>
  </si>
  <si>
    <t>-0.899176900402067</t>
  </si>
  <si>
    <t>1.2535680073231072</t>
  </si>
  <si>
    <t>-0.7172940719205065</t>
  </si>
  <si>
    <t>0.23670509869602946</t>
  </si>
  <si>
    <t>OR2T2:p.I321*</t>
  </si>
  <si>
    <t>0.11507479861910241</t>
  </si>
  <si>
    <t>0.09205983889528194</t>
  </si>
  <si>
    <t>-0.8278237160799233</t>
  </si>
  <si>
    <t>1.2968506783582077</t>
  </si>
  <si>
    <t>-0.6383338728927026</t>
  </si>
  <si>
    <t>0.26172308312947323</t>
  </si>
  <si>
    <t>MTCH2:p.F237S</t>
  </si>
  <si>
    <t>0.45914844649021863</t>
  </si>
  <si>
    <t>0.4154200230149597</t>
  </si>
  <si>
    <t>-0.7792809697139952</t>
  </si>
  <si>
    <t>1.0719738037980642</t>
  </si>
  <si>
    <t>-0.7269589676099905</t>
  </si>
  <si>
    <t>0.23373602016029965</t>
  </si>
  <si>
    <t>LFNG:p.D55Sfs*141</t>
  </si>
  <si>
    <t>-0.6611279099309465</t>
  </si>
  <si>
    <t>1.0142728401738783</t>
  </si>
  <si>
    <t>-0.6518245226970766</t>
  </si>
  <si>
    <t>0.25735444340187585</t>
  </si>
  <si>
    <t>RBM25:p.E404Tfs*33</t>
  </si>
  <si>
    <t>0.15995397008055237</t>
  </si>
  <si>
    <t>-0.5828803473651601</t>
  </si>
  <si>
    <t>1.430432656729427</t>
  </si>
  <si>
    <t>-0.40748534691445787</t>
  </si>
  <si>
    <t>0.3418824074388148</t>
  </si>
  <si>
    <t>CASP8AP2:p.T1513K</t>
  </si>
  <si>
    <t>0.1956271576524741</t>
  </si>
  <si>
    <t>0.09896432681242807</t>
  </si>
  <si>
    <t>-0.5342073263852599</t>
  </si>
  <si>
    <t>0.6677939463682473</t>
  </si>
  <si>
    <t>-0.7999583244060697</t>
  </si>
  <si>
    <t>0.211990831867787</t>
  </si>
  <si>
    <t>FAM8A1:p.I400T</t>
  </si>
  <si>
    <t>0.12428078250863062</t>
  </si>
  <si>
    <t>-0.5314330273572346</t>
  </si>
  <si>
    <t>1.1192262088045695</t>
  </si>
  <si>
    <t>-0.4748218216984493</t>
  </si>
  <si>
    <t>0.3175243090953529</t>
  </si>
  <si>
    <t>FOXD4L4:p.P110R</t>
  </si>
  <si>
    <t>0.21749136939010358</t>
  </si>
  <si>
    <t>0.33141542002301494</t>
  </si>
  <si>
    <t>-0.39297436503651717</t>
  </si>
  <si>
    <t>1.2290946053142857</t>
  </si>
  <si>
    <t>-0.31972670235260825</t>
  </si>
  <si>
    <t>0.3746311224422021</t>
  </si>
  <si>
    <t>TYRO3:p.V669L</t>
  </si>
  <si>
    <t>0.11622554660529344</t>
  </si>
  <si>
    <t>-0.31614302580971737</t>
  </si>
  <si>
    <t>1.1075047865300685</t>
  </si>
  <si>
    <t>-0.28545522299748016</t>
  </si>
  <si>
    <t>0.3876860861985391</t>
  </si>
  <si>
    <t>PRDM12:p.X190_splice</t>
  </si>
  <si>
    <t>0.3429228998849252</t>
  </si>
  <si>
    <t>0.28423475258918296</t>
  </si>
  <si>
    <t>-0.3098568975892106</t>
  </si>
  <si>
    <t>1.017172066926795</t>
  </si>
  <si>
    <t>-0.3046258422386571</t>
  </si>
  <si>
    <t>0.38036672439216823</t>
  </si>
  <si>
    <t>SPANXB1:p.D86H</t>
  </si>
  <si>
    <t>0.28308400460299193</t>
  </si>
  <si>
    <t>0.2807825086306099</t>
  </si>
  <si>
    <t>-0.26154186941238916</t>
  </si>
  <si>
    <t>1.7995670002028092</t>
  </si>
  <si>
    <t>-0.14533599992826812</t>
  </si>
  <si>
    <t>0.44224181375368865</t>
  </si>
  <si>
    <t>PABPC3:p.E372G</t>
  </si>
  <si>
    <t>0.31645569620253167</t>
  </si>
  <si>
    <t>-0.1300797345318283</t>
  </si>
  <si>
    <t>1.0045559758608273</t>
  </si>
  <si>
    <t>-0.1294897822098564</t>
  </si>
  <si>
    <t>0.448501963210336</t>
  </si>
  <si>
    <t>SLC9B1:p.K440*</t>
  </si>
  <si>
    <t>0.38550057537399307</t>
  </si>
  <si>
    <t>0.22554660529344073</t>
  </si>
  <si>
    <t>0.0</t>
  </si>
  <si>
    <t>1.1292894242523588</t>
  </si>
  <si>
    <t>0.5</t>
  </si>
  <si>
    <t>MGAM:p.Y1253*</t>
  </si>
  <si>
    <t>0.01611047180667434</t>
  </si>
  <si>
    <t>PRSS3:p.G234V</t>
  </si>
  <si>
    <t>1.5047072463741353</t>
  </si>
  <si>
    <t>CHD4:p.V1445L</t>
  </si>
  <si>
    <t>0.12658227848101267</t>
  </si>
  <si>
    <t>0.024165707710011506</t>
  </si>
  <si>
    <t>EIF4EBP1:p.D55H</t>
  </si>
  <si>
    <t>1.0957861394116193</t>
  </si>
  <si>
    <t>EIF4EBP1:p.R63W</t>
  </si>
  <si>
    <t>0.21288837744533948</t>
  </si>
  <si>
    <t>LRRN2:p.L140P</t>
  </si>
  <si>
    <t>0.0011507479861910242</t>
  </si>
  <si>
    <t>1.2446114850555892</t>
  </si>
  <si>
    <t>EIF4EBP1:p.S65L</t>
  </si>
  <si>
    <t>1.5864690677802147</t>
  </si>
  <si>
    <t>PABPC3:p.C132G</t>
  </si>
  <si>
    <t>0.14039125431530494</t>
  </si>
  <si>
    <t>0.22669735327963175</t>
  </si>
  <si>
    <t>ERVW-1:p.Q260*</t>
  </si>
  <si>
    <t>TAS2R19:p.L235R</t>
  </si>
  <si>
    <t>MTCH2:p.W269*</t>
  </si>
  <si>
    <t>0.16187500692425896</t>
  </si>
  <si>
    <t>1.2461616544302545</t>
  </si>
  <si>
    <t>0.1298988829810112</t>
  </si>
  <si>
    <t>0.4483401767767692</t>
  </si>
  <si>
    <t>RERE:p.D27Qfs*6</t>
  </si>
  <si>
    <t>0.10126582278481013</t>
  </si>
  <si>
    <t>0.17951668584579977</t>
  </si>
  <si>
    <t>0.20952890085305695</t>
  </si>
  <si>
    <t>1.5697030170084214</t>
  </si>
  <si>
    <t>0.13348314845720452</t>
  </si>
  <si>
    <t>0.44692308403991865</t>
  </si>
  <si>
    <t>TDG:p.X364_splice</t>
  </si>
  <si>
    <t>0.3237120183331164</t>
  </si>
  <si>
    <t>1.4760934600944804</t>
  </si>
  <si>
    <t>0.21930319934646725</t>
  </si>
  <si>
    <t>0.4132359944074351</t>
  </si>
  <si>
    <t>OR2T33:p.E2Gfs*2</t>
  </si>
  <si>
    <t>0.05638665132336018</t>
  </si>
  <si>
    <t>0.04948216340621404</t>
  </si>
  <si>
    <t>0.34627692012809086</t>
  </si>
  <si>
    <t>0.7617084776184377</t>
  </si>
  <si>
    <t>0.45460557457724815</t>
  </si>
  <si>
    <t>0.3247605767012516</t>
  </si>
  <si>
    <t>KLHL42:p.C399Vfs*43</t>
  </si>
  <si>
    <t>0.3789128187827776</t>
  </si>
  <si>
    <t>1.5625198405242577</t>
  </si>
  <si>
    <t>0.24250112475733077</t>
  </si>
  <si>
    <t>0.4042282311023272</t>
  </si>
  <si>
    <t>RBMXL1:p.Y214*</t>
  </si>
  <si>
    <t>0.41406419553138485</t>
  </si>
  <si>
    <t>0.7605612106900386</t>
  </si>
  <si>
    <t>0.5444192915856365</t>
  </si>
  <si>
    <t>0.2931552959995556</t>
  </si>
  <si>
    <t>SLC9A2:p.T749Nfs*22</t>
  </si>
  <si>
    <t>0.01380897583429229</t>
  </si>
  <si>
    <t>0.4402193511996267</t>
  </si>
  <si>
    <t>0.7646866268584829</t>
  </si>
  <si>
    <t>0.5756859551842223</t>
  </si>
  <si>
    <t>0.28249783560478525</t>
  </si>
  <si>
    <t>GLI1:p.C275Lfs*32</t>
  </si>
  <si>
    <t>0.45017945961943406</t>
  </si>
  <si>
    <t>0.7644485989143961</t>
  </si>
  <si>
    <t>0.5888943485000039</t>
  </si>
  <si>
    <t>0.2780524315807656</t>
  </si>
  <si>
    <t>FETUB:p.T292Nfs*18</t>
  </si>
  <si>
    <t>OVGP1:p.A352Gfs*10</t>
  </si>
  <si>
    <t>0.570138210883317</t>
  </si>
  <si>
    <t>1.1584205707425752</t>
  </si>
  <si>
    <t>0.49216858305429156</t>
  </si>
  <si>
    <t>0.3113702297582325</t>
  </si>
  <si>
    <t>SFTPC:p.X145_splice</t>
  </si>
  <si>
    <t>0.09781357882623705</t>
  </si>
  <si>
    <t>0.08860759493670886</t>
  </si>
  <si>
    <t>0.6413638933749536</t>
  </si>
  <si>
    <t>1.1334771535873807</t>
  </si>
  <si>
    <t>0.5658375127765735</t>
  </si>
  <si>
    <t>0.28583454748471093</t>
  </si>
  <si>
    <t>TUBA3D:p.Y432C</t>
  </si>
  <si>
    <t>0.21173762945914845</t>
  </si>
  <si>
    <t>0.7128409853655383</t>
  </si>
  <si>
    <t>1.5513263736519616</t>
  </si>
  <si>
    <t>0.45950420071016174</t>
  </si>
  <si>
    <t>0.32300091823736155</t>
  </si>
  <si>
    <t>SLC12A6:p.R865G</t>
  </si>
  <si>
    <t>0.10356731875719218</t>
  </si>
  <si>
    <t>0.7904924485879995</t>
  </si>
  <si>
    <t>1.7346056886677967</t>
  </si>
  <si>
    <t>0.45571881480171417</t>
  </si>
  <si>
    <t>0.3243603384391172</t>
  </si>
  <si>
    <t>ATAD3C:p.R245G</t>
  </si>
  <si>
    <t>0.8958065482757499</t>
  </si>
  <si>
    <t>1.347258401865879</t>
  </si>
  <si>
    <t>0.6649107157432508</t>
  </si>
  <si>
    <t>0.25315334464664696</t>
  </si>
  <si>
    <t>PAPD7:p.R533Gfs*75</t>
  </si>
  <si>
    <t>0.0713463751438435</t>
  </si>
  <si>
    <t>0.06789413118527042</t>
  </si>
  <si>
    <t>0.9081118277127737</t>
  </si>
  <si>
    <t>1.262087597887667</t>
  </si>
  <si>
    <t>0.7195315358717287</t>
  </si>
  <si>
    <t>0.23601590113207382</t>
  </si>
  <si>
    <t>HSPA14:p.R256G</t>
  </si>
  <si>
    <t>0.1760644418872267</t>
  </si>
  <si>
    <t>0.10586881472957423</t>
  </si>
  <si>
    <t>0.9124181717155366</t>
  </si>
  <si>
    <t>1.683226373619971</t>
  </si>
  <si>
    <t>0.5420650401010988</t>
  </si>
  <si>
    <t>0.2939652645279578</t>
  </si>
  <si>
    <t>PABPC3:p.R374C</t>
  </si>
  <si>
    <t>0.2911392405063291</t>
  </si>
  <si>
    <t>0.27387802071346373</t>
  </si>
  <si>
    <t>0.9472986097820878</t>
  </si>
  <si>
    <t>2.379032901815547</t>
  </si>
  <si>
    <t>0.3981864265345643</t>
  </si>
  <si>
    <t>0.3453015742089218</t>
  </si>
  <si>
    <t>FAM135B:p.T1376P</t>
  </si>
  <si>
    <t>0.23245109321058688</t>
  </si>
  <si>
    <t>0.05868814729574223</t>
  </si>
  <si>
    <t>1.1288459884283693</t>
  </si>
  <si>
    <t>1.3696427586647204</t>
  </si>
  <si>
    <t>0.8241900899245388</t>
  </si>
  <si>
    <t>0.2050433885659697</t>
  </si>
  <si>
    <t>ATP6V1C2:p.S316*</t>
  </si>
  <si>
    <t>0.15420023014959724</t>
  </si>
  <si>
    <t>1.2292212421947009</t>
  </si>
  <si>
    <t>1.6405953966196156</t>
  </si>
  <si>
    <t>0.7492531337875654</t>
  </si>
  <si>
    <t>0.2269667394074174</t>
  </si>
  <si>
    <t>GSTA1:splice</t>
  </si>
  <si>
    <t>0.05983889528193326</t>
  </si>
  <si>
    <t>1.2410004410263558</t>
  </si>
  <si>
    <t>1.6486423785853241</t>
  </si>
  <si>
    <t>0.7527408352145115</t>
  </si>
  <si>
    <t>0.22591786419144577</t>
  </si>
  <si>
    <t>MKI67:p.T1664Rfs*7</t>
  </si>
  <si>
    <t>0.37744533947065595</t>
  </si>
  <si>
    <t>0.41196777905638665</t>
  </si>
  <si>
    <t>1.3074194678944886</t>
  </si>
  <si>
    <t>1.4244038470544675</t>
  </si>
  <si>
    <t>0.9178713400684142</t>
  </si>
  <si>
    <t>0.17948681799840827</t>
  </si>
  <si>
    <t>SLTM:p.E665Afs*5</t>
  </si>
  <si>
    <t>1.6213016675356247</t>
  </si>
  <si>
    <t>1.5574348986002258</t>
  </si>
  <si>
    <t>1.0410076652274842</t>
  </si>
  <si>
    <t>0.14909936877822036</t>
  </si>
  <si>
    <t>FAM8A1:p.I288T</t>
  </si>
  <si>
    <t>0.13463751438434982</t>
  </si>
  <si>
    <t>1.6349791737980504</t>
  </si>
  <si>
    <t>1.604471357498363</t>
  </si>
  <si>
    <t>1.0190142479995743</t>
  </si>
  <si>
    <t>0.15425813087861381</t>
  </si>
  <si>
    <t>KIAA0907:p.R516Gfs*21</t>
  </si>
  <si>
    <t>0.03682393555811277</t>
  </si>
  <si>
    <t>0.13578826237054084</t>
  </si>
  <si>
    <t>1.6425119828381345</t>
  </si>
  <si>
    <t>1.916298411081977</t>
  </si>
  <si>
    <t>0.8571274564230016</t>
  </si>
  <si>
    <t>0.19582056554857874</t>
  </si>
  <si>
    <t>PROCA1:p.X119_splice</t>
  </si>
  <si>
    <t>0.2094361334867664</t>
  </si>
  <si>
    <t>0.09090909090909091</t>
  </si>
  <si>
    <t>1.6520427652486962</t>
  </si>
  <si>
    <t>1.0652165884323317</t>
  </si>
  <si>
    <t>1.550898458763199</t>
  </si>
  <si>
    <t>0.06066845692518972</t>
  </si>
  <si>
    <t>PCDHB8:p.V234Lfs*26</t>
  </si>
  <si>
    <t>0.1565017261219793</t>
  </si>
  <si>
    <t>1.7298178114183664</t>
  </si>
  <si>
    <t>1.8829665635894035</t>
  </si>
  <si>
    <t>0.9186662391502601</t>
  </si>
  <si>
    <t>0.17927892435801546</t>
  </si>
  <si>
    <t>PABPC3:p.K156Efs*19</t>
  </si>
  <si>
    <t>0.34177215189873417</t>
  </si>
  <si>
    <t>1.8182875464253103</t>
  </si>
  <si>
    <t>1.3938903858578067</t>
  </si>
  <si>
    <t>1.304469537112366</t>
  </si>
  <si>
    <t>0.09623164934989553</t>
  </si>
  <si>
    <t>TAS2R19:p.K208M</t>
  </si>
  <si>
    <t>0.17491369390103567</t>
  </si>
  <si>
    <t>0.07710011507479862</t>
  </si>
  <si>
    <t>1.9067712840834012</t>
  </si>
  <si>
    <t>1.7241201507029191</t>
  </si>
  <si>
    <t>1.1059387498638165</t>
  </si>
  <si>
    <t>0.13454922164217142</t>
  </si>
  <si>
    <t>ATAD3B:p.R420G</t>
  </si>
  <si>
    <t>0.1380897583429229</t>
  </si>
  <si>
    <t>2.0182659116495723</t>
  </si>
  <si>
    <t>1.3849147508346473</t>
  </si>
  <si>
    <t>1.4573214058361519</t>
  </si>
  <si>
    <t>0.07271768428895618</t>
  </si>
  <si>
    <t>CACNA1E:p.R360Sfs*17</t>
  </si>
  <si>
    <t>2.103357280332689</t>
  </si>
  <si>
    <t>1.4574339341000477</t>
  </si>
  <si>
    <t>1.4431921963114527</t>
  </si>
  <si>
    <t>0.07468651060749211</t>
  </si>
  <si>
    <t>ACSS1:p.Y583*</t>
  </si>
  <si>
    <t>2.119027443217887</t>
  </si>
  <si>
    <t>1.5396361459563896</t>
  </si>
  <si>
    <t>1.3763170270996667</t>
  </si>
  <si>
    <t>0.08456180388590995</t>
  </si>
  <si>
    <t>AKAP17A:p.L22F</t>
  </si>
  <si>
    <t>2.2098078636621743</t>
  </si>
  <si>
    <t>1.3848711345127096</t>
  </si>
  <si>
    <t>1.5956776111444713</t>
  </si>
  <si>
    <t>0.055485554360782126</t>
  </si>
  <si>
    <t>PABPC3:p.E345K</t>
  </si>
  <si>
    <t>0.1093210586881473</t>
  </si>
  <si>
    <t>0.028768699654775604</t>
  </si>
  <si>
    <t>2.473853475761037</t>
  </si>
  <si>
    <t>1.8283330568551237</t>
  </si>
  <si>
    <t>1.3530650044780457</t>
  </si>
  <si>
    <t>0.08821599233610795</t>
  </si>
  <si>
    <t>RBMX:p.X130_splice</t>
  </si>
  <si>
    <t>0.023014959723820484</t>
  </si>
  <si>
    <t>0.05408515535097814</t>
  </si>
  <si>
    <t>2.5559937413569114</t>
  </si>
  <si>
    <t>2.256842404982731</t>
  </si>
  <si>
    <t>1.1325530465546483</t>
  </si>
  <si>
    <t>0.12887726951191</t>
  </si>
  <si>
    <t>SLC25A5:p.T298I</t>
  </si>
  <si>
    <t>0.4660529344073648</t>
  </si>
  <si>
    <t>2.738456958531638</t>
  </si>
  <si>
    <t>1.9185888542694634</t>
  </si>
  <si>
    <t>1.4273287121613942</t>
  </si>
  <si>
    <t>0.07694528180901399</t>
  </si>
  <si>
    <t>EIF4EBP1:p.R56W</t>
  </si>
  <si>
    <t>0.14614499424626007</t>
  </si>
  <si>
    <t>2.7889959073159885</t>
  </si>
  <si>
    <t>1.19349662917329</t>
  </si>
  <si>
    <t>2.336827636662759</t>
  </si>
  <si>
    <t>0.009851830816080756</t>
  </si>
  <si>
    <t>CCDC30:p.K21Afs*7</t>
  </si>
  <si>
    <t>0.3084004602991945</t>
  </si>
  <si>
    <t>0.34982738780207134</t>
  </si>
  <si>
    <t>2.8537564673727083</t>
  </si>
  <si>
    <t>1.4426518735707958</t>
  </si>
  <si>
    <t>1.978132437667863</t>
  </si>
  <si>
    <t>0.024134917324938443</t>
  </si>
  <si>
    <t>SPON1:p.X364_splice</t>
  </si>
  <si>
    <t>0.04257767548906789</t>
  </si>
  <si>
    <t>0.12313003452243959</t>
  </si>
  <si>
    <t>2.9485720401157347</t>
  </si>
  <si>
    <t>1.6174985665621144</t>
  </si>
  <si>
    <t>1.822920960222381</t>
  </si>
  <si>
    <t>0.034351501299886546</t>
  </si>
  <si>
    <t>UBE2N:p.P63A</t>
  </si>
  <si>
    <t>3.3583294154260885</t>
  </si>
  <si>
    <t>1.947166633329079</t>
  </si>
  <si>
    <t>1.724726255032595</t>
  </si>
  <si>
    <t>0.042489055550667704</t>
  </si>
  <si>
    <t>PABPC3:p.G123C</t>
  </si>
  <si>
    <t>0.13924050632911392</t>
  </si>
  <si>
    <t>3.4722176597069074</t>
  </si>
  <si>
    <t>1.7014655627877862</t>
  </si>
  <si>
    <t>2.0407216787966087</t>
  </si>
  <si>
    <t>0.02080953580201383</t>
  </si>
  <si>
    <t>SLC4A8:p.T717R</t>
  </si>
  <si>
    <t>3.4951198885832273</t>
  </si>
  <si>
    <t>1.963668470785728</t>
  </si>
  <si>
    <t>1.7798930626943945</t>
  </si>
  <si>
    <t>0.03774387910715727</t>
  </si>
  <si>
    <t>ZDHHC11:p.R276P</t>
  </si>
  <si>
    <t>4.405421573372672</t>
  </si>
  <si>
    <t>1.9670950297140366</t>
  </si>
  <si>
    <t>2.2395570660422557</t>
  </si>
  <si>
    <t>0.012702194736498185</t>
  </si>
  <si>
    <t>RP11-683L23.1:p.T366S</t>
  </si>
  <si>
    <t>0.3394706559263521</t>
  </si>
  <si>
    <t>4.602789651900044</t>
  </si>
  <si>
    <t>1.9133591156211307</t>
  </si>
  <si>
    <t>2.4056067751849333</t>
  </si>
  <si>
    <t>0.008190232015063983</t>
  </si>
  <si>
    <t>RXRA:p.T170P</t>
  </si>
  <si>
    <t>0.2761795166858458</t>
  </si>
  <si>
    <t>4.835532226024711</t>
  </si>
  <si>
    <t>1.515943481154554</t>
  </si>
  <si>
    <t>3.1897839768682754</t>
  </si>
  <si>
    <t>0.000740731456465459</t>
  </si>
  <si>
    <t>NBPF26:p.K312R</t>
  </si>
  <si>
    <t>5.075143733105001</t>
  </si>
  <si>
    <t>1.9466525235773824</t>
  </si>
  <si>
    <t>2.607113324867224</t>
  </si>
  <si>
    <t>0.004653812745545416</t>
  </si>
  <si>
    <t>CAMK1G:p.Y216*</t>
  </si>
  <si>
    <t>0.0759493670886076</t>
  </si>
  <si>
    <t>5.762111893930122</t>
  </si>
  <si>
    <t>2.2363426957162593</t>
  </si>
  <si>
    <t>2.5765782252279648</t>
  </si>
  <si>
    <t>0.005081751307268796</t>
  </si>
  <si>
    <t>EEF2KMT:p.G172A</t>
  </si>
  <si>
    <t>5.953953815211708</t>
  </si>
  <si>
    <t>2.112114439954252</t>
  </si>
  <si>
    <t>2.8189541734020196</t>
  </si>
  <si>
    <t>0.0024708510872980738</t>
  </si>
  <si>
    <t>PRAMEF20:p.T165P</t>
  </si>
  <si>
    <t>0.3256616800920598</t>
  </si>
  <si>
    <t>0.19332566168009205</t>
  </si>
  <si>
    <t>Supporting Information Tables</t>
  </si>
  <si>
    <t>extensive</t>
  </si>
  <si>
    <t>limited</t>
  </si>
  <si>
    <t>prjeb50602</t>
  </si>
  <si>
    <t>prjna439205</t>
  </si>
  <si>
    <t>prjna610493</t>
  </si>
  <si>
    <t>prjna613408</t>
  </si>
  <si>
    <t>tcga-luad</t>
  </si>
  <si>
    <t>tcga-lusc</t>
  </si>
  <si>
    <t>prjeb47088</t>
  </si>
  <si>
    <t>AIS (in situ)</t>
  </si>
  <si>
    <t>Minimally invasive</t>
  </si>
  <si>
    <t>Invasive</t>
  </si>
  <si>
    <t>hyperplasia</t>
  </si>
  <si>
    <t>Radiotherapy</t>
  </si>
  <si>
    <t>I-III</t>
  </si>
  <si>
    <t>prjeb35045</t>
  </si>
  <si>
    <t>prjna167318</t>
  </si>
  <si>
    <t>prjna262923</t>
  </si>
  <si>
    <t>prjna342304</t>
  </si>
  <si>
    <t>prjna790003</t>
  </si>
  <si>
    <t>prjeb5736</t>
  </si>
  <si>
    <t>prjna421434</t>
  </si>
  <si>
    <t>prjna532465</t>
  </si>
  <si>
    <t>prjna59849</t>
  </si>
  <si>
    <r>
      <t>Table S2.</t>
    </r>
    <r>
      <rPr>
        <sz val="11"/>
        <color theme="1"/>
        <rFont val="Calibri"/>
        <family val="2"/>
        <scheme val="minor"/>
      </rPr>
      <t xml:space="preserve"> Potentially pathogenic CH mutations in TII</t>
    </r>
  </si>
  <si>
    <r>
      <t>Table S3.</t>
    </r>
    <r>
      <rPr>
        <sz val="11"/>
        <color theme="1"/>
        <rFont val="Calibri"/>
        <family val="2"/>
        <scheme val="minor"/>
      </rPr>
      <t xml:space="preserve"> Best ML model hyperparameters and batch accuracy</t>
    </r>
  </si>
  <si>
    <r>
      <t>Table S4.</t>
    </r>
    <r>
      <rPr>
        <sz val="11"/>
        <color theme="1"/>
        <rFont val="Calibri"/>
        <family val="2"/>
        <scheme val="minor"/>
      </rPr>
      <t xml:space="preserve"> LR model coefficients</t>
    </r>
  </si>
  <si>
    <t>prjna262923.8</t>
  </si>
  <si>
    <t>tcga_luad</t>
  </si>
  <si>
    <t>prjna262923.9</t>
  </si>
  <si>
    <t>Cohorts characteristics</t>
  </si>
  <si>
    <t>Pre-cancerous</t>
  </si>
  <si>
    <t>Table S1. Cohort characteristics</t>
  </si>
  <si>
    <t>Table S1. Cohort characteristics.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</si>
</sst>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0"/>
    <numFmt numFmtId="165" formatCode="0.000000"/>
    <numFmt numFmtId="166" formatCode="0.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 applyProtection="0"/>
  </cellStyleXfs>
  <cellXfs count="98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9" fontId="3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9" fontId="5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9" fontId="3" fillId="0" borderId="14" xfId="1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7" fillId="2" borderId="19" xfId="0" applyFont="1" applyFill="1" applyBorder="1"/>
    <xf numFmtId="0" fontId="7" fillId="2" borderId="20" xfId="0" applyFont="1" applyFill="1" applyBorder="1"/>
    <xf numFmtId="0" fontId="7" fillId="2" borderId="21" xfId="0" applyFont="1" applyFill="1" applyBorder="1"/>
    <xf numFmtId="0" fontId="7" fillId="2" borderId="22" xfId="0" applyFont="1" applyFill="1" applyBorder="1" applyProtection="1">
      <protection locked="0"/>
    </xf>
    <xf numFmtId="0" fontId="7" fillId="2" borderId="14" xfId="0" applyFont="1" applyFill="1" applyBorder="1"/>
    <xf numFmtId="0" fontId="7" fillId="2" borderId="23" xfId="0" applyFont="1" applyFill="1" applyBorder="1"/>
    <xf numFmtId="0" fontId="7" fillId="2" borderId="22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0" fontId="7" fillId="2" borderId="25" xfId="0" applyFont="1" applyFill="1" applyBorder="1"/>
    <xf numFmtId="0" fontId="6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14" xfId="0" applyFill="1" applyBorder="1"/>
    <xf numFmtId="164" fontId="0" fillId="0" borderId="0" xfId="0" applyNumberFormat="1"/>
    <xf numFmtId="164" fontId="0" fillId="2" borderId="14" xfId="0" applyNumberFormat="1" applyFill="1" applyBorder="1"/>
    <xf numFmtId="165" fontId="0" fillId="0" borderId="0" xfId="0" applyNumberFormat="1"/>
    <xf numFmtId="165" fontId="0" fillId="2" borderId="14" xfId="0" applyNumberFormat="1" applyFill="1" applyBorder="1"/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3" fillId="0" borderId="23" xfId="0" applyFont="1" applyBorder="1" applyAlignment="1">
      <alignment horizontal="center" vertical="center" wrapText="1"/>
    </xf>
    <xf numFmtId="9" fontId="3" fillId="0" borderId="23" xfId="0" applyNumberFormat="1" applyFont="1" applyBorder="1" applyAlignment="1">
      <alignment horizontal="center" vertical="center" wrapText="1"/>
    </xf>
    <xf numFmtId="9" fontId="3" fillId="0" borderId="23" xfId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9" fontId="5" fillId="0" borderId="27" xfId="0" applyNumberFormat="1" applyFont="1" applyBorder="1" applyAlignment="1">
      <alignment horizontal="center" vertical="center" wrapText="1"/>
    </xf>
    <xf numFmtId="9" fontId="0" fillId="0" borderId="14" xfId="0" applyNumberFormat="1" applyBorder="1"/>
    <xf numFmtId="10" fontId="0" fillId="0" borderId="14" xfId="0" applyNumberFormat="1" applyBorder="1"/>
    <xf numFmtId="10" fontId="0" fillId="0" borderId="14" xfId="1" applyNumberFormat="1" applyFont="1" applyBorder="1"/>
    <xf numFmtId="10" fontId="3" fillId="0" borderId="18" xfId="0" applyNumberFormat="1" applyFont="1" applyBorder="1" applyAlignment="1">
      <alignment horizontal="center" vertical="center" wrapText="1"/>
    </xf>
    <xf numFmtId="10" fontId="0" fillId="0" borderId="18" xfId="0" applyNumberFormat="1" applyBorder="1"/>
    <xf numFmtId="9" fontId="0" fillId="0" borderId="18" xfId="0" applyNumberFormat="1" applyBorder="1"/>
    <xf numFmtId="0" fontId="0" fillId="0" borderId="20" xfId="0" applyBorder="1"/>
    <xf numFmtId="9" fontId="0" fillId="0" borderId="20" xfId="0" applyNumberFormat="1" applyBorder="1"/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9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0" fontId="6" fillId="0" borderId="15" xfId="0" applyNumberFormat="1" applyFont="1" applyBorder="1"/>
    <xf numFmtId="9" fontId="6" fillId="0" borderId="15" xfId="0" applyNumberFormat="1" applyFont="1" applyBorder="1"/>
    <xf numFmtId="0" fontId="6" fillId="0" borderId="29" xfId="0" applyFont="1" applyBorder="1"/>
    <xf numFmtId="0" fontId="4" fillId="0" borderId="5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0" fillId="0" borderId="14" xfId="0" applyBorder="1" applyAlignment="1">
      <alignment horizontal="right"/>
    </xf>
    <xf numFmtId="0" fontId="6" fillId="0" borderId="14" xfId="0" applyFont="1" applyBorder="1" applyAlignment="1">
      <alignment textRotation="90"/>
    </xf>
    <xf numFmtId="0" fontId="6" fillId="0" borderId="14" xfId="0" applyFont="1" applyBorder="1" applyAlignment="1">
      <alignment textRotation="90" wrapText="1"/>
    </xf>
    <xf numFmtId="166" fontId="0" fillId="0" borderId="0" xfId="0" applyNumberFormat="1" applyProtection="1">
      <protection locked="0"/>
    </xf>
    <xf numFmtId="166" fontId="0" fillId="2" borderId="14" xfId="0" applyNumberFormat="1" applyFill="1" applyBorder="1"/>
    <xf numFmtId="0" fontId="6" fillId="0" borderId="28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6" fillId="0" borderId="14" xfId="0" applyFont="1" applyBorder="1" applyAlignment="1">
      <alignment vertical="top"/>
    </xf>
    <xf numFmtId="0" fontId="6" fillId="0" borderId="14" xfId="0" applyFont="1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4" xfId="0" applyBorder="1" applyAlignment="1">
      <alignment vertical="top" wrapText="1"/>
    </xf>
    <xf numFmtId="164" fontId="0" fillId="0" borderId="14" xfId="0" applyNumberFormat="1" applyBorder="1" applyAlignment="1">
      <alignment vertical="top"/>
    </xf>
  </cellXfs>
  <cellStyles count="3">
    <cellStyle name="Normal" xfId="0" builtinId="0"/>
    <cellStyle name="Percent" xfId="1" builtinId="5"/>
    <cellStyle name="Style 1" xfId="2" xr:uid="{C954E06A-F7E3-4C3F-BEAE-FDF971F10263}"/>
  </cellStyles>
  <dxfs count="42">
    <dxf>
      <numFmt numFmtId="164" formatCode="0.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Table Style 1" pivot="0" count="1" xr9:uid="{164E4BEA-260D-4175-84D4-86B1E45A24BE}">
      <tableStyleElement type="wholeTable" dxfId="4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147FD4C-F886-4D11-AE44-98C37BAA239B}" autoFormatId="16" applyNumberFormats="0" applyBorderFormats="0" applyFontFormats="0" applyPatternFormats="0" applyAlignmentFormats="0" applyWidthHeightFormats="0">
  <queryTableRefresh nextId="42">
    <queryTableFields count="23">
      <queryTableField id="1" name="Hugo_Symbol" tableColumnId="1"/>
      <queryTableField id="2" name="Chromosome" tableColumnId="2"/>
      <queryTableField id="3" name="Start_Position" tableColumnId="3"/>
      <queryTableField id="4" name="Variant_Classification" tableColumnId="4"/>
      <queryTableField id="5" name="Reference_Allele" tableColumnId="5"/>
      <queryTableField id="6" name="Tumor_Seq_Allele1" tableColumnId="6"/>
      <queryTableField id="7" name="Tumor_Seq_Allele2" tableColumnId="7"/>
      <queryTableField id="8" name="dbSNP_RS" tableColumnId="8"/>
      <queryTableField id="12" name="Mutation_Status" tableColumnId="12"/>
      <queryTableField id="13" name="HGVSp_Short" tableColumnId="13"/>
      <queryTableField id="14" name="Transcript_ID" tableColumnId="14"/>
      <queryTableField id="22" name="Gene" tableColumnId="22"/>
      <queryTableField id="23" name="Consequence" tableColumnId="23"/>
      <queryTableField id="25" name="BIOTYPE" tableColumnId="25"/>
      <queryTableField id="26" name="SIFT" tableColumnId="26"/>
      <queryTableField id="27" name="PolyPhen" tableColumnId="27"/>
      <queryTableField id="30" name="IMPACT" tableColumnId="30"/>
      <queryTableField id="34" name="GnomAD_num" tableColumnId="34"/>
      <queryTableField id="35" name="GnomAD_AF" tableColumnId="35"/>
      <queryTableField id="36" name="Num_var" tableColumnId="36"/>
      <queryTableField id="37" name="Sample_frac" tableColumnId="37"/>
      <queryTableField id="38" name="Avg_tumor_VAF" tableColumnId="38"/>
      <queryTableField id="39" name="Avg_normal_VAF" tableColumnId="39"/>
    </queryTableFields>
    <queryTableDeletedFields count="18">
      <deletedField name="Exon_Number"/>
      <deletedField name="t_depth"/>
      <deletedField name="t_ref_count"/>
      <deletedField name="t_alt_count"/>
      <deletedField name="n_depth"/>
      <deletedField name="n_ref_count"/>
      <deletedField name="n_alt_count"/>
      <deletedField name="ALLELE_NUM"/>
      <deletedField name="p_value"/>
      <deletedField name="FDR"/>
      <deletedField name="vcf_info"/>
      <deletedField name="FILTER"/>
      <deletedField name="EXON"/>
      <deletedField name="INTRON"/>
      <deletedField name="ExAC_AF"/>
      <deletedField name="Tumor_Sample_Barcode"/>
      <deletedField name="Match_Norm_Seq_Allele1"/>
      <deletedField name="Match_Norm_Seq_Allele2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6BBFAD74-3DCF-4A93-9EDE-042F3B839A88}" autoFormatId="16" applyNumberFormats="0" applyBorderFormats="0" applyFontFormats="0" applyPatternFormats="0" applyAlignmentFormats="0" applyWidthHeightFormats="0">
  <queryTableRefresh nextId="12">
    <queryTableFields count="1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01182E-6EC6-4570-B01F-6B2F7F1B3C3B}" name="Table_luad_tii_sort_summ_patho" displayName="Table_luad_tii_sort_summ_patho" ref="A3:W101" tableType="queryTable" totalsRowShown="0" headerRowDxfId="40" dataDxfId="38" headerRowBorderDxfId="39" tableBorderDxfId="37" totalsRowBorderDxfId="36" headerRowCellStyle="Normal" dataCellStyle="Normal">
  <autoFilter ref="A3:W101" xr:uid="{0801182E-6EC6-4570-B01F-6B2F7F1B3C3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F61BC8C9-ECA0-4D0E-9B8D-C2C5E4724D17}" uniqueName="1" name="Hugo_Symbol" queryTableFieldId="1" dataDxfId="35" dataCellStyle="Normal"/>
    <tableColumn id="2" xr3:uid="{56F73278-2598-43BD-848D-A71FECBB6046}" uniqueName="2" name="Chromosome" queryTableFieldId="2" dataDxfId="34" dataCellStyle="Normal"/>
    <tableColumn id="3" xr3:uid="{AB43223F-54C2-4659-94B9-2AF7EFAAE77D}" uniqueName="3" name="Start_Position" queryTableFieldId="3" dataDxfId="33" dataCellStyle="Normal"/>
    <tableColumn id="4" xr3:uid="{D71587BC-434E-4F22-8E36-FE6855B331B9}" uniqueName="4" name="Variant_Classification" queryTableFieldId="4" dataDxfId="32" dataCellStyle="Normal"/>
    <tableColumn id="5" xr3:uid="{61D6FFBA-422F-4FA3-86D9-83D6D30137CD}" uniqueName="5" name="Reference_Allele" queryTableFieldId="5" dataDxfId="31" dataCellStyle="Normal"/>
    <tableColumn id="6" xr3:uid="{A636C2BF-F67E-4B6C-ABAB-C84A479B2D10}" uniqueName="6" name="Tumor_Seq_Allele1" queryTableFieldId="6" dataDxfId="30" dataCellStyle="Normal"/>
    <tableColumn id="7" xr3:uid="{F240B084-2A33-4D8D-8627-AC9E94715FA1}" uniqueName="7" name="Tumor_Seq_Allele2" queryTableFieldId="7" dataDxfId="29" dataCellStyle="Normal"/>
    <tableColumn id="8" xr3:uid="{5A6E26C6-7C74-4329-B3BC-AC7FD50670F0}" uniqueName="8" name="dbSNP_RS" queryTableFieldId="8" dataDxfId="28" dataCellStyle="Normal"/>
    <tableColumn id="12" xr3:uid="{D96267C7-7AC4-4E92-A0C2-82895A693FC6}" uniqueName="12" name="Mutation_Status" queryTableFieldId="12" dataDxfId="27" dataCellStyle="Normal"/>
    <tableColumn id="13" xr3:uid="{57527365-80A6-40F9-85AA-A3635DE83378}" uniqueName="13" name="HGVSp_Short" queryTableFieldId="13" dataDxfId="26" dataCellStyle="Normal"/>
    <tableColumn id="14" xr3:uid="{A8DB178A-0A90-4A62-84E8-53E2121F5D9F}" uniqueName="14" name="Transcript_ID" queryTableFieldId="14" dataDxfId="25" dataCellStyle="Normal"/>
    <tableColumn id="22" xr3:uid="{60D8D288-6956-42E3-B3E6-5F900B803746}" uniqueName="22" name="Gene" queryTableFieldId="22" dataDxfId="24" dataCellStyle="Normal"/>
    <tableColumn id="23" xr3:uid="{7F2D6DC1-CE49-48FD-BDF6-CB957CBE8FBC}" uniqueName="23" name="Consequence" queryTableFieldId="23" dataDxfId="23" dataCellStyle="Normal"/>
    <tableColumn id="25" xr3:uid="{9CC2CA3F-72AA-42F2-91D4-D004530BC8EE}" uniqueName="25" name="BIOTYPE" queryTableFieldId="25" dataDxfId="22" dataCellStyle="Normal"/>
    <tableColumn id="26" xr3:uid="{668CFFBA-E1F3-432D-A7EB-F00771C7482D}" uniqueName="26" name="SIFT" queryTableFieldId="26" dataDxfId="21" dataCellStyle="Normal"/>
    <tableColumn id="27" xr3:uid="{752370C6-9527-4210-A70A-A9FA4F4236C2}" uniqueName="27" name="PolyPhen" queryTableFieldId="27" dataDxfId="20" dataCellStyle="Normal"/>
    <tableColumn id="30" xr3:uid="{A6697200-CC67-42D2-BFBF-DD5B05B0CB61}" uniqueName="30" name="IMPACT" queryTableFieldId="30" dataDxfId="19" dataCellStyle="Normal"/>
    <tableColumn id="34" xr3:uid="{29155F66-E775-4929-A681-8E4E229AC889}" uniqueName="34" name="GnomAD_num" queryTableFieldId="34" dataDxfId="18" dataCellStyle="Normal"/>
    <tableColumn id="35" xr3:uid="{588A0F0E-4174-452A-81EF-A990D3115CD5}" uniqueName="35" name="GnomAD_AF" queryTableFieldId="35" dataDxfId="17" dataCellStyle="Normal"/>
    <tableColumn id="36" xr3:uid="{74295BD7-9F35-469D-954C-F836479F777C}" uniqueName="36" name="Num_var" queryTableFieldId="36" dataDxfId="16" dataCellStyle="Normal"/>
    <tableColumn id="37" xr3:uid="{13A9F6E0-9BD2-45DB-9A6F-C0D36083CD25}" uniqueName="37" name="Sample_frac" queryTableFieldId="37" dataDxfId="15" dataCellStyle="Normal"/>
    <tableColumn id="38" xr3:uid="{A1B28D31-E964-477E-882B-7D986B075E65}" uniqueName="38" name="Avg_tumor_VAF" queryTableFieldId="38" dataDxfId="14" dataCellStyle="Normal"/>
    <tableColumn id="39" xr3:uid="{53179FE2-34F8-4982-A010-FD692CD49698}" uniqueName="39" name="Avg_normal_VAF" queryTableFieldId="39" dataDxfId="13" dataCellStyle="Normal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612E3E-1C59-4ACB-9276-B6B9159D5FCF}" name="Table_sorted_df" displayName="Table_sorted_df" ref="A3:K102" tableType="queryTable" totalsRowShown="0" headerRowDxfId="12" dataDxfId="11">
  <tableColumns count="11">
    <tableColumn id="1" xr3:uid="{CF708928-65AF-48A1-9995-D4FFE1DCA5DB}" uniqueName="1" name="Column1" queryTableFieldId="1" dataDxfId="10"/>
    <tableColumn id="2" xr3:uid="{13C37FE6-C1C6-42D3-BDC6-7789FCF6CA35}" uniqueName="2" name="Column2" queryTableFieldId="2" dataDxfId="9"/>
    <tableColumn id="3" xr3:uid="{F0B6AA69-3E8D-40B0-8115-D0C31B1B943B}" uniqueName="3" name="Column3" queryTableFieldId="3" dataDxfId="8"/>
    <tableColumn id="4" xr3:uid="{9F412B8E-303A-49EC-B446-03B00008AEBC}" uniqueName="4" name="Column4" queryTableFieldId="4" dataDxfId="7"/>
    <tableColumn id="5" xr3:uid="{E7E2B5F1-7FCD-4758-B832-53CA38532D49}" uniqueName="5" name="Column5" queryTableFieldId="5" dataDxfId="6"/>
    <tableColumn id="6" xr3:uid="{18C2FF86-B354-4ECF-820C-D60281B75DDA}" uniqueName="6" name="Column6" queryTableFieldId="6" dataDxfId="5"/>
    <tableColumn id="7" xr3:uid="{3DC2CC1D-4FE6-4878-882E-428673463DEF}" uniqueName="7" name="Column7" queryTableFieldId="7" dataDxfId="4"/>
    <tableColumn id="8" xr3:uid="{64EE0D56-0B2D-4B78-ABDE-6CFC109E7B82}" uniqueName="8" name="Column8" queryTableFieldId="8" dataDxfId="3"/>
    <tableColumn id="9" xr3:uid="{0A0097A9-F7DC-49C8-95F4-54E95566146C}" uniqueName="9" name="Column9" queryTableFieldId="9" dataDxfId="2"/>
    <tableColumn id="10" xr3:uid="{BFDFB5D7-0D5A-48DF-B73E-F582A9CE3ECC}" uniqueName="10" name="Column10" queryTableFieldId="10" dataDxfId="1"/>
    <tableColumn id="11" xr3:uid="{E4F6FF2F-7117-4DD3-8DD3-FE38E93DAE1C}" uniqueName="11" name="Column11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0E13-C769-42E3-8256-0524BCA9D0B0}">
  <dimension ref="A1:A10"/>
  <sheetViews>
    <sheetView workbookViewId="0">
      <selection activeCell="E28" sqref="E28"/>
    </sheetView>
  </sheetViews>
  <sheetFormatPr defaultRowHeight="15" x14ac:dyDescent="0.25"/>
  <sheetData>
    <row r="1" spans="1:1" ht="18.75" x14ac:dyDescent="0.25">
      <c r="A1" s="37" t="s">
        <v>1163</v>
      </c>
    </row>
    <row r="2" spans="1:1" ht="18.75" x14ac:dyDescent="0.25">
      <c r="A2" s="37"/>
    </row>
    <row r="3" spans="1:1" x14ac:dyDescent="0.25">
      <c r="A3" s="36" t="s">
        <v>1196</v>
      </c>
    </row>
    <row r="5" spans="1:1" x14ac:dyDescent="0.25">
      <c r="A5" s="38" t="s">
        <v>1188</v>
      </c>
    </row>
    <row r="6" spans="1:1" x14ac:dyDescent="0.25">
      <c r="A6" s="38"/>
    </row>
    <row r="7" spans="1:1" x14ac:dyDescent="0.25">
      <c r="A7" s="38" t="s">
        <v>1189</v>
      </c>
    </row>
    <row r="8" spans="1:1" x14ac:dyDescent="0.25">
      <c r="A8" s="38"/>
    </row>
    <row r="9" spans="1:1" x14ac:dyDescent="0.25">
      <c r="A9" s="38" t="s">
        <v>1190</v>
      </c>
    </row>
    <row r="10" spans="1:1" x14ac:dyDescent="0.25">
      <c r="A10" s="3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0A9A-5DA5-464C-9648-E863F9043657}">
  <dimension ref="A1:Y31"/>
  <sheetViews>
    <sheetView workbookViewId="0">
      <selection activeCell="A22" sqref="A22"/>
    </sheetView>
  </sheetViews>
  <sheetFormatPr defaultRowHeight="15" x14ac:dyDescent="0.25"/>
  <cols>
    <col min="1" max="1" width="13.42578125" customWidth="1"/>
    <col min="6" max="6" width="7.5703125" customWidth="1"/>
    <col min="7" max="7" width="5.28515625" customWidth="1"/>
    <col min="8" max="8" width="6" bestFit="1" customWidth="1"/>
    <col min="9" max="9" width="6.7109375" bestFit="1" customWidth="1"/>
    <col min="10" max="10" width="10" bestFit="1" customWidth="1"/>
    <col min="15" max="15" width="13.7109375" bestFit="1" customWidth="1"/>
    <col min="16" max="16" width="10.28515625" bestFit="1" customWidth="1"/>
    <col min="17" max="26" width="0" hidden="1" customWidth="1"/>
  </cols>
  <sheetData>
    <row r="1" spans="1:25" x14ac:dyDescent="0.25">
      <c r="A1" s="36" t="s">
        <v>1197</v>
      </c>
      <c r="B1" t="s">
        <v>1194</v>
      </c>
    </row>
    <row r="2" spans="1:25" ht="15.75" thickBot="1" x14ac:dyDescent="0.3"/>
    <row r="3" spans="1:25" ht="18" customHeight="1" thickBot="1" x14ac:dyDescent="0.3">
      <c r="A3" s="86" t="s">
        <v>0</v>
      </c>
      <c r="B3" s="78" t="s">
        <v>1</v>
      </c>
      <c r="C3" s="79"/>
      <c r="D3" s="79"/>
      <c r="E3" s="80"/>
      <c r="F3" s="88" t="s">
        <v>2</v>
      </c>
      <c r="G3" s="88" t="s">
        <v>3</v>
      </c>
      <c r="H3" s="88" t="s">
        <v>4</v>
      </c>
      <c r="I3" s="88" t="s">
        <v>5</v>
      </c>
      <c r="J3" s="81" t="s">
        <v>6</v>
      </c>
      <c r="K3" s="77" t="s">
        <v>23</v>
      </c>
      <c r="L3" s="77"/>
      <c r="M3" s="77"/>
      <c r="N3" s="77"/>
      <c r="O3" s="77"/>
      <c r="P3" s="68" t="s">
        <v>22</v>
      </c>
    </row>
    <row r="4" spans="1:25" ht="15.75" thickBot="1" x14ac:dyDescent="0.3">
      <c r="A4" s="87"/>
      <c r="B4" s="69" t="s">
        <v>7</v>
      </c>
      <c r="C4" s="69" t="s">
        <v>8</v>
      </c>
      <c r="D4" s="69" t="s">
        <v>9</v>
      </c>
      <c r="E4" s="69" t="s">
        <v>10</v>
      </c>
      <c r="F4" s="89"/>
      <c r="G4" s="89"/>
      <c r="H4" s="89"/>
      <c r="I4" s="89"/>
      <c r="J4" s="82"/>
      <c r="K4" s="70" t="s">
        <v>18</v>
      </c>
      <c r="L4" s="70" t="s">
        <v>19</v>
      </c>
      <c r="M4" s="70" t="s">
        <v>20</v>
      </c>
      <c r="N4" s="70" t="s">
        <v>21</v>
      </c>
      <c r="O4" s="70" t="s">
        <v>1195</v>
      </c>
      <c r="P4" s="71" t="s">
        <v>24</v>
      </c>
    </row>
    <row r="5" spans="1:25" ht="15.75" thickBot="1" x14ac:dyDescent="0.3">
      <c r="A5" s="78" t="s">
        <v>11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80"/>
    </row>
    <row r="6" spans="1:25" x14ac:dyDescent="0.25">
      <c r="A6" s="61" t="s">
        <v>1166</v>
      </c>
      <c r="B6" s="62">
        <v>16</v>
      </c>
      <c r="C6" s="62">
        <v>9</v>
      </c>
      <c r="D6" s="62">
        <v>3</v>
      </c>
      <c r="E6" s="62">
        <v>4</v>
      </c>
      <c r="F6" s="62">
        <v>117</v>
      </c>
      <c r="G6" s="63">
        <v>53</v>
      </c>
      <c r="H6" s="64">
        <v>0.6</v>
      </c>
      <c r="I6" s="63" t="s">
        <v>12</v>
      </c>
      <c r="J6" s="65" t="s">
        <v>12</v>
      </c>
      <c r="K6" s="59"/>
      <c r="L6" s="59"/>
      <c r="M6" s="59"/>
      <c r="N6" s="59"/>
      <c r="O6" s="59"/>
      <c r="P6" s="60">
        <v>1</v>
      </c>
    </row>
    <row r="7" spans="1:25" x14ac:dyDescent="0.25">
      <c r="A7" s="12" t="s">
        <v>1167</v>
      </c>
      <c r="B7" s="13">
        <v>4</v>
      </c>
      <c r="C7" s="13">
        <v>2</v>
      </c>
      <c r="D7" s="13">
        <v>1</v>
      </c>
      <c r="E7" s="13">
        <v>1</v>
      </c>
      <c r="F7" s="13">
        <v>260</v>
      </c>
      <c r="G7" s="14">
        <v>68</v>
      </c>
      <c r="H7" s="15">
        <v>0.41</v>
      </c>
      <c r="I7" s="14" t="s">
        <v>12</v>
      </c>
      <c r="J7" s="48" t="s">
        <v>13</v>
      </c>
      <c r="K7" s="54">
        <v>0</v>
      </c>
      <c r="L7" s="54">
        <v>0</v>
      </c>
      <c r="M7" s="54">
        <v>0</v>
      </c>
      <c r="N7" s="54">
        <v>1</v>
      </c>
      <c r="O7" s="54">
        <v>0</v>
      </c>
      <c r="P7" s="53">
        <v>0</v>
      </c>
    </row>
    <row r="8" spans="1:25" x14ac:dyDescent="0.25">
      <c r="A8" s="12" t="s">
        <v>1168</v>
      </c>
      <c r="B8" s="13">
        <v>32</v>
      </c>
      <c r="C8" s="13">
        <v>18</v>
      </c>
      <c r="D8" s="13">
        <v>6</v>
      </c>
      <c r="E8" s="13">
        <v>8</v>
      </c>
      <c r="F8" s="13">
        <v>167</v>
      </c>
      <c r="G8" s="14" t="s">
        <v>12</v>
      </c>
      <c r="H8" s="15">
        <v>0.66</v>
      </c>
      <c r="I8" s="14" t="s">
        <v>12</v>
      </c>
      <c r="J8" s="48" t="s">
        <v>12</v>
      </c>
      <c r="K8" s="54">
        <v>0</v>
      </c>
      <c r="L8" s="54">
        <v>0</v>
      </c>
      <c r="M8" s="55">
        <v>0.64710000000000001</v>
      </c>
      <c r="N8" s="55">
        <v>0.35289999999999999</v>
      </c>
      <c r="O8" s="54">
        <v>0</v>
      </c>
      <c r="P8" s="53">
        <v>0</v>
      </c>
      <c r="R8" t="s">
        <v>1177</v>
      </c>
      <c r="T8" t="s">
        <v>1178</v>
      </c>
      <c r="U8">
        <v>64.709999999999994</v>
      </c>
    </row>
    <row r="9" spans="1:25" x14ac:dyDescent="0.25">
      <c r="A9" s="12" t="s">
        <v>1169</v>
      </c>
      <c r="B9" s="13">
        <v>13</v>
      </c>
      <c r="C9" s="13">
        <v>6</v>
      </c>
      <c r="D9" s="13">
        <v>3</v>
      </c>
      <c r="E9" s="13">
        <v>4</v>
      </c>
      <c r="F9" s="13">
        <v>166</v>
      </c>
      <c r="G9" s="14">
        <v>62</v>
      </c>
      <c r="H9" s="15">
        <v>0.15</v>
      </c>
      <c r="I9" s="14" t="s">
        <v>12</v>
      </c>
      <c r="J9" s="49">
        <v>0</v>
      </c>
      <c r="K9" s="55">
        <f>U9/13</f>
        <v>0.23076923076923078</v>
      </c>
      <c r="L9" s="55">
        <f>W9/13</f>
        <v>0.30769230769230771</v>
      </c>
      <c r="M9" s="55">
        <v>0</v>
      </c>
      <c r="N9" s="55">
        <v>0</v>
      </c>
      <c r="O9" s="55">
        <f>(S9+Y9)/13</f>
        <v>0.46153846153846156</v>
      </c>
      <c r="P9" s="53">
        <v>1</v>
      </c>
      <c r="R9" t="s">
        <v>1173</v>
      </c>
      <c r="S9">
        <v>5</v>
      </c>
      <c r="T9" t="s">
        <v>1174</v>
      </c>
      <c r="U9">
        <v>3</v>
      </c>
      <c r="V9" t="s">
        <v>1175</v>
      </c>
      <c r="W9">
        <v>4</v>
      </c>
      <c r="X9" t="s">
        <v>1176</v>
      </c>
      <c r="Y9">
        <v>1</v>
      </c>
    </row>
    <row r="10" spans="1:25" x14ac:dyDescent="0.25">
      <c r="A10" s="12" t="s">
        <v>1170</v>
      </c>
      <c r="B10" s="13">
        <v>440</v>
      </c>
      <c r="C10" s="13">
        <v>247</v>
      </c>
      <c r="D10" s="13">
        <v>83</v>
      </c>
      <c r="E10" s="13">
        <v>110</v>
      </c>
      <c r="F10" s="13">
        <v>177</v>
      </c>
      <c r="G10" s="14">
        <v>65</v>
      </c>
      <c r="H10" s="15">
        <v>0.46</v>
      </c>
      <c r="I10" s="15">
        <v>0.86</v>
      </c>
      <c r="J10" s="49">
        <v>0.85</v>
      </c>
      <c r="K10" s="55">
        <f>R10/$V10</f>
        <v>0.54347826086956519</v>
      </c>
      <c r="L10" s="55">
        <f t="shared" ref="L10:N10" si="0">S10/$V10</f>
        <v>0.21304347826086956</v>
      </c>
      <c r="M10" s="55">
        <f t="shared" si="0"/>
        <v>0.20434782608695654</v>
      </c>
      <c r="N10" s="55">
        <f t="shared" si="0"/>
        <v>3.9130434782608699E-2</v>
      </c>
      <c r="O10" s="54">
        <v>0</v>
      </c>
      <c r="P10" s="72" t="s">
        <v>12</v>
      </c>
      <c r="R10">
        <v>125</v>
      </c>
      <c r="S10">
        <v>49</v>
      </c>
      <c r="T10">
        <v>47</v>
      </c>
      <c r="U10">
        <v>9</v>
      </c>
      <c r="V10">
        <f>SUM(R10:U10)</f>
        <v>230</v>
      </c>
      <c r="W10" t="s">
        <v>26</v>
      </c>
    </row>
    <row r="11" spans="1:25" x14ac:dyDescent="0.25">
      <c r="A11" s="12" t="s">
        <v>16</v>
      </c>
      <c r="B11" s="13">
        <v>113</v>
      </c>
      <c r="C11" s="13"/>
      <c r="D11" s="13"/>
      <c r="E11" s="13">
        <v>113</v>
      </c>
      <c r="F11" s="13">
        <v>341</v>
      </c>
      <c r="G11" s="14">
        <v>62</v>
      </c>
      <c r="H11" s="22">
        <f>73/113</f>
        <v>0.64601769911504425</v>
      </c>
      <c r="I11" s="22">
        <f>35/113</f>
        <v>0.30973451327433627</v>
      </c>
      <c r="J11" s="50">
        <f>(113-48)/113</f>
        <v>0.5752212389380531</v>
      </c>
      <c r="K11" s="55">
        <f>46/113</f>
        <v>0.40707964601769914</v>
      </c>
      <c r="L11" s="55">
        <f>17/113</f>
        <v>0.15044247787610621</v>
      </c>
      <c r="M11" s="55">
        <f>13/113</f>
        <v>0.11504424778761062</v>
      </c>
      <c r="N11" s="54">
        <v>0</v>
      </c>
      <c r="O11" s="55">
        <f>(113-76)/113</f>
        <v>0.32743362831858408</v>
      </c>
      <c r="P11" s="53">
        <v>1</v>
      </c>
    </row>
    <row r="12" spans="1:25" x14ac:dyDescent="0.25">
      <c r="A12" s="12" t="s">
        <v>17</v>
      </c>
      <c r="B12" s="13">
        <v>102</v>
      </c>
      <c r="C12" s="13"/>
      <c r="D12" s="13"/>
      <c r="E12" s="13">
        <v>102</v>
      </c>
      <c r="F12" s="13">
        <v>333</v>
      </c>
      <c r="G12" s="14">
        <v>66</v>
      </c>
      <c r="H12" s="15">
        <f>(108-22)/108</f>
        <v>0.79629629629629628</v>
      </c>
      <c r="I12" s="22">
        <f>(108-24)/108</f>
        <v>0.77777777777777779</v>
      </c>
      <c r="J12" s="49">
        <f>(108-24)/108</f>
        <v>0.77777777777777779</v>
      </c>
      <c r="K12" s="55">
        <f>37/108</f>
        <v>0.34259259259259262</v>
      </c>
      <c r="L12" s="55">
        <f>44/108</f>
        <v>0.40740740740740738</v>
      </c>
      <c r="M12" s="55">
        <f>21/108</f>
        <v>0.19444444444444445</v>
      </c>
      <c r="N12" s="55">
        <f>1/108</f>
        <v>9.2592592592592587E-3</v>
      </c>
      <c r="O12" s="55">
        <f>5/108</f>
        <v>4.6296296296296294E-2</v>
      </c>
      <c r="P12" s="53">
        <v>1</v>
      </c>
    </row>
    <row r="13" spans="1:25" x14ac:dyDescent="0.25">
      <c r="A13" s="12" t="s">
        <v>1171</v>
      </c>
      <c r="B13" s="13">
        <v>214</v>
      </c>
      <c r="C13" s="13"/>
      <c r="D13" s="13"/>
      <c r="E13" s="13">
        <v>214</v>
      </c>
      <c r="F13" s="13">
        <v>173</v>
      </c>
      <c r="G13" s="14">
        <v>68</v>
      </c>
      <c r="H13" s="15">
        <v>0.74</v>
      </c>
      <c r="I13" s="15">
        <v>0.9</v>
      </c>
      <c r="J13" s="49">
        <v>0.93</v>
      </c>
      <c r="K13" s="55">
        <f>30/178</f>
        <v>0.16853932584269662</v>
      </c>
      <c r="L13" s="55">
        <f>81/178</f>
        <v>0.4550561797752809</v>
      </c>
      <c r="M13" s="55">
        <f>59/178</f>
        <v>0.33146067415730335</v>
      </c>
      <c r="N13" s="55">
        <f>8/178</f>
        <v>4.49438202247191E-2</v>
      </c>
      <c r="O13" s="54">
        <v>0</v>
      </c>
      <c r="P13" s="72" t="s">
        <v>12</v>
      </c>
      <c r="W13" t="s">
        <v>25</v>
      </c>
    </row>
    <row r="14" spans="1:25" ht="15.75" thickBot="1" x14ac:dyDescent="0.3">
      <c r="A14" s="19" t="s">
        <v>1172</v>
      </c>
      <c r="B14" s="20">
        <v>22</v>
      </c>
      <c r="C14" s="20"/>
      <c r="D14" s="20"/>
      <c r="E14" s="20">
        <v>22</v>
      </c>
      <c r="F14" s="20">
        <v>36</v>
      </c>
      <c r="G14" s="21" t="s">
        <v>12</v>
      </c>
      <c r="H14" s="21" t="s">
        <v>12</v>
      </c>
      <c r="I14" s="21" t="s">
        <v>12</v>
      </c>
      <c r="J14" s="51" t="s">
        <v>12</v>
      </c>
      <c r="K14" s="56"/>
      <c r="L14" s="56"/>
      <c r="M14" s="56"/>
      <c r="N14" s="56"/>
      <c r="O14" s="57"/>
      <c r="P14" s="58">
        <v>1</v>
      </c>
      <c r="R14" t="s">
        <v>1164</v>
      </c>
      <c r="S14">
        <v>7</v>
      </c>
      <c r="T14" t="s">
        <v>1165</v>
      </c>
      <c r="U14">
        <v>37</v>
      </c>
    </row>
    <row r="15" spans="1:25" ht="16.5" thickTop="1" thickBot="1" x14ac:dyDescent="0.3">
      <c r="A15" s="16" t="s">
        <v>14</v>
      </c>
      <c r="B15" s="17">
        <f t="shared" ref="B15:D15" si="1">SUM(B6:B14)</f>
        <v>956</v>
      </c>
      <c r="C15" s="17">
        <f t="shared" si="1"/>
        <v>282</v>
      </c>
      <c r="D15" s="17">
        <f t="shared" si="1"/>
        <v>96</v>
      </c>
      <c r="E15" s="17">
        <f>SUM(E6:E14)</f>
        <v>578</v>
      </c>
      <c r="F15" s="24">
        <f>AVERAGE(F6:F14)</f>
        <v>196.66666666666666</v>
      </c>
      <c r="G15" s="23">
        <f>AVERAGE(G6:G14)</f>
        <v>63.428571428571431</v>
      </c>
      <c r="H15" s="18">
        <f>AVERAGE(H6:H13)</f>
        <v>0.5577892494264175</v>
      </c>
      <c r="I15" s="18">
        <f>AVERAGE(I10:I13)</f>
        <v>0.7118780727630285</v>
      </c>
      <c r="J15" s="52">
        <f>AVERAGE(J9:J13)</f>
        <v>0.62659980334316612</v>
      </c>
      <c r="K15" s="66">
        <f>AVERAGE(K6:K14)</f>
        <v>0.24177986515596919</v>
      </c>
      <c r="L15" s="66">
        <f t="shared" ref="L15:P15" si="2">AVERAGE(L6:L14)</f>
        <v>0.21909169300171025</v>
      </c>
      <c r="M15" s="66">
        <f t="shared" si="2"/>
        <v>0.21319959892518786</v>
      </c>
      <c r="N15" s="66">
        <f t="shared" si="2"/>
        <v>0.20660478775236957</v>
      </c>
      <c r="O15" s="66">
        <f>AVERAGE(O6:O14)</f>
        <v>0.11932405516476312</v>
      </c>
      <c r="P15" s="67">
        <f t="shared" si="2"/>
        <v>0.7142857142857143</v>
      </c>
    </row>
    <row r="16" spans="1:25" ht="16.5" thickTop="1" thickBot="1" x14ac:dyDescent="0.3">
      <c r="A16" s="83" t="s">
        <v>15</v>
      </c>
      <c r="B16" s="84"/>
      <c r="C16" s="84"/>
      <c r="D16" s="84"/>
      <c r="E16" s="84"/>
      <c r="F16" s="84"/>
      <c r="G16" s="84"/>
      <c r="H16" s="84"/>
      <c r="I16" s="84"/>
      <c r="J16" s="85"/>
    </row>
    <row r="17" spans="1:10" ht="15.75" thickBot="1" x14ac:dyDescent="0.3">
      <c r="A17" s="2" t="s">
        <v>1179</v>
      </c>
      <c r="B17" s="1">
        <v>58</v>
      </c>
      <c r="C17" s="1">
        <v>32</v>
      </c>
      <c r="D17" s="1">
        <v>11</v>
      </c>
      <c r="E17" s="1">
        <v>15</v>
      </c>
      <c r="F17" s="1">
        <v>86</v>
      </c>
      <c r="G17" s="3" t="s">
        <v>12</v>
      </c>
      <c r="H17" s="3" t="s">
        <v>12</v>
      </c>
      <c r="I17" s="4">
        <v>0.17</v>
      </c>
      <c r="J17" s="3" t="s">
        <v>12</v>
      </c>
    </row>
    <row r="18" spans="1:10" ht="15.75" thickBot="1" x14ac:dyDescent="0.3">
      <c r="A18" s="2" t="s">
        <v>1180</v>
      </c>
      <c r="B18" s="1">
        <v>163</v>
      </c>
      <c r="C18" s="1">
        <v>91</v>
      </c>
      <c r="D18" s="1">
        <v>31</v>
      </c>
      <c r="E18" s="1">
        <v>41</v>
      </c>
      <c r="F18" s="1">
        <v>170</v>
      </c>
      <c r="G18" s="3" t="s">
        <v>12</v>
      </c>
      <c r="H18" s="4">
        <v>0.56000000000000005</v>
      </c>
      <c r="I18" s="3" t="s">
        <v>12</v>
      </c>
      <c r="J18" s="3" t="s">
        <v>12</v>
      </c>
    </row>
    <row r="19" spans="1:10" ht="15.75" thickBot="1" x14ac:dyDescent="0.3">
      <c r="A19" s="2" t="s">
        <v>1181</v>
      </c>
      <c r="B19" s="1">
        <v>190</v>
      </c>
      <c r="C19" s="1">
        <v>106</v>
      </c>
      <c r="D19" s="1">
        <v>36</v>
      </c>
      <c r="E19" s="1">
        <v>48</v>
      </c>
      <c r="F19" s="1">
        <v>187</v>
      </c>
      <c r="G19" s="3" t="s">
        <v>12</v>
      </c>
      <c r="H19" s="3" t="s">
        <v>12</v>
      </c>
      <c r="I19" s="3" t="s">
        <v>12</v>
      </c>
      <c r="J19" s="3" t="s">
        <v>12</v>
      </c>
    </row>
    <row r="20" spans="1:10" ht="15.75" thickBot="1" x14ac:dyDescent="0.3">
      <c r="A20" s="2" t="s">
        <v>1182</v>
      </c>
      <c r="B20" s="1">
        <v>46</v>
      </c>
      <c r="C20" s="1">
        <v>25</v>
      </c>
      <c r="D20" s="1">
        <v>9</v>
      </c>
      <c r="E20" s="1">
        <v>12</v>
      </c>
      <c r="F20" s="1">
        <v>192</v>
      </c>
      <c r="G20" s="3">
        <v>39</v>
      </c>
      <c r="H20" s="4">
        <v>0.38</v>
      </c>
      <c r="I20" s="4">
        <v>0.96</v>
      </c>
      <c r="J20" s="3" t="s">
        <v>12</v>
      </c>
    </row>
    <row r="21" spans="1:10" ht="15.75" thickBot="1" x14ac:dyDescent="0.3">
      <c r="A21" s="2" t="s">
        <v>1183</v>
      </c>
      <c r="B21" s="1">
        <v>200</v>
      </c>
      <c r="C21" s="1">
        <v>112</v>
      </c>
      <c r="D21" s="1">
        <v>38</v>
      </c>
      <c r="E21" s="1">
        <v>50</v>
      </c>
      <c r="F21" s="1">
        <v>143</v>
      </c>
      <c r="G21" s="3">
        <v>77</v>
      </c>
      <c r="H21" s="4">
        <v>0.49</v>
      </c>
      <c r="I21" s="4">
        <v>0</v>
      </c>
      <c r="J21" s="4">
        <v>0.67</v>
      </c>
    </row>
    <row r="22" spans="1:10" ht="15.75" thickBot="1" x14ac:dyDescent="0.3">
      <c r="A22" s="2" t="s">
        <v>1184</v>
      </c>
      <c r="B22" s="1">
        <v>147</v>
      </c>
      <c r="C22" s="1"/>
      <c r="D22" s="1"/>
      <c r="E22" s="1">
        <v>147</v>
      </c>
      <c r="F22" s="1">
        <v>68</v>
      </c>
      <c r="G22" s="3" t="s">
        <v>12</v>
      </c>
      <c r="H22" s="3" t="s">
        <v>12</v>
      </c>
      <c r="I22" s="4">
        <v>0</v>
      </c>
      <c r="J22" s="3" t="s">
        <v>12</v>
      </c>
    </row>
    <row r="23" spans="1:10" ht="15.75" thickBot="1" x14ac:dyDescent="0.3">
      <c r="A23" s="2" t="s">
        <v>1185</v>
      </c>
      <c r="B23" s="1">
        <v>91</v>
      </c>
      <c r="C23" s="1"/>
      <c r="D23" s="1"/>
      <c r="E23" s="1">
        <v>91</v>
      </c>
      <c r="F23" s="1">
        <v>301</v>
      </c>
      <c r="G23" s="3">
        <v>42</v>
      </c>
      <c r="H23" s="4">
        <v>0.76</v>
      </c>
      <c r="I23" s="3" t="s">
        <v>12</v>
      </c>
      <c r="J23" s="4">
        <v>0.64</v>
      </c>
    </row>
    <row r="24" spans="1:10" ht="15.75" thickBot="1" x14ac:dyDescent="0.3">
      <c r="A24" s="2" t="s">
        <v>1186</v>
      </c>
      <c r="B24" s="1">
        <v>38</v>
      </c>
      <c r="C24" s="1"/>
      <c r="D24" s="1"/>
      <c r="E24" s="1">
        <v>38</v>
      </c>
      <c r="F24" s="1">
        <v>457</v>
      </c>
      <c r="G24" s="3">
        <v>82</v>
      </c>
      <c r="H24" s="4">
        <v>0.37</v>
      </c>
      <c r="I24" s="4">
        <v>0.98</v>
      </c>
      <c r="J24" s="3" t="s">
        <v>12</v>
      </c>
    </row>
    <row r="25" spans="1:10" ht="15.75" thickBot="1" x14ac:dyDescent="0.3">
      <c r="A25" s="5" t="s">
        <v>1187</v>
      </c>
      <c r="B25" s="6">
        <v>103</v>
      </c>
      <c r="C25" s="6"/>
      <c r="D25" s="6"/>
      <c r="E25" s="6">
        <v>103</v>
      </c>
      <c r="F25" s="6">
        <v>118</v>
      </c>
      <c r="G25" s="7" t="s">
        <v>12</v>
      </c>
      <c r="H25" s="7" t="s">
        <v>12</v>
      </c>
      <c r="I25" s="7" t="s">
        <v>12</v>
      </c>
      <c r="J25" s="7" t="s">
        <v>12</v>
      </c>
    </row>
    <row r="26" spans="1:10" ht="16.5" thickTop="1" thickBot="1" x14ac:dyDescent="0.3">
      <c r="A26" s="8" t="s">
        <v>14</v>
      </c>
      <c r="B26" s="9">
        <v>1036</v>
      </c>
      <c r="C26" s="9">
        <v>366</v>
      </c>
      <c r="D26" s="9">
        <v>125</v>
      </c>
      <c r="E26" s="9">
        <v>545</v>
      </c>
      <c r="F26" s="25">
        <f>AVERAGE(F17:F25)</f>
        <v>191.33333333333334</v>
      </c>
      <c r="G26" s="10">
        <v>60</v>
      </c>
      <c r="H26" s="11">
        <v>0.51</v>
      </c>
      <c r="I26" s="11">
        <v>0.42</v>
      </c>
      <c r="J26" s="11">
        <v>0.66</v>
      </c>
    </row>
    <row r="27" spans="1:10" ht="15.75" thickTop="1" x14ac:dyDescent="0.25"/>
    <row r="28" spans="1:10" hidden="1" x14ac:dyDescent="0.25">
      <c r="B28">
        <f>B26+B15</f>
        <v>1992</v>
      </c>
      <c r="C28">
        <f>C26+D26+C15+D15</f>
        <v>869</v>
      </c>
      <c r="E28">
        <f>451+379</f>
        <v>830</v>
      </c>
    </row>
    <row r="29" spans="1:10" hidden="1" x14ac:dyDescent="0.25">
      <c r="C29">
        <f>C26+C15</f>
        <v>648</v>
      </c>
      <c r="D29">
        <f>D26+D15</f>
        <v>221</v>
      </c>
      <c r="E29">
        <f>127+166</f>
        <v>293</v>
      </c>
    </row>
    <row r="30" spans="1:10" hidden="1" x14ac:dyDescent="0.25">
      <c r="E30">
        <f>E26+E15</f>
        <v>1123</v>
      </c>
    </row>
    <row r="31" spans="1:10" hidden="1" x14ac:dyDescent="0.25">
      <c r="E31">
        <f>22/E30</f>
        <v>1.9590382902938557E-2</v>
      </c>
    </row>
  </sheetData>
  <mergeCells count="10">
    <mergeCell ref="K3:O3"/>
    <mergeCell ref="A5:P5"/>
    <mergeCell ref="J3:J4"/>
    <mergeCell ref="A16:J16"/>
    <mergeCell ref="A3:A4"/>
    <mergeCell ref="B3:E3"/>
    <mergeCell ref="F3:F4"/>
    <mergeCell ref="G3:G4"/>
    <mergeCell ref="H3:H4"/>
    <mergeCell ref="I3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F5777-11CF-4956-AD45-7F831062349C}">
  <dimension ref="A1:W101"/>
  <sheetViews>
    <sheetView workbookViewId="0">
      <selection activeCell="B2" sqref="B2"/>
    </sheetView>
  </sheetViews>
  <sheetFormatPr defaultRowHeight="15" x14ac:dyDescent="0.25"/>
  <cols>
    <col min="1" max="1" width="15.5703125" bestFit="1" customWidth="1"/>
    <col min="2" max="2" width="12.85546875" bestFit="1" customWidth="1"/>
    <col min="3" max="3" width="13.5703125" bestFit="1" customWidth="1"/>
    <col min="4" max="4" width="20.42578125" bestFit="1" customWidth="1"/>
    <col min="5" max="5" width="16.5703125" bestFit="1" customWidth="1"/>
    <col min="6" max="7" width="18.5703125" bestFit="1" customWidth="1"/>
    <col min="8" max="8" width="11.5703125" bestFit="1" customWidth="1"/>
    <col min="9" max="9" width="18.140625" bestFit="1" customWidth="1"/>
    <col min="10" max="10" width="15.140625" bestFit="1" customWidth="1"/>
    <col min="11" max="11" width="16.5703125" bestFit="1" customWidth="1"/>
    <col min="12" max="12" width="16.85546875" bestFit="1" customWidth="1"/>
    <col min="13" max="13" width="22.28515625" bestFit="1" customWidth="1"/>
    <col min="14" max="14" width="14.5703125" bestFit="1" customWidth="1"/>
    <col min="15" max="15" width="32.140625" bestFit="1" customWidth="1"/>
    <col min="16" max="16" width="24.85546875" bestFit="1" customWidth="1"/>
    <col min="17" max="17" width="10.85546875" bestFit="1" customWidth="1"/>
    <col min="18" max="18" width="14.140625" bestFit="1" customWidth="1"/>
    <col min="19" max="19" width="12.28515625" bestFit="1" customWidth="1"/>
    <col min="20" max="20" width="9" bestFit="1" customWidth="1"/>
    <col min="21" max="21" width="12" bestFit="1" customWidth="1"/>
    <col min="22" max="22" width="15.42578125" bestFit="1" customWidth="1"/>
    <col min="23" max="23" width="16.28515625" bestFit="1" customWidth="1"/>
  </cols>
  <sheetData>
    <row r="1" spans="1:23" x14ac:dyDescent="0.25">
      <c r="A1" s="38" t="s">
        <v>1188</v>
      </c>
    </row>
    <row r="3" spans="1:23" x14ac:dyDescent="0.25">
      <c r="A3" s="26" t="s">
        <v>27</v>
      </c>
      <c r="B3" s="27" t="s">
        <v>28</v>
      </c>
      <c r="C3" s="27" t="s">
        <v>29</v>
      </c>
      <c r="D3" s="27" t="s">
        <v>30</v>
      </c>
      <c r="E3" s="27" t="s">
        <v>31</v>
      </c>
      <c r="F3" s="27" t="s">
        <v>32</v>
      </c>
      <c r="G3" s="27" t="s">
        <v>33</v>
      </c>
      <c r="H3" s="27" t="s">
        <v>34</v>
      </c>
      <c r="I3" s="27" t="s">
        <v>35</v>
      </c>
      <c r="J3" s="27" t="s">
        <v>36</v>
      </c>
      <c r="K3" s="27" t="s">
        <v>37</v>
      </c>
      <c r="L3" s="27" t="s">
        <v>38</v>
      </c>
      <c r="M3" s="27" t="s">
        <v>39</v>
      </c>
      <c r="N3" s="27" t="s">
        <v>40</v>
      </c>
      <c r="O3" s="27" t="s">
        <v>41</v>
      </c>
      <c r="P3" s="27" t="s">
        <v>42</v>
      </c>
      <c r="Q3" s="27" t="s">
        <v>43</v>
      </c>
      <c r="R3" s="27" t="s">
        <v>44</v>
      </c>
      <c r="S3" s="27" t="s">
        <v>45</v>
      </c>
      <c r="T3" s="27" t="s">
        <v>46</v>
      </c>
      <c r="U3" s="27" t="s">
        <v>47</v>
      </c>
      <c r="V3" s="27" t="s">
        <v>48</v>
      </c>
      <c r="W3" s="28" t="s">
        <v>49</v>
      </c>
    </row>
    <row r="4" spans="1:23" x14ac:dyDescent="0.25">
      <c r="A4" s="29" t="s">
        <v>50</v>
      </c>
      <c r="B4" s="30" t="s">
        <v>51</v>
      </c>
      <c r="C4" s="30">
        <v>25012623</v>
      </c>
      <c r="D4" s="30" t="s">
        <v>52</v>
      </c>
      <c r="E4" s="30" t="s">
        <v>53</v>
      </c>
      <c r="F4" s="30" t="s">
        <v>53</v>
      </c>
      <c r="G4" s="30" t="s">
        <v>54</v>
      </c>
      <c r="H4" s="30" t="s">
        <v>55</v>
      </c>
      <c r="I4" s="30" t="s">
        <v>56</v>
      </c>
      <c r="J4" s="30" t="s">
        <v>57</v>
      </c>
      <c r="K4" s="30" t="s">
        <v>58</v>
      </c>
      <c r="L4" s="30" t="s">
        <v>59</v>
      </c>
      <c r="M4" s="30" t="s">
        <v>60</v>
      </c>
      <c r="N4" s="30" t="s">
        <v>61</v>
      </c>
      <c r="O4" s="30" t="s">
        <v>62</v>
      </c>
      <c r="P4" s="30" t="s">
        <v>62</v>
      </c>
      <c r="Q4" s="30" t="s">
        <v>63</v>
      </c>
      <c r="R4" s="30">
        <v>1</v>
      </c>
      <c r="S4" s="30">
        <v>6.9999999999999999E-6</v>
      </c>
      <c r="T4" s="30">
        <v>46</v>
      </c>
      <c r="U4" s="30">
        <v>7.8098471986417659E-2</v>
      </c>
      <c r="V4" s="30">
        <v>0.13776050707917206</v>
      </c>
      <c r="W4" s="31">
        <v>0.11940254837186623</v>
      </c>
    </row>
    <row r="5" spans="1:23" x14ac:dyDescent="0.25">
      <c r="A5" s="32" t="s">
        <v>64</v>
      </c>
      <c r="B5" s="30" t="s">
        <v>65</v>
      </c>
      <c r="C5" s="30">
        <v>1593528</v>
      </c>
      <c r="D5" s="30" t="s">
        <v>66</v>
      </c>
      <c r="E5" s="30" t="s">
        <v>53</v>
      </c>
      <c r="F5" s="30" t="s">
        <v>53</v>
      </c>
      <c r="G5" s="30" t="s">
        <v>54</v>
      </c>
      <c r="H5" s="30" t="s">
        <v>67</v>
      </c>
      <c r="I5" s="30" t="s">
        <v>56</v>
      </c>
      <c r="J5" s="30" t="s">
        <v>68</v>
      </c>
      <c r="K5" s="30" t="s">
        <v>69</v>
      </c>
      <c r="L5" s="30" t="s">
        <v>70</v>
      </c>
      <c r="M5" s="30" t="s">
        <v>71</v>
      </c>
      <c r="N5" s="30" t="s">
        <v>61</v>
      </c>
      <c r="O5" s="30" t="s">
        <v>72</v>
      </c>
      <c r="P5" s="30" t="s">
        <v>73</v>
      </c>
      <c r="Q5" s="30" t="s">
        <v>74</v>
      </c>
      <c r="R5" s="30">
        <v>0</v>
      </c>
      <c r="S5" s="30">
        <v>0</v>
      </c>
      <c r="T5" s="30">
        <v>84</v>
      </c>
      <c r="U5" s="30">
        <v>0.14261460101867574</v>
      </c>
      <c r="V5" s="30">
        <v>0.16683215242475063</v>
      </c>
      <c r="W5" s="31">
        <v>0.12478416371212467</v>
      </c>
    </row>
    <row r="6" spans="1:23" x14ac:dyDescent="0.25">
      <c r="A6" s="32" t="s">
        <v>75</v>
      </c>
      <c r="B6" s="30" t="s">
        <v>76</v>
      </c>
      <c r="C6" s="30">
        <v>4639517</v>
      </c>
      <c r="D6" s="30" t="s">
        <v>52</v>
      </c>
      <c r="E6" s="30" t="s">
        <v>53</v>
      </c>
      <c r="F6" s="30" t="s">
        <v>53</v>
      </c>
      <c r="G6" s="30" t="s">
        <v>77</v>
      </c>
      <c r="H6" s="30" t="s">
        <v>78</v>
      </c>
      <c r="I6" s="30" t="s">
        <v>56</v>
      </c>
      <c r="J6" s="30" t="s">
        <v>79</v>
      </c>
      <c r="K6" s="30" t="s">
        <v>80</v>
      </c>
      <c r="L6" s="30" t="s">
        <v>81</v>
      </c>
      <c r="M6" s="30" t="s">
        <v>60</v>
      </c>
      <c r="N6" s="30" t="s">
        <v>61</v>
      </c>
      <c r="O6" s="30" t="s">
        <v>62</v>
      </c>
      <c r="P6" s="30" t="s">
        <v>62</v>
      </c>
      <c r="Q6" s="30" t="s">
        <v>63</v>
      </c>
      <c r="R6" s="30">
        <v>8</v>
      </c>
      <c r="S6" s="30">
        <v>5.7000000000000003E-5</v>
      </c>
      <c r="T6" s="30">
        <v>42</v>
      </c>
      <c r="U6" s="30">
        <v>7.1307300509337868E-2</v>
      </c>
      <c r="V6" s="30">
        <v>8.3619383895927268E-2</v>
      </c>
      <c r="W6" s="31">
        <v>4.7034553016626145E-2</v>
      </c>
    </row>
    <row r="7" spans="1:23" x14ac:dyDescent="0.25">
      <c r="A7" s="32" t="s">
        <v>82</v>
      </c>
      <c r="B7" s="30" t="s">
        <v>83</v>
      </c>
      <c r="C7" s="30">
        <v>1487906</v>
      </c>
      <c r="D7" s="30" t="s">
        <v>66</v>
      </c>
      <c r="E7" s="30" t="s">
        <v>84</v>
      </c>
      <c r="F7" s="30" t="s">
        <v>84</v>
      </c>
      <c r="G7" s="30" t="s">
        <v>53</v>
      </c>
      <c r="H7" s="30" t="s">
        <v>85</v>
      </c>
      <c r="I7" s="30" t="s">
        <v>56</v>
      </c>
      <c r="J7" s="30" t="s">
        <v>86</v>
      </c>
      <c r="K7" s="30" t="s">
        <v>87</v>
      </c>
      <c r="L7" s="30" t="s">
        <v>88</v>
      </c>
      <c r="M7" s="30" t="s">
        <v>71</v>
      </c>
      <c r="N7" s="30" t="s">
        <v>61</v>
      </c>
      <c r="O7" s="30" t="s">
        <v>72</v>
      </c>
      <c r="P7" s="30" t="s">
        <v>89</v>
      </c>
      <c r="Q7" s="30" t="s">
        <v>74</v>
      </c>
      <c r="R7" s="30">
        <v>3</v>
      </c>
      <c r="S7" s="30">
        <v>1.2999999999999999E-5</v>
      </c>
      <c r="T7" s="30">
        <v>43</v>
      </c>
      <c r="U7" s="30">
        <v>7.3005093378607805E-2</v>
      </c>
      <c r="V7" s="30">
        <v>0.19152884509145265</v>
      </c>
      <c r="W7" s="31">
        <v>0.15615444791653588</v>
      </c>
    </row>
    <row r="8" spans="1:23" x14ac:dyDescent="0.25">
      <c r="A8" s="32" t="s">
        <v>90</v>
      </c>
      <c r="B8" s="30" t="s">
        <v>83</v>
      </c>
      <c r="C8" s="30">
        <v>1457172</v>
      </c>
      <c r="D8" s="30" t="s">
        <v>66</v>
      </c>
      <c r="E8" s="30" t="s">
        <v>84</v>
      </c>
      <c r="F8" s="30" t="s">
        <v>84</v>
      </c>
      <c r="G8" s="30" t="s">
        <v>53</v>
      </c>
      <c r="H8" s="30" t="s">
        <v>91</v>
      </c>
      <c r="I8" s="30" t="s">
        <v>56</v>
      </c>
      <c r="J8" s="30" t="s">
        <v>92</v>
      </c>
      <c r="K8" s="30" t="s">
        <v>93</v>
      </c>
      <c r="L8" s="30" t="s">
        <v>94</v>
      </c>
      <c r="M8" s="30" t="s">
        <v>71</v>
      </c>
      <c r="N8" s="30" t="s">
        <v>61</v>
      </c>
      <c r="O8" s="30" t="s">
        <v>72</v>
      </c>
      <c r="P8" s="30" t="s">
        <v>95</v>
      </c>
      <c r="Q8" s="30" t="s">
        <v>74</v>
      </c>
      <c r="R8" s="30">
        <v>8</v>
      </c>
      <c r="S8" s="30">
        <v>3.4999999999999997E-5</v>
      </c>
      <c r="T8" s="30">
        <v>30</v>
      </c>
      <c r="U8" s="30">
        <v>5.0933786078098474E-2</v>
      </c>
      <c r="V8" s="30">
        <v>0.1871447965044982</v>
      </c>
      <c r="W8" s="31">
        <v>0.15236452675758561</v>
      </c>
    </row>
    <row r="9" spans="1:23" x14ac:dyDescent="0.25">
      <c r="A9" s="32" t="s">
        <v>96</v>
      </c>
      <c r="B9" s="30" t="s">
        <v>97</v>
      </c>
      <c r="C9" s="30">
        <v>10777693</v>
      </c>
      <c r="D9" s="30" t="s">
        <v>98</v>
      </c>
      <c r="E9" s="30" t="s">
        <v>99</v>
      </c>
      <c r="F9" s="30" t="s">
        <v>99</v>
      </c>
      <c r="G9" s="30" t="s">
        <v>100</v>
      </c>
      <c r="H9" s="30" t="s">
        <v>101</v>
      </c>
      <c r="I9" s="30" t="s">
        <v>56</v>
      </c>
      <c r="J9" s="30" t="s">
        <v>102</v>
      </c>
      <c r="K9" s="30" t="s">
        <v>103</v>
      </c>
      <c r="L9" s="30" t="s">
        <v>104</v>
      </c>
      <c r="M9" s="30" t="s">
        <v>105</v>
      </c>
      <c r="N9" s="30" t="s">
        <v>61</v>
      </c>
      <c r="O9" s="30" t="s">
        <v>62</v>
      </c>
      <c r="P9" s="30" t="s">
        <v>62</v>
      </c>
      <c r="Q9" s="30" t="s">
        <v>63</v>
      </c>
      <c r="R9" s="30">
        <v>0</v>
      </c>
      <c r="S9" s="30">
        <v>0</v>
      </c>
      <c r="T9" s="30">
        <v>79</v>
      </c>
      <c r="U9" s="30">
        <v>0.13412563667232597</v>
      </c>
      <c r="V9" s="30">
        <v>7.2175676454326959E-2</v>
      </c>
      <c r="W9" s="31">
        <v>5.3136979376711344E-2</v>
      </c>
    </row>
    <row r="10" spans="1:23" x14ac:dyDescent="0.25">
      <c r="A10" s="32" t="s">
        <v>106</v>
      </c>
      <c r="B10" s="30" t="s">
        <v>107</v>
      </c>
      <c r="C10" s="30">
        <v>42575653</v>
      </c>
      <c r="D10" s="30" t="s">
        <v>66</v>
      </c>
      <c r="E10" s="30" t="s">
        <v>84</v>
      </c>
      <c r="F10" s="30" t="s">
        <v>84</v>
      </c>
      <c r="G10" s="30" t="s">
        <v>53</v>
      </c>
      <c r="H10" s="30" t="s">
        <v>108</v>
      </c>
      <c r="I10" s="30" t="s">
        <v>56</v>
      </c>
      <c r="J10" s="30" t="s">
        <v>109</v>
      </c>
      <c r="K10" s="30" t="s">
        <v>110</v>
      </c>
      <c r="L10" s="30" t="s">
        <v>111</v>
      </c>
      <c r="M10" s="30" t="s">
        <v>71</v>
      </c>
      <c r="N10" s="30" t="s">
        <v>61</v>
      </c>
      <c r="O10" s="30" t="s">
        <v>72</v>
      </c>
      <c r="P10" s="30" t="s">
        <v>112</v>
      </c>
      <c r="Q10" s="30" t="s">
        <v>74</v>
      </c>
      <c r="R10" s="30">
        <v>3</v>
      </c>
      <c r="S10" s="30">
        <v>2.0999999999999999E-5</v>
      </c>
      <c r="T10" s="30">
        <v>66</v>
      </c>
      <c r="U10" s="30">
        <v>0.11205432937181664</v>
      </c>
      <c r="V10" s="30">
        <v>0.17381751565509534</v>
      </c>
      <c r="W10" s="31">
        <v>0.1547780062910713</v>
      </c>
    </row>
    <row r="11" spans="1:23" x14ac:dyDescent="0.25">
      <c r="A11" s="32" t="s">
        <v>113</v>
      </c>
      <c r="B11" s="30" t="s">
        <v>83</v>
      </c>
      <c r="C11" s="30">
        <v>181710966</v>
      </c>
      <c r="D11" s="30" t="s">
        <v>98</v>
      </c>
      <c r="E11" s="30" t="s">
        <v>99</v>
      </c>
      <c r="F11" s="30" t="s">
        <v>99</v>
      </c>
      <c r="G11" s="30" t="s">
        <v>100</v>
      </c>
      <c r="H11" s="30" t="s">
        <v>114</v>
      </c>
      <c r="I11" s="30" t="s">
        <v>56</v>
      </c>
      <c r="J11" s="30" t="s">
        <v>115</v>
      </c>
      <c r="K11" s="30" t="s">
        <v>116</v>
      </c>
      <c r="L11" s="30" t="s">
        <v>117</v>
      </c>
      <c r="M11" s="30" t="s">
        <v>105</v>
      </c>
      <c r="N11" s="30" t="s">
        <v>61</v>
      </c>
      <c r="O11" s="30" t="s">
        <v>62</v>
      </c>
      <c r="P11" s="30" t="s">
        <v>62</v>
      </c>
      <c r="Q11" s="30" t="s">
        <v>63</v>
      </c>
      <c r="R11" s="30">
        <v>0</v>
      </c>
      <c r="S11" s="30">
        <v>0</v>
      </c>
      <c r="T11" s="30">
        <v>149</v>
      </c>
      <c r="U11" s="30">
        <v>0.25297113752122241</v>
      </c>
      <c r="V11" s="30">
        <v>6.0365617863256428E-2</v>
      </c>
      <c r="W11" s="31">
        <v>4.1861512331279688E-2</v>
      </c>
    </row>
    <row r="12" spans="1:23" x14ac:dyDescent="0.25">
      <c r="A12" s="32" t="s">
        <v>118</v>
      </c>
      <c r="B12" s="30" t="s">
        <v>83</v>
      </c>
      <c r="C12" s="30">
        <v>209608992</v>
      </c>
      <c r="D12" s="30" t="s">
        <v>52</v>
      </c>
      <c r="E12" s="30" t="s">
        <v>84</v>
      </c>
      <c r="F12" s="30" t="s">
        <v>84</v>
      </c>
      <c r="G12" s="30" t="s">
        <v>77</v>
      </c>
      <c r="H12" s="30" t="s">
        <v>119</v>
      </c>
      <c r="I12" s="30" t="s">
        <v>56</v>
      </c>
      <c r="J12" s="30" t="s">
        <v>120</v>
      </c>
      <c r="K12" s="30" t="s">
        <v>121</v>
      </c>
      <c r="L12" s="30" t="s">
        <v>122</v>
      </c>
      <c r="M12" s="30" t="s">
        <v>60</v>
      </c>
      <c r="N12" s="30" t="s">
        <v>61</v>
      </c>
      <c r="O12" s="30" t="s">
        <v>62</v>
      </c>
      <c r="P12" s="30" t="s">
        <v>62</v>
      </c>
      <c r="Q12" s="30" t="s">
        <v>63</v>
      </c>
      <c r="R12" s="30">
        <v>2</v>
      </c>
      <c r="S12" s="30">
        <v>7.9999999999999996E-6</v>
      </c>
      <c r="T12" s="30">
        <v>44</v>
      </c>
      <c r="U12" s="30">
        <v>7.4702886247877756E-2</v>
      </c>
      <c r="V12" s="30">
        <v>0.15043138697652789</v>
      </c>
      <c r="W12" s="31">
        <v>0.1272613666960225</v>
      </c>
    </row>
    <row r="13" spans="1:23" x14ac:dyDescent="0.25">
      <c r="A13" s="32" t="s">
        <v>123</v>
      </c>
      <c r="B13" s="30" t="s">
        <v>124</v>
      </c>
      <c r="C13" s="30">
        <v>89867828</v>
      </c>
      <c r="D13" s="30" t="s">
        <v>66</v>
      </c>
      <c r="E13" s="30" t="s">
        <v>84</v>
      </c>
      <c r="F13" s="30" t="s">
        <v>84</v>
      </c>
      <c r="G13" s="30" t="s">
        <v>77</v>
      </c>
      <c r="H13" s="30" t="s">
        <v>125</v>
      </c>
      <c r="I13" s="30" t="s">
        <v>56</v>
      </c>
      <c r="J13" s="30" t="s">
        <v>126</v>
      </c>
      <c r="K13" s="30" t="s">
        <v>127</v>
      </c>
      <c r="L13" s="30" t="s">
        <v>128</v>
      </c>
      <c r="M13" s="30" t="s">
        <v>71</v>
      </c>
      <c r="N13" s="30" t="s">
        <v>61</v>
      </c>
      <c r="O13" s="30" t="s">
        <v>72</v>
      </c>
      <c r="P13" s="30" t="s">
        <v>129</v>
      </c>
      <c r="Q13" s="30" t="s">
        <v>74</v>
      </c>
      <c r="R13" s="30">
        <v>0</v>
      </c>
      <c r="S13" s="30">
        <v>0</v>
      </c>
      <c r="T13" s="30">
        <v>34</v>
      </c>
      <c r="U13" s="30">
        <v>5.7724957555178265E-2</v>
      </c>
      <c r="V13" s="30">
        <v>0.1740241247812335</v>
      </c>
      <c r="W13" s="31">
        <v>9.3970959829635201E-2</v>
      </c>
    </row>
    <row r="14" spans="1:23" x14ac:dyDescent="0.25">
      <c r="A14" s="32" t="s">
        <v>130</v>
      </c>
      <c r="B14" s="30" t="s">
        <v>83</v>
      </c>
      <c r="C14" s="30">
        <v>42536529</v>
      </c>
      <c r="D14" s="30" t="s">
        <v>98</v>
      </c>
      <c r="E14" s="30" t="s">
        <v>99</v>
      </c>
      <c r="F14" s="30" t="s">
        <v>99</v>
      </c>
      <c r="G14" s="30" t="s">
        <v>100</v>
      </c>
      <c r="H14" s="30" t="s">
        <v>131</v>
      </c>
      <c r="I14" s="30" t="s">
        <v>56</v>
      </c>
      <c r="J14" s="30" t="s">
        <v>132</v>
      </c>
      <c r="K14" s="30" t="s">
        <v>133</v>
      </c>
      <c r="L14" s="30" t="s">
        <v>134</v>
      </c>
      <c r="M14" s="30" t="s">
        <v>105</v>
      </c>
      <c r="N14" s="30" t="s">
        <v>61</v>
      </c>
      <c r="O14" s="30" t="s">
        <v>62</v>
      </c>
      <c r="P14" s="30" t="s">
        <v>62</v>
      </c>
      <c r="Q14" s="30" t="s">
        <v>63</v>
      </c>
      <c r="R14" s="30">
        <v>12</v>
      </c>
      <c r="S14" s="30">
        <v>4.5000000000000003E-5</v>
      </c>
      <c r="T14" s="30">
        <v>240</v>
      </c>
      <c r="U14" s="30">
        <v>0.40747028862478779</v>
      </c>
      <c r="V14" s="30">
        <v>9.2274804966980734E-2</v>
      </c>
      <c r="W14" s="31">
        <v>6.6235583054601851E-2</v>
      </c>
    </row>
    <row r="15" spans="1:23" x14ac:dyDescent="0.25">
      <c r="A15" s="32" t="s">
        <v>135</v>
      </c>
      <c r="B15" s="30" t="s">
        <v>136</v>
      </c>
      <c r="C15" s="30">
        <v>6582652</v>
      </c>
      <c r="D15" s="30" t="s">
        <v>66</v>
      </c>
      <c r="E15" s="30" t="s">
        <v>84</v>
      </c>
      <c r="F15" s="30" t="s">
        <v>84</v>
      </c>
      <c r="G15" s="30" t="s">
        <v>77</v>
      </c>
      <c r="H15" s="30" t="s">
        <v>137</v>
      </c>
      <c r="I15" s="30" t="s">
        <v>56</v>
      </c>
      <c r="J15" s="30" t="s">
        <v>138</v>
      </c>
      <c r="K15" s="30" t="s">
        <v>139</v>
      </c>
      <c r="L15" s="30" t="s">
        <v>140</v>
      </c>
      <c r="M15" s="30" t="s">
        <v>71</v>
      </c>
      <c r="N15" s="30" t="s">
        <v>61</v>
      </c>
      <c r="O15" s="30" t="s">
        <v>141</v>
      </c>
      <c r="P15" s="30" t="s">
        <v>142</v>
      </c>
      <c r="Q15" s="30" t="s">
        <v>74</v>
      </c>
      <c r="R15" s="30">
        <v>1</v>
      </c>
      <c r="S15" s="30">
        <v>3.9999999999999998E-6</v>
      </c>
      <c r="T15" s="30">
        <v>54</v>
      </c>
      <c r="U15" s="30">
        <v>9.1680814940577254E-2</v>
      </c>
      <c r="V15" s="30">
        <v>0.19265676834645828</v>
      </c>
      <c r="W15" s="31">
        <v>0.17863821142272829</v>
      </c>
    </row>
    <row r="16" spans="1:23" x14ac:dyDescent="0.25">
      <c r="A16" s="32" t="s">
        <v>143</v>
      </c>
      <c r="B16" s="30" t="s">
        <v>144</v>
      </c>
      <c r="C16" s="30">
        <v>77105794</v>
      </c>
      <c r="D16" s="30" t="s">
        <v>66</v>
      </c>
      <c r="E16" s="30" t="s">
        <v>53</v>
      </c>
      <c r="F16" s="30" t="s">
        <v>53</v>
      </c>
      <c r="G16" s="30" t="s">
        <v>84</v>
      </c>
      <c r="H16" s="30" t="s">
        <v>145</v>
      </c>
      <c r="I16" s="30" t="s">
        <v>56</v>
      </c>
      <c r="J16" s="30" t="s">
        <v>146</v>
      </c>
      <c r="K16" s="30" t="s">
        <v>147</v>
      </c>
      <c r="L16" s="30" t="s">
        <v>148</v>
      </c>
      <c r="M16" s="30" t="s">
        <v>71</v>
      </c>
      <c r="N16" s="30" t="s">
        <v>61</v>
      </c>
      <c r="O16" s="30" t="s">
        <v>149</v>
      </c>
      <c r="P16" s="30" t="s">
        <v>150</v>
      </c>
      <c r="Q16" s="30" t="s">
        <v>74</v>
      </c>
      <c r="R16" s="30">
        <v>5</v>
      </c>
      <c r="S16" s="30">
        <v>1.9000000000000001E-5</v>
      </c>
      <c r="T16" s="30">
        <v>52</v>
      </c>
      <c r="U16" s="30">
        <v>8.8285229202037352E-2</v>
      </c>
      <c r="V16" s="30">
        <v>0.16600304913149314</v>
      </c>
      <c r="W16" s="31">
        <v>0.12389543416423206</v>
      </c>
    </row>
    <row r="17" spans="1:23" x14ac:dyDescent="0.25">
      <c r="A17" s="32" t="s">
        <v>151</v>
      </c>
      <c r="B17" s="30" t="s">
        <v>152</v>
      </c>
      <c r="C17" s="30">
        <v>5090311</v>
      </c>
      <c r="D17" s="30" t="s">
        <v>66</v>
      </c>
      <c r="E17" s="30" t="s">
        <v>84</v>
      </c>
      <c r="F17" s="30" t="s">
        <v>84</v>
      </c>
      <c r="G17" s="30" t="s">
        <v>53</v>
      </c>
      <c r="H17" s="30" t="s">
        <v>78</v>
      </c>
      <c r="I17" s="30" t="s">
        <v>56</v>
      </c>
      <c r="J17" s="30" t="s">
        <v>153</v>
      </c>
      <c r="K17" s="30" t="s">
        <v>154</v>
      </c>
      <c r="L17" s="30" t="s">
        <v>155</v>
      </c>
      <c r="M17" s="30" t="s">
        <v>71</v>
      </c>
      <c r="N17" s="30" t="s">
        <v>61</v>
      </c>
      <c r="O17" s="30" t="s">
        <v>141</v>
      </c>
      <c r="P17" s="30" t="s">
        <v>156</v>
      </c>
      <c r="Q17" s="30" t="s">
        <v>74</v>
      </c>
      <c r="R17" s="30">
        <v>1</v>
      </c>
      <c r="S17" s="30">
        <v>6.9999999999999999E-6</v>
      </c>
      <c r="T17" s="30">
        <v>33</v>
      </c>
      <c r="U17" s="30">
        <v>5.6027164685908321E-2</v>
      </c>
      <c r="V17" s="30">
        <v>7.5659803063707065E-2</v>
      </c>
      <c r="W17" s="31">
        <v>5.1945849191433927E-2</v>
      </c>
    </row>
    <row r="18" spans="1:23" x14ac:dyDescent="0.25">
      <c r="A18" s="32" t="s">
        <v>157</v>
      </c>
      <c r="B18" s="30" t="s">
        <v>158</v>
      </c>
      <c r="C18" s="30">
        <v>38057098</v>
      </c>
      <c r="D18" s="30" t="s">
        <v>66</v>
      </c>
      <c r="E18" s="30" t="s">
        <v>53</v>
      </c>
      <c r="F18" s="30" t="s">
        <v>53</v>
      </c>
      <c r="G18" s="30" t="s">
        <v>84</v>
      </c>
      <c r="H18" s="30" t="s">
        <v>78</v>
      </c>
      <c r="I18" s="30" t="s">
        <v>56</v>
      </c>
      <c r="J18" s="30" t="s">
        <v>159</v>
      </c>
      <c r="K18" s="30" t="s">
        <v>160</v>
      </c>
      <c r="L18" s="30" t="s">
        <v>161</v>
      </c>
      <c r="M18" s="30" t="s">
        <v>71</v>
      </c>
      <c r="N18" s="30" t="s">
        <v>61</v>
      </c>
      <c r="O18" s="30" t="s">
        <v>72</v>
      </c>
      <c r="P18" s="30" t="s">
        <v>162</v>
      </c>
      <c r="Q18" s="30" t="s">
        <v>74</v>
      </c>
      <c r="R18" s="30">
        <v>0</v>
      </c>
      <c r="S18" s="30">
        <v>0</v>
      </c>
      <c r="T18" s="30">
        <v>99</v>
      </c>
      <c r="U18" s="30">
        <v>0.16808149405772496</v>
      </c>
      <c r="V18" s="30">
        <v>5.4386276631958788E-2</v>
      </c>
      <c r="W18" s="31">
        <v>4.624213618134488E-2</v>
      </c>
    </row>
    <row r="19" spans="1:23" x14ac:dyDescent="0.25">
      <c r="A19" s="32" t="s">
        <v>157</v>
      </c>
      <c r="B19" s="30" t="s">
        <v>158</v>
      </c>
      <c r="C19" s="30">
        <v>38057101</v>
      </c>
      <c r="D19" s="30" t="s">
        <v>66</v>
      </c>
      <c r="E19" s="30" t="s">
        <v>84</v>
      </c>
      <c r="F19" s="30" t="s">
        <v>84</v>
      </c>
      <c r="G19" s="30" t="s">
        <v>54</v>
      </c>
      <c r="H19" s="30" t="s">
        <v>163</v>
      </c>
      <c r="I19" s="30" t="s">
        <v>56</v>
      </c>
      <c r="J19" s="30" t="s">
        <v>164</v>
      </c>
      <c r="K19" s="30" t="s">
        <v>160</v>
      </c>
      <c r="L19" s="30" t="s">
        <v>161</v>
      </c>
      <c r="M19" s="30" t="s">
        <v>71</v>
      </c>
      <c r="N19" s="30" t="s">
        <v>61</v>
      </c>
      <c r="O19" s="30" t="s">
        <v>72</v>
      </c>
      <c r="P19" s="30" t="s">
        <v>165</v>
      </c>
      <c r="Q19" s="30" t="s">
        <v>74</v>
      </c>
      <c r="R19" s="30">
        <v>1</v>
      </c>
      <c r="S19" s="30">
        <v>7.9999999999999996E-6</v>
      </c>
      <c r="T19" s="30">
        <v>108</v>
      </c>
      <c r="U19" s="30">
        <v>0.18336162988115451</v>
      </c>
      <c r="V19" s="30">
        <v>5.8624908295041134E-2</v>
      </c>
      <c r="W19" s="31">
        <v>4.9115492832133151E-2</v>
      </c>
    </row>
    <row r="20" spans="1:23" x14ac:dyDescent="0.25">
      <c r="A20" s="32" t="s">
        <v>157</v>
      </c>
      <c r="B20" s="30" t="s">
        <v>158</v>
      </c>
      <c r="C20" s="30">
        <v>38057122</v>
      </c>
      <c r="D20" s="30" t="s">
        <v>66</v>
      </c>
      <c r="E20" s="30" t="s">
        <v>84</v>
      </c>
      <c r="F20" s="30" t="s">
        <v>84</v>
      </c>
      <c r="G20" s="30" t="s">
        <v>54</v>
      </c>
      <c r="H20" s="30" t="s">
        <v>166</v>
      </c>
      <c r="I20" s="30" t="s">
        <v>56</v>
      </c>
      <c r="J20" s="30" t="s">
        <v>167</v>
      </c>
      <c r="K20" s="30" t="s">
        <v>160</v>
      </c>
      <c r="L20" s="30" t="s">
        <v>161</v>
      </c>
      <c r="M20" s="30" t="s">
        <v>71</v>
      </c>
      <c r="N20" s="30" t="s">
        <v>61</v>
      </c>
      <c r="O20" s="30" t="s">
        <v>72</v>
      </c>
      <c r="P20" s="30" t="s">
        <v>168</v>
      </c>
      <c r="Q20" s="30" t="s">
        <v>74</v>
      </c>
      <c r="R20" s="30">
        <v>1</v>
      </c>
      <c r="S20" s="30">
        <v>3.9999999999999998E-6</v>
      </c>
      <c r="T20" s="30">
        <v>94</v>
      </c>
      <c r="U20" s="30">
        <v>0.15959252971137522</v>
      </c>
      <c r="V20" s="30">
        <v>6.6831148088522169E-2</v>
      </c>
      <c r="W20" s="31">
        <v>5.8171697849403223E-2</v>
      </c>
    </row>
    <row r="21" spans="1:23" x14ac:dyDescent="0.25">
      <c r="A21" s="32" t="s">
        <v>157</v>
      </c>
      <c r="B21" s="30" t="s">
        <v>158</v>
      </c>
      <c r="C21" s="30">
        <v>38057129</v>
      </c>
      <c r="D21" s="30" t="s">
        <v>66</v>
      </c>
      <c r="E21" s="30" t="s">
        <v>84</v>
      </c>
      <c r="F21" s="30" t="s">
        <v>84</v>
      </c>
      <c r="G21" s="30" t="s">
        <v>54</v>
      </c>
      <c r="H21" s="30" t="s">
        <v>78</v>
      </c>
      <c r="I21" s="30" t="s">
        <v>56</v>
      </c>
      <c r="J21" s="30" t="s">
        <v>169</v>
      </c>
      <c r="K21" s="30" t="s">
        <v>160</v>
      </c>
      <c r="L21" s="30" t="s">
        <v>161</v>
      </c>
      <c r="M21" s="30" t="s">
        <v>71</v>
      </c>
      <c r="N21" s="30" t="s">
        <v>61</v>
      </c>
      <c r="O21" s="30" t="s">
        <v>72</v>
      </c>
      <c r="P21" s="30" t="s">
        <v>170</v>
      </c>
      <c r="Q21" s="30" t="s">
        <v>74</v>
      </c>
      <c r="R21" s="30">
        <v>1</v>
      </c>
      <c r="S21" s="30">
        <v>3.9999999999999998E-6</v>
      </c>
      <c r="T21" s="30">
        <v>86</v>
      </c>
      <c r="U21" s="30">
        <v>0.14601018675721561</v>
      </c>
      <c r="V21" s="30">
        <v>6.9136698085292159E-2</v>
      </c>
      <c r="W21" s="31">
        <v>6.0247190886318101E-2</v>
      </c>
    </row>
    <row r="22" spans="1:23" x14ac:dyDescent="0.25">
      <c r="A22" s="32" t="s">
        <v>157</v>
      </c>
      <c r="B22" s="30" t="s">
        <v>158</v>
      </c>
      <c r="C22" s="30">
        <v>38057147</v>
      </c>
      <c r="D22" s="30" t="s">
        <v>66</v>
      </c>
      <c r="E22" s="30" t="s">
        <v>84</v>
      </c>
      <c r="F22" s="30" t="s">
        <v>84</v>
      </c>
      <c r="G22" s="30" t="s">
        <v>54</v>
      </c>
      <c r="H22" s="30" t="s">
        <v>78</v>
      </c>
      <c r="I22" s="30" t="s">
        <v>56</v>
      </c>
      <c r="J22" s="30" t="s">
        <v>171</v>
      </c>
      <c r="K22" s="30" t="s">
        <v>160</v>
      </c>
      <c r="L22" s="30" t="s">
        <v>161</v>
      </c>
      <c r="M22" s="30" t="s">
        <v>71</v>
      </c>
      <c r="N22" s="30" t="s">
        <v>61</v>
      </c>
      <c r="O22" s="30" t="s">
        <v>72</v>
      </c>
      <c r="P22" s="30" t="s">
        <v>172</v>
      </c>
      <c r="Q22" s="30" t="s">
        <v>74</v>
      </c>
      <c r="R22" s="30">
        <v>1</v>
      </c>
      <c r="S22" s="30">
        <v>7.9999999999999996E-6</v>
      </c>
      <c r="T22" s="30">
        <v>67</v>
      </c>
      <c r="U22" s="30">
        <v>0.11375212224108659</v>
      </c>
      <c r="V22" s="30">
        <v>7.966944906928812E-2</v>
      </c>
      <c r="W22" s="31">
        <v>7.7293673891913175E-2</v>
      </c>
    </row>
    <row r="23" spans="1:23" x14ac:dyDescent="0.25">
      <c r="A23" s="32" t="s">
        <v>157</v>
      </c>
      <c r="B23" s="30" t="s">
        <v>158</v>
      </c>
      <c r="C23" s="30">
        <v>38057205</v>
      </c>
      <c r="D23" s="30" t="s">
        <v>173</v>
      </c>
      <c r="E23" s="30" t="s">
        <v>100</v>
      </c>
      <c r="F23" s="30" t="s">
        <v>100</v>
      </c>
      <c r="G23" s="30" t="s">
        <v>77</v>
      </c>
      <c r="H23" s="30" t="s">
        <v>78</v>
      </c>
      <c r="I23" s="30" t="s">
        <v>56</v>
      </c>
      <c r="J23" s="30" t="s">
        <v>174</v>
      </c>
      <c r="K23" s="30" t="s">
        <v>160</v>
      </c>
      <c r="L23" s="30" t="s">
        <v>161</v>
      </c>
      <c r="M23" s="30" t="s">
        <v>105</v>
      </c>
      <c r="N23" s="30" t="s">
        <v>61</v>
      </c>
      <c r="O23" s="30" t="s">
        <v>62</v>
      </c>
      <c r="P23" s="30" t="s">
        <v>62</v>
      </c>
      <c r="Q23" s="30" t="s">
        <v>63</v>
      </c>
      <c r="R23" s="30">
        <v>1</v>
      </c>
      <c r="S23" s="30">
        <v>9.0000000000000002E-6</v>
      </c>
      <c r="T23" s="30">
        <v>63</v>
      </c>
      <c r="U23" s="30">
        <v>0.10696095076400679</v>
      </c>
      <c r="V23" s="30">
        <v>7.0565025170543388E-2</v>
      </c>
      <c r="W23" s="31">
        <v>5.4456139212494828E-2</v>
      </c>
    </row>
    <row r="24" spans="1:23" x14ac:dyDescent="0.25">
      <c r="A24" s="32" t="s">
        <v>175</v>
      </c>
      <c r="B24" s="30" t="s">
        <v>176</v>
      </c>
      <c r="C24" s="30">
        <v>92469604</v>
      </c>
      <c r="D24" s="30" t="s">
        <v>52</v>
      </c>
      <c r="E24" s="30" t="s">
        <v>53</v>
      </c>
      <c r="F24" s="30" t="s">
        <v>53</v>
      </c>
      <c r="G24" s="30" t="s">
        <v>77</v>
      </c>
      <c r="H24" s="30" t="s">
        <v>177</v>
      </c>
      <c r="I24" s="30" t="s">
        <v>56</v>
      </c>
      <c r="J24" s="30" t="s">
        <v>178</v>
      </c>
      <c r="K24" s="30" t="s">
        <v>179</v>
      </c>
      <c r="L24" s="30" t="s">
        <v>180</v>
      </c>
      <c r="M24" s="30" t="s">
        <v>60</v>
      </c>
      <c r="N24" s="30" t="s">
        <v>61</v>
      </c>
      <c r="O24" s="30" t="s">
        <v>62</v>
      </c>
      <c r="P24" s="30" t="s">
        <v>62</v>
      </c>
      <c r="Q24" s="30" t="s">
        <v>63</v>
      </c>
      <c r="R24" s="30">
        <v>1</v>
      </c>
      <c r="S24" s="30">
        <v>7.9999999999999996E-6</v>
      </c>
      <c r="T24" s="30">
        <v>63</v>
      </c>
      <c r="U24" s="30">
        <v>0.10696095076400679</v>
      </c>
      <c r="V24" s="30">
        <v>4.2867613732013407E-2</v>
      </c>
      <c r="W24" s="31">
        <v>0.11076538653788401</v>
      </c>
    </row>
    <row r="25" spans="1:23" x14ac:dyDescent="0.25">
      <c r="A25" s="32" t="s">
        <v>181</v>
      </c>
      <c r="B25" s="30" t="s">
        <v>158</v>
      </c>
      <c r="C25" s="30">
        <v>138132688</v>
      </c>
      <c r="D25" s="30" t="s">
        <v>66</v>
      </c>
      <c r="E25" s="30" t="s">
        <v>54</v>
      </c>
      <c r="F25" s="30" t="s">
        <v>54</v>
      </c>
      <c r="G25" s="30" t="s">
        <v>53</v>
      </c>
      <c r="H25" s="30" t="s">
        <v>78</v>
      </c>
      <c r="I25" s="30" t="s">
        <v>56</v>
      </c>
      <c r="J25" s="30" t="s">
        <v>182</v>
      </c>
      <c r="K25" s="30" t="s">
        <v>183</v>
      </c>
      <c r="L25" s="30" t="s">
        <v>184</v>
      </c>
      <c r="M25" s="30" t="s">
        <v>71</v>
      </c>
      <c r="N25" s="30" t="s">
        <v>61</v>
      </c>
      <c r="O25" s="30" t="s">
        <v>72</v>
      </c>
      <c r="P25" s="30" t="s">
        <v>185</v>
      </c>
      <c r="Q25" s="30" t="s">
        <v>74</v>
      </c>
      <c r="R25" s="30">
        <v>0</v>
      </c>
      <c r="S25" s="30">
        <v>0</v>
      </c>
      <c r="T25" s="30">
        <v>96</v>
      </c>
      <c r="U25" s="30">
        <v>0.16298811544991512</v>
      </c>
      <c r="V25" s="30">
        <v>0.21354174724734568</v>
      </c>
      <c r="W25" s="31">
        <v>0.19017722287235425</v>
      </c>
    </row>
    <row r="26" spans="1:23" x14ac:dyDescent="0.25">
      <c r="A26" s="32" t="s">
        <v>186</v>
      </c>
      <c r="B26" s="30" t="s">
        <v>124</v>
      </c>
      <c r="C26" s="30">
        <v>17604935</v>
      </c>
      <c r="D26" s="30" t="s">
        <v>66</v>
      </c>
      <c r="E26" s="30" t="s">
        <v>54</v>
      </c>
      <c r="F26" s="30" t="s">
        <v>54</v>
      </c>
      <c r="G26" s="30" t="s">
        <v>84</v>
      </c>
      <c r="H26" s="30" t="s">
        <v>187</v>
      </c>
      <c r="I26" s="30" t="s">
        <v>56</v>
      </c>
      <c r="J26" s="30" t="s">
        <v>188</v>
      </c>
      <c r="K26" s="30" t="s">
        <v>189</v>
      </c>
      <c r="L26" s="30" t="s">
        <v>190</v>
      </c>
      <c r="M26" s="30" t="s">
        <v>71</v>
      </c>
      <c r="N26" s="30" t="s">
        <v>61</v>
      </c>
      <c r="O26" s="30" t="s">
        <v>72</v>
      </c>
      <c r="P26" s="30" t="s">
        <v>191</v>
      </c>
      <c r="Q26" s="30" t="s">
        <v>74</v>
      </c>
      <c r="R26" s="30">
        <v>6</v>
      </c>
      <c r="S26" s="30">
        <v>5.0000000000000002E-5</v>
      </c>
      <c r="T26" s="30">
        <v>39</v>
      </c>
      <c r="U26" s="30">
        <v>6.6213921901528014E-2</v>
      </c>
      <c r="V26" s="30">
        <v>7.9360309567018228E-2</v>
      </c>
      <c r="W26" s="31">
        <v>5.3176966295359271E-2</v>
      </c>
    </row>
    <row r="27" spans="1:23" x14ac:dyDescent="0.25">
      <c r="A27" s="32" t="s">
        <v>186</v>
      </c>
      <c r="B27" s="30" t="s">
        <v>124</v>
      </c>
      <c r="C27" s="30">
        <v>17605000</v>
      </c>
      <c r="D27" s="30" t="s">
        <v>66</v>
      </c>
      <c r="E27" s="30" t="s">
        <v>77</v>
      </c>
      <c r="F27" s="30" t="s">
        <v>77</v>
      </c>
      <c r="G27" s="30" t="s">
        <v>54</v>
      </c>
      <c r="H27" s="30" t="s">
        <v>78</v>
      </c>
      <c r="I27" s="30" t="s">
        <v>56</v>
      </c>
      <c r="J27" s="30" t="s">
        <v>192</v>
      </c>
      <c r="K27" s="30" t="s">
        <v>189</v>
      </c>
      <c r="L27" s="30" t="s">
        <v>190</v>
      </c>
      <c r="M27" s="30" t="s">
        <v>71</v>
      </c>
      <c r="N27" s="30" t="s">
        <v>61</v>
      </c>
      <c r="O27" s="30" t="s">
        <v>141</v>
      </c>
      <c r="P27" s="30" t="s">
        <v>193</v>
      </c>
      <c r="Q27" s="30" t="s">
        <v>74</v>
      </c>
      <c r="R27" s="30">
        <v>0</v>
      </c>
      <c r="S27" s="30">
        <v>0</v>
      </c>
      <c r="T27" s="30">
        <v>35</v>
      </c>
      <c r="U27" s="30">
        <v>5.9422750424448216E-2</v>
      </c>
      <c r="V27" s="30">
        <v>5.8485097279377611E-2</v>
      </c>
      <c r="W27" s="31">
        <v>4.2543553466253811E-2</v>
      </c>
    </row>
    <row r="28" spans="1:23" x14ac:dyDescent="0.25">
      <c r="A28" s="32" t="s">
        <v>186</v>
      </c>
      <c r="B28" s="30" t="s">
        <v>124</v>
      </c>
      <c r="C28" s="30">
        <v>17608280</v>
      </c>
      <c r="D28" s="30" t="s">
        <v>52</v>
      </c>
      <c r="E28" s="30" t="s">
        <v>84</v>
      </c>
      <c r="F28" s="30" t="s">
        <v>84</v>
      </c>
      <c r="G28" s="30" t="s">
        <v>54</v>
      </c>
      <c r="H28" s="30" t="s">
        <v>194</v>
      </c>
      <c r="I28" s="30" t="s">
        <v>56</v>
      </c>
      <c r="J28" s="30" t="s">
        <v>195</v>
      </c>
      <c r="K28" s="30" t="s">
        <v>189</v>
      </c>
      <c r="L28" s="30" t="s">
        <v>190</v>
      </c>
      <c r="M28" s="30" t="s">
        <v>60</v>
      </c>
      <c r="N28" s="30" t="s">
        <v>61</v>
      </c>
      <c r="O28" s="30" t="s">
        <v>62</v>
      </c>
      <c r="P28" s="30" t="s">
        <v>62</v>
      </c>
      <c r="Q28" s="30" t="s">
        <v>63</v>
      </c>
      <c r="R28" s="30">
        <v>11</v>
      </c>
      <c r="S28" s="30">
        <v>9.1000000000000003E-5</v>
      </c>
      <c r="T28" s="30">
        <v>36</v>
      </c>
      <c r="U28" s="30">
        <v>6.1120543293718167E-2</v>
      </c>
      <c r="V28" s="30">
        <v>4.5805764425040418E-2</v>
      </c>
      <c r="W28" s="31">
        <v>4.2700339649993271E-2</v>
      </c>
    </row>
    <row r="29" spans="1:23" x14ac:dyDescent="0.25">
      <c r="A29" s="32" t="s">
        <v>186</v>
      </c>
      <c r="B29" s="30" t="s">
        <v>124</v>
      </c>
      <c r="C29" s="30">
        <v>17608296</v>
      </c>
      <c r="D29" s="30" t="s">
        <v>66</v>
      </c>
      <c r="E29" s="30" t="s">
        <v>54</v>
      </c>
      <c r="F29" s="30" t="s">
        <v>54</v>
      </c>
      <c r="G29" s="30" t="s">
        <v>84</v>
      </c>
      <c r="H29" s="30" t="s">
        <v>196</v>
      </c>
      <c r="I29" s="30" t="s">
        <v>56</v>
      </c>
      <c r="J29" s="30" t="s">
        <v>197</v>
      </c>
      <c r="K29" s="30" t="s">
        <v>189</v>
      </c>
      <c r="L29" s="30" t="s">
        <v>190</v>
      </c>
      <c r="M29" s="30" t="s">
        <v>71</v>
      </c>
      <c r="N29" s="30" t="s">
        <v>61</v>
      </c>
      <c r="O29" s="30" t="s">
        <v>72</v>
      </c>
      <c r="P29" s="30" t="s">
        <v>198</v>
      </c>
      <c r="Q29" s="30" t="s">
        <v>74</v>
      </c>
      <c r="R29" s="30">
        <v>11</v>
      </c>
      <c r="S29" s="30">
        <v>9.1000000000000003E-5</v>
      </c>
      <c r="T29" s="30">
        <v>48</v>
      </c>
      <c r="U29" s="30">
        <v>8.1494057724957561E-2</v>
      </c>
      <c r="V29" s="30">
        <v>5.3593485261825891E-2</v>
      </c>
      <c r="W29" s="31">
        <v>4.5293811034068793E-2</v>
      </c>
    </row>
    <row r="30" spans="1:23" x14ac:dyDescent="0.25">
      <c r="A30" s="32" t="s">
        <v>199</v>
      </c>
      <c r="B30" s="30" t="s">
        <v>200</v>
      </c>
      <c r="C30" s="30">
        <v>186652347</v>
      </c>
      <c r="D30" s="30" t="s">
        <v>173</v>
      </c>
      <c r="E30" s="30" t="s">
        <v>100</v>
      </c>
      <c r="F30" s="30" t="s">
        <v>100</v>
      </c>
      <c r="G30" s="30" t="s">
        <v>84</v>
      </c>
      <c r="H30" s="30" t="s">
        <v>201</v>
      </c>
      <c r="I30" s="30" t="s">
        <v>56</v>
      </c>
      <c r="J30" s="30" t="s">
        <v>202</v>
      </c>
      <c r="K30" s="30" t="s">
        <v>203</v>
      </c>
      <c r="L30" s="30" t="s">
        <v>204</v>
      </c>
      <c r="M30" s="30" t="s">
        <v>105</v>
      </c>
      <c r="N30" s="30" t="s">
        <v>61</v>
      </c>
      <c r="O30" s="30" t="s">
        <v>62</v>
      </c>
      <c r="P30" s="30" t="s">
        <v>62</v>
      </c>
      <c r="Q30" s="30" t="s">
        <v>63</v>
      </c>
      <c r="R30" s="30">
        <v>0</v>
      </c>
      <c r="S30" s="30">
        <v>0</v>
      </c>
      <c r="T30" s="30">
        <v>38</v>
      </c>
      <c r="U30" s="30">
        <v>6.4516129032258063E-2</v>
      </c>
      <c r="V30" s="30">
        <v>9.1360026346537143E-2</v>
      </c>
      <c r="W30" s="31">
        <v>8.0448660945660347E-2</v>
      </c>
    </row>
    <row r="31" spans="1:23" x14ac:dyDescent="0.25">
      <c r="A31" s="32" t="s">
        <v>205</v>
      </c>
      <c r="B31" s="30" t="s">
        <v>206</v>
      </c>
      <c r="C31" s="30">
        <v>65737474</v>
      </c>
      <c r="D31" s="30" t="s">
        <v>66</v>
      </c>
      <c r="E31" s="30" t="s">
        <v>84</v>
      </c>
      <c r="F31" s="30" t="s">
        <v>84</v>
      </c>
      <c r="G31" s="30" t="s">
        <v>53</v>
      </c>
      <c r="H31" s="30" t="s">
        <v>78</v>
      </c>
      <c r="I31" s="30" t="s">
        <v>56</v>
      </c>
      <c r="J31" s="30" t="s">
        <v>207</v>
      </c>
      <c r="K31" s="30" t="s">
        <v>208</v>
      </c>
      <c r="L31" s="30" t="s">
        <v>209</v>
      </c>
      <c r="M31" s="30" t="s">
        <v>71</v>
      </c>
      <c r="N31" s="30" t="s">
        <v>61</v>
      </c>
      <c r="O31" s="30" t="s">
        <v>72</v>
      </c>
      <c r="P31" s="30" t="s">
        <v>170</v>
      </c>
      <c r="Q31" s="30" t="s">
        <v>74</v>
      </c>
      <c r="R31" s="30">
        <v>0</v>
      </c>
      <c r="S31" s="30">
        <v>0</v>
      </c>
      <c r="T31" s="30">
        <v>33</v>
      </c>
      <c r="U31" s="30">
        <v>5.6027164685908321E-2</v>
      </c>
      <c r="V31" s="30">
        <v>0.10230899489129502</v>
      </c>
      <c r="W31" s="31">
        <v>0.21334700203657234</v>
      </c>
    </row>
    <row r="32" spans="1:23" x14ac:dyDescent="0.25">
      <c r="A32" s="32" t="s">
        <v>210</v>
      </c>
      <c r="B32" s="30" t="s">
        <v>136</v>
      </c>
      <c r="C32" s="30">
        <v>57466291</v>
      </c>
      <c r="D32" s="30" t="s">
        <v>173</v>
      </c>
      <c r="E32" s="30" t="s">
        <v>100</v>
      </c>
      <c r="F32" s="30" t="s">
        <v>100</v>
      </c>
      <c r="G32" s="30" t="s">
        <v>53</v>
      </c>
      <c r="H32" s="30" t="s">
        <v>211</v>
      </c>
      <c r="I32" s="30" t="s">
        <v>56</v>
      </c>
      <c r="J32" s="30" t="s">
        <v>212</v>
      </c>
      <c r="K32" s="30" t="s">
        <v>213</v>
      </c>
      <c r="L32" s="30" t="s">
        <v>214</v>
      </c>
      <c r="M32" s="30" t="s">
        <v>105</v>
      </c>
      <c r="N32" s="30" t="s">
        <v>61</v>
      </c>
      <c r="O32" s="30" t="s">
        <v>62</v>
      </c>
      <c r="P32" s="30" t="s">
        <v>62</v>
      </c>
      <c r="Q32" s="30" t="s">
        <v>63</v>
      </c>
      <c r="R32" s="30">
        <v>1</v>
      </c>
      <c r="S32" s="30">
        <v>3.9999999999999998E-6</v>
      </c>
      <c r="T32" s="30">
        <v>44</v>
      </c>
      <c r="U32" s="30">
        <v>7.4702886247877756E-2</v>
      </c>
      <c r="V32" s="30">
        <v>7.6111573265183044E-2</v>
      </c>
      <c r="W32" s="31">
        <v>6.9326469932024515E-2</v>
      </c>
    </row>
    <row r="33" spans="1:23" x14ac:dyDescent="0.25">
      <c r="A33" s="32" t="s">
        <v>215</v>
      </c>
      <c r="B33" s="30" t="s">
        <v>124</v>
      </c>
      <c r="C33" s="30">
        <v>52799299</v>
      </c>
      <c r="D33" s="30" t="s">
        <v>216</v>
      </c>
      <c r="E33" s="30" t="s">
        <v>217</v>
      </c>
      <c r="F33" s="30" t="s">
        <v>217</v>
      </c>
      <c r="G33" s="30" t="s">
        <v>100</v>
      </c>
      <c r="H33" s="30" t="s">
        <v>218</v>
      </c>
      <c r="I33" s="30" t="s">
        <v>56</v>
      </c>
      <c r="J33" s="30" t="s">
        <v>219</v>
      </c>
      <c r="K33" s="30" t="s">
        <v>220</v>
      </c>
      <c r="L33" s="30" t="s">
        <v>221</v>
      </c>
      <c r="M33" s="30" t="s">
        <v>222</v>
      </c>
      <c r="N33" s="30" t="s">
        <v>61</v>
      </c>
      <c r="O33" s="30" t="s">
        <v>62</v>
      </c>
      <c r="P33" s="30" t="s">
        <v>62</v>
      </c>
      <c r="Q33" s="30" t="s">
        <v>63</v>
      </c>
      <c r="R33" s="30">
        <v>5</v>
      </c>
      <c r="S33" s="30">
        <v>3.6000000000000001E-5</v>
      </c>
      <c r="T33" s="30">
        <v>35</v>
      </c>
      <c r="U33" s="30">
        <v>5.9422750424448216E-2</v>
      </c>
      <c r="V33" s="30">
        <v>6.6438133240592182E-2</v>
      </c>
      <c r="W33" s="31">
        <v>3.6942056128411588E-2</v>
      </c>
    </row>
    <row r="34" spans="1:23" x14ac:dyDescent="0.25">
      <c r="A34" s="32" t="s">
        <v>223</v>
      </c>
      <c r="B34" s="30" t="s">
        <v>65</v>
      </c>
      <c r="C34" s="30">
        <v>153958610</v>
      </c>
      <c r="D34" s="30" t="s">
        <v>66</v>
      </c>
      <c r="E34" s="30" t="s">
        <v>54</v>
      </c>
      <c r="F34" s="30" t="s">
        <v>54</v>
      </c>
      <c r="G34" s="30" t="s">
        <v>53</v>
      </c>
      <c r="H34" s="30" t="s">
        <v>224</v>
      </c>
      <c r="I34" s="30" t="s">
        <v>56</v>
      </c>
      <c r="J34" s="30" t="s">
        <v>225</v>
      </c>
      <c r="K34" s="30" t="s">
        <v>226</v>
      </c>
      <c r="L34" s="30" t="s">
        <v>227</v>
      </c>
      <c r="M34" s="30" t="s">
        <v>71</v>
      </c>
      <c r="N34" s="30" t="s">
        <v>61</v>
      </c>
      <c r="O34" s="30" t="s">
        <v>141</v>
      </c>
      <c r="P34" s="30" t="s">
        <v>228</v>
      </c>
      <c r="Q34" s="30" t="s">
        <v>74</v>
      </c>
      <c r="R34" s="30">
        <v>8</v>
      </c>
      <c r="S34" s="30">
        <v>7.7000000000000001E-5</v>
      </c>
      <c r="T34" s="30">
        <v>35</v>
      </c>
      <c r="U34" s="30">
        <v>5.9422750424448216E-2</v>
      </c>
      <c r="V34" s="30">
        <v>0.14053508359295561</v>
      </c>
      <c r="W34" s="31">
        <v>0.11301320927360947</v>
      </c>
    </row>
    <row r="35" spans="1:23" x14ac:dyDescent="0.25">
      <c r="A35" s="32" t="s">
        <v>229</v>
      </c>
      <c r="B35" s="30" t="s">
        <v>230</v>
      </c>
      <c r="C35" s="30">
        <v>14854156</v>
      </c>
      <c r="D35" s="30" t="s">
        <v>66</v>
      </c>
      <c r="E35" s="30" t="s">
        <v>84</v>
      </c>
      <c r="F35" s="30" t="s">
        <v>84</v>
      </c>
      <c r="G35" s="30" t="s">
        <v>53</v>
      </c>
      <c r="H35" s="30" t="s">
        <v>231</v>
      </c>
      <c r="I35" s="30" t="s">
        <v>56</v>
      </c>
      <c r="J35" s="30" t="s">
        <v>232</v>
      </c>
      <c r="K35" s="30" t="s">
        <v>233</v>
      </c>
      <c r="L35" s="30" t="s">
        <v>234</v>
      </c>
      <c r="M35" s="30" t="s">
        <v>71</v>
      </c>
      <c r="N35" s="30" t="s">
        <v>61</v>
      </c>
      <c r="O35" s="30" t="s">
        <v>141</v>
      </c>
      <c r="P35" s="30" t="s">
        <v>168</v>
      </c>
      <c r="Q35" s="30" t="s">
        <v>74</v>
      </c>
      <c r="R35" s="30">
        <v>2</v>
      </c>
      <c r="S35" s="30">
        <v>9.0000000000000002E-6</v>
      </c>
      <c r="T35" s="30">
        <v>37</v>
      </c>
      <c r="U35" s="30">
        <v>6.2818336162988112E-2</v>
      </c>
      <c r="V35" s="30">
        <v>0.13520178320026738</v>
      </c>
      <c r="W35" s="31">
        <v>0.11123946977208048</v>
      </c>
    </row>
    <row r="36" spans="1:23" x14ac:dyDescent="0.25">
      <c r="A36" s="32" t="s">
        <v>235</v>
      </c>
      <c r="B36" s="30" t="s">
        <v>124</v>
      </c>
      <c r="C36" s="30">
        <v>150389545</v>
      </c>
      <c r="D36" s="30" t="s">
        <v>216</v>
      </c>
      <c r="E36" s="30" t="s">
        <v>54</v>
      </c>
      <c r="F36" s="30" t="s">
        <v>54</v>
      </c>
      <c r="G36" s="30" t="s">
        <v>53</v>
      </c>
      <c r="H36" s="30" t="s">
        <v>236</v>
      </c>
      <c r="I36" s="30" t="s">
        <v>56</v>
      </c>
      <c r="J36" s="30" t="s">
        <v>237</v>
      </c>
      <c r="K36" s="30" t="s">
        <v>238</v>
      </c>
      <c r="L36" s="30" t="s">
        <v>239</v>
      </c>
      <c r="M36" s="30" t="s">
        <v>240</v>
      </c>
      <c r="N36" s="30" t="s">
        <v>61</v>
      </c>
      <c r="O36" s="30" t="s">
        <v>62</v>
      </c>
      <c r="P36" s="30" t="s">
        <v>62</v>
      </c>
      <c r="Q36" s="30" t="s">
        <v>63</v>
      </c>
      <c r="R36" s="30">
        <v>2</v>
      </c>
      <c r="S36" s="30">
        <v>7.9999999999999996E-6</v>
      </c>
      <c r="T36" s="30">
        <v>43</v>
      </c>
      <c r="U36" s="30">
        <v>7.3005093378607805E-2</v>
      </c>
      <c r="V36" s="30">
        <v>0.1750641614694661</v>
      </c>
      <c r="W36" s="31">
        <v>0.14706635482100985</v>
      </c>
    </row>
    <row r="37" spans="1:23" x14ac:dyDescent="0.25">
      <c r="A37" s="32" t="s">
        <v>241</v>
      </c>
      <c r="B37" s="30" t="s">
        <v>83</v>
      </c>
      <c r="C37" s="30">
        <v>155916631</v>
      </c>
      <c r="D37" s="30" t="s">
        <v>98</v>
      </c>
      <c r="E37" s="30" t="s">
        <v>242</v>
      </c>
      <c r="F37" s="30" t="s">
        <v>242</v>
      </c>
      <c r="G37" s="30" t="s">
        <v>100</v>
      </c>
      <c r="H37" s="30" t="s">
        <v>243</v>
      </c>
      <c r="I37" s="30" t="s">
        <v>56</v>
      </c>
      <c r="J37" s="30" t="s">
        <v>244</v>
      </c>
      <c r="K37" s="30" t="s">
        <v>245</v>
      </c>
      <c r="L37" s="30" t="s">
        <v>246</v>
      </c>
      <c r="M37" s="30" t="s">
        <v>105</v>
      </c>
      <c r="N37" s="30" t="s">
        <v>61</v>
      </c>
      <c r="O37" s="30" t="s">
        <v>62</v>
      </c>
      <c r="P37" s="30" t="s">
        <v>62</v>
      </c>
      <c r="Q37" s="30" t="s">
        <v>63</v>
      </c>
      <c r="R37" s="30">
        <v>0</v>
      </c>
      <c r="S37" s="30">
        <v>0</v>
      </c>
      <c r="T37" s="30">
        <v>55</v>
      </c>
      <c r="U37" s="30">
        <v>9.3378607809847206E-2</v>
      </c>
      <c r="V37" s="30">
        <v>4.6711495039885004E-2</v>
      </c>
      <c r="W37" s="31">
        <v>4.1788594394930399E-2</v>
      </c>
    </row>
    <row r="38" spans="1:23" x14ac:dyDescent="0.25">
      <c r="A38" s="32" t="s">
        <v>247</v>
      </c>
      <c r="B38" s="30" t="s">
        <v>136</v>
      </c>
      <c r="C38" s="30">
        <v>27797835</v>
      </c>
      <c r="D38" s="30" t="s">
        <v>173</v>
      </c>
      <c r="E38" s="30" t="s">
        <v>100</v>
      </c>
      <c r="F38" s="30" t="s">
        <v>100</v>
      </c>
      <c r="G38" s="30" t="s">
        <v>53</v>
      </c>
      <c r="H38" s="30" t="s">
        <v>248</v>
      </c>
      <c r="I38" s="30" t="s">
        <v>56</v>
      </c>
      <c r="J38" s="30" t="s">
        <v>249</v>
      </c>
      <c r="K38" s="30" t="s">
        <v>250</v>
      </c>
      <c r="L38" s="30" t="s">
        <v>251</v>
      </c>
      <c r="M38" s="30" t="s">
        <v>105</v>
      </c>
      <c r="N38" s="30" t="s">
        <v>61</v>
      </c>
      <c r="O38" s="30" t="s">
        <v>62</v>
      </c>
      <c r="P38" s="30" t="s">
        <v>62</v>
      </c>
      <c r="Q38" s="30" t="s">
        <v>63</v>
      </c>
      <c r="R38" s="30">
        <v>3</v>
      </c>
      <c r="S38" s="30">
        <v>1.2E-5</v>
      </c>
      <c r="T38" s="30">
        <v>32</v>
      </c>
      <c r="U38" s="30">
        <v>5.4329371816638369E-2</v>
      </c>
      <c r="V38" s="30">
        <v>9.9522206017892023E-2</v>
      </c>
      <c r="W38" s="31">
        <v>8.1596457899831928E-2</v>
      </c>
    </row>
    <row r="39" spans="1:23" x14ac:dyDescent="0.25">
      <c r="A39" s="32" t="s">
        <v>252</v>
      </c>
      <c r="B39" s="30" t="s">
        <v>83</v>
      </c>
      <c r="C39" s="30">
        <v>21815981</v>
      </c>
      <c r="D39" s="30" t="s">
        <v>66</v>
      </c>
      <c r="E39" s="30" t="s">
        <v>54</v>
      </c>
      <c r="F39" s="30" t="s">
        <v>54</v>
      </c>
      <c r="G39" s="30" t="s">
        <v>53</v>
      </c>
      <c r="H39" s="30" t="s">
        <v>253</v>
      </c>
      <c r="I39" s="30" t="s">
        <v>56</v>
      </c>
      <c r="J39" s="30" t="s">
        <v>254</v>
      </c>
      <c r="K39" s="30" t="s">
        <v>255</v>
      </c>
      <c r="L39" s="30" t="s">
        <v>256</v>
      </c>
      <c r="M39" s="30" t="s">
        <v>71</v>
      </c>
      <c r="N39" s="30" t="s">
        <v>61</v>
      </c>
      <c r="O39" s="30" t="s">
        <v>72</v>
      </c>
      <c r="P39" s="30" t="s">
        <v>168</v>
      </c>
      <c r="Q39" s="30" t="s">
        <v>74</v>
      </c>
      <c r="R39" s="30">
        <v>3</v>
      </c>
      <c r="S39" s="30">
        <v>1.1E-5</v>
      </c>
      <c r="T39" s="30">
        <v>34</v>
      </c>
      <c r="U39" s="30">
        <v>5.7724957555178265E-2</v>
      </c>
      <c r="V39" s="30">
        <v>0.18925868424707698</v>
      </c>
      <c r="W39" s="31">
        <v>0.15903970967788703</v>
      </c>
    </row>
    <row r="40" spans="1:23" x14ac:dyDescent="0.25">
      <c r="A40" s="32" t="s">
        <v>257</v>
      </c>
      <c r="B40" s="30" t="s">
        <v>176</v>
      </c>
      <c r="C40" s="30">
        <v>2513248</v>
      </c>
      <c r="D40" s="30" t="s">
        <v>98</v>
      </c>
      <c r="E40" s="30" t="s">
        <v>258</v>
      </c>
      <c r="F40" s="30" t="s">
        <v>258</v>
      </c>
      <c r="G40" s="30" t="s">
        <v>100</v>
      </c>
      <c r="H40" s="30" t="s">
        <v>259</v>
      </c>
      <c r="I40" s="30" t="s">
        <v>56</v>
      </c>
      <c r="J40" s="30" t="s">
        <v>260</v>
      </c>
      <c r="K40" s="30" t="s">
        <v>261</v>
      </c>
      <c r="L40" s="30" t="s">
        <v>262</v>
      </c>
      <c r="M40" s="30" t="s">
        <v>105</v>
      </c>
      <c r="N40" s="30" t="s">
        <v>61</v>
      </c>
      <c r="O40" s="30" t="s">
        <v>62</v>
      </c>
      <c r="P40" s="30" t="s">
        <v>62</v>
      </c>
      <c r="Q40" s="30" t="s">
        <v>63</v>
      </c>
      <c r="R40" s="30">
        <v>2</v>
      </c>
      <c r="S40" s="30">
        <v>4.0000000000000003E-5</v>
      </c>
      <c r="T40" s="30">
        <v>39</v>
      </c>
      <c r="U40" s="30">
        <v>6.6213921901528014E-2</v>
      </c>
      <c r="V40" s="30">
        <v>5.6253427102953245E-2</v>
      </c>
      <c r="W40" s="31">
        <v>3.7238611543436176E-2</v>
      </c>
    </row>
    <row r="41" spans="1:23" x14ac:dyDescent="0.25">
      <c r="A41" s="32" t="s">
        <v>263</v>
      </c>
      <c r="B41" s="30" t="s">
        <v>83</v>
      </c>
      <c r="C41" s="30">
        <v>204619574</v>
      </c>
      <c r="D41" s="30" t="s">
        <v>66</v>
      </c>
      <c r="E41" s="30" t="s">
        <v>77</v>
      </c>
      <c r="F41" s="30" t="s">
        <v>77</v>
      </c>
      <c r="G41" s="30" t="s">
        <v>53</v>
      </c>
      <c r="H41" s="30" t="s">
        <v>264</v>
      </c>
      <c r="I41" s="30" t="s">
        <v>56</v>
      </c>
      <c r="J41" s="30" t="s">
        <v>265</v>
      </c>
      <c r="K41" s="30" t="s">
        <v>266</v>
      </c>
      <c r="L41" s="30" t="s">
        <v>267</v>
      </c>
      <c r="M41" s="30" t="s">
        <v>71</v>
      </c>
      <c r="N41" s="30" t="s">
        <v>61</v>
      </c>
      <c r="O41" s="30" t="s">
        <v>72</v>
      </c>
      <c r="P41" s="30" t="s">
        <v>168</v>
      </c>
      <c r="Q41" s="30" t="s">
        <v>74</v>
      </c>
      <c r="R41" s="30">
        <v>0</v>
      </c>
      <c r="S41" s="30">
        <v>0</v>
      </c>
      <c r="T41" s="30">
        <v>30</v>
      </c>
      <c r="U41" s="30">
        <v>5.0933786078098474E-2</v>
      </c>
      <c r="V41" s="30">
        <v>5.5843182155685289E-2</v>
      </c>
      <c r="W41" s="31">
        <v>4.8254887724239796E-2</v>
      </c>
    </row>
    <row r="42" spans="1:23" x14ac:dyDescent="0.25">
      <c r="A42" s="32" t="s">
        <v>268</v>
      </c>
      <c r="B42" s="30" t="s">
        <v>176</v>
      </c>
      <c r="C42" s="30">
        <v>142058268</v>
      </c>
      <c r="D42" s="30" t="s">
        <v>52</v>
      </c>
      <c r="E42" s="30" t="s">
        <v>84</v>
      </c>
      <c r="F42" s="30" t="s">
        <v>84</v>
      </c>
      <c r="G42" s="30" t="s">
        <v>77</v>
      </c>
      <c r="H42" s="30" t="s">
        <v>269</v>
      </c>
      <c r="I42" s="30" t="s">
        <v>56</v>
      </c>
      <c r="J42" s="30" t="s">
        <v>270</v>
      </c>
      <c r="K42" s="30" t="s">
        <v>271</v>
      </c>
      <c r="L42" s="30" t="s">
        <v>272</v>
      </c>
      <c r="M42" s="30" t="s">
        <v>60</v>
      </c>
      <c r="N42" s="30" t="s">
        <v>61</v>
      </c>
      <c r="O42" s="30" t="s">
        <v>62</v>
      </c>
      <c r="P42" s="30" t="s">
        <v>62</v>
      </c>
      <c r="Q42" s="30" t="s">
        <v>63</v>
      </c>
      <c r="R42" s="30">
        <v>1</v>
      </c>
      <c r="S42" s="30">
        <v>7.9999999999999996E-6</v>
      </c>
      <c r="T42" s="30">
        <v>52</v>
      </c>
      <c r="U42" s="30">
        <v>8.8285229202037352E-2</v>
      </c>
      <c r="V42" s="30">
        <v>0.11094994223477944</v>
      </c>
      <c r="W42" s="31">
        <v>0.10202301828038698</v>
      </c>
    </row>
    <row r="43" spans="1:23" x14ac:dyDescent="0.25">
      <c r="A43" s="32" t="s">
        <v>273</v>
      </c>
      <c r="B43" s="30" t="s">
        <v>230</v>
      </c>
      <c r="C43" s="30">
        <v>128106848</v>
      </c>
      <c r="D43" s="30" t="s">
        <v>98</v>
      </c>
      <c r="E43" s="30" t="s">
        <v>274</v>
      </c>
      <c r="F43" s="30" t="s">
        <v>274</v>
      </c>
      <c r="G43" s="30" t="s">
        <v>100</v>
      </c>
      <c r="H43" s="30" t="s">
        <v>275</v>
      </c>
      <c r="I43" s="30" t="s">
        <v>56</v>
      </c>
      <c r="J43" s="30" t="s">
        <v>276</v>
      </c>
      <c r="K43" s="30" t="s">
        <v>277</v>
      </c>
      <c r="L43" s="30" t="s">
        <v>278</v>
      </c>
      <c r="M43" s="30" t="s">
        <v>105</v>
      </c>
      <c r="N43" s="30" t="s">
        <v>61</v>
      </c>
      <c r="O43" s="30" t="s">
        <v>62</v>
      </c>
      <c r="P43" s="30" t="s">
        <v>62</v>
      </c>
      <c r="Q43" s="30" t="s">
        <v>63</v>
      </c>
      <c r="R43" s="30">
        <v>12</v>
      </c>
      <c r="S43" s="30">
        <v>5.5000000000000002E-5</v>
      </c>
      <c r="T43" s="30">
        <v>495</v>
      </c>
      <c r="U43" s="30">
        <v>0.84040747028862484</v>
      </c>
      <c r="V43" s="30">
        <v>6.2790082521760951E-2</v>
      </c>
      <c r="W43" s="31">
        <v>5.8455861496213748E-2</v>
      </c>
    </row>
    <row r="44" spans="1:23" x14ac:dyDescent="0.25">
      <c r="A44" s="32" t="s">
        <v>279</v>
      </c>
      <c r="B44" s="30" t="s">
        <v>230</v>
      </c>
      <c r="C44" s="30">
        <v>17853075</v>
      </c>
      <c r="D44" s="30" t="s">
        <v>66</v>
      </c>
      <c r="E44" s="30" t="s">
        <v>84</v>
      </c>
      <c r="F44" s="30" t="s">
        <v>84</v>
      </c>
      <c r="G44" s="30" t="s">
        <v>77</v>
      </c>
      <c r="H44" s="30" t="s">
        <v>78</v>
      </c>
      <c r="I44" s="30" t="s">
        <v>56</v>
      </c>
      <c r="J44" s="30" t="s">
        <v>280</v>
      </c>
      <c r="K44" s="30" t="s">
        <v>281</v>
      </c>
      <c r="L44" s="30" t="s">
        <v>282</v>
      </c>
      <c r="M44" s="30" t="s">
        <v>71</v>
      </c>
      <c r="N44" s="30" t="s">
        <v>61</v>
      </c>
      <c r="O44" s="30" t="s">
        <v>72</v>
      </c>
      <c r="P44" s="30" t="s">
        <v>170</v>
      </c>
      <c r="Q44" s="30" t="s">
        <v>74</v>
      </c>
      <c r="R44" s="30">
        <v>0</v>
      </c>
      <c r="S44" s="30">
        <v>0</v>
      </c>
      <c r="T44" s="30">
        <v>35</v>
      </c>
      <c r="U44" s="30">
        <v>5.9422750424448216E-2</v>
      </c>
      <c r="V44" s="30">
        <v>0.17014297203572493</v>
      </c>
      <c r="W44" s="31">
        <v>0.16033844626070146</v>
      </c>
    </row>
    <row r="45" spans="1:23" x14ac:dyDescent="0.25">
      <c r="A45" s="32" t="s">
        <v>283</v>
      </c>
      <c r="B45" s="30" t="s">
        <v>284</v>
      </c>
      <c r="C45" s="30">
        <v>47622719</v>
      </c>
      <c r="D45" s="30" t="s">
        <v>52</v>
      </c>
      <c r="E45" s="30" t="s">
        <v>84</v>
      </c>
      <c r="F45" s="30" t="s">
        <v>84</v>
      </c>
      <c r="G45" s="30" t="s">
        <v>54</v>
      </c>
      <c r="H45" s="30" t="s">
        <v>285</v>
      </c>
      <c r="I45" s="30" t="s">
        <v>56</v>
      </c>
      <c r="J45" s="30" t="s">
        <v>286</v>
      </c>
      <c r="K45" s="30" t="s">
        <v>287</v>
      </c>
      <c r="L45" s="30" t="s">
        <v>288</v>
      </c>
      <c r="M45" s="30" t="s">
        <v>60</v>
      </c>
      <c r="N45" s="30" t="s">
        <v>61</v>
      </c>
      <c r="O45" s="30" t="s">
        <v>62</v>
      </c>
      <c r="P45" s="30" t="s">
        <v>62</v>
      </c>
      <c r="Q45" s="30" t="s">
        <v>63</v>
      </c>
      <c r="R45" s="30">
        <v>0</v>
      </c>
      <c r="S45" s="30">
        <v>0</v>
      </c>
      <c r="T45" s="30">
        <v>63</v>
      </c>
      <c r="U45" s="30">
        <v>0.10696095076400679</v>
      </c>
      <c r="V45" s="30">
        <v>7.6046509297303833E-2</v>
      </c>
      <c r="W45" s="31">
        <v>5.1466119382883035E-2</v>
      </c>
    </row>
    <row r="46" spans="1:23" x14ac:dyDescent="0.25">
      <c r="A46" s="32" t="s">
        <v>283</v>
      </c>
      <c r="B46" s="30" t="s">
        <v>284</v>
      </c>
      <c r="C46" s="30">
        <v>47625713</v>
      </c>
      <c r="D46" s="30" t="s">
        <v>66</v>
      </c>
      <c r="E46" s="30" t="s">
        <v>77</v>
      </c>
      <c r="F46" s="30" t="s">
        <v>77</v>
      </c>
      <c r="G46" s="30" t="s">
        <v>53</v>
      </c>
      <c r="H46" s="30" t="s">
        <v>289</v>
      </c>
      <c r="I46" s="30" t="s">
        <v>56</v>
      </c>
      <c r="J46" s="30" t="s">
        <v>290</v>
      </c>
      <c r="K46" s="30" t="s">
        <v>287</v>
      </c>
      <c r="L46" s="30" t="s">
        <v>288</v>
      </c>
      <c r="M46" s="30" t="s">
        <v>71</v>
      </c>
      <c r="N46" s="30" t="s">
        <v>61</v>
      </c>
      <c r="O46" s="30" t="s">
        <v>72</v>
      </c>
      <c r="P46" s="30" t="s">
        <v>291</v>
      </c>
      <c r="Q46" s="30" t="s">
        <v>74</v>
      </c>
      <c r="R46" s="30">
        <v>1</v>
      </c>
      <c r="S46" s="30">
        <v>7.9999999999999996E-6</v>
      </c>
      <c r="T46" s="30">
        <v>58</v>
      </c>
      <c r="U46" s="30">
        <v>9.8471986417657045E-2</v>
      </c>
      <c r="V46" s="30">
        <v>5.0950323984749024E-2</v>
      </c>
      <c r="W46" s="31">
        <v>4.8851353838749244E-2</v>
      </c>
    </row>
    <row r="47" spans="1:23" x14ac:dyDescent="0.25">
      <c r="A47" s="32" t="s">
        <v>292</v>
      </c>
      <c r="B47" s="30" t="s">
        <v>83</v>
      </c>
      <c r="C47" s="30">
        <v>120812042</v>
      </c>
      <c r="D47" s="30" t="s">
        <v>66</v>
      </c>
      <c r="E47" s="30" t="s">
        <v>77</v>
      </c>
      <c r="F47" s="30" t="s">
        <v>77</v>
      </c>
      <c r="G47" s="30" t="s">
        <v>53</v>
      </c>
      <c r="H47" s="30" t="s">
        <v>293</v>
      </c>
      <c r="I47" s="30" t="s">
        <v>56</v>
      </c>
      <c r="J47" s="30" t="s">
        <v>294</v>
      </c>
      <c r="K47" s="30" t="s">
        <v>295</v>
      </c>
      <c r="L47" s="30" t="s">
        <v>296</v>
      </c>
      <c r="M47" s="30" t="s">
        <v>71</v>
      </c>
      <c r="N47" s="30" t="s">
        <v>61</v>
      </c>
      <c r="O47" s="30" t="s">
        <v>297</v>
      </c>
      <c r="P47" s="30" t="s">
        <v>298</v>
      </c>
      <c r="Q47" s="30" t="s">
        <v>74</v>
      </c>
      <c r="R47" s="30">
        <v>0</v>
      </c>
      <c r="S47" s="30">
        <v>0</v>
      </c>
      <c r="T47" s="30">
        <v>108</v>
      </c>
      <c r="U47" s="30">
        <v>0.18336162988115451</v>
      </c>
      <c r="V47" s="30">
        <v>6.1993423271664794E-2</v>
      </c>
      <c r="W47" s="31">
        <v>7.9735019170959875E-2</v>
      </c>
    </row>
    <row r="48" spans="1:23" x14ac:dyDescent="0.25">
      <c r="A48" s="32" t="s">
        <v>299</v>
      </c>
      <c r="B48" s="30" t="s">
        <v>83</v>
      </c>
      <c r="C48" s="30">
        <v>248453753</v>
      </c>
      <c r="D48" s="30" t="s">
        <v>173</v>
      </c>
      <c r="E48" s="30" t="s">
        <v>100</v>
      </c>
      <c r="F48" s="30" t="s">
        <v>100</v>
      </c>
      <c r="G48" s="30" t="s">
        <v>274</v>
      </c>
      <c r="H48" s="30" t="s">
        <v>300</v>
      </c>
      <c r="I48" s="30" t="s">
        <v>56</v>
      </c>
      <c r="J48" s="30" t="s">
        <v>301</v>
      </c>
      <c r="K48" s="30" t="s">
        <v>302</v>
      </c>
      <c r="L48" s="30" t="s">
        <v>303</v>
      </c>
      <c r="M48" s="30" t="s">
        <v>105</v>
      </c>
      <c r="N48" s="30" t="s">
        <v>61</v>
      </c>
      <c r="O48" s="30" t="s">
        <v>62</v>
      </c>
      <c r="P48" s="30" t="s">
        <v>62</v>
      </c>
      <c r="Q48" s="30" t="s">
        <v>63</v>
      </c>
      <c r="R48" s="30">
        <v>0</v>
      </c>
      <c r="S48" s="30">
        <v>0</v>
      </c>
      <c r="T48" s="30">
        <v>31</v>
      </c>
      <c r="U48" s="30">
        <v>5.2631578947368418E-2</v>
      </c>
      <c r="V48" s="30">
        <v>4.8402687197095513E-2</v>
      </c>
      <c r="W48" s="31">
        <v>0.18064675749146719</v>
      </c>
    </row>
    <row r="49" spans="1:23" x14ac:dyDescent="0.25">
      <c r="A49" s="32" t="s">
        <v>304</v>
      </c>
      <c r="B49" s="30" t="s">
        <v>83</v>
      </c>
      <c r="C49" s="30">
        <v>248273810</v>
      </c>
      <c r="D49" s="30" t="s">
        <v>98</v>
      </c>
      <c r="E49" s="30" t="s">
        <v>54</v>
      </c>
      <c r="F49" s="30" t="s">
        <v>54</v>
      </c>
      <c r="G49" s="30" t="s">
        <v>100</v>
      </c>
      <c r="H49" s="30" t="s">
        <v>305</v>
      </c>
      <c r="I49" s="30" t="s">
        <v>56</v>
      </c>
      <c r="J49" s="30" t="s">
        <v>306</v>
      </c>
      <c r="K49" s="30" t="s">
        <v>307</v>
      </c>
      <c r="L49" s="30" t="s">
        <v>308</v>
      </c>
      <c r="M49" s="30" t="s">
        <v>105</v>
      </c>
      <c r="N49" s="30" t="s">
        <v>61</v>
      </c>
      <c r="O49" s="30" t="s">
        <v>62</v>
      </c>
      <c r="P49" s="30" t="s">
        <v>62</v>
      </c>
      <c r="Q49" s="30" t="s">
        <v>63</v>
      </c>
      <c r="R49" s="30">
        <v>4</v>
      </c>
      <c r="S49" s="30">
        <v>3.6999999999999998E-5</v>
      </c>
      <c r="T49" s="30">
        <v>43</v>
      </c>
      <c r="U49" s="30">
        <v>7.3005093378607805E-2</v>
      </c>
      <c r="V49" s="30">
        <v>4.9425600111629241E-2</v>
      </c>
      <c r="W49" s="31">
        <v>7.0667197182201505E-2</v>
      </c>
    </row>
    <row r="50" spans="1:23" x14ac:dyDescent="0.25">
      <c r="A50" s="32" t="s">
        <v>309</v>
      </c>
      <c r="B50" s="30" t="s">
        <v>284</v>
      </c>
      <c r="C50" s="30">
        <v>124265794</v>
      </c>
      <c r="D50" s="30" t="s">
        <v>98</v>
      </c>
      <c r="E50" s="30" t="s">
        <v>54</v>
      </c>
      <c r="F50" s="30" t="s">
        <v>54</v>
      </c>
      <c r="G50" s="30" t="s">
        <v>100</v>
      </c>
      <c r="H50" s="30" t="s">
        <v>310</v>
      </c>
      <c r="I50" s="30" t="s">
        <v>56</v>
      </c>
      <c r="J50" s="30" t="s">
        <v>311</v>
      </c>
      <c r="K50" s="30" t="s">
        <v>312</v>
      </c>
      <c r="L50" s="30" t="s">
        <v>313</v>
      </c>
      <c r="M50" s="30" t="s">
        <v>105</v>
      </c>
      <c r="N50" s="30" t="s">
        <v>61</v>
      </c>
      <c r="O50" s="30" t="s">
        <v>62</v>
      </c>
      <c r="P50" s="30" t="s">
        <v>62</v>
      </c>
      <c r="Q50" s="30" t="s">
        <v>63</v>
      </c>
      <c r="R50" s="30">
        <v>8</v>
      </c>
      <c r="S50" s="30">
        <v>6.6000000000000005E-5</v>
      </c>
      <c r="T50" s="30">
        <v>111</v>
      </c>
      <c r="U50" s="30">
        <v>0.18845500848896435</v>
      </c>
      <c r="V50" s="30">
        <v>6.7704119336608234E-2</v>
      </c>
      <c r="W50" s="31">
        <v>5.0887298124883511E-2</v>
      </c>
    </row>
    <row r="51" spans="1:23" x14ac:dyDescent="0.25">
      <c r="A51" s="32" t="s">
        <v>314</v>
      </c>
      <c r="B51" s="30" t="s">
        <v>83</v>
      </c>
      <c r="C51" s="30">
        <v>111416424</v>
      </c>
      <c r="D51" s="30" t="s">
        <v>173</v>
      </c>
      <c r="E51" s="30" t="s">
        <v>100</v>
      </c>
      <c r="F51" s="30" t="s">
        <v>100</v>
      </c>
      <c r="G51" s="30" t="s">
        <v>84</v>
      </c>
      <c r="H51" s="30" t="s">
        <v>315</v>
      </c>
      <c r="I51" s="30" t="s">
        <v>56</v>
      </c>
      <c r="J51" s="30" t="s">
        <v>316</v>
      </c>
      <c r="K51" s="30" t="s">
        <v>317</v>
      </c>
      <c r="L51" s="30" t="s">
        <v>318</v>
      </c>
      <c r="M51" s="30" t="s">
        <v>105</v>
      </c>
      <c r="N51" s="30" t="s">
        <v>61</v>
      </c>
      <c r="O51" s="30" t="s">
        <v>62</v>
      </c>
      <c r="P51" s="30" t="s">
        <v>62</v>
      </c>
      <c r="Q51" s="30" t="s">
        <v>63</v>
      </c>
      <c r="R51" s="30">
        <v>2</v>
      </c>
      <c r="S51" s="30">
        <v>1.7E-5</v>
      </c>
      <c r="T51" s="30">
        <v>33</v>
      </c>
      <c r="U51" s="30">
        <v>5.6027164685908321E-2</v>
      </c>
      <c r="V51" s="30">
        <v>8.2446609951716612E-2</v>
      </c>
      <c r="W51" s="31">
        <v>6.2013177828099592E-2</v>
      </c>
    </row>
    <row r="52" spans="1:23" x14ac:dyDescent="0.25">
      <c r="A52" s="32" t="s">
        <v>319</v>
      </c>
      <c r="B52" s="30" t="s">
        <v>320</v>
      </c>
      <c r="C52" s="30">
        <v>25096565</v>
      </c>
      <c r="D52" s="30" t="s">
        <v>66</v>
      </c>
      <c r="E52" s="30" t="s">
        <v>53</v>
      </c>
      <c r="F52" s="30" t="s">
        <v>53</v>
      </c>
      <c r="G52" s="30" t="s">
        <v>54</v>
      </c>
      <c r="H52" s="30" t="s">
        <v>321</v>
      </c>
      <c r="I52" s="30" t="s">
        <v>56</v>
      </c>
      <c r="J52" s="30" t="s">
        <v>322</v>
      </c>
      <c r="K52" s="30" t="s">
        <v>323</v>
      </c>
      <c r="L52" s="30" t="s">
        <v>324</v>
      </c>
      <c r="M52" s="30" t="s">
        <v>71</v>
      </c>
      <c r="N52" s="30" t="s">
        <v>61</v>
      </c>
      <c r="O52" s="30" t="s">
        <v>72</v>
      </c>
      <c r="P52" s="30" t="s">
        <v>170</v>
      </c>
      <c r="Q52" s="30" t="s">
        <v>74</v>
      </c>
      <c r="R52" s="30">
        <v>7</v>
      </c>
      <c r="S52" s="30">
        <v>5.8E-5</v>
      </c>
      <c r="T52" s="30">
        <v>120</v>
      </c>
      <c r="U52" s="30">
        <v>0.2037351443123939</v>
      </c>
      <c r="V52" s="30">
        <v>4.9670268143284124E-2</v>
      </c>
      <c r="W52" s="31">
        <v>4.9898130402360116E-2</v>
      </c>
    </row>
    <row r="53" spans="1:23" x14ac:dyDescent="0.25">
      <c r="A53" s="32" t="s">
        <v>319</v>
      </c>
      <c r="B53" s="30" t="s">
        <v>320</v>
      </c>
      <c r="C53" s="30">
        <v>25096592</v>
      </c>
      <c r="D53" s="30" t="s">
        <v>66</v>
      </c>
      <c r="E53" s="30" t="s">
        <v>54</v>
      </c>
      <c r="F53" s="30" t="s">
        <v>54</v>
      </c>
      <c r="G53" s="30" t="s">
        <v>53</v>
      </c>
      <c r="H53" s="30" t="s">
        <v>325</v>
      </c>
      <c r="I53" s="30" t="s">
        <v>56</v>
      </c>
      <c r="J53" s="30" t="s">
        <v>326</v>
      </c>
      <c r="K53" s="30" t="s">
        <v>323</v>
      </c>
      <c r="L53" s="30" t="s">
        <v>324</v>
      </c>
      <c r="M53" s="30" t="s">
        <v>71</v>
      </c>
      <c r="N53" s="30" t="s">
        <v>61</v>
      </c>
      <c r="O53" s="30" t="s">
        <v>149</v>
      </c>
      <c r="P53" s="30" t="s">
        <v>327</v>
      </c>
      <c r="Q53" s="30" t="s">
        <v>74</v>
      </c>
      <c r="R53" s="30">
        <v>0</v>
      </c>
      <c r="S53" s="30">
        <v>0</v>
      </c>
      <c r="T53" s="30">
        <v>129</v>
      </c>
      <c r="U53" s="30">
        <v>0.21901528013582344</v>
      </c>
      <c r="V53" s="30">
        <v>4.9189260423233509E-2</v>
      </c>
      <c r="W53" s="31">
        <v>5.306756223363291E-2</v>
      </c>
    </row>
    <row r="54" spans="1:23" x14ac:dyDescent="0.25">
      <c r="A54" s="32" t="s">
        <v>319</v>
      </c>
      <c r="B54" s="30" t="s">
        <v>320</v>
      </c>
      <c r="C54" s="30">
        <v>25096659</v>
      </c>
      <c r="D54" s="30" t="s">
        <v>66</v>
      </c>
      <c r="E54" s="30" t="s">
        <v>84</v>
      </c>
      <c r="F54" s="30" t="s">
        <v>84</v>
      </c>
      <c r="G54" s="30" t="s">
        <v>53</v>
      </c>
      <c r="H54" s="30" t="s">
        <v>328</v>
      </c>
      <c r="I54" s="30" t="s">
        <v>56</v>
      </c>
      <c r="J54" s="30" t="s">
        <v>329</v>
      </c>
      <c r="K54" s="30" t="s">
        <v>323</v>
      </c>
      <c r="L54" s="30" t="s">
        <v>324</v>
      </c>
      <c r="M54" s="30" t="s">
        <v>71</v>
      </c>
      <c r="N54" s="30" t="s">
        <v>61</v>
      </c>
      <c r="O54" s="30" t="s">
        <v>72</v>
      </c>
      <c r="P54" s="30" t="s">
        <v>330</v>
      </c>
      <c r="Q54" s="30" t="s">
        <v>74</v>
      </c>
      <c r="R54" s="30">
        <v>2</v>
      </c>
      <c r="S54" s="30">
        <v>1.5999999999999999E-5</v>
      </c>
      <c r="T54" s="30">
        <v>113</v>
      </c>
      <c r="U54" s="30">
        <v>0.19185059422750425</v>
      </c>
      <c r="V54" s="30">
        <v>4.8086026782586382E-2</v>
      </c>
      <c r="W54" s="31">
        <v>5.0868496706106416E-2</v>
      </c>
    </row>
    <row r="55" spans="1:23" x14ac:dyDescent="0.25">
      <c r="A55" s="32" t="s">
        <v>319</v>
      </c>
      <c r="B55" s="30" t="s">
        <v>320</v>
      </c>
      <c r="C55" s="30">
        <v>25096663</v>
      </c>
      <c r="D55" s="30" t="s">
        <v>173</v>
      </c>
      <c r="E55" s="30" t="s">
        <v>100</v>
      </c>
      <c r="F55" s="30" t="s">
        <v>100</v>
      </c>
      <c r="G55" s="30" t="s">
        <v>53</v>
      </c>
      <c r="H55" s="30" t="s">
        <v>78</v>
      </c>
      <c r="I55" s="30" t="s">
        <v>56</v>
      </c>
      <c r="J55" s="30" t="s">
        <v>331</v>
      </c>
      <c r="K55" s="30" t="s">
        <v>323</v>
      </c>
      <c r="L55" s="30" t="s">
        <v>324</v>
      </c>
      <c r="M55" s="30" t="s">
        <v>105</v>
      </c>
      <c r="N55" s="30" t="s">
        <v>61</v>
      </c>
      <c r="O55" s="30" t="s">
        <v>62</v>
      </c>
      <c r="P55" s="30" t="s">
        <v>62</v>
      </c>
      <c r="Q55" s="30" t="s">
        <v>63</v>
      </c>
      <c r="R55" s="30">
        <v>1</v>
      </c>
      <c r="S55" s="30">
        <v>3.9999999999999998E-6</v>
      </c>
      <c r="T55" s="30">
        <v>107</v>
      </c>
      <c r="U55" s="30">
        <v>0.18166383701188454</v>
      </c>
      <c r="V55" s="30">
        <v>5.2412674108657548E-2</v>
      </c>
      <c r="W55" s="31">
        <v>5.3599296581491741E-2</v>
      </c>
    </row>
    <row r="56" spans="1:23" x14ac:dyDescent="0.25">
      <c r="A56" s="32" t="s">
        <v>319</v>
      </c>
      <c r="B56" s="30" t="s">
        <v>320</v>
      </c>
      <c r="C56" s="30">
        <v>25097231</v>
      </c>
      <c r="D56" s="30" t="s">
        <v>66</v>
      </c>
      <c r="E56" s="30" t="s">
        <v>53</v>
      </c>
      <c r="F56" s="30" t="s">
        <v>53</v>
      </c>
      <c r="G56" s="30" t="s">
        <v>77</v>
      </c>
      <c r="H56" s="30" t="s">
        <v>332</v>
      </c>
      <c r="I56" s="30" t="s">
        <v>56</v>
      </c>
      <c r="J56" s="30" t="s">
        <v>333</v>
      </c>
      <c r="K56" s="30" t="s">
        <v>323</v>
      </c>
      <c r="L56" s="30" t="s">
        <v>324</v>
      </c>
      <c r="M56" s="30" t="s">
        <v>71</v>
      </c>
      <c r="N56" s="30" t="s">
        <v>61</v>
      </c>
      <c r="O56" s="30" t="s">
        <v>72</v>
      </c>
      <c r="P56" s="30" t="s">
        <v>228</v>
      </c>
      <c r="Q56" s="30" t="s">
        <v>74</v>
      </c>
      <c r="R56" s="30">
        <v>0</v>
      </c>
      <c r="S56" s="30">
        <v>0</v>
      </c>
      <c r="T56" s="30">
        <v>31</v>
      </c>
      <c r="U56" s="30">
        <v>5.2631578947368418E-2</v>
      </c>
      <c r="V56" s="30">
        <v>0.13243576913429558</v>
      </c>
      <c r="W56" s="31">
        <v>0.11616948993739633</v>
      </c>
    </row>
    <row r="57" spans="1:23" x14ac:dyDescent="0.25">
      <c r="A57" s="32" t="s">
        <v>319</v>
      </c>
      <c r="B57" s="30" t="s">
        <v>320</v>
      </c>
      <c r="C57" s="30">
        <v>25097313</v>
      </c>
      <c r="D57" s="30" t="s">
        <v>66</v>
      </c>
      <c r="E57" s="30" t="s">
        <v>77</v>
      </c>
      <c r="F57" s="30" t="s">
        <v>77</v>
      </c>
      <c r="G57" s="30" t="s">
        <v>53</v>
      </c>
      <c r="H57" s="30" t="s">
        <v>334</v>
      </c>
      <c r="I57" s="30" t="s">
        <v>56</v>
      </c>
      <c r="J57" s="30" t="s">
        <v>335</v>
      </c>
      <c r="K57" s="30" t="s">
        <v>323</v>
      </c>
      <c r="L57" s="30" t="s">
        <v>324</v>
      </c>
      <c r="M57" s="30" t="s">
        <v>71</v>
      </c>
      <c r="N57" s="30" t="s">
        <v>61</v>
      </c>
      <c r="O57" s="30" t="s">
        <v>72</v>
      </c>
      <c r="P57" s="30" t="s">
        <v>336</v>
      </c>
      <c r="Q57" s="30" t="s">
        <v>74</v>
      </c>
      <c r="R57" s="30">
        <v>0</v>
      </c>
      <c r="S57" s="30">
        <v>0</v>
      </c>
      <c r="T57" s="30">
        <v>104</v>
      </c>
      <c r="U57" s="30">
        <v>0.1765704584040747</v>
      </c>
      <c r="V57" s="30">
        <v>6.6994340096263705E-2</v>
      </c>
      <c r="W57" s="31">
        <v>5.2768038691102317E-2</v>
      </c>
    </row>
    <row r="58" spans="1:23" x14ac:dyDescent="0.25">
      <c r="A58" s="32" t="s">
        <v>319</v>
      </c>
      <c r="B58" s="30" t="s">
        <v>320</v>
      </c>
      <c r="C58" s="30">
        <v>25097318</v>
      </c>
      <c r="D58" s="30" t="s">
        <v>66</v>
      </c>
      <c r="E58" s="30" t="s">
        <v>84</v>
      </c>
      <c r="F58" s="30" t="s">
        <v>84</v>
      </c>
      <c r="G58" s="30" t="s">
        <v>54</v>
      </c>
      <c r="H58" s="30" t="s">
        <v>337</v>
      </c>
      <c r="I58" s="30" t="s">
        <v>56</v>
      </c>
      <c r="J58" s="30" t="s">
        <v>338</v>
      </c>
      <c r="K58" s="30" t="s">
        <v>323</v>
      </c>
      <c r="L58" s="30" t="s">
        <v>324</v>
      </c>
      <c r="M58" s="30" t="s">
        <v>71</v>
      </c>
      <c r="N58" s="30" t="s">
        <v>61</v>
      </c>
      <c r="O58" s="30" t="s">
        <v>72</v>
      </c>
      <c r="P58" s="30" t="s">
        <v>339</v>
      </c>
      <c r="Q58" s="30" t="s">
        <v>74</v>
      </c>
      <c r="R58" s="30">
        <v>7</v>
      </c>
      <c r="S58" s="30">
        <v>2.8E-5</v>
      </c>
      <c r="T58" s="30">
        <v>96</v>
      </c>
      <c r="U58" s="30">
        <v>0.16298811544991512</v>
      </c>
      <c r="V58" s="30">
        <v>6.175376716376732E-2</v>
      </c>
      <c r="W58" s="31">
        <v>5.0314775920223653E-2</v>
      </c>
    </row>
    <row r="59" spans="1:23" x14ac:dyDescent="0.25">
      <c r="A59" s="32" t="s">
        <v>340</v>
      </c>
      <c r="B59" s="30" t="s">
        <v>341</v>
      </c>
      <c r="C59" s="30">
        <v>6754900</v>
      </c>
      <c r="D59" s="30" t="s">
        <v>98</v>
      </c>
      <c r="E59" s="30" t="s">
        <v>342</v>
      </c>
      <c r="F59" s="30" t="s">
        <v>342</v>
      </c>
      <c r="G59" s="30" t="s">
        <v>100</v>
      </c>
      <c r="H59" s="30" t="s">
        <v>343</v>
      </c>
      <c r="I59" s="30" t="s">
        <v>56</v>
      </c>
      <c r="J59" s="30" t="s">
        <v>344</v>
      </c>
      <c r="K59" s="30" t="s">
        <v>345</v>
      </c>
      <c r="L59" s="30" t="s">
        <v>346</v>
      </c>
      <c r="M59" s="30" t="s">
        <v>105</v>
      </c>
      <c r="N59" s="30" t="s">
        <v>61</v>
      </c>
      <c r="O59" s="30" t="s">
        <v>62</v>
      </c>
      <c r="P59" s="30" t="s">
        <v>62</v>
      </c>
      <c r="Q59" s="30" t="s">
        <v>63</v>
      </c>
      <c r="R59" s="30">
        <v>1</v>
      </c>
      <c r="S59" s="30">
        <v>3.9999999999999998E-6</v>
      </c>
      <c r="T59" s="30">
        <v>58</v>
      </c>
      <c r="U59" s="30">
        <v>9.8471986417657045E-2</v>
      </c>
      <c r="V59" s="30">
        <v>7.5406642505600821E-2</v>
      </c>
      <c r="W59" s="31">
        <v>4.4064056401057504E-2</v>
      </c>
    </row>
    <row r="60" spans="1:23" x14ac:dyDescent="0.25">
      <c r="A60" s="32" t="s">
        <v>347</v>
      </c>
      <c r="B60" s="30" t="s">
        <v>230</v>
      </c>
      <c r="C60" s="30">
        <v>34382803</v>
      </c>
      <c r="D60" s="30" t="s">
        <v>52</v>
      </c>
      <c r="E60" s="30" t="s">
        <v>53</v>
      </c>
      <c r="F60" s="30" t="s">
        <v>53</v>
      </c>
      <c r="G60" s="30" t="s">
        <v>54</v>
      </c>
      <c r="H60" s="30" t="s">
        <v>348</v>
      </c>
      <c r="I60" s="30" t="s">
        <v>56</v>
      </c>
      <c r="J60" s="30" t="s">
        <v>349</v>
      </c>
      <c r="K60" s="30" t="s">
        <v>350</v>
      </c>
      <c r="L60" s="30" t="s">
        <v>351</v>
      </c>
      <c r="M60" s="30" t="s">
        <v>60</v>
      </c>
      <c r="N60" s="30" t="s">
        <v>61</v>
      </c>
      <c r="O60" s="30" t="s">
        <v>62</v>
      </c>
      <c r="P60" s="30" t="s">
        <v>62</v>
      </c>
      <c r="Q60" s="30" t="s">
        <v>63</v>
      </c>
      <c r="R60" s="30">
        <v>1</v>
      </c>
      <c r="S60" s="30">
        <v>3.9999999999999998E-6</v>
      </c>
      <c r="T60" s="30">
        <v>31</v>
      </c>
      <c r="U60" s="30">
        <v>5.2631578947368418E-2</v>
      </c>
      <c r="V60" s="30">
        <v>0.17660333719636842</v>
      </c>
      <c r="W60" s="31">
        <v>0.14804185832650987</v>
      </c>
    </row>
    <row r="61" spans="1:23" x14ac:dyDescent="0.25">
      <c r="A61" s="32" t="s">
        <v>352</v>
      </c>
      <c r="B61" s="30" t="s">
        <v>341</v>
      </c>
      <c r="C61" s="30">
        <v>140828380</v>
      </c>
      <c r="D61" s="30" t="s">
        <v>66</v>
      </c>
      <c r="E61" s="30" t="s">
        <v>53</v>
      </c>
      <c r="F61" s="30" t="s">
        <v>53</v>
      </c>
      <c r="G61" s="30" t="s">
        <v>84</v>
      </c>
      <c r="H61" s="30" t="s">
        <v>353</v>
      </c>
      <c r="I61" s="30" t="s">
        <v>56</v>
      </c>
      <c r="J61" s="30" t="s">
        <v>354</v>
      </c>
      <c r="K61" s="30" t="s">
        <v>355</v>
      </c>
      <c r="L61" s="30" t="s">
        <v>356</v>
      </c>
      <c r="M61" s="30" t="s">
        <v>71</v>
      </c>
      <c r="N61" s="30" t="s">
        <v>61</v>
      </c>
      <c r="O61" s="30" t="s">
        <v>357</v>
      </c>
      <c r="P61" s="30" t="s">
        <v>358</v>
      </c>
      <c r="Q61" s="30" t="s">
        <v>74</v>
      </c>
      <c r="R61" s="30">
        <v>6</v>
      </c>
      <c r="S61" s="30">
        <v>2.3E-5</v>
      </c>
      <c r="T61" s="30">
        <v>198</v>
      </c>
      <c r="U61" s="30">
        <v>0.33616298811544992</v>
      </c>
      <c r="V61" s="30">
        <v>5.7343426864676479E-2</v>
      </c>
      <c r="W61" s="31">
        <v>0.10035398943394727</v>
      </c>
    </row>
    <row r="62" spans="1:23" x14ac:dyDescent="0.25">
      <c r="A62" s="32" t="s">
        <v>359</v>
      </c>
      <c r="B62" s="30" t="s">
        <v>341</v>
      </c>
      <c r="C62" s="30">
        <v>141178732</v>
      </c>
      <c r="D62" s="30" t="s">
        <v>173</v>
      </c>
      <c r="E62" s="30" t="s">
        <v>100</v>
      </c>
      <c r="F62" s="30" t="s">
        <v>100</v>
      </c>
      <c r="G62" s="30" t="s">
        <v>360</v>
      </c>
      <c r="H62" s="30" t="s">
        <v>361</v>
      </c>
      <c r="I62" s="30" t="s">
        <v>56</v>
      </c>
      <c r="J62" s="30" t="s">
        <v>362</v>
      </c>
      <c r="K62" s="30" t="s">
        <v>363</v>
      </c>
      <c r="L62" s="30" t="s">
        <v>364</v>
      </c>
      <c r="M62" s="30" t="s">
        <v>105</v>
      </c>
      <c r="N62" s="30" t="s">
        <v>61</v>
      </c>
      <c r="O62" s="30" t="s">
        <v>62</v>
      </c>
      <c r="P62" s="30" t="s">
        <v>62</v>
      </c>
      <c r="Q62" s="30" t="s">
        <v>63</v>
      </c>
      <c r="R62" s="30">
        <v>2</v>
      </c>
      <c r="S62" s="30">
        <v>1.8E-5</v>
      </c>
      <c r="T62" s="30">
        <v>31</v>
      </c>
      <c r="U62" s="30">
        <v>5.2631578947368418E-2</v>
      </c>
      <c r="V62" s="30">
        <v>4.5054663104860532E-2</v>
      </c>
      <c r="W62" s="31">
        <v>4.2282675077581718E-2</v>
      </c>
    </row>
    <row r="63" spans="1:23" x14ac:dyDescent="0.25">
      <c r="A63" s="32" t="s">
        <v>365</v>
      </c>
      <c r="B63" s="30" t="s">
        <v>144</v>
      </c>
      <c r="C63" s="30">
        <v>60282831</v>
      </c>
      <c r="D63" s="30" t="s">
        <v>66</v>
      </c>
      <c r="E63" s="30" t="s">
        <v>54</v>
      </c>
      <c r="F63" s="30" t="s">
        <v>54</v>
      </c>
      <c r="G63" s="30" t="s">
        <v>53</v>
      </c>
      <c r="H63" s="30" t="s">
        <v>366</v>
      </c>
      <c r="I63" s="30" t="s">
        <v>56</v>
      </c>
      <c r="J63" s="30" t="s">
        <v>367</v>
      </c>
      <c r="K63" s="30" t="s">
        <v>368</v>
      </c>
      <c r="L63" s="30" t="s">
        <v>369</v>
      </c>
      <c r="M63" s="30" t="s">
        <v>71</v>
      </c>
      <c r="N63" s="30" t="s">
        <v>61</v>
      </c>
      <c r="O63" s="30" t="s">
        <v>297</v>
      </c>
      <c r="P63" s="30" t="s">
        <v>370</v>
      </c>
      <c r="Q63" s="30" t="s">
        <v>74</v>
      </c>
      <c r="R63" s="30">
        <v>10</v>
      </c>
      <c r="S63" s="30">
        <v>8.2999999999999998E-5</v>
      </c>
      <c r="T63" s="30">
        <v>34</v>
      </c>
      <c r="U63" s="30">
        <v>5.7724957555178265E-2</v>
      </c>
      <c r="V63" s="30">
        <v>0.18559753953135538</v>
      </c>
      <c r="W63" s="31">
        <v>0.17464411355991494</v>
      </c>
    </row>
    <row r="64" spans="1:23" x14ac:dyDescent="0.25">
      <c r="A64" s="32" t="s">
        <v>371</v>
      </c>
      <c r="B64" s="30" t="s">
        <v>83</v>
      </c>
      <c r="C64" s="30">
        <v>13418327</v>
      </c>
      <c r="D64" s="30" t="s">
        <v>66</v>
      </c>
      <c r="E64" s="30" t="s">
        <v>77</v>
      </c>
      <c r="F64" s="30" t="s">
        <v>77</v>
      </c>
      <c r="G64" s="30" t="s">
        <v>84</v>
      </c>
      <c r="H64" s="30" t="s">
        <v>78</v>
      </c>
      <c r="I64" s="30" t="s">
        <v>56</v>
      </c>
      <c r="J64" s="30" t="s">
        <v>372</v>
      </c>
      <c r="K64" s="30" t="s">
        <v>373</v>
      </c>
      <c r="L64" s="30" t="s">
        <v>374</v>
      </c>
      <c r="M64" s="30" t="s">
        <v>71</v>
      </c>
      <c r="N64" s="30" t="s">
        <v>61</v>
      </c>
      <c r="O64" s="30" t="s">
        <v>141</v>
      </c>
      <c r="P64" s="30" t="s">
        <v>375</v>
      </c>
      <c r="Q64" s="30" t="s">
        <v>74</v>
      </c>
      <c r="R64" s="30">
        <v>2</v>
      </c>
      <c r="S64" s="30">
        <v>1.4E-5</v>
      </c>
      <c r="T64" s="30">
        <v>146</v>
      </c>
      <c r="U64" s="30">
        <v>0.24787775891341257</v>
      </c>
      <c r="V64" s="30">
        <v>0.18269037727163309</v>
      </c>
      <c r="W64" s="31">
        <v>0.16994279289854605</v>
      </c>
    </row>
    <row r="65" spans="1:23" x14ac:dyDescent="0.25">
      <c r="A65" s="32" t="s">
        <v>376</v>
      </c>
      <c r="B65" s="30" t="s">
        <v>206</v>
      </c>
      <c r="C65" s="30">
        <v>130668314</v>
      </c>
      <c r="D65" s="30" t="s">
        <v>216</v>
      </c>
      <c r="E65" s="30" t="s">
        <v>377</v>
      </c>
      <c r="F65" s="30" t="s">
        <v>377</v>
      </c>
      <c r="G65" s="30" t="s">
        <v>100</v>
      </c>
      <c r="H65" s="30" t="s">
        <v>378</v>
      </c>
      <c r="I65" s="30" t="s">
        <v>56</v>
      </c>
      <c r="J65" s="30" t="s">
        <v>379</v>
      </c>
      <c r="K65" s="30" t="s">
        <v>380</v>
      </c>
      <c r="L65" s="30" t="s">
        <v>381</v>
      </c>
      <c r="M65" s="30" t="s">
        <v>240</v>
      </c>
      <c r="N65" s="30" t="s">
        <v>61</v>
      </c>
      <c r="O65" s="30" t="s">
        <v>62</v>
      </c>
      <c r="P65" s="30" t="s">
        <v>62</v>
      </c>
      <c r="Q65" s="30" t="s">
        <v>63</v>
      </c>
      <c r="R65" s="30">
        <v>0</v>
      </c>
      <c r="S65" s="30">
        <v>0</v>
      </c>
      <c r="T65" s="30">
        <v>216</v>
      </c>
      <c r="U65" s="30">
        <v>0.36672325976230902</v>
      </c>
      <c r="V65" s="30">
        <v>9.7699844254637402E-2</v>
      </c>
      <c r="W65" s="31">
        <v>6.3733765387848598E-2</v>
      </c>
    </row>
    <row r="66" spans="1:23" x14ac:dyDescent="0.25">
      <c r="A66" s="32" t="s">
        <v>382</v>
      </c>
      <c r="B66" s="30" t="s">
        <v>76</v>
      </c>
      <c r="C66" s="30">
        <v>28704305</v>
      </c>
      <c r="D66" s="30" t="s">
        <v>216</v>
      </c>
      <c r="E66" s="30" t="s">
        <v>77</v>
      </c>
      <c r="F66" s="30" t="s">
        <v>77</v>
      </c>
      <c r="G66" s="30" t="s">
        <v>84</v>
      </c>
      <c r="H66" s="30" t="s">
        <v>383</v>
      </c>
      <c r="I66" s="30" t="s">
        <v>56</v>
      </c>
      <c r="J66" s="30" t="s">
        <v>384</v>
      </c>
      <c r="K66" s="30" t="s">
        <v>385</v>
      </c>
      <c r="L66" s="30" t="s">
        <v>386</v>
      </c>
      <c r="M66" s="30" t="s">
        <v>240</v>
      </c>
      <c r="N66" s="30" t="s">
        <v>61</v>
      </c>
      <c r="O66" s="30" t="s">
        <v>62</v>
      </c>
      <c r="P66" s="30" t="s">
        <v>62</v>
      </c>
      <c r="Q66" s="30" t="s">
        <v>63</v>
      </c>
      <c r="R66" s="30">
        <v>4</v>
      </c>
      <c r="S66" s="30">
        <v>1.5E-5</v>
      </c>
      <c r="T66" s="30">
        <v>30</v>
      </c>
      <c r="U66" s="30">
        <v>5.0933786078098474E-2</v>
      </c>
      <c r="V66" s="30">
        <v>0.16638363444374862</v>
      </c>
      <c r="W66" s="31">
        <v>0.13121166990113153</v>
      </c>
    </row>
    <row r="67" spans="1:23" x14ac:dyDescent="0.25">
      <c r="A67" s="32" t="s">
        <v>387</v>
      </c>
      <c r="B67" s="30" t="s">
        <v>176</v>
      </c>
      <c r="C67" s="30">
        <v>142750660</v>
      </c>
      <c r="D67" s="30" t="s">
        <v>66</v>
      </c>
      <c r="E67" s="30" t="s">
        <v>53</v>
      </c>
      <c r="F67" s="30" t="s">
        <v>53</v>
      </c>
      <c r="G67" s="30" t="s">
        <v>54</v>
      </c>
      <c r="H67" s="30" t="s">
        <v>388</v>
      </c>
      <c r="I67" s="30" t="s">
        <v>56</v>
      </c>
      <c r="J67" s="30" t="s">
        <v>389</v>
      </c>
      <c r="K67" s="30" t="s">
        <v>390</v>
      </c>
      <c r="L67" s="30" t="s">
        <v>391</v>
      </c>
      <c r="M67" s="30" t="s">
        <v>71</v>
      </c>
      <c r="N67" s="30" t="s">
        <v>61</v>
      </c>
      <c r="O67" s="30" t="s">
        <v>72</v>
      </c>
      <c r="P67" s="30" t="s">
        <v>170</v>
      </c>
      <c r="Q67" s="30" t="s">
        <v>74</v>
      </c>
      <c r="R67" s="30">
        <v>0</v>
      </c>
      <c r="S67" s="30">
        <v>0</v>
      </c>
      <c r="T67" s="30">
        <v>102</v>
      </c>
      <c r="U67" s="30">
        <v>0.1731748726655348</v>
      </c>
      <c r="V67" s="30">
        <v>9.3217441561892614E-2</v>
      </c>
      <c r="W67" s="31">
        <v>6.7758319312685875E-2</v>
      </c>
    </row>
    <row r="68" spans="1:23" x14ac:dyDescent="0.25">
      <c r="A68" s="32" t="s">
        <v>392</v>
      </c>
      <c r="B68" s="30" t="s">
        <v>206</v>
      </c>
      <c r="C68" s="30">
        <v>33798560</v>
      </c>
      <c r="D68" s="30" t="s">
        <v>52</v>
      </c>
      <c r="E68" s="30" t="s">
        <v>53</v>
      </c>
      <c r="F68" s="30" t="s">
        <v>53</v>
      </c>
      <c r="G68" s="30" t="s">
        <v>54</v>
      </c>
      <c r="H68" s="30" t="s">
        <v>78</v>
      </c>
      <c r="I68" s="30" t="s">
        <v>56</v>
      </c>
      <c r="J68" s="30" t="s">
        <v>393</v>
      </c>
      <c r="K68" s="30" t="s">
        <v>394</v>
      </c>
      <c r="L68" s="30" t="s">
        <v>395</v>
      </c>
      <c r="M68" s="30" t="s">
        <v>60</v>
      </c>
      <c r="N68" s="30" t="s">
        <v>61</v>
      </c>
      <c r="O68" s="30" t="s">
        <v>62</v>
      </c>
      <c r="P68" s="30" t="s">
        <v>62</v>
      </c>
      <c r="Q68" s="30" t="s">
        <v>63</v>
      </c>
      <c r="R68" s="30">
        <v>0</v>
      </c>
      <c r="S68" s="30">
        <v>0</v>
      </c>
      <c r="T68" s="30">
        <v>40</v>
      </c>
      <c r="U68" s="30">
        <v>6.7911714770797965E-2</v>
      </c>
      <c r="V68" s="30">
        <v>4.0695872862694465E-2</v>
      </c>
      <c r="W68" s="31">
        <v>4.9431853886241647E-2</v>
      </c>
    </row>
    <row r="69" spans="1:23" x14ac:dyDescent="0.25">
      <c r="A69" s="32" t="s">
        <v>392</v>
      </c>
      <c r="B69" s="30" t="s">
        <v>206</v>
      </c>
      <c r="C69" s="30">
        <v>33798561</v>
      </c>
      <c r="D69" s="30" t="s">
        <v>66</v>
      </c>
      <c r="E69" s="30" t="s">
        <v>53</v>
      </c>
      <c r="F69" s="30" t="s">
        <v>53</v>
      </c>
      <c r="G69" s="30" t="s">
        <v>54</v>
      </c>
      <c r="H69" s="30" t="s">
        <v>78</v>
      </c>
      <c r="I69" s="30" t="s">
        <v>56</v>
      </c>
      <c r="J69" s="30" t="s">
        <v>396</v>
      </c>
      <c r="K69" s="30" t="s">
        <v>394</v>
      </c>
      <c r="L69" s="30" t="s">
        <v>395</v>
      </c>
      <c r="M69" s="30" t="s">
        <v>71</v>
      </c>
      <c r="N69" s="30" t="s">
        <v>61</v>
      </c>
      <c r="O69" s="30" t="s">
        <v>72</v>
      </c>
      <c r="P69" s="30" t="s">
        <v>397</v>
      </c>
      <c r="Q69" s="30" t="s">
        <v>74</v>
      </c>
      <c r="R69" s="30">
        <v>0</v>
      </c>
      <c r="S69" s="30">
        <v>0</v>
      </c>
      <c r="T69" s="30">
        <v>39</v>
      </c>
      <c r="U69" s="30">
        <v>6.6213921901528014E-2</v>
      </c>
      <c r="V69" s="30">
        <v>3.886182085972481E-2</v>
      </c>
      <c r="W69" s="31">
        <v>4.7638604291500228E-2</v>
      </c>
    </row>
    <row r="70" spans="1:23" x14ac:dyDescent="0.25">
      <c r="A70" s="32" t="s">
        <v>398</v>
      </c>
      <c r="B70" s="30" t="s">
        <v>200</v>
      </c>
      <c r="C70" s="30">
        <v>46742525</v>
      </c>
      <c r="D70" s="30" t="s">
        <v>66</v>
      </c>
      <c r="E70" s="30" t="s">
        <v>77</v>
      </c>
      <c r="F70" s="30" t="s">
        <v>77</v>
      </c>
      <c r="G70" s="30" t="s">
        <v>84</v>
      </c>
      <c r="H70" s="30" t="s">
        <v>399</v>
      </c>
      <c r="I70" s="30" t="s">
        <v>56</v>
      </c>
      <c r="J70" s="30" t="s">
        <v>400</v>
      </c>
      <c r="K70" s="30" t="s">
        <v>401</v>
      </c>
      <c r="L70" s="30" t="s">
        <v>402</v>
      </c>
      <c r="M70" s="30" t="s">
        <v>71</v>
      </c>
      <c r="N70" s="30" t="s">
        <v>61</v>
      </c>
      <c r="O70" s="30" t="s">
        <v>72</v>
      </c>
      <c r="P70" s="30" t="s">
        <v>403</v>
      </c>
      <c r="Q70" s="30" t="s">
        <v>74</v>
      </c>
      <c r="R70" s="30">
        <v>0</v>
      </c>
      <c r="S70" s="30">
        <v>0</v>
      </c>
      <c r="T70" s="30">
        <v>30</v>
      </c>
      <c r="U70" s="30">
        <v>5.0933786078098474E-2</v>
      </c>
      <c r="V70" s="30">
        <v>0.18518209358585119</v>
      </c>
      <c r="W70" s="31">
        <v>0.15380284660137428</v>
      </c>
    </row>
    <row r="71" spans="1:23" x14ac:dyDescent="0.25">
      <c r="A71" s="32" t="s">
        <v>404</v>
      </c>
      <c r="B71" s="30" t="s">
        <v>284</v>
      </c>
      <c r="C71" s="30">
        <v>88149876</v>
      </c>
      <c r="D71" s="30" t="s">
        <v>66</v>
      </c>
      <c r="E71" s="30" t="s">
        <v>84</v>
      </c>
      <c r="F71" s="30" t="s">
        <v>84</v>
      </c>
      <c r="G71" s="30" t="s">
        <v>53</v>
      </c>
      <c r="H71" s="30" t="s">
        <v>405</v>
      </c>
      <c r="I71" s="30" t="s">
        <v>56</v>
      </c>
      <c r="J71" s="30" t="s">
        <v>406</v>
      </c>
      <c r="K71" s="30" t="s">
        <v>407</v>
      </c>
      <c r="L71" s="30" t="s">
        <v>408</v>
      </c>
      <c r="M71" s="30" t="s">
        <v>71</v>
      </c>
      <c r="N71" s="30" t="s">
        <v>61</v>
      </c>
      <c r="O71" s="30" t="s">
        <v>409</v>
      </c>
      <c r="P71" s="30" t="s">
        <v>170</v>
      </c>
      <c r="Q71" s="30" t="s">
        <v>74</v>
      </c>
      <c r="R71" s="30">
        <v>11</v>
      </c>
      <c r="S71" s="30">
        <v>9.1000000000000003E-5</v>
      </c>
      <c r="T71" s="30">
        <v>44</v>
      </c>
      <c r="U71" s="30">
        <v>7.4702886247877756E-2</v>
      </c>
      <c r="V71" s="30">
        <v>0.19188857050691219</v>
      </c>
      <c r="W71" s="31">
        <v>0.18665269181963912</v>
      </c>
    </row>
    <row r="72" spans="1:23" x14ac:dyDescent="0.25">
      <c r="A72" s="32" t="s">
        <v>410</v>
      </c>
      <c r="B72" s="30" t="s">
        <v>144</v>
      </c>
      <c r="C72" s="30">
        <v>73105899</v>
      </c>
      <c r="D72" s="30" t="s">
        <v>98</v>
      </c>
      <c r="E72" s="30" t="s">
        <v>99</v>
      </c>
      <c r="F72" s="30" t="s">
        <v>99</v>
      </c>
      <c r="G72" s="30" t="s">
        <v>100</v>
      </c>
      <c r="H72" s="30" t="s">
        <v>411</v>
      </c>
      <c r="I72" s="30" t="s">
        <v>56</v>
      </c>
      <c r="J72" s="30" t="s">
        <v>412</v>
      </c>
      <c r="K72" s="30" t="s">
        <v>413</v>
      </c>
      <c r="L72" s="30" t="s">
        <v>414</v>
      </c>
      <c r="M72" s="30" t="s">
        <v>105</v>
      </c>
      <c r="N72" s="30" t="s">
        <v>61</v>
      </c>
      <c r="O72" s="30" t="s">
        <v>62</v>
      </c>
      <c r="P72" s="30" t="s">
        <v>62</v>
      </c>
      <c r="Q72" s="30" t="s">
        <v>63</v>
      </c>
      <c r="R72" s="30">
        <v>3</v>
      </c>
      <c r="S72" s="30">
        <v>1.1E-5</v>
      </c>
      <c r="T72" s="30">
        <v>57</v>
      </c>
      <c r="U72" s="30">
        <v>9.6774193548387094E-2</v>
      </c>
      <c r="V72" s="30">
        <v>0.11745892417829319</v>
      </c>
      <c r="W72" s="31">
        <v>5.1194486123105745E-2</v>
      </c>
    </row>
    <row r="73" spans="1:23" x14ac:dyDescent="0.25">
      <c r="A73" s="32" t="s">
        <v>415</v>
      </c>
      <c r="B73" s="30" t="s">
        <v>65</v>
      </c>
      <c r="C73" s="30">
        <v>136876656</v>
      </c>
      <c r="D73" s="30" t="s">
        <v>216</v>
      </c>
      <c r="E73" s="30" t="s">
        <v>100</v>
      </c>
      <c r="F73" s="30" t="s">
        <v>100</v>
      </c>
      <c r="G73" s="30" t="s">
        <v>416</v>
      </c>
      <c r="H73" s="30" t="s">
        <v>78</v>
      </c>
      <c r="I73" s="30" t="s">
        <v>56</v>
      </c>
      <c r="J73" s="30" t="s">
        <v>417</v>
      </c>
      <c r="K73" s="30" t="s">
        <v>418</v>
      </c>
      <c r="L73" s="30" t="s">
        <v>419</v>
      </c>
      <c r="M73" s="30" t="s">
        <v>222</v>
      </c>
      <c r="N73" s="30" t="s">
        <v>61</v>
      </c>
      <c r="O73" s="30" t="s">
        <v>62</v>
      </c>
      <c r="P73" s="30" t="s">
        <v>62</v>
      </c>
      <c r="Q73" s="30" t="s">
        <v>63</v>
      </c>
      <c r="R73" s="30">
        <v>0</v>
      </c>
      <c r="S73" s="30">
        <v>0</v>
      </c>
      <c r="T73" s="30">
        <v>49</v>
      </c>
      <c r="U73" s="30">
        <v>8.3191850594227498E-2</v>
      </c>
      <c r="V73" s="30">
        <v>4.5893578667173099E-2</v>
      </c>
      <c r="W73" s="31">
        <v>4.4731688935781597E-2</v>
      </c>
    </row>
    <row r="74" spans="1:23" x14ac:dyDescent="0.25">
      <c r="A74" s="32" t="s">
        <v>420</v>
      </c>
      <c r="B74" s="30" t="s">
        <v>83</v>
      </c>
      <c r="C74" s="30">
        <v>88983185</v>
      </c>
      <c r="D74" s="30" t="s">
        <v>52</v>
      </c>
      <c r="E74" s="30" t="s">
        <v>77</v>
      </c>
      <c r="F74" s="30" t="s">
        <v>77</v>
      </c>
      <c r="G74" s="30" t="s">
        <v>54</v>
      </c>
      <c r="H74" s="30" t="s">
        <v>421</v>
      </c>
      <c r="I74" s="30" t="s">
        <v>56</v>
      </c>
      <c r="J74" s="30" t="s">
        <v>422</v>
      </c>
      <c r="K74" s="30" t="s">
        <v>423</v>
      </c>
      <c r="L74" s="30" t="s">
        <v>424</v>
      </c>
      <c r="M74" s="30" t="s">
        <v>60</v>
      </c>
      <c r="N74" s="30" t="s">
        <v>61</v>
      </c>
      <c r="O74" s="30" t="s">
        <v>62</v>
      </c>
      <c r="P74" s="30" t="s">
        <v>62</v>
      </c>
      <c r="Q74" s="30" t="s">
        <v>63</v>
      </c>
      <c r="R74" s="30">
        <v>6</v>
      </c>
      <c r="S74" s="30">
        <v>4.8999999999999998E-5</v>
      </c>
      <c r="T74" s="30">
        <v>50</v>
      </c>
      <c r="U74" s="30">
        <v>8.4889643463497449E-2</v>
      </c>
      <c r="V74" s="30">
        <v>6.1891198828061558E-2</v>
      </c>
      <c r="W74" s="31">
        <v>7.3937495495926125E-2</v>
      </c>
    </row>
    <row r="75" spans="1:23" x14ac:dyDescent="0.25">
      <c r="A75" s="32" t="s">
        <v>425</v>
      </c>
      <c r="B75" s="30" t="s">
        <v>83</v>
      </c>
      <c r="C75" s="30">
        <v>8656225</v>
      </c>
      <c r="D75" s="30" t="s">
        <v>98</v>
      </c>
      <c r="E75" s="30" t="s">
        <v>426</v>
      </c>
      <c r="F75" s="30" t="s">
        <v>426</v>
      </c>
      <c r="G75" s="30" t="s">
        <v>100</v>
      </c>
      <c r="H75" s="30" t="s">
        <v>427</v>
      </c>
      <c r="I75" s="30" t="s">
        <v>56</v>
      </c>
      <c r="J75" s="30" t="s">
        <v>428</v>
      </c>
      <c r="K75" s="30" t="s">
        <v>429</v>
      </c>
      <c r="L75" s="30" t="s">
        <v>430</v>
      </c>
      <c r="M75" s="30" t="s">
        <v>105</v>
      </c>
      <c r="N75" s="30" t="s">
        <v>61</v>
      </c>
      <c r="O75" s="30" t="s">
        <v>62</v>
      </c>
      <c r="P75" s="30" t="s">
        <v>62</v>
      </c>
      <c r="Q75" s="30" t="s">
        <v>63</v>
      </c>
      <c r="R75" s="30">
        <v>8</v>
      </c>
      <c r="S75" s="30">
        <v>6.6000000000000005E-5</v>
      </c>
      <c r="T75" s="30">
        <v>30</v>
      </c>
      <c r="U75" s="30">
        <v>5.0933786078098474E-2</v>
      </c>
      <c r="V75" s="30">
        <v>4.1527422115696648E-2</v>
      </c>
      <c r="W75" s="31">
        <v>3.6342951115405024E-2</v>
      </c>
    </row>
    <row r="76" spans="1:23" x14ac:dyDescent="0.25">
      <c r="A76" s="32" t="s">
        <v>431</v>
      </c>
      <c r="B76" s="30" t="s">
        <v>432</v>
      </c>
      <c r="C76" s="30">
        <v>47628</v>
      </c>
      <c r="D76" s="30" t="s">
        <v>66</v>
      </c>
      <c r="E76" s="30" t="s">
        <v>53</v>
      </c>
      <c r="F76" s="30" t="s">
        <v>53</v>
      </c>
      <c r="G76" s="30" t="s">
        <v>84</v>
      </c>
      <c r="H76" s="30" t="s">
        <v>433</v>
      </c>
      <c r="I76" s="30" t="s">
        <v>56</v>
      </c>
      <c r="J76" s="30" t="s">
        <v>434</v>
      </c>
      <c r="K76" s="30" t="s">
        <v>435</v>
      </c>
      <c r="L76" s="30" t="s">
        <v>436</v>
      </c>
      <c r="M76" s="30" t="s">
        <v>71</v>
      </c>
      <c r="N76" s="30" t="s">
        <v>61</v>
      </c>
      <c r="O76" s="30" t="s">
        <v>437</v>
      </c>
      <c r="P76" s="30" t="s">
        <v>336</v>
      </c>
      <c r="Q76" s="30" t="s">
        <v>74</v>
      </c>
      <c r="R76" s="30">
        <v>19</v>
      </c>
      <c r="S76" s="30">
        <v>7.2000000000000002E-5</v>
      </c>
      <c r="T76" s="30">
        <v>185</v>
      </c>
      <c r="U76" s="30">
        <v>0.3140916808149406</v>
      </c>
      <c r="V76" s="30">
        <v>5.7630401634339967E-2</v>
      </c>
      <c r="W76" s="31">
        <v>7.0743221217768743E-2</v>
      </c>
    </row>
    <row r="77" spans="1:23" x14ac:dyDescent="0.25">
      <c r="A77" s="32" t="s">
        <v>438</v>
      </c>
      <c r="B77" s="30" t="s">
        <v>206</v>
      </c>
      <c r="C77" s="30">
        <v>134409017</v>
      </c>
      <c r="D77" s="30" t="s">
        <v>66</v>
      </c>
      <c r="E77" s="30" t="s">
        <v>77</v>
      </c>
      <c r="F77" s="30" t="s">
        <v>77</v>
      </c>
      <c r="G77" s="30" t="s">
        <v>84</v>
      </c>
      <c r="H77" s="30" t="s">
        <v>439</v>
      </c>
      <c r="I77" s="30" t="s">
        <v>56</v>
      </c>
      <c r="J77" s="30" t="s">
        <v>440</v>
      </c>
      <c r="K77" s="30" t="s">
        <v>441</v>
      </c>
      <c r="L77" s="30" t="s">
        <v>442</v>
      </c>
      <c r="M77" s="30" t="s">
        <v>71</v>
      </c>
      <c r="N77" s="30" t="s">
        <v>61</v>
      </c>
      <c r="O77" s="30" t="s">
        <v>141</v>
      </c>
      <c r="P77" s="30" t="s">
        <v>443</v>
      </c>
      <c r="Q77" s="30" t="s">
        <v>74</v>
      </c>
      <c r="R77" s="30">
        <v>1</v>
      </c>
      <c r="S77" s="30">
        <v>6.9999999999999999E-6</v>
      </c>
      <c r="T77" s="30">
        <v>34</v>
      </c>
      <c r="U77" s="30">
        <v>5.7724957555178265E-2</v>
      </c>
      <c r="V77" s="30">
        <v>0.20292972085241373</v>
      </c>
      <c r="W77" s="31">
        <v>0.17666574066426335</v>
      </c>
    </row>
    <row r="78" spans="1:23" x14ac:dyDescent="0.25">
      <c r="A78" s="32" t="s">
        <v>444</v>
      </c>
      <c r="B78" s="30" t="s">
        <v>230</v>
      </c>
      <c r="C78" s="30">
        <v>12155844</v>
      </c>
      <c r="D78" s="30" t="s">
        <v>66</v>
      </c>
      <c r="E78" s="30" t="s">
        <v>54</v>
      </c>
      <c r="F78" s="30" t="s">
        <v>54</v>
      </c>
      <c r="G78" s="30" t="s">
        <v>53</v>
      </c>
      <c r="H78" s="30" t="s">
        <v>445</v>
      </c>
      <c r="I78" s="30" t="s">
        <v>56</v>
      </c>
      <c r="J78" s="30" t="s">
        <v>446</v>
      </c>
      <c r="K78" s="30" t="s">
        <v>447</v>
      </c>
      <c r="L78" s="30" t="s">
        <v>448</v>
      </c>
      <c r="M78" s="30" t="s">
        <v>71</v>
      </c>
      <c r="N78" s="30" t="s">
        <v>61</v>
      </c>
      <c r="O78" s="30" t="s">
        <v>297</v>
      </c>
      <c r="P78" s="30" t="s">
        <v>112</v>
      </c>
      <c r="Q78" s="30" t="s">
        <v>74</v>
      </c>
      <c r="R78" s="30">
        <v>8</v>
      </c>
      <c r="S78" s="30">
        <v>6.6000000000000005E-5</v>
      </c>
      <c r="T78" s="30">
        <v>34</v>
      </c>
      <c r="U78" s="30">
        <v>5.7724957555178265E-2</v>
      </c>
      <c r="V78" s="30">
        <v>0.15755726022728911</v>
      </c>
      <c r="W78" s="31">
        <v>0.13439617831521952</v>
      </c>
    </row>
    <row r="79" spans="1:23" x14ac:dyDescent="0.25">
      <c r="A79" s="32" t="s">
        <v>449</v>
      </c>
      <c r="B79" s="30" t="s">
        <v>158</v>
      </c>
      <c r="C79" s="30">
        <v>22163547</v>
      </c>
      <c r="D79" s="30" t="s">
        <v>216</v>
      </c>
      <c r="E79" s="30" t="s">
        <v>377</v>
      </c>
      <c r="F79" s="30" t="s">
        <v>377</v>
      </c>
      <c r="G79" s="30" t="s">
        <v>100</v>
      </c>
      <c r="H79" s="30" t="s">
        <v>450</v>
      </c>
      <c r="I79" s="30" t="s">
        <v>56</v>
      </c>
      <c r="J79" s="30" t="s">
        <v>451</v>
      </c>
      <c r="K79" s="30" t="s">
        <v>452</v>
      </c>
      <c r="L79" s="30" t="s">
        <v>453</v>
      </c>
      <c r="M79" s="30" t="s">
        <v>240</v>
      </c>
      <c r="N79" s="30" t="s">
        <v>61</v>
      </c>
      <c r="O79" s="30" t="s">
        <v>62</v>
      </c>
      <c r="P79" s="30" t="s">
        <v>62</v>
      </c>
      <c r="Q79" s="30" t="s">
        <v>63</v>
      </c>
      <c r="R79" s="30">
        <v>0</v>
      </c>
      <c r="S79" s="30">
        <v>0</v>
      </c>
      <c r="T79" s="30">
        <v>57</v>
      </c>
      <c r="U79" s="30">
        <v>9.6774193548387094E-2</v>
      </c>
      <c r="V79" s="30">
        <v>9.3634651157744359E-2</v>
      </c>
      <c r="W79" s="31">
        <v>4.4116552459102107E-2</v>
      </c>
    </row>
    <row r="80" spans="1:23" x14ac:dyDescent="0.25">
      <c r="A80" s="32" t="s">
        <v>454</v>
      </c>
      <c r="B80" s="30" t="s">
        <v>455</v>
      </c>
      <c r="C80" s="30">
        <v>34239004</v>
      </c>
      <c r="D80" s="30" t="s">
        <v>66</v>
      </c>
      <c r="E80" s="30" t="s">
        <v>53</v>
      </c>
      <c r="F80" s="30" t="s">
        <v>53</v>
      </c>
      <c r="G80" s="30" t="s">
        <v>84</v>
      </c>
      <c r="H80" s="30" t="s">
        <v>456</v>
      </c>
      <c r="I80" s="30" t="s">
        <v>56</v>
      </c>
      <c r="J80" s="30" t="s">
        <v>457</v>
      </c>
      <c r="K80" s="30" t="s">
        <v>458</v>
      </c>
      <c r="L80" s="30" t="s">
        <v>459</v>
      </c>
      <c r="M80" s="30" t="s">
        <v>71</v>
      </c>
      <c r="N80" s="30" t="s">
        <v>61</v>
      </c>
      <c r="O80" s="30" t="s">
        <v>141</v>
      </c>
      <c r="P80" s="30" t="s">
        <v>168</v>
      </c>
      <c r="Q80" s="30" t="s">
        <v>74</v>
      </c>
      <c r="R80" s="30">
        <v>1</v>
      </c>
      <c r="S80" s="30">
        <v>3.9999999999999998E-6</v>
      </c>
      <c r="T80" s="30">
        <v>39</v>
      </c>
      <c r="U80" s="30">
        <v>6.6213921901528014E-2</v>
      </c>
      <c r="V80" s="30">
        <v>0.15877677645415272</v>
      </c>
      <c r="W80" s="31">
        <v>0.1543640141582798</v>
      </c>
    </row>
    <row r="81" spans="1:23" x14ac:dyDescent="0.25">
      <c r="A81" s="32" t="s">
        <v>460</v>
      </c>
      <c r="B81" s="30" t="s">
        <v>65</v>
      </c>
      <c r="C81" s="30">
        <v>119470146</v>
      </c>
      <c r="D81" s="30" t="s">
        <v>66</v>
      </c>
      <c r="E81" s="30" t="s">
        <v>53</v>
      </c>
      <c r="F81" s="30" t="s">
        <v>53</v>
      </c>
      <c r="G81" s="30" t="s">
        <v>54</v>
      </c>
      <c r="H81" s="30" t="s">
        <v>78</v>
      </c>
      <c r="I81" s="30" t="s">
        <v>56</v>
      </c>
      <c r="J81" s="30" t="s">
        <v>461</v>
      </c>
      <c r="K81" s="30" t="s">
        <v>462</v>
      </c>
      <c r="L81" s="30" t="s">
        <v>463</v>
      </c>
      <c r="M81" s="30" t="s">
        <v>71</v>
      </c>
      <c r="N81" s="30" t="s">
        <v>61</v>
      </c>
      <c r="O81" s="30" t="s">
        <v>72</v>
      </c>
      <c r="P81" s="30" t="s">
        <v>464</v>
      </c>
      <c r="Q81" s="30" t="s">
        <v>74</v>
      </c>
      <c r="R81" s="30">
        <v>1</v>
      </c>
      <c r="S81" s="30">
        <v>1.2E-5</v>
      </c>
      <c r="T81" s="30">
        <v>35</v>
      </c>
      <c r="U81" s="30">
        <v>5.9422750424448216E-2</v>
      </c>
      <c r="V81" s="30">
        <v>3.591209473097786E-2</v>
      </c>
      <c r="W81" s="31">
        <v>5.168167261978536E-2</v>
      </c>
    </row>
    <row r="82" spans="1:23" x14ac:dyDescent="0.25">
      <c r="A82" s="32" t="s">
        <v>460</v>
      </c>
      <c r="B82" s="30" t="s">
        <v>65</v>
      </c>
      <c r="C82" s="30">
        <v>119470481</v>
      </c>
      <c r="D82" s="30" t="s">
        <v>66</v>
      </c>
      <c r="E82" s="30" t="s">
        <v>53</v>
      </c>
      <c r="F82" s="30" t="s">
        <v>53</v>
      </c>
      <c r="G82" s="30" t="s">
        <v>84</v>
      </c>
      <c r="H82" s="30" t="s">
        <v>465</v>
      </c>
      <c r="I82" s="30" t="s">
        <v>56</v>
      </c>
      <c r="J82" s="30" t="s">
        <v>466</v>
      </c>
      <c r="K82" s="30" t="s">
        <v>462</v>
      </c>
      <c r="L82" s="30" t="s">
        <v>463</v>
      </c>
      <c r="M82" s="30" t="s">
        <v>71</v>
      </c>
      <c r="N82" s="30" t="s">
        <v>61</v>
      </c>
      <c r="O82" s="30" t="s">
        <v>297</v>
      </c>
      <c r="P82" s="30" t="s">
        <v>467</v>
      </c>
      <c r="Q82" s="30" t="s">
        <v>74</v>
      </c>
      <c r="R82" s="30">
        <v>1</v>
      </c>
      <c r="S82" s="30">
        <v>5.0000000000000004E-6</v>
      </c>
      <c r="T82" s="30">
        <v>57</v>
      </c>
      <c r="U82" s="30">
        <v>9.6774193548387094E-2</v>
      </c>
      <c r="V82" s="30">
        <v>6.3828370237589638E-2</v>
      </c>
      <c r="W82" s="31">
        <v>5.0395436109883174E-2</v>
      </c>
    </row>
    <row r="83" spans="1:23" x14ac:dyDescent="0.25">
      <c r="A83" s="32" t="s">
        <v>460</v>
      </c>
      <c r="B83" s="30" t="s">
        <v>65</v>
      </c>
      <c r="C83" s="30">
        <v>119471038</v>
      </c>
      <c r="D83" s="30" t="s">
        <v>52</v>
      </c>
      <c r="E83" s="30" t="s">
        <v>53</v>
      </c>
      <c r="F83" s="30" t="s">
        <v>53</v>
      </c>
      <c r="G83" s="30" t="s">
        <v>54</v>
      </c>
      <c r="H83" s="30" t="s">
        <v>468</v>
      </c>
      <c r="I83" s="30" t="s">
        <v>56</v>
      </c>
      <c r="J83" s="30" t="s">
        <v>469</v>
      </c>
      <c r="K83" s="30" t="s">
        <v>462</v>
      </c>
      <c r="L83" s="30" t="s">
        <v>463</v>
      </c>
      <c r="M83" s="30" t="s">
        <v>60</v>
      </c>
      <c r="N83" s="30" t="s">
        <v>61</v>
      </c>
      <c r="O83" s="30" t="s">
        <v>62</v>
      </c>
      <c r="P83" s="30" t="s">
        <v>62</v>
      </c>
      <c r="Q83" s="30" t="s">
        <v>63</v>
      </c>
      <c r="R83" s="30">
        <v>0</v>
      </c>
      <c r="S83" s="30">
        <v>0</v>
      </c>
      <c r="T83" s="30">
        <v>101</v>
      </c>
      <c r="U83" s="30">
        <v>0.17147707979626486</v>
      </c>
      <c r="V83" s="30">
        <v>6.7913025386231007E-2</v>
      </c>
      <c r="W83" s="31">
        <v>5.1572981362814491E-2</v>
      </c>
    </row>
    <row r="84" spans="1:23" x14ac:dyDescent="0.25">
      <c r="A84" s="32" t="s">
        <v>460</v>
      </c>
      <c r="B84" s="30" t="s">
        <v>65</v>
      </c>
      <c r="C84" s="30">
        <v>119471054</v>
      </c>
      <c r="D84" s="30" t="s">
        <v>66</v>
      </c>
      <c r="E84" s="30" t="s">
        <v>84</v>
      </c>
      <c r="F84" s="30" t="s">
        <v>84</v>
      </c>
      <c r="G84" s="30" t="s">
        <v>54</v>
      </c>
      <c r="H84" s="30" t="s">
        <v>470</v>
      </c>
      <c r="I84" s="30" t="s">
        <v>56</v>
      </c>
      <c r="J84" s="30" t="s">
        <v>471</v>
      </c>
      <c r="K84" s="30" t="s">
        <v>462</v>
      </c>
      <c r="L84" s="30" t="s">
        <v>463</v>
      </c>
      <c r="M84" s="30" t="s">
        <v>71</v>
      </c>
      <c r="N84" s="30" t="s">
        <v>61</v>
      </c>
      <c r="O84" s="30" t="s">
        <v>437</v>
      </c>
      <c r="P84" s="30" t="s">
        <v>472</v>
      </c>
      <c r="Q84" s="30" t="s">
        <v>74</v>
      </c>
      <c r="R84" s="30">
        <v>0</v>
      </c>
      <c r="S84" s="30">
        <v>0</v>
      </c>
      <c r="T84" s="30">
        <v>57</v>
      </c>
      <c r="U84" s="30">
        <v>9.6774193548387094E-2</v>
      </c>
      <c r="V84" s="30">
        <v>8.0576151536905574E-2</v>
      </c>
      <c r="W84" s="31">
        <v>5.8851637956804273E-2</v>
      </c>
    </row>
    <row r="85" spans="1:23" x14ac:dyDescent="0.25">
      <c r="A85" s="32" t="s">
        <v>473</v>
      </c>
      <c r="B85" s="30" t="s">
        <v>136</v>
      </c>
      <c r="C85" s="30">
        <v>51475184</v>
      </c>
      <c r="D85" s="30" t="s">
        <v>66</v>
      </c>
      <c r="E85" s="30" t="s">
        <v>84</v>
      </c>
      <c r="F85" s="30" t="s">
        <v>84</v>
      </c>
      <c r="G85" s="30" t="s">
        <v>53</v>
      </c>
      <c r="H85" s="30" t="s">
        <v>474</v>
      </c>
      <c r="I85" s="30" t="s">
        <v>56</v>
      </c>
      <c r="J85" s="30" t="s">
        <v>475</v>
      </c>
      <c r="K85" s="30" t="s">
        <v>476</v>
      </c>
      <c r="L85" s="30" t="s">
        <v>477</v>
      </c>
      <c r="M85" s="30" t="s">
        <v>71</v>
      </c>
      <c r="N85" s="30" t="s">
        <v>61</v>
      </c>
      <c r="O85" s="30" t="s">
        <v>409</v>
      </c>
      <c r="P85" s="30" t="s">
        <v>478</v>
      </c>
      <c r="Q85" s="30" t="s">
        <v>74</v>
      </c>
      <c r="R85" s="30">
        <v>4</v>
      </c>
      <c r="S85" s="30">
        <v>1.5E-5</v>
      </c>
      <c r="T85" s="30">
        <v>40</v>
      </c>
      <c r="U85" s="30">
        <v>6.7911714770797965E-2</v>
      </c>
      <c r="V85" s="30">
        <v>0.1817500721899305</v>
      </c>
      <c r="W85" s="31">
        <v>0.15528718138751557</v>
      </c>
    </row>
    <row r="86" spans="1:23" x14ac:dyDescent="0.25">
      <c r="A86" s="32" t="s">
        <v>479</v>
      </c>
      <c r="B86" s="30" t="s">
        <v>97</v>
      </c>
      <c r="C86" s="30">
        <v>102708286</v>
      </c>
      <c r="D86" s="30" t="s">
        <v>173</v>
      </c>
      <c r="E86" s="30" t="s">
        <v>100</v>
      </c>
      <c r="F86" s="30" t="s">
        <v>100</v>
      </c>
      <c r="G86" s="30" t="s">
        <v>84</v>
      </c>
      <c r="H86" s="30" t="s">
        <v>480</v>
      </c>
      <c r="I86" s="30" t="s">
        <v>56</v>
      </c>
      <c r="J86" s="30" t="s">
        <v>481</v>
      </c>
      <c r="K86" s="30" t="s">
        <v>482</v>
      </c>
      <c r="L86" s="30" t="s">
        <v>483</v>
      </c>
      <c r="M86" s="30" t="s">
        <v>105</v>
      </c>
      <c r="N86" s="30" t="s">
        <v>61</v>
      </c>
      <c r="O86" s="30" t="s">
        <v>62</v>
      </c>
      <c r="P86" s="30" t="s">
        <v>62</v>
      </c>
      <c r="Q86" s="30" t="s">
        <v>63</v>
      </c>
      <c r="R86" s="30">
        <v>0</v>
      </c>
      <c r="S86" s="30">
        <v>0</v>
      </c>
      <c r="T86" s="30">
        <v>40</v>
      </c>
      <c r="U86" s="30">
        <v>6.7911714770797965E-2</v>
      </c>
      <c r="V86" s="30">
        <v>8.1341340286257502E-2</v>
      </c>
      <c r="W86" s="31">
        <v>7.2453640706353267E-2</v>
      </c>
    </row>
    <row r="87" spans="1:23" x14ac:dyDescent="0.25">
      <c r="A87" s="32" t="s">
        <v>484</v>
      </c>
      <c r="B87" s="30" t="s">
        <v>107</v>
      </c>
      <c r="C87" s="30">
        <v>102905528</v>
      </c>
      <c r="D87" s="30" t="s">
        <v>52</v>
      </c>
      <c r="E87" s="30" t="s">
        <v>54</v>
      </c>
      <c r="F87" s="30" t="s">
        <v>54</v>
      </c>
      <c r="G87" s="30" t="s">
        <v>77</v>
      </c>
      <c r="H87" s="30" t="s">
        <v>485</v>
      </c>
      <c r="I87" s="30" t="s">
        <v>56</v>
      </c>
      <c r="J87" s="30" t="s">
        <v>486</v>
      </c>
      <c r="K87" s="30" t="s">
        <v>487</v>
      </c>
      <c r="L87" s="30" t="s">
        <v>488</v>
      </c>
      <c r="M87" s="30" t="s">
        <v>60</v>
      </c>
      <c r="N87" s="30" t="s">
        <v>61</v>
      </c>
      <c r="O87" s="30" t="s">
        <v>62</v>
      </c>
      <c r="P87" s="30" t="s">
        <v>62</v>
      </c>
      <c r="Q87" s="30" t="s">
        <v>63</v>
      </c>
      <c r="R87" s="30">
        <v>0</v>
      </c>
      <c r="S87" s="30">
        <v>0</v>
      </c>
      <c r="T87" s="30">
        <v>45</v>
      </c>
      <c r="U87" s="30">
        <v>7.6400679117147707E-2</v>
      </c>
      <c r="V87" s="30">
        <v>6.0987099490791757E-2</v>
      </c>
      <c r="W87" s="31">
        <v>0.11080336949000781</v>
      </c>
    </row>
    <row r="88" spans="1:23" x14ac:dyDescent="0.25">
      <c r="A88" s="32" t="s">
        <v>489</v>
      </c>
      <c r="B88" s="30" t="s">
        <v>455</v>
      </c>
      <c r="C88" s="30">
        <v>58890365</v>
      </c>
      <c r="D88" s="30" t="s">
        <v>98</v>
      </c>
      <c r="E88" s="30" t="s">
        <v>242</v>
      </c>
      <c r="F88" s="30" t="s">
        <v>242</v>
      </c>
      <c r="G88" s="30" t="s">
        <v>100</v>
      </c>
      <c r="H88" s="30" t="s">
        <v>490</v>
      </c>
      <c r="I88" s="30" t="s">
        <v>56</v>
      </c>
      <c r="J88" s="30" t="s">
        <v>491</v>
      </c>
      <c r="K88" s="30" t="s">
        <v>492</v>
      </c>
      <c r="L88" s="30" t="s">
        <v>493</v>
      </c>
      <c r="M88" s="30" t="s">
        <v>105</v>
      </c>
      <c r="N88" s="30" t="s">
        <v>61</v>
      </c>
      <c r="O88" s="30" t="s">
        <v>62</v>
      </c>
      <c r="P88" s="30" t="s">
        <v>62</v>
      </c>
      <c r="Q88" s="30" t="s">
        <v>63</v>
      </c>
      <c r="R88" s="30">
        <v>7</v>
      </c>
      <c r="S88" s="30">
        <v>2.5999999999999998E-5</v>
      </c>
      <c r="T88" s="30">
        <v>109</v>
      </c>
      <c r="U88" s="30">
        <v>0.18505942275042445</v>
      </c>
      <c r="V88" s="30">
        <v>5.506673016664454E-2</v>
      </c>
      <c r="W88" s="31">
        <v>4.2606035590851118E-2</v>
      </c>
    </row>
    <row r="89" spans="1:23" x14ac:dyDescent="0.25">
      <c r="A89" s="32" t="s">
        <v>494</v>
      </c>
      <c r="B89" s="30" t="s">
        <v>65</v>
      </c>
      <c r="C89" s="30">
        <v>141003596</v>
      </c>
      <c r="D89" s="30" t="s">
        <v>66</v>
      </c>
      <c r="E89" s="30" t="s">
        <v>53</v>
      </c>
      <c r="F89" s="30" t="s">
        <v>53</v>
      </c>
      <c r="G89" s="30" t="s">
        <v>84</v>
      </c>
      <c r="H89" s="30" t="s">
        <v>78</v>
      </c>
      <c r="I89" s="30" t="s">
        <v>56</v>
      </c>
      <c r="J89" s="30" t="s">
        <v>495</v>
      </c>
      <c r="K89" s="30" t="s">
        <v>496</v>
      </c>
      <c r="L89" s="30" t="s">
        <v>497</v>
      </c>
      <c r="M89" s="30" t="s">
        <v>71</v>
      </c>
      <c r="N89" s="30" t="s">
        <v>61</v>
      </c>
      <c r="O89" s="30" t="s">
        <v>437</v>
      </c>
      <c r="P89" s="30" t="s">
        <v>498</v>
      </c>
      <c r="Q89" s="30" t="s">
        <v>74</v>
      </c>
      <c r="R89" s="30">
        <v>0</v>
      </c>
      <c r="S89" s="30">
        <v>0</v>
      </c>
      <c r="T89" s="30">
        <v>181</v>
      </c>
      <c r="U89" s="30">
        <v>0.30730050933786079</v>
      </c>
      <c r="V89" s="30">
        <v>3.8355950545862494E-2</v>
      </c>
      <c r="W89" s="31">
        <v>6.2111175369389711E-2</v>
      </c>
    </row>
    <row r="90" spans="1:23" x14ac:dyDescent="0.25">
      <c r="A90" s="32" t="s">
        <v>499</v>
      </c>
      <c r="B90" s="30" t="s">
        <v>284</v>
      </c>
      <c r="C90" s="30">
        <v>14254730</v>
      </c>
      <c r="D90" s="30" t="s">
        <v>216</v>
      </c>
      <c r="E90" s="30" t="s">
        <v>377</v>
      </c>
      <c r="F90" s="30" t="s">
        <v>377</v>
      </c>
      <c r="G90" s="30" t="s">
        <v>100</v>
      </c>
      <c r="H90" s="30" t="s">
        <v>500</v>
      </c>
      <c r="I90" s="30" t="s">
        <v>56</v>
      </c>
      <c r="J90" s="30" t="s">
        <v>501</v>
      </c>
      <c r="K90" s="30" t="s">
        <v>502</v>
      </c>
      <c r="L90" s="30" t="s">
        <v>503</v>
      </c>
      <c r="M90" s="30" t="s">
        <v>240</v>
      </c>
      <c r="N90" s="30" t="s">
        <v>61</v>
      </c>
      <c r="O90" s="30" t="s">
        <v>62</v>
      </c>
      <c r="P90" s="30" t="s">
        <v>62</v>
      </c>
      <c r="Q90" s="30" t="s">
        <v>63</v>
      </c>
      <c r="R90" s="30">
        <v>2</v>
      </c>
      <c r="S90" s="30">
        <v>1.4E-5</v>
      </c>
      <c r="T90" s="30">
        <v>53</v>
      </c>
      <c r="U90" s="30">
        <v>8.9983022071307303E-2</v>
      </c>
      <c r="V90" s="30">
        <v>7.4405316863715348E-2</v>
      </c>
      <c r="W90" s="31">
        <v>4.0430190006972046E-2</v>
      </c>
    </row>
    <row r="91" spans="1:23" x14ac:dyDescent="0.25">
      <c r="A91" s="32" t="s">
        <v>504</v>
      </c>
      <c r="B91" s="30" t="s">
        <v>136</v>
      </c>
      <c r="C91" s="30">
        <v>11021868</v>
      </c>
      <c r="D91" s="30" t="s">
        <v>66</v>
      </c>
      <c r="E91" s="30" t="s">
        <v>77</v>
      </c>
      <c r="F91" s="30" t="s">
        <v>77</v>
      </c>
      <c r="G91" s="30" t="s">
        <v>84</v>
      </c>
      <c r="H91" s="30" t="s">
        <v>505</v>
      </c>
      <c r="I91" s="30" t="s">
        <v>56</v>
      </c>
      <c r="J91" s="30" t="s">
        <v>506</v>
      </c>
      <c r="K91" s="30" t="s">
        <v>507</v>
      </c>
      <c r="L91" s="30" t="s">
        <v>508</v>
      </c>
      <c r="M91" s="30" t="s">
        <v>71</v>
      </c>
      <c r="N91" s="30" t="s">
        <v>61</v>
      </c>
      <c r="O91" s="30" t="s">
        <v>72</v>
      </c>
      <c r="P91" s="30" t="s">
        <v>339</v>
      </c>
      <c r="Q91" s="30" t="s">
        <v>74</v>
      </c>
      <c r="R91" s="30">
        <v>7</v>
      </c>
      <c r="S91" s="30">
        <v>5.8E-5</v>
      </c>
      <c r="T91" s="30">
        <v>95</v>
      </c>
      <c r="U91" s="30">
        <v>0.16129032258064516</v>
      </c>
      <c r="V91" s="30">
        <v>5.2500333929354652E-2</v>
      </c>
      <c r="W91" s="31">
        <v>5.8529233623584906E-2</v>
      </c>
    </row>
    <row r="92" spans="1:23" x14ac:dyDescent="0.25">
      <c r="A92" s="32" t="s">
        <v>504</v>
      </c>
      <c r="B92" s="30" t="s">
        <v>136</v>
      </c>
      <c r="C92" s="30">
        <v>11021893</v>
      </c>
      <c r="D92" s="30" t="s">
        <v>66</v>
      </c>
      <c r="E92" s="30" t="s">
        <v>84</v>
      </c>
      <c r="F92" s="30" t="s">
        <v>84</v>
      </c>
      <c r="G92" s="30" t="s">
        <v>53</v>
      </c>
      <c r="H92" s="30" t="s">
        <v>509</v>
      </c>
      <c r="I92" s="30" t="s">
        <v>56</v>
      </c>
      <c r="J92" s="30" t="s">
        <v>510</v>
      </c>
      <c r="K92" s="30" t="s">
        <v>507</v>
      </c>
      <c r="L92" s="30" t="s">
        <v>508</v>
      </c>
      <c r="M92" s="30" t="s">
        <v>71</v>
      </c>
      <c r="N92" s="30" t="s">
        <v>61</v>
      </c>
      <c r="O92" s="30" t="s">
        <v>141</v>
      </c>
      <c r="P92" s="30" t="s">
        <v>511</v>
      </c>
      <c r="Q92" s="30" t="s">
        <v>74</v>
      </c>
      <c r="R92" s="30">
        <v>9</v>
      </c>
      <c r="S92" s="30">
        <v>7.3999999999999996E-5</v>
      </c>
      <c r="T92" s="30">
        <v>138</v>
      </c>
      <c r="U92" s="30">
        <v>0.23429541595925296</v>
      </c>
      <c r="V92" s="30">
        <v>4.6320578688434866E-2</v>
      </c>
      <c r="W92" s="31">
        <v>6.4803515986238167E-2</v>
      </c>
    </row>
    <row r="93" spans="1:23" x14ac:dyDescent="0.25">
      <c r="A93" s="32" t="s">
        <v>504</v>
      </c>
      <c r="B93" s="30" t="s">
        <v>136</v>
      </c>
      <c r="C93" s="30">
        <v>11021949</v>
      </c>
      <c r="D93" s="30" t="s">
        <v>66</v>
      </c>
      <c r="E93" s="30" t="s">
        <v>54</v>
      </c>
      <c r="F93" s="30" t="s">
        <v>54</v>
      </c>
      <c r="G93" s="30" t="s">
        <v>77</v>
      </c>
      <c r="H93" s="30" t="s">
        <v>512</v>
      </c>
      <c r="I93" s="30" t="s">
        <v>56</v>
      </c>
      <c r="J93" s="30" t="s">
        <v>513</v>
      </c>
      <c r="K93" s="30" t="s">
        <v>507</v>
      </c>
      <c r="L93" s="30" t="s">
        <v>508</v>
      </c>
      <c r="M93" s="30" t="s">
        <v>71</v>
      </c>
      <c r="N93" s="30" t="s">
        <v>61</v>
      </c>
      <c r="O93" s="30" t="s">
        <v>141</v>
      </c>
      <c r="P93" s="30" t="s">
        <v>129</v>
      </c>
      <c r="Q93" s="30" t="s">
        <v>74</v>
      </c>
      <c r="R93" s="30">
        <v>0</v>
      </c>
      <c r="S93" s="30">
        <v>0</v>
      </c>
      <c r="T93" s="30">
        <v>73</v>
      </c>
      <c r="U93" s="30">
        <v>0.12393887945670629</v>
      </c>
      <c r="V93" s="30">
        <v>3.724291427243067E-2</v>
      </c>
      <c r="W93" s="31">
        <v>5.080091562522019E-2</v>
      </c>
    </row>
    <row r="94" spans="1:23" x14ac:dyDescent="0.25">
      <c r="A94" s="32" t="s">
        <v>514</v>
      </c>
      <c r="B94" s="30" t="s">
        <v>136</v>
      </c>
      <c r="C94" s="30">
        <v>103986947</v>
      </c>
      <c r="D94" s="30" t="s">
        <v>216</v>
      </c>
      <c r="E94" s="30" t="s">
        <v>53</v>
      </c>
      <c r="F94" s="30" t="s">
        <v>53</v>
      </c>
      <c r="G94" s="30" t="s">
        <v>77</v>
      </c>
      <c r="H94" s="30" t="s">
        <v>78</v>
      </c>
      <c r="I94" s="30" t="s">
        <v>56</v>
      </c>
      <c r="J94" s="30" t="s">
        <v>501</v>
      </c>
      <c r="K94" s="30" t="s">
        <v>515</v>
      </c>
      <c r="L94" s="30" t="s">
        <v>516</v>
      </c>
      <c r="M94" s="30" t="s">
        <v>222</v>
      </c>
      <c r="N94" s="30" t="s">
        <v>61</v>
      </c>
      <c r="O94" s="30" t="s">
        <v>62</v>
      </c>
      <c r="P94" s="30" t="s">
        <v>62</v>
      </c>
      <c r="Q94" s="30" t="s">
        <v>63</v>
      </c>
      <c r="R94" s="30">
        <v>0</v>
      </c>
      <c r="S94" s="30">
        <v>0</v>
      </c>
      <c r="T94" s="30">
        <v>40</v>
      </c>
      <c r="U94" s="30">
        <v>6.7911714770797965E-2</v>
      </c>
      <c r="V94" s="30">
        <v>6.9093587829382436E-2</v>
      </c>
      <c r="W94" s="31">
        <v>4.8851302404439668E-2</v>
      </c>
    </row>
    <row r="95" spans="1:23" x14ac:dyDescent="0.25">
      <c r="A95" s="32" t="s">
        <v>517</v>
      </c>
      <c r="B95" s="30" t="s">
        <v>206</v>
      </c>
      <c r="C95" s="30">
        <v>97430991</v>
      </c>
      <c r="D95" s="30" t="s">
        <v>66</v>
      </c>
      <c r="E95" s="30" t="s">
        <v>53</v>
      </c>
      <c r="F95" s="30" t="s">
        <v>53</v>
      </c>
      <c r="G95" s="30" t="s">
        <v>84</v>
      </c>
      <c r="H95" s="30" t="s">
        <v>518</v>
      </c>
      <c r="I95" s="30" t="s">
        <v>56</v>
      </c>
      <c r="J95" s="30" t="s">
        <v>519</v>
      </c>
      <c r="K95" s="30" t="s">
        <v>520</v>
      </c>
      <c r="L95" s="30" t="s">
        <v>521</v>
      </c>
      <c r="M95" s="30" t="s">
        <v>71</v>
      </c>
      <c r="N95" s="30" t="s">
        <v>61</v>
      </c>
      <c r="O95" s="30" t="s">
        <v>141</v>
      </c>
      <c r="P95" s="30" t="s">
        <v>522</v>
      </c>
      <c r="Q95" s="30" t="s">
        <v>74</v>
      </c>
      <c r="R95" s="30">
        <v>8</v>
      </c>
      <c r="S95" s="30">
        <v>5.7000000000000003E-5</v>
      </c>
      <c r="T95" s="30">
        <v>35</v>
      </c>
      <c r="U95" s="30">
        <v>5.9422750424448216E-2</v>
      </c>
      <c r="V95" s="30">
        <v>0.15074857072520384</v>
      </c>
      <c r="W95" s="31">
        <v>0.11706669917582825</v>
      </c>
    </row>
    <row r="96" spans="1:23" x14ac:dyDescent="0.25">
      <c r="A96" s="32" t="s">
        <v>523</v>
      </c>
      <c r="B96" s="30" t="s">
        <v>97</v>
      </c>
      <c r="C96" s="30">
        <v>131482790</v>
      </c>
      <c r="D96" s="30" t="s">
        <v>66</v>
      </c>
      <c r="E96" s="30" t="s">
        <v>77</v>
      </c>
      <c r="F96" s="30" t="s">
        <v>77</v>
      </c>
      <c r="G96" s="30" t="s">
        <v>53</v>
      </c>
      <c r="H96" s="30" t="s">
        <v>524</v>
      </c>
      <c r="I96" s="30" t="s">
        <v>56</v>
      </c>
      <c r="J96" s="30" t="s">
        <v>525</v>
      </c>
      <c r="K96" s="30" t="s">
        <v>526</v>
      </c>
      <c r="L96" s="30" t="s">
        <v>527</v>
      </c>
      <c r="M96" s="30" t="s">
        <v>71</v>
      </c>
      <c r="N96" s="30" t="s">
        <v>61</v>
      </c>
      <c r="O96" s="30" t="s">
        <v>437</v>
      </c>
      <c r="P96" s="30" t="s">
        <v>528</v>
      </c>
      <c r="Q96" s="30" t="s">
        <v>74</v>
      </c>
      <c r="R96" s="30">
        <v>7</v>
      </c>
      <c r="S96" s="30">
        <v>5.8E-5</v>
      </c>
      <c r="T96" s="30">
        <v>89</v>
      </c>
      <c r="U96" s="30">
        <v>0.15110356536502548</v>
      </c>
      <c r="V96" s="30">
        <v>4.5510557620595062E-2</v>
      </c>
      <c r="W96" s="31">
        <v>0.11318226643869754</v>
      </c>
    </row>
    <row r="97" spans="1:23" x14ac:dyDescent="0.25">
      <c r="A97" s="32" t="s">
        <v>529</v>
      </c>
      <c r="B97" s="30" t="s">
        <v>455</v>
      </c>
      <c r="C97" s="30">
        <v>41573327</v>
      </c>
      <c r="D97" s="30" t="s">
        <v>66</v>
      </c>
      <c r="E97" s="30" t="s">
        <v>53</v>
      </c>
      <c r="F97" s="30" t="s">
        <v>53</v>
      </c>
      <c r="G97" s="30" t="s">
        <v>54</v>
      </c>
      <c r="H97" s="30" t="s">
        <v>530</v>
      </c>
      <c r="I97" s="30" t="s">
        <v>56</v>
      </c>
      <c r="J97" s="30" t="s">
        <v>531</v>
      </c>
      <c r="K97" s="30" t="s">
        <v>532</v>
      </c>
      <c r="L97" s="30" t="s">
        <v>533</v>
      </c>
      <c r="M97" s="30" t="s">
        <v>71</v>
      </c>
      <c r="N97" s="30" t="s">
        <v>61</v>
      </c>
      <c r="O97" s="30" t="s">
        <v>72</v>
      </c>
      <c r="P97" s="30" t="s">
        <v>534</v>
      </c>
      <c r="Q97" s="30" t="s">
        <v>74</v>
      </c>
      <c r="R97" s="30">
        <v>1</v>
      </c>
      <c r="S97" s="30">
        <v>7.9999999999999996E-6</v>
      </c>
      <c r="T97" s="30">
        <v>129</v>
      </c>
      <c r="U97" s="30">
        <v>0.21901528013582344</v>
      </c>
      <c r="V97" s="30">
        <v>6.0611797492765809E-2</v>
      </c>
      <c r="W97" s="31">
        <v>5.4435806450022807E-2</v>
      </c>
    </row>
    <row r="98" spans="1:23" x14ac:dyDescent="0.25">
      <c r="A98" s="32" t="s">
        <v>535</v>
      </c>
      <c r="B98" s="30" t="s">
        <v>136</v>
      </c>
      <c r="C98" s="30">
        <v>93411143</v>
      </c>
      <c r="D98" s="30" t="s">
        <v>66</v>
      </c>
      <c r="E98" s="30" t="s">
        <v>53</v>
      </c>
      <c r="F98" s="30" t="s">
        <v>53</v>
      </c>
      <c r="G98" s="30" t="s">
        <v>84</v>
      </c>
      <c r="H98" s="30" t="s">
        <v>78</v>
      </c>
      <c r="I98" s="30" t="s">
        <v>56</v>
      </c>
      <c r="J98" s="30" t="s">
        <v>536</v>
      </c>
      <c r="K98" s="30" t="s">
        <v>537</v>
      </c>
      <c r="L98" s="30" t="s">
        <v>538</v>
      </c>
      <c r="M98" s="30" t="s">
        <v>71</v>
      </c>
      <c r="N98" s="30" t="s">
        <v>61</v>
      </c>
      <c r="O98" s="30" t="s">
        <v>72</v>
      </c>
      <c r="P98" s="30" t="s">
        <v>539</v>
      </c>
      <c r="Q98" s="30" t="s">
        <v>74</v>
      </c>
      <c r="R98" s="30">
        <v>0</v>
      </c>
      <c r="S98" s="30">
        <v>0</v>
      </c>
      <c r="T98" s="30">
        <v>56</v>
      </c>
      <c r="U98" s="30">
        <v>9.5076400679117143E-2</v>
      </c>
      <c r="V98" s="30">
        <v>7.0499163768718218E-2</v>
      </c>
      <c r="W98" s="31">
        <v>6.9913831159510206E-2</v>
      </c>
    </row>
    <row r="99" spans="1:23" x14ac:dyDescent="0.25">
      <c r="A99" s="32" t="s">
        <v>540</v>
      </c>
      <c r="B99" s="30" t="s">
        <v>136</v>
      </c>
      <c r="C99" s="30">
        <v>6018901</v>
      </c>
      <c r="D99" s="30" t="s">
        <v>66</v>
      </c>
      <c r="E99" s="30" t="s">
        <v>53</v>
      </c>
      <c r="F99" s="30" t="s">
        <v>53</v>
      </c>
      <c r="G99" s="30" t="s">
        <v>77</v>
      </c>
      <c r="H99" s="30" t="s">
        <v>541</v>
      </c>
      <c r="I99" s="30" t="s">
        <v>56</v>
      </c>
      <c r="J99" s="30" t="s">
        <v>542</v>
      </c>
      <c r="K99" s="30" t="s">
        <v>543</v>
      </c>
      <c r="L99" s="30" t="s">
        <v>544</v>
      </c>
      <c r="M99" s="30" t="s">
        <v>71</v>
      </c>
      <c r="N99" s="30" t="s">
        <v>61</v>
      </c>
      <c r="O99" s="30" t="s">
        <v>72</v>
      </c>
      <c r="P99" s="30" t="s">
        <v>112</v>
      </c>
      <c r="Q99" s="30" t="s">
        <v>74</v>
      </c>
      <c r="R99" s="30">
        <v>0</v>
      </c>
      <c r="S99" s="30">
        <v>0</v>
      </c>
      <c r="T99" s="30">
        <v>34</v>
      </c>
      <c r="U99" s="30">
        <v>5.7724957555178265E-2</v>
      </c>
      <c r="V99" s="30">
        <v>7.997001848124069E-2</v>
      </c>
      <c r="W99" s="31">
        <v>5.6009961616888058E-2</v>
      </c>
    </row>
    <row r="100" spans="1:23" x14ac:dyDescent="0.25">
      <c r="A100" s="32" t="s">
        <v>545</v>
      </c>
      <c r="B100" s="30" t="s">
        <v>83</v>
      </c>
      <c r="C100" s="30">
        <v>52436753</v>
      </c>
      <c r="D100" s="30" t="s">
        <v>216</v>
      </c>
      <c r="E100" s="30" t="s">
        <v>77</v>
      </c>
      <c r="F100" s="30" t="s">
        <v>77</v>
      </c>
      <c r="G100" s="30" t="s">
        <v>84</v>
      </c>
      <c r="H100" s="30" t="s">
        <v>546</v>
      </c>
      <c r="I100" s="30" t="s">
        <v>56</v>
      </c>
      <c r="J100" s="30" t="s">
        <v>547</v>
      </c>
      <c r="K100" s="30" t="s">
        <v>548</v>
      </c>
      <c r="L100" s="30" t="s">
        <v>549</v>
      </c>
      <c r="M100" s="30" t="s">
        <v>240</v>
      </c>
      <c r="N100" s="30" t="s">
        <v>61</v>
      </c>
      <c r="O100" s="30" t="s">
        <v>62</v>
      </c>
      <c r="P100" s="30" t="s">
        <v>62</v>
      </c>
      <c r="Q100" s="30" t="s">
        <v>63</v>
      </c>
      <c r="R100" s="30">
        <v>10</v>
      </c>
      <c r="S100" s="30">
        <v>8.2000000000000001E-5</v>
      </c>
      <c r="T100" s="30">
        <v>39</v>
      </c>
      <c r="U100" s="30">
        <v>6.6213921901528014E-2</v>
      </c>
      <c r="V100" s="30">
        <v>0.19447081753927542</v>
      </c>
      <c r="W100" s="31">
        <v>0.17508197962504554</v>
      </c>
    </row>
    <row r="101" spans="1:23" x14ac:dyDescent="0.25">
      <c r="A101" s="33" t="s">
        <v>550</v>
      </c>
      <c r="B101" s="34" t="s">
        <v>341</v>
      </c>
      <c r="C101" s="34">
        <v>837438</v>
      </c>
      <c r="D101" s="34" t="s">
        <v>66</v>
      </c>
      <c r="E101" s="34" t="s">
        <v>84</v>
      </c>
      <c r="F101" s="34" t="s">
        <v>84</v>
      </c>
      <c r="G101" s="34" t="s">
        <v>53</v>
      </c>
      <c r="H101" s="34" t="s">
        <v>551</v>
      </c>
      <c r="I101" s="34" t="s">
        <v>56</v>
      </c>
      <c r="J101" s="34" t="s">
        <v>552</v>
      </c>
      <c r="K101" s="34" t="s">
        <v>553</v>
      </c>
      <c r="L101" s="34" t="s">
        <v>554</v>
      </c>
      <c r="M101" s="34" t="s">
        <v>71</v>
      </c>
      <c r="N101" s="34" t="s">
        <v>61</v>
      </c>
      <c r="O101" s="34" t="s">
        <v>409</v>
      </c>
      <c r="P101" s="34" t="s">
        <v>467</v>
      </c>
      <c r="Q101" s="34" t="s">
        <v>74</v>
      </c>
      <c r="R101" s="34">
        <v>1</v>
      </c>
      <c r="S101" s="34">
        <v>6.9999999999999999E-6</v>
      </c>
      <c r="T101" s="34">
        <v>33</v>
      </c>
      <c r="U101" s="34">
        <v>5.6027164685908321E-2</v>
      </c>
      <c r="V101" s="34">
        <v>6.3416139050127773E-2</v>
      </c>
      <c r="W101" s="35">
        <v>8.2234164275349353E-2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C7B32-E70C-4FBC-8B4C-157BECD2B284}">
  <dimension ref="A1:P9"/>
  <sheetViews>
    <sheetView tabSelected="1" workbookViewId="0">
      <selection activeCell="D19" sqref="D19"/>
    </sheetView>
  </sheetViews>
  <sheetFormatPr defaultRowHeight="15" x14ac:dyDescent="0.25"/>
  <cols>
    <col min="1" max="1" width="21" style="92" customWidth="1"/>
    <col min="2" max="2" width="131.42578125" style="91" customWidth="1"/>
    <col min="3" max="13" width="6.5703125" style="92" bestFit="1" customWidth="1"/>
    <col min="14" max="14" width="7.5703125" style="92" bestFit="1" customWidth="1"/>
    <col min="15" max="15" width="5" style="92" bestFit="1" customWidth="1"/>
    <col min="16" max="16" width="0" hidden="1" customWidth="1"/>
  </cols>
  <sheetData>
    <row r="1" spans="1:16" x14ac:dyDescent="0.25">
      <c r="A1" s="90" t="s">
        <v>1189</v>
      </c>
    </row>
    <row r="3" spans="1:16" s="36" customFormat="1" ht="70.5" x14ac:dyDescent="0.25">
      <c r="A3" s="93" t="s">
        <v>555</v>
      </c>
      <c r="B3" s="94" t="s">
        <v>556</v>
      </c>
      <c r="C3" s="73" t="s">
        <v>1167</v>
      </c>
      <c r="D3" s="73" t="s">
        <v>1180</v>
      </c>
      <c r="E3" s="73" t="s">
        <v>1169</v>
      </c>
      <c r="F3" s="73" t="s">
        <v>1182</v>
      </c>
      <c r="G3" s="73" t="s">
        <v>1179</v>
      </c>
      <c r="H3" s="73" t="s">
        <v>1183</v>
      </c>
      <c r="I3" s="73" t="s">
        <v>1191</v>
      </c>
      <c r="J3" s="73" t="s">
        <v>1192</v>
      </c>
      <c r="K3" s="73" t="s">
        <v>1193</v>
      </c>
      <c r="L3" s="73" t="s">
        <v>1168</v>
      </c>
      <c r="M3" s="73" t="s">
        <v>1166</v>
      </c>
      <c r="N3" s="74" t="s">
        <v>557</v>
      </c>
      <c r="O3" s="73" t="s">
        <v>558</v>
      </c>
    </row>
    <row r="4" spans="1:16" x14ac:dyDescent="0.25">
      <c r="A4" s="95" t="s">
        <v>559</v>
      </c>
      <c r="B4" s="96" t="s">
        <v>560</v>
      </c>
      <c r="C4" s="97">
        <v>1</v>
      </c>
      <c r="D4" s="97">
        <v>1</v>
      </c>
      <c r="E4" s="97">
        <v>1</v>
      </c>
      <c r="F4" s="97">
        <v>1</v>
      </c>
      <c r="G4" s="97">
        <v>0.909090909</v>
      </c>
      <c r="H4" s="97">
        <v>0.94736842099999996</v>
      </c>
      <c r="I4" s="97">
        <v>1</v>
      </c>
      <c r="J4" s="97">
        <v>0.97590361400000003</v>
      </c>
      <c r="K4" s="97">
        <v>1</v>
      </c>
      <c r="L4" s="97">
        <v>0.83333333300000001</v>
      </c>
      <c r="M4" s="97">
        <v>1</v>
      </c>
      <c r="N4" s="97">
        <v>96.960875250000001</v>
      </c>
      <c r="O4" s="95">
        <v>0.02</v>
      </c>
      <c r="P4">
        <f>(SUM(C4:M4)-I4)/10</f>
        <v>0.96656962769999999</v>
      </c>
    </row>
    <row r="5" spans="1:16" ht="60" x14ac:dyDescent="0.25">
      <c r="A5" s="95" t="s">
        <v>561</v>
      </c>
      <c r="B5" s="96" t="s">
        <v>562</v>
      </c>
      <c r="C5" s="97">
        <v>1</v>
      </c>
      <c r="D5" s="97">
        <v>1</v>
      </c>
      <c r="E5" s="97">
        <v>1</v>
      </c>
      <c r="F5" s="97">
        <v>1</v>
      </c>
      <c r="G5" s="97">
        <v>0.909090909</v>
      </c>
      <c r="H5" s="97">
        <v>0.86842105300000005</v>
      </c>
      <c r="I5" s="97">
        <v>1</v>
      </c>
      <c r="J5" s="97">
        <v>0.98795180699999996</v>
      </c>
      <c r="K5" s="97">
        <v>1</v>
      </c>
      <c r="L5" s="97">
        <v>0.83333333300000001</v>
      </c>
      <c r="M5" s="97">
        <v>1</v>
      </c>
      <c r="N5" s="97">
        <v>96.352700929999997</v>
      </c>
      <c r="O5" s="95">
        <v>0.01</v>
      </c>
    </row>
    <row r="6" spans="1:16" x14ac:dyDescent="0.25">
      <c r="A6" s="95" t="s">
        <v>563</v>
      </c>
      <c r="B6" s="96" t="s">
        <v>564</v>
      </c>
      <c r="C6" s="97">
        <v>1</v>
      </c>
      <c r="D6" s="97">
        <v>1</v>
      </c>
      <c r="E6" s="97">
        <v>1</v>
      </c>
      <c r="F6" s="97">
        <v>1</v>
      </c>
      <c r="G6" s="97">
        <v>0.909090909</v>
      </c>
      <c r="H6" s="97">
        <v>0.86842105300000005</v>
      </c>
      <c r="I6" s="97">
        <v>1</v>
      </c>
      <c r="J6" s="97">
        <v>0.87951807199999998</v>
      </c>
      <c r="K6" s="97">
        <v>1</v>
      </c>
      <c r="L6" s="97">
        <v>0.83333333300000001</v>
      </c>
      <c r="M6" s="97">
        <v>1</v>
      </c>
      <c r="N6" s="97">
        <v>95.366939700000003</v>
      </c>
      <c r="O6" s="95">
        <v>0.06</v>
      </c>
      <c r="P6">
        <f>(SUM(C6:M6)-I6)/10</f>
        <v>0.94903633670000009</v>
      </c>
    </row>
    <row r="7" spans="1:16" ht="30" x14ac:dyDescent="0.25">
      <c r="A7" s="95" t="s">
        <v>565</v>
      </c>
      <c r="B7" s="96" t="s">
        <v>566</v>
      </c>
      <c r="C7" s="97">
        <v>1</v>
      </c>
      <c r="D7" s="97">
        <v>1</v>
      </c>
      <c r="E7" s="97">
        <v>0.66666666699999999</v>
      </c>
      <c r="F7" s="97">
        <v>1</v>
      </c>
      <c r="G7" s="97">
        <v>1</v>
      </c>
      <c r="H7" s="97">
        <v>0.89473684200000003</v>
      </c>
      <c r="I7" s="97">
        <v>1</v>
      </c>
      <c r="J7" s="97">
        <v>0.98795180699999996</v>
      </c>
      <c r="K7" s="97">
        <v>1</v>
      </c>
      <c r="L7" s="97">
        <v>0.83333333300000001</v>
      </c>
      <c r="M7" s="97">
        <v>1</v>
      </c>
      <c r="N7" s="97">
        <v>94.388078629999995</v>
      </c>
      <c r="O7" s="95">
        <v>0.02</v>
      </c>
      <c r="P7">
        <f>(SUM(C7:M7)-I7)/10</f>
        <v>0.93826886490000005</v>
      </c>
    </row>
    <row r="8" spans="1:16" ht="45" x14ac:dyDescent="0.25">
      <c r="A8" s="95" t="s">
        <v>567</v>
      </c>
      <c r="B8" s="96" t="s">
        <v>568</v>
      </c>
      <c r="C8" s="97">
        <v>1</v>
      </c>
      <c r="D8" s="97">
        <v>1</v>
      </c>
      <c r="E8" s="97">
        <v>1</v>
      </c>
      <c r="F8" s="97">
        <v>1</v>
      </c>
      <c r="G8" s="97">
        <v>0.63636363600000001</v>
      </c>
      <c r="H8" s="97">
        <v>0.84210526299999999</v>
      </c>
      <c r="I8" s="97">
        <v>1</v>
      </c>
      <c r="J8" s="97">
        <v>1</v>
      </c>
      <c r="K8" s="97">
        <v>1</v>
      </c>
      <c r="L8" s="97">
        <v>0.83333333300000001</v>
      </c>
      <c r="M8" s="97">
        <v>1</v>
      </c>
      <c r="N8" s="97">
        <v>93.743656659999999</v>
      </c>
      <c r="O8" s="95">
        <v>0.01</v>
      </c>
      <c r="P8">
        <f>(SUM(C8:M8)-I8)/10</f>
        <v>0.93118022319999993</v>
      </c>
    </row>
    <row r="9" spans="1:16" ht="30" x14ac:dyDescent="0.25">
      <c r="A9" s="95" t="s">
        <v>569</v>
      </c>
      <c r="B9" s="96" t="s">
        <v>570</v>
      </c>
      <c r="C9" s="97">
        <v>1</v>
      </c>
      <c r="D9" s="97">
        <v>0.96774193500000005</v>
      </c>
      <c r="E9" s="97">
        <v>0.66666666699999999</v>
      </c>
      <c r="F9" s="97">
        <v>1</v>
      </c>
      <c r="G9" s="97">
        <v>0.909090909</v>
      </c>
      <c r="H9" s="97">
        <v>0.86842105300000005</v>
      </c>
      <c r="I9" s="97">
        <v>1</v>
      </c>
      <c r="J9" s="97">
        <v>0.97590361400000003</v>
      </c>
      <c r="K9" s="97">
        <v>1</v>
      </c>
      <c r="L9" s="97">
        <v>0.83333333300000001</v>
      </c>
      <c r="M9" s="97">
        <v>1</v>
      </c>
      <c r="N9" s="97">
        <v>92.919613740000003</v>
      </c>
      <c r="O9" s="95">
        <v>0.01</v>
      </c>
      <c r="P9">
        <f>(SUM(C9:M9)-I9)/10</f>
        <v>0.9221157511000001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AF0F-5880-42F6-97DF-664B10187981}">
  <dimension ref="A1:K102"/>
  <sheetViews>
    <sheetView workbookViewId="0">
      <selection activeCell="P27" sqref="P27"/>
    </sheetView>
  </sheetViews>
  <sheetFormatPr defaultRowHeight="15" x14ac:dyDescent="0.25"/>
  <cols>
    <col min="1" max="1" width="11.140625" bestFit="1" customWidth="1"/>
    <col min="2" max="2" width="20.5703125" style="43" bestFit="1" customWidth="1"/>
    <col min="3" max="3" width="18.85546875" style="41" bestFit="1" customWidth="1"/>
    <col min="4" max="4" width="20.5703125" style="41" bestFit="1" customWidth="1"/>
    <col min="5" max="6" width="12.7109375" style="41" bestFit="1" customWidth="1"/>
    <col min="7" max="7" width="11.140625" style="41" bestFit="1" customWidth="1"/>
    <col min="8" max="8" width="22.85546875" style="41" bestFit="1" customWidth="1"/>
    <col min="9" max="9" width="22.7109375" style="41" bestFit="1" customWidth="1"/>
    <col min="10" max="10" width="20.85546875" style="41" bestFit="1" customWidth="1"/>
    <col min="11" max="11" width="22" style="41" bestFit="1" customWidth="1"/>
  </cols>
  <sheetData>
    <row r="1" spans="1:11" x14ac:dyDescent="0.25">
      <c r="A1" s="38" t="s">
        <v>1190</v>
      </c>
    </row>
    <row r="3" spans="1:11" s="45" customFormat="1" hidden="1" x14ac:dyDescent="0.25">
      <c r="A3" s="45" t="s">
        <v>571</v>
      </c>
      <c r="B3" s="46" t="s">
        <v>572</v>
      </c>
      <c r="C3" s="47" t="s">
        <v>573</v>
      </c>
      <c r="D3" s="47" t="s">
        <v>574</v>
      </c>
      <c r="E3" s="47" t="s">
        <v>575</v>
      </c>
      <c r="F3" s="47" t="s">
        <v>576</v>
      </c>
      <c r="G3" s="47" t="s">
        <v>577</v>
      </c>
      <c r="H3" s="47" t="s">
        <v>578</v>
      </c>
      <c r="I3" s="47" t="s">
        <v>579</v>
      </c>
      <c r="J3" s="47" t="s">
        <v>580</v>
      </c>
      <c r="K3" s="47" t="s">
        <v>581</v>
      </c>
    </row>
    <row r="4" spans="1:11" x14ac:dyDescent="0.25">
      <c r="A4" s="40"/>
      <c r="B4" s="44" t="s">
        <v>582</v>
      </c>
      <c r="C4" s="42" t="s">
        <v>583</v>
      </c>
      <c r="D4" s="42" t="s">
        <v>584</v>
      </c>
      <c r="E4" s="42">
        <v>2.5000000000000001E-2</v>
      </c>
      <c r="F4" s="42">
        <v>0.97499999999999998</v>
      </c>
      <c r="G4" s="42" t="s">
        <v>585</v>
      </c>
      <c r="H4" s="42" t="s">
        <v>586</v>
      </c>
      <c r="I4" s="42" t="s">
        <v>587</v>
      </c>
      <c r="J4" s="42" t="s">
        <v>588</v>
      </c>
      <c r="K4" s="42" t="s">
        <v>589</v>
      </c>
    </row>
    <row r="5" spans="1:11" x14ac:dyDescent="0.25">
      <c r="A5" s="40">
        <v>75</v>
      </c>
      <c r="B5" s="75" t="s">
        <v>590</v>
      </c>
      <c r="C5" s="42" t="s">
        <v>591</v>
      </c>
      <c r="D5" s="42" t="s">
        <v>592</v>
      </c>
      <c r="E5" s="42">
        <v>-12.890367458562205</v>
      </c>
      <c r="F5" s="42">
        <v>-7.9996120478500412</v>
      </c>
      <c r="G5" s="42" t="s">
        <v>593</v>
      </c>
      <c r="H5" s="42" t="s">
        <v>594</v>
      </c>
      <c r="I5" s="42" t="s">
        <v>595</v>
      </c>
      <c r="J5" s="42" t="s">
        <v>596</v>
      </c>
      <c r="K5" s="42" t="s">
        <v>597</v>
      </c>
    </row>
    <row r="6" spans="1:11" x14ac:dyDescent="0.25">
      <c r="A6" s="40">
        <v>41</v>
      </c>
      <c r="B6" s="76" t="s">
        <v>598</v>
      </c>
      <c r="C6" s="42" t="s">
        <v>599</v>
      </c>
      <c r="D6" s="42" t="s">
        <v>600</v>
      </c>
      <c r="E6" s="42">
        <v>-10.437875791090404</v>
      </c>
      <c r="F6" s="42">
        <v>-4.5034353154016618</v>
      </c>
      <c r="G6" s="42" t="s">
        <v>593</v>
      </c>
      <c r="H6" s="42" t="s">
        <v>601</v>
      </c>
      <c r="I6" s="42" t="s">
        <v>602</v>
      </c>
      <c r="J6" s="42" t="s">
        <v>603</v>
      </c>
      <c r="K6" s="42" t="s">
        <v>604</v>
      </c>
    </row>
    <row r="7" spans="1:11" x14ac:dyDescent="0.25">
      <c r="A7" s="40">
        <v>31</v>
      </c>
      <c r="B7" s="76" t="s">
        <v>605</v>
      </c>
      <c r="C7" s="42" t="s">
        <v>606</v>
      </c>
      <c r="D7" s="42" t="s">
        <v>607</v>
      </c>
      <c r="E7" s="42">
        <v>-7.477482506183577</v>
      </c>
      <c r="F7" s="42">
        <v>-3.7752607678267949</v>
      </c>
      <c r="G7" s="42" t="s">
        <v>593</v>
      </c>
      <c r="H7" s="42" t="s">
        <v>608</v>
      </c>
      <c r="I7" s="42" t="s">
        <v>609</v>
      </c>
      <c r="J7" s="42" t="s">
        <v>610</v>
      </c>
      <c r="K7" s="42" t="s">
        <v>611</v>
      </c>
    </row>
    <row r="8" spans="1:11" x14ac:dyDescent="0.25">
      <c r="A8" s="40">
        <v>92</v>
      </c>
      <c r="B8" s="76" t="s">
        <v>612</v>
      </c>
      <c r="C8" s="42" t="s">
        <v>613</v>
      </c>
      <c r="D8" s="42" t="s">
        <v>614</v>
      </c>
      <c r="E8" s="42">
        <v>-7.6720825239123265</v>
      </c>
      <c r="F8" s="42">
        <v>-3.5332916656079303</v>
      </c>
      <c r="G8" s="42" t="s">
        <v>593</v>
      </c>
      <c r="H8" s="42" t="s">
        <v>615</v>
      </c>
      <c r="I8" s="42" t="s">
        <v>616</v>
      </c>
      <c r="J8" s="42" t="s">
        <v>617</v>
      </c>
      <c r="K8" s="42" t="s">
        <v>618</v>
      </c>
    </row>
    <row r="9" spans="1:11" x14ac:dyDescent="0.25">
      <c r="A9" s="40">
        <v>67</v>
      </c>
      <c r="B9" s="76" t="s">
        <v>619</v>
      </c>
      <c r="C9" s="42" t="s">
        <v>620</v>
      </c>
      <c r="D9" s="42" t="s">
        <v>621</v>
      </c>
      <c r="E9" s="42">
        <v>-7.5522904635406114</v>
      </c>
      <c r="F9" s="42">
        <v>-3.2395082380966183</v>
      </c>
      <c r="G9" s="42" t="s">
        <v>593</v>
      </c>
      <c r="H9" s="42" t="s">
        <v>622</v>
      </c>
      <c r="I9" s="42" t="s">
        <v>623</v>
      </c>
      <c r="J9" s="42" t="s">
        <v>624</v>
      </c>
      <c r="K9" s="42" t="s">
        <v>618</v>
      </c>
    </row>
    <row r="10" spans="1:11" x14ac:dyDescent="0.25">
      <c r="A10" s="40">
        <v>65</v>
      </c>
      <c r="B10" s="76" t="s">
        <v>625</v>
      </c>
      <c r="C10" s="42" t="s">
        <v>626</v>
      </c>
      <c r="D10" s="42" t="s">
        <v>627</v>
      </c>
      <c r="E10" s="42">
        <v>-7.0488105090277493</v>
      </c>
      <c r="F10" s="42">
        <v>-3.3074805492291381</v>
      </c>
      <c r="G10" s="42" t="s">
        <v>593</v>
      </c>
      <c r="H10" s="42" t="s">
        <v>628</v>
      </c>
      <c r="I10" s="42" t="s">
        <v>629</v>
      </c>
      <c r="J10" s="42" t="s">
        <v>630</v>
      </c>
      <c r="K10" s="42" t="s">
        <v>631</v>
      </c>
    </row>
    <row r="11" spans="1:11" x14ac:dyDescent="0.25">
      <c r="A11" s="40">
        <v>57</v>
      </c>
      <c r="B11" s="76" t="s">
        <v>632</v>
      </c>
      <c r="C11" s="42" t="s">
        <v>633</v>
      </c>
      <c r="D11" s="42" t="s">
        <v>634</v>
      </c>
      <c r="E11" s="42">
        <v>-6.642522786627155</v>
      </c>
      <c r="F11" s="42">
        <v>-3.1437944498611428</v>
      </c>
      <c r="G11" s="42" t="s">
        <v>593</v>
      </c>
      <c r="H11" s="42" t="s">
        <v>635</v>
      </c>
      <c r="I11" s="42" t="s">
        <v>636</v>
      </c>
      <c r="J11" s="42" t="s">
        <v>617</v>
      </c>
      <c r="K11" s="42" t="s">
        <v>637</v>
      </c>
    </row>
    <row r="12" spans="1:11" x14ac:dyDescent="0.25">
      <c r="A12" s="40">
        <v>36</v>
      </c>
      <c r="B12" s="76" t="s">
        <v>638</v>
      </c>
      <c r="C12" s="42" t="s">
        <v>639</v>
      </c>
      <c r="D12" s="42" t="s">
        <v>640</v>
      </c>
      <c r="E12" s="42">
        <v>-5.8731662939648732</v>
      </c>
      <c r="F12" s="42">
        <v>-1.5784975905981278</v>
      </c>
      <c r="G12" s="42" t="s">
        <v>593</v>
      </c>
      <c r="H12" s="42" t="s">
        <v>641</v>
      </c>
      <c r="I12" s="42" t="s">
        <v>642</v>
      </c>
      <c r="J12" s="42" t="s">
        <v>643</v>
      </c>
      <c r="K12" s="42" t="s">
        <v>644</v>
      </c>
    </row>
    <row r="13" spans="1:11" x14ac:dyDescent="0.25">
      <c r="A13" s="40">
        <v>80</v>
      </c>
      <c r="B13" s="76" t="s">
        <v>645</v>
      </c>
      <c r="C13" s="42" t="s">
        <v>646</v>
      </c>
      <c r="D13" s="42" t="s">
        <v>647</v>
      </c>
      <c r="E13" s="42">
        <v>-5.9639336910058773</v>
      </c>
      <c r="F13" s="42">
        <v>-1.3812952938724083</v>
      </c>
      <c r="G13" s="42" t="s">
        <v>593</v>
      </c>
      <c r="H13" s="42" t="s">
        <v>648</v>
      </c>
      <c r="I13" s="42" t="s">
        <v>649</v>
      </c>
      <c r="J13" s="42" t="s">
        <v>650</v>
      </c>
      <c r="K13" s="42" t="s">
        <v>651</v>
      </c>
    </row>
    <row r="14" spans="1:11" x14ac:dyDescent="0.25">
      <c r="A14" s="40">
        <v>33</v>
      </c>
      <c r="B14" s="76" t="s">
        <v>652</v>
      </c>
      <c r="C14" s="42" t="s">
        <v>653</v>
      </c>
      <c r="D14" s="42" t="s">
        <v>654</v>
      </c>
      <c r="E14" s="42">
        <v>-5.3053619282324309</v>
      </c>
      <c r="F14" s="42">
        <v>-1.8085864084054111</v>
      </c>
      <c r="G14" s="42" t="s">
        <v>593</v>
      </c>
      <c r="H14" s="42" t="s">
        <v>655</v>
      </c>
      <c r="I14" s="42" t="s">
        <v>656</v>
      </c>
      <c r="J14" s="42" t="s">
        <v>657</v>
      </c>
      <c r="K14" s="42" t="s">
        <v>658</v>
      </c>
    </row>
    <row r="15" spans="1:11" x14ac:dyDescent="0.25">
      <c r="A15" s="40">
        <v>89</v>
      </c>
      <c r="B15" s="76" t="s">
        <v>659</v>
      </c>
      <c r="C15" s="42" t="s">
        <v>660</v>
      </c>
      <c r="D15" s="42" t="s">
        <v>661</v>
      </c>
      <c r="E15" s="42">
        <v>-4.6417107418705683</v>
      </c>
      <c r="F15" s="42">
        <v>-2.0613804470824455</v>
      </c>
      <c r="G15" s="42" t="s">
        <v>593</v>
      </c>
      <c r="H15" s="42" t="s">
        <v>662</v>
      </c>
      <c r="I15" s="42" t="s">
        <v>663</v>
      </c>
      <c r="J15" s="42" t="s">
        <v>664</v>
      </c>
      <c r="K15" s="42" t="s">
        <v>665</v>
      </c>
    </row>
    <row r="16" spans="1:11" x14ac:dyDescent="0.25">
      <c r="A16" s="40">
        <v>96</v>
      </c>
      <c r="B16" s="76" t="s">
        <v>666</v>
      </c>
      <c r="C16" s="42" t="s">
        <v>667</v>
      </c>
      <c r="D16" s="42" t="s">
        <v>668</v>
      </c>
      <c r="E16" s="42">
        <v>-3.9088562922868308</v>
      </c>
      <c r="F16" s="42">
        <v>-1.3378191863838409</v>
      </c>
      <c r="G16" s="42" t="s">
        <v>593</v>
      </c>
      <c r="H16" s="42" t="s">
        <v>669</v>
      </c>
      <c r="I16" s="42" t="s">
        <v>670</v>
      </c>
      <c r="J16" s="42" t="s">
        <v>671</v>
      </c>
      <c r="K16" s="42" t="s">
        <v>672</v>
      </c>
    </row>
    <row r="17" spans="1:11" x14ac:dyDescent="0.25">
      <c r="A17" s="40">
        <v>60</v>
      </c>
      <c r="B17" s="76" t="s">
        <v>673</v>
      </c>
      <c r="C17" s="42" t="s">
        <v>674</v>
      </c>
      <c r="D17" s="42" t="s">
        <v>675</v>
      </c>
      <c r="E17" s="42">
        <v>-4.1528468567274581</v>
      </c>
      <c r="F17" s="42">
        <v>-0.54287578594611863</v>
      </c>
      <c r="G17" s="42" t="s">
        <v>593</v>
      </c>
      <c r="H17" s="42" t="s">
        <v>676</v>
      </c>
      <c r="I17" s="42" t="s">
        <v>677</v>
      </c>
      <c r="J17" s="42" t="s">
        <v>678</v>
      </c>
      <c r="K17" s="42" t="s">
        <v>679</v>
      </c>
    </row>
    <row r="18" spans="1:11" x14ac:dyDescent="0.25">
      <c r="A18" s="40">
        <v>68</v>
      </c>
      <c r="B18" s="76" t="s">
        <v>680</v>
      </c>
      <c r="C18" s="42" t="s">
        <v>681</v>
      </c>
      <c r="D18" s="42" t="s">
        <v>682</v>
      </c>
      <c r="E18" s="42">
        <v>-3.9796712274824539</v>
      </c>
      <c r="F18" s="42">
        <v>-0.583316247353868</v>
      </c>
      <c r="G18" s="42" t="s">
        <v>593</v>
      </c>
      <c r="H18" s="42" t="s">
        <v>683</v>
      </c>
      <c r="I18" s="42" t="s">
        <v>684</v>
      </c>
      <c r="J18" s="42" t="s">
        <v>685</v>
      </c>
      <c r="K18" s="42" t="s">
        <v>686</v>
      </c>
    </row>
    <row r="19" spans="1:11" x14ac:dyDescent="0.25">
      <c r="A19" s="40">
        <v>64</v>
      </c>
      <c r="B19" s="76" t="s">
        <v>687</v>
      </c>
      <c r="C19" s="42" t="s">
        <v>688</v>
      </c>
      <c r="D19" s="42" t="s">
        <v>689</v>
      </c>
      <c r="E19" s="42">
        <v>-3.3337670688673695</v>
      </c>
      <c r="F19" s="42">
        <v>-1.1361588310906801</v>
      </c>
      <c r="G19" s="42" t="s">
        <v>593</v>
      </c>
      <c r="H19" s="42" t="s">
        <v>690</v>
      </c>
      <c r="I19" s="42" t="s">
        <v>691</v>
      </c>
      <c r="J19" s="42" t="s">
        <v>692</v>
      </c>
      <c r="K19" s="42" t="s">
        <v>693</v>
      </c>
    </row>
    <row r="20" spans="1:11" x14ac:dyDescent="0.25">
      <c r="A20" s="40">
        <v>19</v>
      </c>
      <c r="B20" s="76" t="s">
        <v>694</v>
      </c>
      <c r="C20" s="42" t="s">
        <v>695</v>
      </c>
      <c r="D20" s="42" t="s">
        <v>696</v>
      </c>
      <c r="E20" s="42">
        <v>-3.9334916659659362</v>
      </c>
      <c r="F20" s="42">
        <v>-0.48148061531278463</v>
      </c>
      <c r="G20" s="42" t="s">
        <v>593</v>
      </c>
      <c r="H20" s="42" t="s">
        <v>697</v>
      </c>
      <c r="I20" s="42" t="s">
        <v>698</v>
      </c>
      <c r="J20" s="42" t="s">
        <v>699</v>
      </c>
      <c r="K20" s="42" t="s">
        <v>700</v>
      </c>
    </row>
    <row r="21" spans="1:11" x14ac:dyDescent="0.25">
      <c r="A21" s="40">
        <v>97</v>
      </c>
      <c r="B21" s="76" t="s">
        <v>701</v>
      </c>
      <c r="C21" s="42" t="s">
        <v>702</v>
      </c>
      <c r="D21" s="42" t="s">
        <v>703</v>
      </c>
      <c r="E21" s="42">
        <v>-4.1466747740409993</v>
      </c>
      <c r="F21" s="42">
        <v>-0.23895258458234991</v>
      </c>
      <c r="G21" s="42" t="s">
        <v>593</v>
      </c>
      <c r="H21" s="42" t="s">
        <v>704</v>
      </c>
      <c r="I21" s="42" t="s">
        <v>705</v>
      </c>
      <c r="J21" s="42" t="s">
        <v>706</v>
      </c>
      <c r="K21" s="42" t="s">
        <v>707</v>
      </c>
    </row>
    <row r="22" spans="1:11" x14ac:dyDescent="0.25">
      <c r="A22" s="40">
        <v>13</v>
      </c>
      <c r="B22" s="76" t="s">
        <v>708</v>
      </c>
      <c r="C22" s="42" t="s">
        <v>709</v>
      </c>
      <c r="D22" s="42" t="s">
        <v>710</v>
      </c>
      <c r="E22" s="42">
        <v>-3.2700726967277003</v>
      </c>
      <c r="F22" s="42">
        <v>-0.83972580550426401</v>
      </c>
      <c r="G22" s="42" t="s">
        <v>593</v>
      </c>
      <c r="H22" s="42" t="s">
        <v>711</v>
      </c>
      <c r="I22" s="42" t="s">
        <v>712</v>
      </c>
      <c r="J22" s="42" t="s">
        <v>713</v>
      </c>
      <c r="K22" s="42" t="s">
        <v>714</v>
      </c>
    </row>
    <row r="23" spans="1:11" x14ac:dyDescent="0.25">
      <c r="A23" s="40">
        <v>3</v>
      </c>
      <c r="B23" s="76" t="s">
        <v>715</v>
      </c>
      <c r="C23" s="42" t="s">
        <v>716</v>
      </c>
      <c r="D23" s="42" t="s">
        <v>717</v>
      </c>
      <c r="E23" s="42">
        <v>-3.6047822734854198</v>
      </c>
      <c r="F23" s="42">
        <v>2.517783734464718E-2</v>
      </c>
      <c r="G23" s="42" t="s">
        <v>593</v>
      </c>
      <c r="H23" s="42" t="s">
        <v>718</v>
      </c>
      <c r="I23" s="42" t="s">
        <v>719</v>
      </c>
      <c r="J23" s="42" t="s">
        <v>611</v>
      </c>
      <c r="K23" s="42" t="s">
        <v>720</v>
      </c>
    </row>
    <row r="24" spans="1:11" x14ac:dyDescent="0.25">
      <c r="A24" s="40">
        <v>51</v>
      </c>
      <c r="B24" s="76" t="s">
        <v>721</v>
      </c>
      <c r="C24" s="42" t="s">
        <v>722</v>
      </c>
      <c r="D24" s="42" t="s">
        <v>723</v>
      </c>
      <c r="E24" s="42">
        <v>-3.5006830463179575</v>
      </c>
      <c r="F24" s="42">
        <v>4.7935783071260563E-2</v>
      </c>
      <c r="G24" s="42" t="s">
        <v>593</v>
      </c>
      <c r="H24" s="42" t="s">
        <v>724</v>
      </c>
      <c r="I24" s="42" t="s">
        <v>725</v>
      </c>
      <c r="J24" s="42" t="s">
        <v>596</v>
      </c>
      <c r="K24" s="42" t="s">
        <v>726</v>
      </c>
    </row>
    <row r="25" spans="1:11" x14ac:dyDescent="0.25">
      <c r="A25" s="40">
        <v>24</v>
      </c>
      <c r="B25" s="76" t="s">
        <v>727</v>
      </c>
      <c r="C25" s="42" t="s">
        <v>728</v>
      </c>
      <c r="D25" s="42" t="s">
        <v>729</v>
      </c>
      <c r="E25" s="42">
        <v>-3.5491685644817585</v>
      </c>
      <c r="F25" s="42">
        <v>0.1689509908576321</v>
      </c>
      <c r="G25" s="42" t="s">
        <v>593</v>
      </c>
      <c r="H25" s="42" t="s">
        <v>730</v>
      </c>
      <c r="I25" s="42" t="s">
        <v>731</v>
      </c>
      <c r="J25" s="42" t="s">
        <v>732</v>
      </c>
      <c r="K25" s="42" t="s">
        <v>733</v>
      </c>
    </row>
    <row r="26" spans="1:11" x14ac:dyDescent="0.25">
      <c r="A26" s="40">
        <v>58</v>
      </c>
      <c r="B26" s="76" t="s">
        <v>734</v>
      </c>
      <c r="C26" s="42" t="s">
        <v>735</v>
      </c>
      <c r="D26" s="42" t="s">
        <v>736</v>
      </c>
      <c r="E26" s="42">
        <v>-2.5951297721630935</v>
      </c>
      <c r="F26" s="42">
        <v>-0.55150183181565193</v>
      </c>
      <c r="G26" s="42" t="s">
        <v>593</v>
      </c>
      <c r="H26" s="42" t="s">
        <v>737</v>
      </c>
      <c r="I26" s="42" t="s">
        <v>738</v>
      </c>
      <c r="J26" s="42" t="s">
        <v>739</v>
      </c>
      <c r="K26" s="42" t="s">
        <v>740</v>
      </c>
    </row>
    <row r="27" spans="1:11" x14ac:dyDescent="0.25">
      <c r="A27" s="40">
        <v>25</v>
      </c>
      <c r="B27" s="76" t="s">
        <v>741</v>
      </c>
      <c r="C27" s="42" t="s">
        <v>742</v>
      </c>
      <c r="D27" s="42" t="s">
        <v>743</v>
      </c>
      <c r="E27" s="42">
        <v>-1.9938187791821598</v>
      </c>
      <c r="F27" s="42">
        <v>-0.50151396664282322</v>
      </c>
      <c r="G27" s="42" t="s">
        <v>593</v>
      </c>
      <c r="H27" s="42" t="s">
        <v>744</v>
      </c>
      <c r="I27" s="42" t="s">
        <v>745</v>
      </c>
      <c r="J27" s="42" t="s">
        <v>746</v>
      </c>
      <c r="K27" s="42" t="s">
        <v>747</v>
      </c>
    </row>
    <row r="28" spans="1:11" x14ac:dyDescent="0.25">
      <c r="A28" s="40">
        <v>47</v>
      </c>
      <c r="B28" s="76" t="s">
        <v>748</v>
      </c>
      <c r="C28" s="42" t="s">
        <v>749</v>
      </c>
      <c r="D28" s="42" t="s">
        <v>750</v>
      </c>
      <c r="E28" s="42">
        <v>-2.3122188060158595</v>
      </c>
      <c r="F28" s="42">
        <v>-0.12084210025480102</v>
      </c>
      <c r="G28" s="42" t="s">
        <v>593</v>
      </c>
      <c r="H28" s="42" t="s">
        <v>751</v>
      </c>
      <c r="I28" s="42" t="s">
        <v>752</v>
      </c>
      <c r="J28" s="42" t="s">
        <v>753</v>
      </c>
      <c r="K28" s="42" t="s">
        <v>754</v>
      </c>
    </row>
    <row r="29" spans="1:11" x14ac:dyDescent="0.25">
      <c r="A29" s="40">
        <v>20</v>
      </c>
      <c r="B29" s="76" t="s">
        <v>755</v>
      </c>
      <c r="C29" s="42" t="s">
        <v>756</v>
      </c>
      <c r="D29" s="42" t="s">
        <v>757</v>
      </c>
      <c r="E29" s="42">
        <v>-2.8003105594439486</v>
      </c>
      <c r="F29" s="42">
        <v>0.37082220358372475</v>
      </c>
      <c r="G29" s="42" t="s">
        <v>593</v>
      </c>
      <c r="H29" s="42" t="s">
        <v>758</v>
      </c>
      <c r="I29" s="42" t="s">
        <v>759</v>
      </c>
      <c r="J29" s="42" t="s">
        <v>760</v>
      </c>
      <c r="K29" s="42" t="s">
        <v>761</v>
      </c>
    </row>
    <row r="30" spans="1:11" x14ac:dyDescent="0.25">
      <c r="A30" s="40">
        <v>7</v>
      </c>
      <c r="B30" s="76" t="s">
        <v>762</v>
      </c>
      <c r="C30" s="42" t="s">
        <v>763</v>
      </c>
      <c r="D30" s="42" t="s">
        <v>764</v>
      </c>
      <c r="E30" s="42">
        <v>-2.6822816432508585</v>
      </c>
      <c r="F30" s="42">
        <v>0.33305839129658232</v>
      </c>
      <c r="G30" s="42" t="s">
        <v>593</v>
      </c>
      <c r="H30" s="42" t="s">
        <v>765</v>
      </c>
      <c r="I30" s="42" t="s">
        <v>766</v>
      </c>
      <c r="J30" s="42" t="s">
        <v>767</v>
      </c>
      <c r="K30" s="42" t="s">
        <v>672</v>
      </c>
    </row>
    <row r="31" spans="1:11" x14ac:dyDescent="0.25">
      <c r="A31" s="40">
        <v>79</v>
      </c>
      <c r="B31" s="76" t="s">
        <v>768</v>
      </c>
      <c r="C31" s="42" t="s">
        <v>769</v>
      </c>
      <c r="D31" s="42" t="s">
        <v>770</v>
      </c>
      <c r="E31" s="42">
        <v>-2.307845499440345</v>
      </c>
      <c r="F31" s="42">
        <v>5.0791138173019057E-2</v>
      </c>
      <c r="G31" s="42" t="s">
        <v>593</v>
      </c>
      <c r="H31" s="42" t="s">
        <v>771</v>
      </c>
      <c r="I31" s="42" t="s">
        <v>772</v>
      </c>
      <c r="J31" s="42" t="s">
        <v>773</v>
      </c>
      <c r="K31" s="42" t="s">
        <v>774</v>
      </c>
    </row>
    <row r="32" spans="1:11" x14ac:dyDescent="0.25">
      <c r="A32" s="40">
        <v>78</v>
      </c>
      <c r="B32" s="76" t="s">
        <v>775</v>
      </c>
      <c r="C32" s="42" t="s">
        <v>776</v>
      </c>
      <c r="D32" s="42" t="s">
        <v>777</v>
      </c>
      <c r="E32" s="42">
        <v>-2.4826670685660837</v>
      </c>
      <c r="F32" s="42">
        <v>0.25855524287097897</v>
      </c>
      <c r="G32" s="42" t="s">
        <v>593</v>
      </c>
      <c r="H32" s="42" t="s">
        <v>778</v>
      </c>
      <c r="I32" s="42" t="s">
        <v>779</v>
      </c>
      <c r="J32" s="42" t="s">
        <v>780</v>
      </c>
      <c r="K32" s="42" t="s">
        <v>781</v>
      </c>
    </row>
    <row r="33" spans="1:11" x14ac:dyDescent="0.25">
      <c r="A33" s="40">
        <v>45</v>
      </c>
      <c r="B33" s="76" t="s">
        <v>782</v>
      </c>
      <c r="C33" s="42" t="s">
        <v>783</v>
      </c>
      <c r="D33" s="42" t="s">
        <v>784</v>
      </c>
      <c r="E33" s="42">
        <v>-2.1527449077251744</v>
      </c>
      <c r="F33" s="42">
        <v>0.35439110692104026</v>
      </c>
      <c r="G33" s="42" t="s">
        <v>593</v>
      </c>
      <c r="H33" s="42" t="s">
        <v>785</v>
      </c>
      <c r="I33" s="42" t="s">
        <v>786</v>
      </c>
      <c r="J33" s="42" t="s">
        <v>787</v>
      </c>
      <c r="K33" s="42" t="s">
        <v>788</v>
      </c>
    </row>
    <row r="34" spans="1:11" x14ac:dyDescent="0.25">
      <c r="A34" s="40">
        <v>43</v>
      </c>
      <c r="B34" s="76" t="s">
        <v>789</v>
      </c>
      <c r="C34" s="42" t="s">
        <v>790</v>
      </c>
      <c r="D34" s="42" t="s">
        <v>791</v>
      </c>
      <c r="E34" s="42">
        <v>-2.1246743944381308</v>
      </c>
      <c r="F34" s="42">
        <v>0.46902696227828433</v>
      </c>
      <c r="G34" s="42" t="s">
        <v>593</v>
      </c>
      <c r="H34" s="42" t="s">
        <v>792</v>
      </c>
      <c r="I34" s="42" t="s">
        <v>793</v>
      </c>
      <c r="J34" s="42" t="s">
        <v>794</v>
      </c>
      <c r="K34" s="42" t="s">
        <v>795</v>
      </c>
    </row>
    <row r="35" spans="1:11" x14ac:dyDescent="0.25">
      <c r="A35" s="40">
        <v>37</v>
      </c>
      <c r="B35" s="76" t="s">
        <v>796</v>
      </c>
      <c r="C35" s="42" t="s">
        <v>797</v>
      </c>
      <c r="D35" s="42" t="s">
        <v>798</v>
      </c>
      <c r="E35" s="42">
        <v>-1.8512547735120592</v>
      </c>
      <c r="F35" s="42">
        <v>0.29269283408406899</v>
      </c>
      <c r="G35" s="42" t="s">
        <v>593</v>
      </c>
      <c r="H35" s="42" t="s">
        <v>799</v>
      </c>
      <c r="I35" s="42" t="s">
        <v>800</v>
      </c>
      <c r="J35" s="42" t="s">
        <v>732</v>
      </c>
      <c r="K35" s="42" t="s">
        <v>732</v>
      </c>
    </row>
    <row r="36" spans="1:11" x14ac:dyDescent="0.25">
      <c r="A36" s="40">
        <v>69</v>
      </c>
      <c r="B36" s="76" t="s">
        <v>801</v>
      </c>
      <c r="C36" s="42" t="s">
        <v>802</v>
      </c>
      <c r="D36" s="42" t="s">
        <v>803</v>
      </c>
      <c r="E36" s="42">
        <v>-1.6754007501048247</v>
      </c>
      <c r="F36" s="42">
        <v>0.35314493024293181</v>
      </c>
      <c r="G36" s="42" t="s">
        <v>593</v>
      </c>
      <c r="H36" s="42" t="s">
        <v>804</v>
      </c>
      <c r="I36" s="42" t="s">
        <v>805</v>
      </c>
      <c r="J36" s="42" t="s">
        <v>806</v>
      </c>
      <c r="K36" s="42" t="s">
        <v>706</v>
      </c>
    </row>
    <row r="37" spans="1:11" x14ac:dyDescent="0.25">
      <c r="A37" s="40">
        <v>10</v>
      </c>
      <c r="B37" s="76" t="s">
        <v>807</v>
      </c>
      <c r="C37" s="42" t="s">
        <v>808</v>
      </c>
      <c r="D37" s="42" t="s">
        <v>809</v>
      </c>
      <c r="E37" s="42">
        <v>-2.013313004094587</v>
      </c>
      <c r="F37" s="42">
        <v>0.84755230936426684</v>
      </c>
      <c r="G37" s="42" t="s">
        <v>593</v>
      </c>
      <c r="H37" s="42" t="s">
        <v>810</v>
      </c>
      <c r="I37" s="42" t="s">
        <v>811</v>
      </c>
      <c r="J37" s="42" t="s">
        <v>812</v>
      </c>
      <c r="K37" s="42" t="s">
        <v>813</v>
      </c>
    </row>
    <row r="38" spans="1:11" x14ac:dyDescent="0.25">
      <c r="A38" s="40">
        <v>26</v>
      </c>
      <c r="B38" s="76" t="s">
        <v>814</v>
      </c>
      <c r="C38" s="42" t="s">
        <v>815</v>
      </c>
      <c r="D38" s="42" t="s">
        <v>816</v>
      </c>
      <c r="E38" s="42">
        <v>-1.2020012727535072</v>
      </c>
      <c r="F38" s="42">
        <v>0.13358661998298738</v>
      </c>
      <c r="G38" s="42" t="s">
        <v>593</v>
      </c>
      <c r="H38" s="42" t="s">
        <v>817</v>
      </c>
      <c r="I38" s="42" t="s">
        <v>818</v>
      </c>
      <c r="J38" s="42" t="s">
        <v>746</v>
      </c>
      <c r="K38" s="42" t="s">
        <v>819</v>
      </c>
    </row>
    <row r="39" spans="1:11" x14ac:dyDescent="0.25">
      <c r="A39" s="40">
        <v>28</v>
      </c>
      <c r="B39" s="76" t="s">
        <v>820</v>
      </c>
      <c r="C39" s="42" t="s">
        <v>821</v>
      </c>
      <c r="D39" s="42" t="s">
        <v>822</v>
      </c>
      <c r="E39" s="42">
        <v>-1.650659236161804</v>
      </c>
      <c r="F39" s="42">
        <v>0.58779318144733483</v>
      </c>
      <c r="G39" s="42" t="s">
        <v>593</v>
      </c>
      <c r="H39" s="42" t="s">
        <v>823</v>
      </c>
      <c r="I39" s="42" t="s">
        <v>824</v>
      </c>
      <c r="J39" s="42" t="s">
        <v>825</v>
      </c>
      <c r="K39" s="42" t="s">
        <v>826</v>
      </c>
    </row>
    <row r="40" spans="1:11" x14ac:dyDescent="0.25">
      <c r="A40" s="40">
        <v>94</v>
      </c>
      <c r="B40" s="76" t="s">
        <v>827</v>
      </c>
      <c r="C40" s="42" t="s">
        <v>828</v>
      </c>
      <c r="D40" s="42" t="s">
        <v>829</v>
      </c>
      <c r="E40" s="42">
        <v>-1.6220689703508029</v>
      </c>
      <c r="F40" s="42">
        <v>0.83612024027776854</v>
      </c>
      <c r="G40" s="42" t="s">
        <v>593</v>
      </c>
      <c r="H40" s="42" t="s">
        <v>830</v>
      </c>
      <c r="I40" s="42" t="s">
        <v>831</v>
      </c>
      <c r="J40" s="42" t="s">
        <v>832</v>
      </c>
      <c r="K40" s="42" t="s">
        <v>699</v>
      </c>
    </row>
    <row r="41" spans="1:11" x14ac:dyDescent="0.25">
      <c r="A41" s="40">
        <v>62</v>
      </c>
      <c r="B41" s="76" t="s">
        <v>833</v>
      </c>
      <c r="C41" s="42" t="s">
        <v>834</v>
      </c>
      <c r="D41" s="42" t="s">
        <v>835</v>
      </c>
      <c r="E41" s="42">
        <v>-1.4236478123397858</v>
      </c>
      <c r="F41" s="42">
        <v>0.79136176072035114</v>
      </c>
      <c r="G41" s="42" t="s">
        <v>593</v>
      </c>
      <c r="H41" s="42" t="s">
        <v>836</v>
      </c>
      <c r="I41" s="42" t="s">
        <v>837</v>
      </c>
      <c r="J41" s="42" t="s">
        <v>838</v>
      </c>
      <c r="K41" s="42" t="s">
        <v>839</v>
      </c>
    </row>
    <row r="42" spans="1:11" x14ac:dyDescent="0.25">
      <c r="A42" s="40">
        <v>86</v>
      </c>
      <c r="B42" s="76" t="s">
        <v>840</v>
      </c>
      <c r="C42" s="42" t="s">
        <v>841</v>
      </c>
      <c r="D42" s="42" t="s">
        <v>842</v>
      </c>
      <c r="E42" s="42">
        <v>-1.3270289645160056</v>
      </c>
      <c r="F42" s="42">
        <v>0.70731516933758432</v>
      </c>
      <c r="G42" s="42" t="s">
        <v>593</v>
      </c>
      <c r="H42" s="42" t="s">
        <v>843</v>
      </c>
      <c r="I42" s="42" t="s">
        <v>844</v>
      </c>
      <c r="J42" s="42" t="s">
        <v>845</v>
      </c>
      <c r="K42" s="42" t="s">
        <v>846</v>
      </c>
    </row>
    <row r="43" spans="1:11" x14ac:dyDescent="0.25">
      <c r="A43" s="40">
        <v>54</v>
      </c>
      <c r="B43" s="76" t="s">
        <v>847</v>
      </c>
      <c r="C43" s="42" t="s">
        <v>848</v>
      </c>
      <c r="D43" s="42" t="s">
        <v>849</v>
      </c>
      <c r="E43" s="42">
        <v>-2.0611088696151985</v>
      </c>
      <c r="F43" s="42">
        <v>1.53802513079042</v>
      </c>
      <c r="G43" s="42" t="s">
        <v>593</v>
      </c>
      <c r="H43" s="42" t="s">
        <v>850</v>
      </c>
      <c r="I43" s="42" t="s">
        <v>851</v>
      </c>
      <c r="J43" s="42" t="s">
        <v>852</v>
      </c>
      <c r="K43" s="42" t="s">
        <v>846</v>
      </c>
    </row>
    <row r="44" spans="1:11" x14ac:dyDescent="0.25">
      <c r="A44" s="40">
        <v>84</v>
      </c>
      <c r="B44" s="76" t="s">
        <v>853</v>
      </c>
      <c r="C44" s="42" t="s">
        <v>854</v>
      </c>
      <c r="D44" s="42" t="s">
        <v>855</v>
      </c>
      <c r="E44" s="42">
        <v>-1.1346357103926556</v>
      </c>
      <c r="F44" s="42">
        <v>0.87447624132899904</v>
      </c>
      <c r="G44" s="42" t="s">
        <v>593</v>
      </c>
      <c r="H44" s="42" t="s">
        <v>856</v>
      </c>
      <c r="I44" s="42" t="s">
        <v>857</v>
      </c>
      <c r="J44" s="42" t="s">
        <v>858</v>
      </c>
      <c r="K44" s="42" t="s">
        <v>859</v>
      </c>
    </row>
    <row r="45" spans="1:11" x14ac:dyDescent="0.25">
      <c r="A45" s="40">
        <v>39</v>
      </c>
      <c r="B45" s="76" t="s">
        <v>860</v>
      </c>
      <c r="C45" s="42" t="s">
        <v>861</v>
      </c>
      <c r="D45" s="42" t="s">
        <v>860</v>
      </c>
      <c r="E45" s="42">
        <v>-1.1292894242523588</v>
      </c>
      <c r="F45" s="42">
        <v>1.1292894242523588</v>
      </c>
      <c r="G45" s="42" t="s">
        <v>593</v>
      </c>
      <c r="H45" s="42" t="s">
        <v>862</v>
      </c>
      <c r="I45" s="42" t="s">
        <v>863</v>
      </c>
      <c r="J45" s="42" t="s">
        <v>707</v>
      </c>
      <c r="K45" s="42" t="s">
        <v>864</v>
      </c>
    </row>
    <row r="46" spans="1:11" x14ac:dyDescent="0.25">
      <c r="A46" s="40">
        <v>66</v>
      </c>
      <c r="B46" s="76" t="s">
        <v>860</v>
      </c>
      <c r="C46" s="42" t="s">
        <v>860</v>
      </c>
      <c r="D46" s="42" t="s">
        <v>62</v>
      </c>
      <c r="E46" s="42">
        <v>0</v>
      </c>
      <c r="F46" s="42">
        <v>0</v>
      </c>
      <c r="G46" s="42" t="s">
        <v>593</v>
      </c>
      <c r="H46" s="42" t="s">
        <v>62</v>
      </c>
      <c r="I46" s="42" t="s">
        <v>865</v>
      </c>
      <c r="J46" s="42" t="s">
        <v>860</v>
      </c>
      <c r="K46" s="42" t="s">
        <v>860</v>
      </c>
    </row>
    <row r="47" spans="1:11" x14ac:dyDescent="0.25">
      <c r="A47" s="40">
        <v>12</v>
      </c>
      <c r="B47" s="76" t="s">
        <v>860</v>
      </c>
      <c r="C47" s="42" t="s">
        <v>866</v>
      </c>
      <c r="D47" s="42" t="s">
        <v>860</v>
      </c>
      <c r="E47" s="42">
        <v>-1.5047072463741353</v>
      </c>
      <c r="F47" s="42">
        <v>1.5047072463741353</v>
      </c>
      <c r="G47" s="42" t="s">
        <v>593</v>
      </c>
      <c r="H47" s="42" t="s">
        <v>862</v>
      </c>
      <c r="I47" s="42" t="s">
        <v>867</v>
      </c>
      <c r="J47" s="42" t="s">
        <v>868</v>
      </c>
      <c r="K47" s="42" t="s">
        <v>869</v>
      </c>
    </row>
    <row r="48" spans="1:11" x14ac:dyDescent="0.25">
      <c r="A48" s="40">
        <v>15</v>
      </c>
      <c r="B48" s="76" t="s">
        <v>860</v>
      </c>
      <c r="C48" s="42" t="s">
        <v>860</v>
      </c>
      <c r="D48" s="42" t="s">
        <v>62</v>
      </c>
      <c r="E48" s="42">
        <v>0</v>
      </c>
      <c r="F48" s="42">
        <v>0</v>
      </c>
      <c r="G48" s="42" t="s">
        <v>593</v>
      </c>
      <c r="H48" s="42" t="s">
        <v>62</v>
      </c>
      <c r="I48" s="42" t="s">
        <v>870</v>
      </c>
      <c r="J48" s="42" t="s">
        <v>860</v>
      </c>
      <c r="K48" s="42" t="s">
        <v>860</v>
      </c>
    </row>
    <row r="49" spans="1:11" x14ac:dyDescent="0.25">
      <c r="A49" s="40">
        <v>17</v>
      </c>
      <c r="B49" s="76" t="s">
        <v>860</v>
      </c>
      <c r="C49" s="42" t="s">
        <v>871</v>
      </c>
      <c r="D49" s="42" t="s">
        <v>860</v>
      </c>
      <c r="E49" s="42">
        <v>-1.0957861394116193</v>
      </c>
      <c r="F49" s="42">
        <v>1.0957861394116193</v>
      </c>
      <c r="G49" s="42" t="s">
        <v>593</v>
      </c>
      <c r="H49" s="42" t="s">
        <v>862</v>
      </c>
      <c r="I49" s="42" t="s">
        <v>872</v>
      </c>
      <c r="J49" s="42" t="s">
        <v>873</v>
      </c>
      <c r="K49" s="42" t="s">
        <v>839</v>
      </c>
    </row>
    <row r="50" spans="1:11" x14ac:dyDescent="0.25">
      <c r="A50" s="40">
        <v>38</v>
      </c>
      <c r="B50" s="76" t="s">
        <v>860</v>
      </c>
      <c r="C50" s="42" t="s">
        <v>860</v>
      </c>
      <c r="D50" s="42" t="s">
        <v>62</v>
      </c>
      <c r="E50" s="42">
        <v>0</v>
      </c>
      <c r="F50" s="42">
        <v>0</v>
      </c>
      <c r="G50" s="42" t="s">
        <v>593</v>
      </c>
      <c r="H50" s="42" t="s">
        <v>62</v>
      </c>
      <c r="I50" s="42" t="s">
        <v>874</v>
      </c>
      <c r="J50" s="42" t="s">
        <v>686</v>
      </c>
      <c r="K50" s="42" t="s">
        <v>875</v>
      </c>
    </row>
    <row r="51" spans="1:11" x14ac:dyDescent="0.25">
      <c r="A51" s="40">
        <v>18</v>
      </c>
      <c r="B51" s="76" t="s">
        <v>860</v>
      </c>
      <c r="C51" s="42" t="s">
        <v>876</v>
      </c>
      <c r="D51" s="42" t="s">
        <v>860</v>
      </c>
      <c r="E51" s="42">
        <v>-1.2446114850555892</v>
      </c>
      <c r="F51" s="42">
        <v>1.2446114850555892</v>
      </c>
      <c r="G51" s="42" t="s">
        <v>593</v>
      </c>
      <c r="H51" s="42" t="s">
        <v>862</v>
      </c>
      <c r="I51" s="42" t="s">
        <v>877</v>
      </c>
      <c r="J51" s="42" t="s">
        <v>873</v>
      </c>
      <c r="K51" s="42" t="s">
        <v>740</v>
      </c>
    </row>
    <row r="52" spans="1:11" x14ac:dyDescent="0.25">
      <c r="A52" s="40">
        <v>50</v>
      </c>
      <c r="B52" s="76" t="s">
        <v>860</v>
      </c>
      <c r="C52" s="42" t="s">
        <v>878</v>
      </c>
      <c r="D52" s="42" t="s">
        <v>860</v>
      </c>
      <c r="E52" s="42">
        <v>-1.5864690677802147</v>
      </c>
      <c r="F52" s="42">
        <v>1.5864690677802147</v>
      </c>
      <c r="G52" s="42" t="s">
        <v>593</v>
      </c>
      <c r="H52" s="42" t="s">
        <v>862</v>
      </c>
      <c r="I52" s="42" t="s">
        <v>879</v>
      </c>
      <c r="J52" s="42" t="s">
        <v>880</v>
      </c>
      <c r="K52" s="42" t="s">
        <v>881</v>
      </c>
    </row>
    <row r="53" spans="1:11" x14ac:dyDescent="0.25">
      <c r="A53" s="40">
        <v>21</v>
      </c>
      <c r="B53" s="76" t="s">
        <v>860</v>
      </c>
      <c r="C53" s="42" t="s">
        <v>860</v>
      </c>
      <c r="D53" s="42" t="s">
        <v>62</v>
      </c>
      <c r="E53" s="42">
        <v>0</v>
      </c>
      <c r="F53" s="42">
        <v>0</v>
      </c>
      <c r="G53" s="42" t="s">
        <v>593</v>
      </c>
      <c r="H53" s="42" t="s">
        <v>62</v>
      </c>
      <c r="I53" s="42" t="s">
        <v>882</v>
      </c>
      <c r="J53" s="42" t="s">
        <v>860</v>
      </c>
      <c r="K53" s="42" t="s">
        <v>860</v>
      </c>
    </row>
    <row r="54" spans="1:11" x14ac:dyDescent="0.25">
      <c r="A54" s="40">
        <v>88</v>
      </c>
      <c r="B54" s="76" t="s">
        <v>860</v>
      </c>
      <c r="C54" s="42" t="s">
        <v>860</v>
      </c>
      <c r="D54" s="42" t="s">
        <v>62</v>
      </c>
      <c r="E54" s="42">
        <v>0</v>
      </c>
      <c r="F54" s="42">
        <v>0</v>
      </c>
      <c r="G54" s="42" t="s">
        <v>593</v>
      </c>
      <c r="H54" s="42" t="s">
        <v>62</v>
      </c>
      <c r="I54" s="42" t="s">
        <v>883</v>
      </c>
      <c r="J54" s="42" t="s">
        <v>860</v>
      </c>
      <c r="K54" s="42" t="s">
        <v>860</v>
      </c>
    </row>
    <row r="55" spans="1:11" x14ac:dyDescent="0.25">
      <c r="A55" s="40">
        <v>42</v>
      </c>
      <c r="B55" s="76" t="s">
        <v>860</v>
      </c>
      <c r="C55" s="42" t="s">
        <v>860</v>
      </c>
      <c r="D55" s="42" t="s">
        <v>62</v>
      </c>
      <c r="E55" s="42">
        <v>0</v>
      </c>
      <c r="F55" s="42">
        <v>0</v>
      </c>
      <c r="G55" s="42" t="s">
        <v>593</v>
      </c>
      <c r="H55" s="42" t="s">
        <v>62</v>
      </c>
      <c r="I55" s="42" t="s">
        <v>884</v>
      </c>
      <c r="J55" s="42" t="s">
        <v>860</v>
      </c>
      <c r="K55" s="42" t="s">
        <v>860</v>
      </c>
    </row>
    <row r="56" spans="1:11" x14ac:dyDescent="0.25">
      <c r="A56" s="40">
        <v>72</v>
      </c>
      <c r="B56" s="76" t="s">
        <v>885</v>
      </c>
      <c r="C56" s="42" t="s">
        <v>886</v>
      </c>
      <c r="D56" s="42" t="s">
        <v>887</v>
      </c>
      <c r="E56" s="42">
        <v>-1.0842866475059956</v>
      </c>
      <c r="F56" s="42">
        <v>1.4080366613545134</v>
      </c>
      <c r="G56" s="42" t="s">
        <v>593</v>
      </c>
      <c r="H56" s="42" t="s">
        <v>888</v>
      </c>
      <c r="I56" s="42" t="s">
        <v>889</v>
      </c>
      <c r="J56" s="42" t="s">
        <v>890</v>
      </c>
      <c r="K56" s="42" t="s">
        <v>891</v>
      </c>
    </row>
    <row r="57" spans="1:11" x14ac:dyDescent="0.25">
      <c r="A57" s="40">
        <v>91</v>
      </c>
      <c r="B57" s="76" t="s">
        <v>892</v>
      </c>
      <c r="C57" s="42" t="s">
        <v>893</v>
      </c>
      <c r="D57" s="42" t="s">
        <v>894</v>
      </c>
      <c r="E57" s="42">
        <v>-1.3601741161553644</v>
      </c>
      <c r="F57" s="42">
        <v>1.7792319178614784</v>
      </c>
      <c r="G57" s="42" t="s">
        <v>593</v>
      </c>
      <c r="H57" s="42" t="s">
        <v>895</v>
      </c>
      <c r="I57" s="42" t="s">
        <v>896</v>
      </c>
      <c r="J57" s="42" t="s">
        <v>869</v>
      </c>
      <c r="K57" s="42" t="s">
        <v>679</v>
      </c>
    </row>
    <row r="58" spans="1:11" x14ac:dyDescent="0.25">
      <c r="A58" s="40">
        <v>46</v>
      </c>
      <c r="B58" s="76" t="s">
        <v>897</v>
      </c>
      <c r="C58" s="42" t="s">
        <v>898</v>
      </c>
      <c r="D58" s="42" t="s">
        <v>899</v>
      </c>
      <c r="E58" s="42">
        <v>-1.152381441761364</v>
      </c>
      <c r="F58" s="42">
        <v>1.7998054784275967</v>
      </c>
      <c r="G58" s="42" t="s">
        <v>593</v>
      </c>
      <c r="H58" s="42" t="s">
        <v>900</v>
      </c>
      <c r="I58" s="42" t="s">
        <v>901</v>
      </c>
      <c r="J58" s="42" t="s">
        <v>902</v>
      </c>
      <c r="K58" s="42" t="s">
        <v>903</v>
      </c>
    </row>
    <row r="59" spans="1:11" x14ac:dyDescent="0.25">
      <c r="A59" s="40">
        <v>35</v>
      </c>
      <c r="B59" s="76" t="s">
        <v>904</v>
      </c>
      <c r="C59" s="42" t="s">
        <v>905</v>
      </c>
      <c r="D59" s="42" t="s">
        <v>906</v>
      </c>
      <c r="E59" s="42">
        <v>-0.41543155749034688</v>
      </c>
      <c r="F59" s="42">
        <v>1.1079853977465286</v>
      </c>
      <c r="G59" s="42" t="s">
        <v>593</v>
      </c>
      <c r="H59" s="42" t="s">
        <v>907</v>
      </c>
      <c r="I59" s="42" t="s">
        <v>908</v>
      </c>
      <c r="J59" s="42" t="s">
        <v>860</v>
      </c>
      <c r="K59" s="42" t="s">
        <v>604</v>
      </c>
    </row>
    <row r="60" spans="1:11" x14ac:dyDescent="0.25">
      <c r="A60" s="40">
        <v>71</v>
      </c>
      <c r="B60" s="76" t="s">
        <v>909</v>
      </c>
      <c r="C60" s="42" t="s">
        <v>910</v>
      </c>
      <c r="D60" s="42" t="s">
        <v>911</v>
      </c>
      <c r="E60" s="42">
        <v>-1.18360702174148</v>
      </c>
      <c r="F60" s="42">
        <v>1.9414326593070355</v>
      </c>
      <c r="G60" s="42" t="s">
        <v>593</v>
      </c>
      <c r="H60" s="42" t="s">
        <v>912</v>
      </c>
      <c r="I60" s="42" t="s">
        <v>913</v>
      </c>
      <c r="J60" s="42" t="s">
        <v>747</v>
      </c>
      <c r="K60" s="42" t="s">
        <v>880</v>
      </c>
    </row>
    <row r="61" spans="1:11" x14ac:dyDescent="0.25">
      <c r="A61" s="40">
        <v>83</v>
      </c>
      <c r="B61" s="76" t="s">
        <v>914</v>
      </c>
      <c r="C61" s="42" t="s">
        <v>915</v>
      </c>
      <c r="D61" s="42" t="s">
        <v>916</v>
      </c>
      <c r="E61" s="42">
        <v>-0.34649701515865372</v>
      </c>
      <c r="F61" s="42">
        <v>1.1746254062214234</v>
      </c>
      <c r="G61" s="42" t="s">
        <v>593</v>
      </c>
      <c r="H61" s="42" t="s">
        <v>917</v>
      </c>
      <c r="I61" s="42" t="s">
        <v>918</v>
      </c>
      <c r="J61" s="42" t="s">
        <v>860</v>
      </c>
      <c r="K61" s="42" t="s">
        <v>919</v>
      </c>
    </row>
    <row r="62" spans="1:11" x14ac:dyDescent="0.25">
      <c r="A62" s="40">
        <v>29</v>
      </c>
      <c r="B62" s="76" t="s">
        <v>920</v>
      </c>
      <c r="C62" s="42" t="s">
        <v>921</v>
      </c>
      <c r="D62" s="42" t="s">
        <v>922</v>
      </c>
      <c r="E62" s="42">
        <v>-0.32446727565885619</v>
      </c>
      <c r="F62" s="42">
        <v>1.2049059780581095</v>
      </c>
      <c r="G62" s="42" t="s">
        <v>593</v>
      </c>
      <c r="H62" s="42" t="s">
        <v>923</v>
      </c>
      <c r="I62" s="42" t="s">
        <v>924</v>
      </c>
      <c r="J62" s="42" t="s">
        <v>860</v>
      </c>
      <c r="K62" s="42" t="s">
        <v>604</v>
      </c>
    </row>
    <row r="63" spans="1:11" x14ac:dyDescent="0.25">
      <c r="A63" s="40">
        <v>27</v>
      </c>
      <c r="B63" s="76" t="s">
        <v>925</v>
      </c>
      <c r="C63" s="42" t="s">
        <v>926</v>
      </c>
      <c r="D63" s="42" t="s">
        <v>927</v>
      </c>
      <c r="E63" s="42">
        <v>-0.31426913929496203</v>
      </c>
      <c r="F63" s="42">
        <v>1.21462805853383</v>
      </c>
      <c r="G63" s="42" t="s">
        <v>593</v>
      </c>
      <c r="H63" s="42" t="s">
        <v>928</v>
      </c>
      <c r="I63" s="42" t="s">
        <v>929</v>
      </c>
      <c r="J63" s="42" t="s">
        <v>860</v>
      </c>
      <c r="K63" s="42" t="s">
        <v>864</v>
      </c>
    </row>
    <row r="64" spans="1:11" x14ac:dyDescent="0.25">
      <c r="A64" s="40">
        <v>48</v>
      </c>
      <c r="B64" s="76" t="s">
        <v>925</v>
      </c>
      <c r="C64" s="42" t="s">
        <v>926</v>
      </c>
      <c r="D64" s="42" t="s">
        <v>927</v>
      </c>
      <c r="E64" s="42">
        <v>-0.31426913929496203</v>
      </c>
      <c r="F64" s="42">
        <v>1.21462805853383</v>
      </c>
      <c r="G64" s="42" t="s">
        <v>593</v>
      </c>
      <c r="H64" s="42" t="s">
        <v>928</v>
      </c>
      <c r="I64" s="42" t="s">
        <v>930</v>
      </c>
      <c r="J64" s="42" t="s">
        <v>860</v>
      </c>
      <c r="K64" s="42" t="s">
        <v>864</v>
      </c>
    </row>
    <row r="65" spans="1:11" x14ac:dyDescent="0.25">
      <c r="A65" s="40">
        <v>76</v>
      </c>
      <c r="B65" s="76" t="s">
        <v>931</v>
      </c>
      <c r="C65" s="42" t="s">
        <v>932</v>
      </c>
      <c r="D65" s="42" t="s">
        <v>933</v>
      </c>
      <c r="E65" s="42">
        <v>-0.58828235985925825</v>
      </c>
      <c r="F65" s="42">
        <v>1.728558781625892</v>
      </c>
      <c r="G65" s="42" t="s">
        <v>593</v>
      </c>
      <c r="H65" s="42" t="s">
        <v>934</v>
      </c>
      <c r="I65" s="42" t="s">
        <v>935</v>
      </c>
      <c r="J65" s="42" t="s">
        <v>936</v>
      </c>
      <c r="K65" s="42" t="s">
        <v>937</v>
      </c>
    </row>
    <row r="66" spans="1:11" x14ac:dyDescent="0.25">
      <c r="A66" s="40">
        <v>93</v>
      </c>
      <c r="B66" s="76" t="s">
        <v>938</v>
      </c>
      <c r="C66" s="42" t="s">
        <v>939</v>
      </c>
      <c r="D66" s="42" t="s">
        <v>940</v>
      </c>
      <c r="E66" s="42">
        <v>-0.49211326021242707</v>
      </c>
      <c r="F66" s="42">
        <v>1.7748410469623344</v>
      </c>
      <c r="G66" s="42" t="s">
        <v>593</v>
      </c>
      <c r="H66" s="42" t="s">
        <v>941</v>
      </c>
      <c r="I66" s="42" t="s">
        <v>942</v>
      </c>
      <c r="J66" s="42" t="s">
        <v>713</v>
      </c>
      <c r="K66" s="42" t="s">
        <v>943</v>
      </c>
    </row>
    <row r="67" spans="1:11" x14ac:dyDescent="0.25">
      <c r="A67" s="40">
        <v>77</v>
      </c>
      <c r="B67" s="76" t="s">
        <v>944</v>
      </c>
      <c r="C67" s="42" t="s">
        <v>945</v>
      </c>
      <c r="D67" s="42" t="s">
        <v>946</v>
      </c>
      <c r="E67" s="42">
        <v>-0.83848538828642327</v>
      </c>
      <c r="F67" s="42">
        <v>2.2641673590174998</v>
      </c>
      <c r="G67" s="42" t="s">
        <v>593</v>
      </c>
      <c r="H67" s="42" t="s">
        <v>947</v>
      </c>
      <c r="I67" s="42" t="s">
        <v>948</v>
      </c>
      <c r="J67" s="42" t="s">
        <v>949</v>
      </c>
      <c r="K67" s="42" t="s">
        <v>707</v>
      </c>
    </row>
    <row r="68" spans="1:11" x14ac:dyDescent="0.25">
      <c r="A68" s="40">
        <v>5</v>
      </c>
      <c r="B68" s="76" t="s">
        <v>950</v>
      </c>
      <c r="C68" s="42" t="s">
        <v>951</v>
      </c>
      <c r="D68" s="42" t="s">
        <v>952</v>
      </c>
      <c r="E68" s="42">
        <v>-0.94411324007979724</v>
      </c>
      <c r="F68" s="42">
        <v>2.5250981372557963</v>
      </c>
      <c r="G68" s="42" t="s">
        <v>593</v>
      </c>
      <c r="H68" s="42" t="s">
        <v>953</v>
      </c>
      <c r="I68" s="42" t="s">
        <v>954</v>
      </c>
      <c r="J68" s="42" t="s">
        <v>726</v>
      </c>
      <c r="K68" s="42" t="s">
        <v>706</v>
      </c>
    </row>
    <row r="69" spans="1:11" x14ac:dyDescent="0.25">
      <c r="A69" s="40">
        <v>56</v>
      </c>
      <c r="B69" s="76" t="s">
        <v>955</v>
      </c>
      <c r="C69" s="42" t="s">
        <v>956</v>
      </c>
      <c r="D69" s="42" t="s">
        <v>957</v>
      </c>
      <c r="E69" s="42">
        <v>-0.45145185359012918</v>
      </c>
      <c r="F69" s="42">
        <v>2.2430649501416289</v>
      </c>
      <c r="G69" s="42" t="s">
        <v>593</v>
      </c>
      <c r="H69" s="42" t="s">
        <v>958</v>
      </c>
      <c r="I69" s="42" t="s">
        <v>959</v>
      </c>
      <c r="J69" s="42" t="s">
        <v>960</v>
      </c>
      <c r="K69" s="42" t="s">
        <v>961</v>
      </c>
    </row>
    <row r="70" spans="1:11" x14ac:dyDescent="0.25">
      <c r="A70" s="40">
        <v>32</v>
      </c>
      <c r="B70" s="76" t="s">
        <v>962</v>
      </c>
      <c r="C70" s="42" t="s">
        <v>963</v>
      </c>
      <c r="D70" s="42" t="s">
        <v>964</v>
      </c>
      <c r="E70" s="42">
        <v>-0.35397577017489323</v>
      </c>
      <c r="F70" s="42">
        <v>2.1701994256004404</v>
      </c>
      <c r="G70" s="42" t="s">
        <v>593</v>
      </c>
      <c r="H70" s="42" t="s">
        <v>965</v>
      </c>
      <c r="I70" s="42" t="s">
        <v>966</v>
      </c>
      <c r="J70" s="42" t="s">
        <v>967</v>
      </c>
      <c r="K70" s="42" t="s">
        <v>968</v>
      </c>
    </row>
    <row r="71" spans="1:11" x14ac:dyDescent="0.25">
      <c r="A71" s="40">
        <v>55</v>
      </c>
      <c r="B71" s="76" t="s">
        <v>969</v>
      </c>
      <c r="C71" s="42" t="s">
        <v>970</v>
      </c>
      <c r="D71" s="42" t="s">
        <v>971</v>
      </c>
      <c r="E71" s="42">
        <v>-0.77080820190443444</v>
      </c>
      <c r="F71" s="42">
        <v>2.5956445453355075</v>
      </c>
      <c r="G71" s="42" t="s">
        <v>593</v>
      </c>
      <c r="H71" s="42" t="s">
        <v>972</v>
      </c>
      <c r="I71" s="42" t="s">
        <v>973</v>
      </c>
      <c r="J71" s="42" t="s">
        <v>974</v>
      </c>
      <c r="K71" s="42" t="s">
        <v>975</v>
      </c>
    </row>
    <row r="72" spans="1:11" x14ac:dyDescent="0.25">
      <c r="A72" s="40">
        <v>22</v>
      </c>
      <c r="B72" s="76" t="s">
        <v>976</v>
      </c>
      <c r="C72" s="42" t="s">
        <v>977</v>
      </c>
      <c r="D72" s="42" t="s">
        <v>978</v>
      </c>
      <c r="E72" s="42">
        <v>-1.4317342920334593</v>
      </c>
      <c r="F72" s="42">
        <v>3.3263315115976351</v>
      </c>
      <c r="G72" s="42" t="s">
        <v>593</v>
      </c>
      <c r="H72" s="42" t="s">
        <v>979</v>
      </c>
      <c r="I72" s="42" t="s">
        <v>980</v>
      </c>
      <c r="J72" s="42" t="s">
        <v>981</v>
      </c>
      <c r="K72" s="42" t="s">
        <v>982</v>
      </c>
    </row>
    <row r="73" spans="1:11" x14ac:dyDescent="0.25">
      <c r="A73" s="40">
        <v>6</v>
      </c>
      <c r="B73" s="76" t="s">
        <v>983</v>
      </c>
      <c r="C73" s="42" t="s">
        <v>984</v>
      </c>
      <c r="D73" s="42" t="s">
        <v>985</v>
      </c>
      <c r="E73" s="42">
        <v>-0.24079677023635115</v>
      </c>
      <c r="F73" s="42">
        <v>2.4984887470930897</v>
      </c>
      <c r="G73" s="42" t="s">
        <v>593</v>
      </c>
      <c r="H73" s="42" t="s">
        <v>986</v>
      </c>
      <c r="I73" s="42" t="s">
        <v>987</v>
      </c>
      <c r="J73" s="42" t="s">
        <v>707</v>
      </c>
      <c r="K73" s="42" t="s">
        <v>988</v>
      </c>
    </row>
    <row r="74" spans="1:11" x14ac:dyDescent="0.25">
      <c r="A74" s="40">
        <v>30</v>
      </c>
      <c r="B74" s="76" t="s">
        <v>989</v>
      </c>
      <c r="C74" s="42" t="s">
        <v>990</v>
      </c>
      <c r="D74" s="42" t="s">
        <v>991</v>
      </c>
      <c r="E74" s="42">
        <v>-0.41137415442491476</v>
      </c>
      <c r="F74" s="42">
        <v>2.8698166388143163</v>
      </c>
      <c r="G74" s="42" t="s">
        <v>593</v>
      </c>
      <c r="H74" s="42" t="s">
        <v>992</v>
      </c>
      <c r="I74" s="42" t="s">
        <v>993</v>
      </c>
      <c r="J74" s="42" t="s">
        <v>903</v>
      </c>
      <c r="K74" s="42" t="s">
        <v>994</v>
      </c>
    </row>
    <row r="75" spans="1:11" x14ac:dyDescent="0.25">
      <c r="A75" s="40">
        <v>40</v>
      </c>
      <c r="B75" s="76" t="s">
        <v>995</v>
      </c>
      <c r="C75" s="42" t="s">
        <v>996</v>
      </c>
      <c r="D75" s="42" t="s">
        <v>997</v>
      </c>
      <c r="E75" s="42">
        <v>-0.40764193755896838</v>
      </c>
      <c r="F75" s="42">
        <v>2.8896428196116801</v>
      </c>
      <c r="G75" s="42" t="s">
        <v>593</v>
      </c>
      <c r="H75" s="42" t="s">
        <v>998</v>
      </c>
      <c r="I75" s="42" t="s">
        <v>999</v>
      </c>
      <c r="J75" s="42" t="s">
        <v>1000</v>
      </c>
      <c r="K75" s="42" t="s">
        <v>1001</v>
      </c>
    </row>
    <row r="76" spans="1:11" x14ac:dyDescent="0.25">
      <c r="A76" s="40">
        <v>85</v>
      </c>
      <c r="B76" s="76" t="s">
        <v>1002</v>
      </c>
      <c r="C76" s="42" t="s">
        <v>1003</v>
      </c>
      <c r="D76" s="42" t="s">
        <v>1004</v>
      </c>
      <c r="E76" s="42">
        <v>-0.11698437915997895</v>
      </c>
      <c r="F76" s="42">
        <v>2.7318233149489561</v>
      </c>
      <c r="G76" s="42" t="s">
        <v>593</v>
      </c>
      <c r="H76" s="42" t="s">
        <v>1005</v>
      </c>
      <c r="I76" s="42" t="s">
        <v>1006</v>
      </c>
      <c r="J76" s="42" t="s">
        <v>644</v>
      </c>
      <c r="K76" s="42" t="s">
        <v>873</v>
      </c>
    </row>
    <row r="77" spans="1:11" x14ac:dyDescent="0.25">
      <c r="A77" s="40">
        <v>23</v>
      </c>
      <c r="B77" s="76" t="s">
        <v>1007</v>
      </c>
      <c r="C77" s="42" t="s">
        <v>1008</v>
      </c>
      <c r="D77" s="42" t="s">
        <v>1009</v>
      </c>
      <c r="E77" s="42">
        <v>6.3866768935398888E-2</v>
      </c>
      <c r="F77" s="42">
        <v>3.1787365661358504</v>
      </c>
      <c r="G77" s="42" t="s">
        <v>593</v>
      </c>
      <c r="H77" s="42" t="s">
        <v>1010</v>
      </c>
      <c r="I77" s="42" t="s">
        <v>1011</v>
      </c>
      <c r="J77" s="42" t="s">
        <v>988</v>
      </c>
      <c r="K77" s="42" t="s">
        <v>1012</v>
      </c>
    </row>
    <row r="78" spans="1:11" x14ac:dyDescent="0.25">
      <c r="A78" s="40">
        <v>34</v>
      </c>
      <c r="B78" s="76" t="s">
        <v>1013</v>
      </c>
      <c r="C78" s="42" t="s">
        <v>1014</v>
      </c>
      <c r="D78" s="42" t="s">
        <v>1015</v>
      </c>
      <c r="E78" s="42">
        <v>3.0507816299687462E-2</v>
      </c>
      <c r="F78" s="42">
        <v>3.2394505312964132</v>
      </c>
      <c r="G78" s="42" t="s">
        <v>593</v>
      </c>
      <c r="H78" s="42" t="s">
        <v>1016</v>
      </c>
      <c r="I78" s="42" t="s">
        <v>1017</v>
      </c>
      <c r="J78" s="42" t="s">
        <v>1018</v>
      </c>
      <c r="K78" s="42" t="s">
        <v>1019</v>
      </c>
    </row>
    <row r="79" spans="1:11" x14ac:dyDescent="0.25">
      <c r="A79" s="40">
        <v>63</v>
      </c>
      <c r="B79" s="76" t="s">
        <v>1020</v>
      </c>
      <c r="C79" s="42" t="s">
        <v>1021</v>
      </c>
      <c r="D79" s="42" t="s">
        <v>1022</v>
      </c>
      <c r="E79" s="42">
        <v>-0.27378642824384247</v>
      </c>
      <c r="F79" s="42">
        <v>3.5588103939201114</v>
      </c>
      <c r="G79" s="42" t="s">
        <v>593</v>
      </c>
      <c r="H79" s="42" t="s">
        <v>1023</v>
      </c>
      <c r="I79" s="42" t="s">
        <v>1024</v>
      </c>
      <c r="J79" s="42" t="s">
        <v>1025</v>
      </c>
      <c r="K79" s="42" t="s">
        <v>1026</v>
      </c>
    </row>
    <row r="80" spans="1:11" x14ac:dyDescent="0.25">
      <c r="A80" s="40">
        <v>59</v>
      </c>
      <c r="B80" s="76" t="s">
        <v>1027</v>
      </c>
      <c r="C80" s="42" t="s">
        <v>1028</v>
      </c>
      <c r="D80" s="42" t="s">
        <v>1029</v>
      </c>
      <c r="E80" s="42">
        <v>0.58682617681636451</v>
      </c>
      <c r="F80" s="42">
        <v>2.7172593536810279</v>
      </c>
      <c r="G80" s="42" t="s">
        <v>593</v>
      </c>
      <c r="H80" s="42" t="s">
        <v>1030</v>
      </c>
      <c r="I80" s="42" t="s">
        <v>1031</v>
      </c>
      <c r="J80" s="42" t="s">
        <v>700</v>
      </c>
      <c r="K80" s="42" t="s">
        <v>1032</v>
      </c>
    </row>
    <row r="81" spans="1:11" x14ac:dyDescent="0.25">
      <c r="A81" s="40">
        <v>52</v>
      </c>
      <c r="B81" s="76" t="s">
        <v>1033</v>
      </c>
      <c r="C81" s="42" t="s">
        <v>1034</v>
      </c>
      <c r="D81" s="42" t="s">
        <v>1035</v>
      </c>
      <c r="E81" s="42">
        <v>-0.15314875217103707</v>
      </c>
      <c r="F81" s="42">
        <v>3.6127843750077702</v>
      </c>
      <c r="G81" s="42" t="s">
        <v>593</v>
      </c>
      <c r="H81" s="42" t="s">
        <v>1036</v>
      </c>
      <c r="I81" s="42" t="s">
        <v>1037</v>
      </c>
      <c r="J81" s="42" t="s">
        <v>1038</v>
      </c>
      <c r="K81" s="42" t="s">
        <v>825</v>
      </c>
    </row>
    <row r="82" spans="1:11" x14ac:dyDescent="0.25">
      <c r="A82" s="40">
        <v>90</v>
      </c>
      <c r="B82" s="76" t="s">
        <v>1039</v>
      </c>
      <c r="C82" s="42" t="s">
        <v>1040</v>
      </c>
      <c r="D82" s="42" t="s">
        <v>1041</v>
      </c>
      <c r="E82" s="42">
        <v>0.42439716056750365</v>
      </c>
      <c r="F82" s="42">
        <v>3.212177932283117</v>
      </c>
      <c r="G82" s="42" t="s">
        <v>593</v>
      </c>
      <c r="H82" s="42" t="s">
        <v>1042</v>
      </c>
      <c r="I82" s="42" t="s">
        <v>1043</v>
      </c>
      <c r="J82" s="42" t="s">
        <v>1044</v>
      </c>
      <c r="K82" s="42" t="s">
        <v>1045</v>
      </c>
    </row>
    <row r="83" spans="1:11" x14ac:dyDescent="0.25">
      <c r="A83" s="40">
        <v>4</v>
      </c>
      <c r="B83" s="76" t="s">
        <v>1046</v>
      </c>
      <c r="C83" s="42" t="s">
        <v>1047</v>
      </c>
      <c r="D83" s="42" t="s">
        <v>1048</v>
      </c>
      <c r="E83" s="42">
        <v>0.18265113338048211</v>
      </c>
      <c r="F83" s="42">
        <v>3.6308914347863204</v>
      </c>
      <c r="G83" s="42" t="s">
        <v>593</v>
      </c>
      <c r="H83" s="42" t="s">
        <v>1049</v>
      </c>
      <c r="I83" s="42" t="s">
        <v>1050</v>
      </c>
      <c r="J83" s="42" t="s">
        <v>988</v>
      </c>
      <c r="K83" s="42" t="s">
        <v>1051</v>
      </c>
    </row>
    <row r="84" spans="1:11" x14ac:dyDescent="0.25">
      <c r="A84" s="40">
        <v>8</v>
      </c>
      <c r="B84" s="76" t="s">
        <v>1052</v>
      </c>
      <c r="C84" s="42" t="s">
        <v>1053</v>
      </c>
      <c r="D84" s="42" t="s">
        <v>1054</v>
      </c>
      <c r="E84" s="42">
        <v>0.63335116081492493</v>
      </c>
      <c r="F84" s="42">
        <v>3.4031806624842194</v>
      </c>
      <c r="G84" s="42" t="s">
        <v>593</v>
      </c>
      <c r="H84" s="42" t="s">
        <v>1055</v>
      </c>
      <c r="I84" s="42" t="s">
        <v>1056</v>
      </c>
      <c r="J84" s="42" t="s">
        <v>685</v>
      </c>
      <c r="K84" s="42" t="s">
        <v>825</v>
      </c>
    </row>
    <row r="85" spans="1:11" x14ac:dyDescent="0.25">
      <c r="A85" s="40">
        <v>1</v>
      </c>
      <c r="B85" s="76" t="s">
        <v>1057</v>
      </c>
      <c r="C85" s="42" t="s">
        <v>1058</v>
      </c>
      <c r="D85" s="42" t="s">
        <v>1059</v>
      </c>
      <c r="E85" s="42">
        <v>0.64592334623264125</v>
      </c>
      <c r="F85" s="42">
        <v>3.5607912144327365</v>
      </c>
      <c r="G85" s="42" t="s">
        <v>593</v>
      </c>
      <c r="H85" s="42" t="s">
        <v>1060</v>
      </c>
      <c r="I85" s="42" t="s">
        <v>1061</v>
      </c>
      <c r="J85" s="42" t="s">
        <v>672</v>
      </c>
      <c r="K85" s="42" t="s">
        <v>707</v>
      </c>
    </row>
    <row r="86" spans="1:11" x14ac:dyDescent="0.25">
      <c r="A86" s="40">
        <v>2</v>
      </c>
      <c r="B86" s="76" t="s">
        <v>1062</v>
      </c>
      <c r="C86" s="42" t="s">
        <v>1063</v>
      </c>
      <c r="D86" s="42" t="s">
        <v>1064</v>
      </c>
      <c r="E86" s="42">
        <v>0.57939129726149718</v>
      </c>
      <c r="F86" s="42">
        <v>3.6586635891742763</v>
      </c>
      <c r="G86" s="42" t="s">
        <v>593</v>
      </c>
      <c r="H86" s="42" t="s">
        <v>1065</v>
      </c>
      <c r="I86" s="42" t="s">
        <v>1066</v>
      </c>
      <c r="J86" s="42" t="s">
        <v>617</v>
      </c>
      <c r="K86" s="42" t="s">
        <v>880</v>
      </c>
    </row>
    <row r="87" spans="1:11" x14ac:dyDescent="0.25">
      <c r="A87" s="40">
        <v>53</v>
      </c>
      <c r="B87" s="76" t="s">
        <v>1067</v>
      </c>
      <c r="C87" s="42" t="s">
        <v>1068</v>
      </c>
      <c r="D87" s="42" t="s">
        <v>1069</v>
      </c>
      <c r="E87" s="42">
        <v>0.8249367291494647</v>
      </c>
      <c r="F87" s="42">
        <v>3.5946789981748841</v>
      </c>
      <c r="G87" s="42" t="s">
        <v>593</v>
      </c>
      <c r="H87" s="42" t="s">
        <v>1070</v>
      </c>
      <c r="I87" s="42" t="s">
        <v>1071</v>
      </c>
      <c r="J87" s="42" t="s">
        <v>1072</v>
      </c>
      <c r="K87" s="42" t="s">
        <v>1073</v>
      </c>
    </row>
    <row r="88" spans="1:11" x14ac:dyDescent="0.25">
      <c r="A88" s="40">
        <v>70</v>
      </c>
      <c r="B88" s="76" t="s">
        <v>1074</v>
      </c>
      <c r="C88" s="42" t="s">
        <v>1075</v>
      </c>
      <c r="D88" s="42" t="s">
        <v>1076</v>
      </c>
      <c r="E88" s="42">
        <v>0.64552041890591316</v>
      </c>
      <c r="F88" s="42">
        <v>4.3021865326161608</v>
      </c>
      <c r="G88" s="42" t="s">
        <v>593</v>
      </c>
      <c r="H88" s="42" t="s">
        <v>1077</v>
      </c>
      <c r="I88" s="42" t="s">
        <v>1078</v>
      </c>
      <c r="J88" s="42" t="s">
        <v>1079</v>
      </c>
      <c r="K88" s="42" t="s">
        <v>1080</v>
      </c>
    </row>
    <row r="89" spans="1:11" x14ac:dyDescent="0.25">
      <c r="A89" s="40">
        <v>81</v>
      </c>
      <c r="B89" s="76" t="s">
        <v>1081</v>
      </c>
      <c r="C89" s="42" t="s">
        <v>1082</v>
      </c>
      <c r="D89" s="42" t="s">
        <v>1083</v>
      </c>
      <c r="E89" s="42">
        <v>0.29915133637418023</v>
      </c>
      <c r="F89" s="42">
        <v>4.8128361463396425</v>
      </c>
      <c r="G89" s="42" t="s">
        <v>593</v>
      </c>
      <c r="H89" s="42" t="s">
        <v>1084</v>
      </c>
      <c r="I89" s="42" t="s">
        <v>1085</v>
      </c>
      <c r="J89" s="42" t="s">
        <v>1086</v>
      </c>
      <c r="K89" s="42" t="s">
        <v>1000</v>
      </c>
    </row>
    <row r="90" spans="1:11" x14ac:dyDescent="0.25">
      <c r="A90" s="40">
        <v>16</v>
      </c>
      <c r="B90" s="76" t="s">
        <v>1087</v>
      </c>
      <c r="C90" s="42" t="s">
        <v>1088</v>
      </c>
      <c r="D90" s="42" t="s">
        <v>1089</v>
      </c>
      <c r="E90" s="42">
        <v>0.81986810426217449</v>
      </c>
      <c r="F90" s="42">
        <v>4.6570458128011012</v>
      </c>
      <c r="G90" s="42" t="s">
        <v>593</v>
      </c>
      <c r="H90" s="42" t="s">
        <v>1090</v>
      </c>
      <c r="I90" s="42" t="s">
        <v>1091</v>
      </c>
      <c r="J90" s="42" t="s">
        <v>1092</v>
      </c>
      <c r="K90" s="42" t="s">
        <v>624</v>
      </c>
    </row>
    <row r="91" spans="1:11" x14ac:dyDescent="0.25">
      <c r="A91" s="40">
        <v>11</v>
      </c>
      <c r="B91" s="76" t="s">
        <v>1093</v>
      </c>
      <c r="C91" s="42" t="s">
        <v>1094</v>
      </c>
      <c r="D91" s="42" t="s">
        <v>1095</v>
      </c>
      <c r="E91" s="42">
        <v>1.5954992781426984</v>
      </c>
      <c r="F91" s="42">
        <v>3.9824925364892785</v>
      </c>
      <c r="G91" s="42" t="s">
        <v>593</v>
      </c>
      <c r="H91" s="42" t="s">
        <v>1096</v>
      </c>
      <c r="I91" s="42" t="s">
        <v>1097</v>
      </c>
      <c r="J91" s="42" t="s">
        <v>1098</v>
      </c>
      <c r="K91" s="42" t="s">
        <v>1099</v>
      </c>
    </row>
    <row r="92" spans="1:11" x14ac:dyDescent="0.25">
      <c r="A92" s="40">
        <v>87</v>
      </c>
      <c r="B92" s="76" t="s">
        <v>1100</v>
      </c>
      <c r="C92" s="42" t="s">
        <v>1101</v>
      </c>
      <c r="D92" s="42" t="s">
        <v>1102</v>
      </c>
      <c r="E92" s="42">
        <v>1.4111045938019124</v>
      </c>
      <c r="F92" s="42">
        <v>4.2964083409435041</v>
      </c>
      <c r="G92" s="42" t="s">
        <v>593</v>
      </c>
      <c r="H92" s="42" t="s">
        <v>1103</v>
      </c>
      <c r="I92" s="42" t="s">
        <v>1104</v>
      </c>
      <c r="J92" s="42" t="s">
        <v>1105</v>
      </c>
      <c r="K92" s="42" t="s">
        <v>1106</v>
      </c>
    </row>
    <row r="93" spans="1:11" x14ac:dyDescent="0.25">
      <c r="A93" s="40">
        <v>95</v>
      </c>
      <c r="B93" s="76" t="s">
        <v>1107</v>
      </c>
      <c r="C93" s="42" t="s">
        <v>1108</v>
      </c>
      <c r="D93" s="42" t="s">
        <v>1109</v>
      </c>
      <c r="E93" s="42">
        <v>1.3310734735536203</v>
      </c>
      <c r="F93" s="42">
        <v>4.5660706066778491</v>
      </c>
      <c r="G93" s="42" t="s">
        <v>593</v>
      </c>
      <c r="H93" s="42" t="s">
        <v>1110</v>
      </c>
      <c r="I93" s="42" t="s">
        <v>1111</v>
      </c>
      <c r="J93" s="42" t="s">
        <v>747</v>
      </c>
      <c r="K93" s="42" t="s">
        <v>1012</v>
      </c>
    </row>
    <row r="94" spans="1:11" x14ac:dyDescent="0.25">
      <c r="A94" s="40">
        <v>49</v>
      </c>
      <c r="B94" s="76" t="s">
        <v>1112</v>
      </c>
      <c r="C94" s="42" t="s">
        <v>1113</v>
      </c>
      <c r="D94" s="42" t="s">
        <v>1114</v>
      </c>
      <c r="E94" s="42">
        <v>1.4111627820970096</v>
      </c>
      <c r="F94" s="42">
        <v>5.3054960487551677</v>
      </c>
      <c r="G94" s="42" t="s">
        <v>593</v>
      </c>
      <c r="H94" s="42" t="s">
        <v>1115</v>
      </c>
      <c r="I94" s="42" t="s">
        <v>1116</v>
      </c>
      <c r="J94" s="42" t="s">
        <v>1117</v>
      </c>
      <c r="K94" s="42" t="s">
        <v>746</v>
      </c>
    </row>
    <row r="95" spans="1:11" x14ac:dyDescent="0.25">
      <c r="A95" s="40">
        <v>82</v>
      </c>
      <c r="B95" s="76" t="s">
        <v>1118</v>
      </c>
      <c r="C95" s="42" t="s">
        <v>1119</v>
      </c>
      <c r="D95" s="42" t="s">
        <v>1120</v>
      </c>
      <c r="E95" s="42">
        <v>1.7707520969191213</v>
      </c>
      <c r="F95" s="42">
        <v>5.1736832224946934</v>
      </c>
      <c r="G95" s="42" t="s">
        <v>593</v>
      </c>
      <c r="H95" s="42" t="s">
        <v>1121</v>
      </c>
      <c r="I95" s="42" t="s">
        <v>1122</v>
      </c>
      <c r="J95" s="42" t="s">
        <v>806</v>
      </c>
      <c r="K95" s="42" t="s">
        <v>806</v>
      </c>
    </row>
    <row r="96" spans="1:11" x14ac:dyDescent="0.25">
      <c r="A96" s="40">
        <v>98</v>
      </c>
      <c r="B96" s="76" t="s">
        <v>1123</v>
      </c>
      <c r="C96" s="42" t="s">
        <v>1124</v>
      </c>
      <c r="D96" s="42" t="s">
        <v>1125</v>
      </c>
      <c r="E96" s="42">
        <v>1.5314514177974994</v>
      </c>
      <c r="F96" s="42">
        <v>5.4587883593689552</v>
      </c>
      <c r="G96" s="42" t="s">
        <v>593</v>
      </c>
      <c r="H96" s="42" t="s">
        <v>1126</v>
      </c>
      <c r="I96" s="42" t="s">
        <v>1127</v>
      </c>
      <c r="J96" s="42" t="s">
        <v>637</v>
      </c>
      <c r="K96" s="42" t="s">
        <v>781</v>
      </c>
    </row>
    <row r="97" spans="1:11" x14ac:dyDescent="0.25">
      <c r="A97" s="40">
        <v>73</v>
      </c>
      <c r="B97" s="76" t="s">
        <v>1128</v>
      </c>
      <c r="C97" s="42" t="s">
        <v>1129</v>
      </c>
      <c r="D97" s="42" t="s">
        <v>1130</v>
      </c>
      <c r="E97" s="42">
        <v>2.438326543658635</v>
      </c>
      <c r="F97" s="42">
        <v>6.3725166030867086</v>
      </c>
      <c r="G97" s="42" t="s">
        <v>593</v>
      </c>
      <c r="H97" s="42" t="s">
        <v>1131</v>
      </c>
      <c r="I97" s="42" t="s">
        <v>1132</v>
      </c>
      <c r="J97" s="42" t="s">
        <v>671</v>
      </c>
      <c r="K97" s="42" t="s">
        <v>1133</v>
      </c>
    </row>
    <row r="98" spans="1:11" x14ac:dyDescent="0.25">
      <c r="A98" s="40">
        <v>74</v>
      </c>
      <c r="B98" s="76" t="s">
        <v>1134</v>
      </c>
      <c r="C98" s="42" t="s">
        <v>1135</v>
      </c>
      <c r="D98" s="42" t="s">
        <v>1136</v>
      </c>
      <c r="E98" s="42">
        <v>2.689430536278913</v>
      </c>
      <c r="F98" s="42">
        <v>6.5161487675211749</v>
      </c>
      <c r="G98" s="42" t="s">
        <v>593</v>
      </c>
      <c r="H98" s="42" t="s">
        <v>1137</v>
      </c>
      <c r="I98" s="42" t="s">
        <v>1138</v>
      </c>
      <c r="J98" s="42" t="s">
        <v>1139</v>
      </c>
      <c r="K98" s="42" t="s">
        <v>753</v>
      </c>
    </row>
    <row r="99" spans="1:11" x14ac:dyDescent="0.25">
      <c r="A99" s="40">
        <v>44</v>
      </c>
      <c r="B99" s="76" t="s">
        <v>1140</v>
      </c>
      <c r="C99" s="42" t="s">
        <v>1141</v>
      </c>
      <c r="D99" s="42" t="s">
        <v>1142</v>
      </c>
      <c r="E99" s="42">
        <v>3.3195887448701566</v>
      </c>
      <c r="F99" s="42">
        <v>6.3514757071792651</v>
      </c>
      <c r="G99" s="42" t="s">
        <v>593</v>
      </c>
      <c r="H99" s="42" t="s">
        <v>1143</v>
      </c>
      <c r="I99" s="42" t="s">
        <v>1144</v>
      </c>
      <c r="J99" s="42" t="s">
        <v>1092</v>
      </c>
      <c r="K99" s="42" t="s">
        <v>596</v>
      </c>
    </row>
    <row r="100" spans="1:11" x14ac:dyDescent="0.25">
      <c r="A100" s="40">
        <v>9</v>
      </c>
      <c r="B100" s="76" t="s">
        <v>1145</v>
      </c>
      <c r="C100" s="42" t="s">
        <v>1146</v>
      </c>
      <c r="D100" s="42" t="s">
        <v>1147</v>
      </c>
      <c r="E100" s="42">
        <v>3.1284912095276187</v>
      </c>
      <c r="F100" s="42">
        <v>7.0217962566823839</v>
      </c>
      <c r="G100" s="42" t="s">
        <v>593</v>
      </c>
      <c r="H100" s="42" t="s">
        <v>1148</v>
      </c>
      <c r="I100" s="42" t="s">
        <v>1149</v>
      </c>
      <c r="J100" s="42" t="s">
        <v>1150</v>
      </c>
      <c r="K100" s="42" t="s">
        <v>1079</v>
      </c>
    </row>
    <row r="101" spans="1:11" x14ac:dyDescent="0.25">
      <c r="A101" s="40">
        <v>14</v>
      </c>
      <c r="B101" s="76" t="s">
        <v>1151</v>
      </c>
      <c r="C101" s="42" t="s">
        <v>1152</v>
      </c>
      <c r="D101" s="42" t="s">
        <v>1153</v>
      </c>
      <c r="E101" s="42">
        <v>3.5257691982138626</v>
      </c>
      <c r="F101" s="42">
        <v>7.9984545896463812</v>
      </c>
      <c r="G101" s="42" t="s">
        <v>593</v>
      </c>
      <c r="H101" s="42" t="s">
        <v>1154</v>
      </c>
      <c r="I101" s="42" t="s">
        <v>1155</v>
      </c>
      <c r="J101" s="42" t="s">
        <v>864</v>
      </c>
      <c r="K101" s="42" t="s">
        <v>685</v>
      </c>
    </row>
    <row r="102" spans="1:11" x14ac:dyDescent="0.25">
      <c r="A102" s="40">
        <v>61</v>
      </c>
      <c r="B102" s="76" t="s">
        <v>1156</v>
      </c>
      <c r="C102" s="42" t="s">
        <v>1157</v>
      </c>
      <c r="D102" s="42" t="s">
        <v>1158</v>
      </c>
      <c r="E102" s="42">
        <v>3.841839375257456</v>
      </c>
      <c r="F102" s="42">
        <v>8.0660682551659608</v>
      </c>
      <c r="G102" s="42" t="s">
        <v>593</v>
      </c>
      <c r="H102" s="42" t="s">
        <v>1159</v>
      </c>
      <c r="I102" s="42" t="s">
        <v>1160</v>
      </c>
      <c r="J102" s="42" t="s">
        <v>1161</v>
      </c>
      <c r="K102" s="42" t="s">
        <v>1162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M F A A B Q S w M E F A A C A A g A A 4 r n V k N n 6 f W i A A A A 9 g A A A B I A H A B D b 2 5 m a W c v U G F j a 2 F n Z S 5 4 b W w g o h g A K K A U A A A A A A A A A A A A A A A A A A A A A A A A A A A A h Y + 9 D o I w G E V f h X S n f y 6 E f J T B V R I T o n F t S o V G K I Y W y 7 s 5 + E i + g h h F 3 R z v u W e 4 9 3 6 9 Q T 5 1 b X T R g z O 9 z R D D F E X a q r 4 y t s 7 Q 6 I 9 x g n I B W 6 l O s t b R L F u X T q 7 K U O P 9 O S U k h I D D C v d D T T i l j B y K T a k a 3 U n 0 k c 1 / O T b W e W m V R g L 2 r z G C Y 8 Y S z C n H F M g C o T D 2 K / B 5 7 7 P 9 g b A e W z 8 O W m g b 7 0 o g S w T y / i A e U E s D B B Q A A g A I A A O K 5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i u d W v E + k V M 8 C A A C I C A A A E w A c A E Z v c m 1 1 b G F z L 1 N l Y 3 R p b 2 4 x L m 0 g o h g A K K A U A A A A A A A A A A A A A A A A A A A A A A A A A A A A v V X f b 9 o w E H 4 e E v 9 D x F 6 o F E W j a 7 t f 4 o G G 0 C I B Z S S t N j W T Z R K H W H P s 1 L 4 g E O r / P o f Q t Z U T p u 1 h v O B 8 3 9 1 3 5 7 u z r U g E V H D L r / 5 7 X 9 q t d k u l W J L Y e t t h B Y 4 t o N R S Q o K l i i y z c g y p 6 F h 9 i x F o t y z 9 8 0 U h I 6 I R V 6 2 d o Y i K j H D o j i g j j i s 4 6 A / V 7 b i f w 1 t F p A o l 5 p j H + K e k K t W r 8 M l B h U B Z m O C I M g o Y h A z L 4 G G M A e 9 X j k 7 D K d N w y j S c f R o O 2 e S d E / t + S B j N K B D Z 7 7 z p 2 J Y r W J F x 1 T / r 2 Z b H I x F T v u r 3 T s 9 P b e t r I Y D 4 s G W k / 7 x 0 Z o K T H y d 2 t Z 2 3 n b k U m e Z i 6 5 r g W O d c 7 j b A S 2 1 4 Y A 5 4 t 9 q 5 b d 0 f 8 A F j f o Q Z l q o P s n g p 6 a a Y r 7 R i s M 3 J s 1 y g i 6 E S I b M q 4 5 J U 3 Z r 4 9 m 7 X u S 5 W A v n b b C m Y 3 i J o U w v I B h 5 t a 6 f V S w 8 l M m J Q P m A J a C 4 U L d u r 6 T G H i z O n D L X n 7 7 C k m A N y G V a K J j T C B 7 v X M g u S E E l 4 R J D e I 2 F m n K D I h E Q + e T g Y 9 P 5 o c W p Y x E t / N k c L v 8 k V Z z k j 6 B J L 3 V I z g y m G K E U z X c 2 j a d S a m b l M C 9 h X A u k C Q q E M / v r q z s + R n + q B N N M t 2 x p J m g M a D w 3 W 2 2 j V W Z E t i T Q 4 Q D H J I T X b B E i S B E W i 4 F B H Y g Z N J G + S 5 M c k + T H J K 8 L N 8 u u j r s h D U c 6 I w Q 0 m E 2 / i o d n t 1 B S 7 H N 8 E 3 + e e O b j j U W C A c 8 G 2 8 5 S Y 8 + l 9 u 5 k Z 4 H g W L O r g 6 X z g m t r e Z u C i w e g J 5 / s O 7 Z n R e B J 4 C 8 N h H S W I 8 k Q Y x B U X 2 W C I t E J N 7 S q u N o 4 e C r T G 0 n Q 6 T H 4 i c V T j N l i v E O x P y F 2 t b M l z P e + Y N R j k O i o r i B l 3 N F y 8 B h 9 P 2 i 3 K a y + 1 l w 9 H e U 2 T G M X J f 3 s m E r p S 4 e + w D q j 1 k X e h 9 4 / v w l 9 c 4 o e X Y V e e i x L t m c W t C P P m q f D 3 D f h Z A 3 5 e 0 9 e K u W h k P j R o f W z A P z X g v X d N x O v r 9 9 j 0 / A J Q S w E C L Q A U A A I A C A A D i u d W Q 2 f p 9 a I A A A D 2 A A A A E g A A A A A A A A A A A A A A A A A A A A A A Q 2 9 u Z m l n L 1 B h Y 2 t h Z 2 U u e G 1 s U E s B A i 0 A F A A C A A g A A 4 r n V g / K 6 a u k A A A A 6 Q A A A B M A A A A A A A A A A A A A A A A A 7 g A A A F t D b 2 5 0 Z W 5 0 X 1 R 5 c G V z X S 5 4 b W x Q S w E C L Q A U A A I A C A A D i u d W v E + k V M 8 C A A C I C A A A E w A A A A A A A A A A A A A A A A D f A Q A A R m 9 y b X V s Y X M v U 2 V j d G l v b j E u b V B L B Q Y A A A A A A w A D A M I A A A D 7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K N A A A A A A A A C g 0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d W F k J T I w d G l p J T I w c 2 9 y d C U y M H N 1 b W 0 l M j B w Y X R o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M x L i B Q Y X R o b 2 d l b m l j I H Z h c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U Y W J s Z V 9 s d W F k X 3 R p a V 9 z b 3 J 0 X 3 N 1 b W 1 f c G F 0 a G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D Z U M j A 6 M T g 6 M T M u M T Y 2 N z Q 3 M V o i I C 8 + P E V u d H J 5 I F R 5 c G U 9 I k Z p b G x D b 2 x 1 b W 5 U e X B l c y I g V m F s d W U 9 I n N C Z 1 l E Q m d Z R 0 J n W U d C Z 1 l H Q m d Z R 0 F 3 T U R B d 0 1 E Q m d Z R E J n W U d C Z 1 l H Q l F Z R 0 F 3 V U R C U V V G Q X d N P S I g L z 4 8 R W 5 0 c n k g V H l w Z T 0 i R m l s b E N v b H V t b k 5 h b W V z I i B W Y W x 1 Z T 0 i c 1 s m c X V v d D t I d W d v X 1 N 5 b W J v b C Z x d W 9 0 O y w m c X V v d D t D a H J v b W 9 z b 2 1 l J n F 1 b 3 Q 7 L C Z x d W 9 0 O 1 N 0 Y X J 0 X 1 B v c 2 l 0 a W 9 u J n F 1 b 3 Q 7 L C Z x d W 9 0 O 1 Z h c m l h b n R f Q 2 x h c 3 N p Z m l j Y X R p b 2 4 m c X V v d D s s J n F 1 b 3 Q 7 U m V m Z X J l b m N l X 0 F s b G V s Z S Z x d W 9 0 O y w m c X V v d D t U d W 1 v c l 9 T Z X F f Q W x s Z W x l M S Z x d W 9 0 O y w m c X V v d D t U d W 1 v c l 9 T Z X F f Q W x s Z W x l M i Z x d W 9 0 O y w m c X V v d D t k Y l N O U F 9 S U y Z x d W 9 0 O y w m c X V v d D t U d W 1 v c l 9 T Y W 1 w b G V f Q m F y Y 2 9 k Z S Z x d W 9 0 O y w m c X V v d D t N Y X R j a F 9 O b 3 J t X 1 N l c V 9 B b G x l b G U x J n F 1 b 3 Q 7 L C Z x d W 9 0 O 0 1 h d G N o X 0 5 v c m 1 f U 2 V x X 0 F s b G V s Z T I m c X V v d D s s J n F 1 b 3 Q 7 T X V 0 Y X R p b 2 5 f U 3 R h d H V z J n F 1 b 3 Q 7 L C Z x d W 9 0 O 0 h H V l N w X 1 N o b 3 J 0 J n F 1 b 3 Q 7 L C Z x d W 9 0 O 1 R y Y W 5 z Y 3 J p c H R f S U Q m c X V v d D s s J n F 1 b 3 Q 7 R X h v b l 9 O d W 1 i Z X I m c X V v d D s s J n F 1 b 3 Q 7 d F 9 k Z X B 0 a C Z x d W 9 0 O y w m c X V v d D t 0 X 3 J l Z l 9 j b 3 V u d C Z x d W 9 0 O y w m c X V v d D t 0 X 2 F s d F 9 j b 3 V u d C Z x d W 9 0 O y w m c X V v d D t u X 2 R l c H R o J n F 1 b 3 Q 7 L C Z x d W 9 0 O 2 5 f c m V m X 2 N v d W 5 0 J n F 1 b 3 Q 7 L C Z x d W 9 0 O 2 5 f Y W x 0 X 2 N v d W 5 0 J n F 1 b 3 Q 7 L C Z x d W 9 0 O 0 d l b m U m c X V v d D s s J n F 1 b 3 Q 7 Q 2 9 u c 2 V x d W V u Y 2 U m c X V v d D s s J n F 1 b 3 Q 7 Q U x M R U x F X 0 5 V T S Z x d W 9 0 O y w m c X V v d D t C S U 9 U W V B F J n F 1 b 3 Q 7 L C Z x d W 9 0 O 1 N J R l Q m c X V v d D s s J n F 1 b 3 Q 7 U G 9 s e V B o Z W 4 m c X V v d D s s J n F 1 b 3 Q 7 R V h P T i Z x d W 9 0 O y w m c X V v d D t J T l R S T 0 4 m c X V v d D s s J n F 1 b 3 Q 7 S U 1 Q Q U N U J n F 1 b 3 Q 7 L C Z x d W 9 0 O 0 V 4 Q U N f Q U Y m c X V v d D s s J n F 1 b 3 Q 7 R k l M V E V S J n F 1 b 3 Q 7 L C Z x d W 9 0 O 3 Z j Z l 9 p b m Z v J n F 1 b 3 Q 7 L C Z x d W 9 0 O 0 d u b 2 1 B R F 9 u d W 0 m c X V v d D s s J n F 1 b 3 Q 7 R 2 5 v b U F E X 0 F G J n F 1 b 3 Q 7 L C Z x d W 9 0 O 0 5 1 b V 9 2 Y X I m c X V v d D s s J n F 1 b 3 Q 7 U 2 F t c G x l X 2 Z y Y W M m c X V v d D s s J n F 1 b 3 Q 7 Q X Z n X 3 R 1 b W 9 y X 1 Z B R i Z x d W 9 0 O y w m c X V v d D t B d m d f b m 9 y b W F s X 1 Z B R i Z x d W 9 0 O y w m c X V v d D t w X 3 Z h b H V l J n F 1 b 3 Q 7 L C Z x d W 9 0 O 0 Z E U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d W F k I H R p a S B z b 3 J 0 I H N 1 b W 0 g c G F 0 a G 8 v Q X V 0 b 1 J l b W 9 2 Z W R D b 2 x 1 b W 5 z M S 5 7 S H V n b 1 9 T e W 1 i b 2 w s M H 0 m c X V v d D s s J n F 1 b 3 Q 7 U 2 V j d G l v b j E v b H V h Z C B 0 a W k g c 2 9 y d C B z d W 1 t I H B h d G h v L 0 F 1 d G 9 S Z W 1 v d m V k Q 2 9 s d W 1 u c z E u e 0 N o c m 9 t b 3 N v b W U s M X 0 m c X V v d D s s J n F 1 b 3 Q 7 U 2 V j d G l v b j E v b H V h Z C B 0 a W k g c 2 9 y d C B z d W 1 t I H B h d G h v L 0 F 1 d G 9 S Z W 1 v d m V k Q 2 9 s d W 1 u c z E u e 1 N 0 Y X J 0 X 1 B v c 2 l 0 a W 9 u L D J 9 J n F 1 b 3 Q 7 L C Z x d W 9 0 O 1 N l Y 3 R p b 2 4 x L 2 x 1 Y W Q g d G l p I H N v c n Q g c 3 V t b S B w Y X R o b y 9 B d X R v U m V t b 3 Z l Z E N v b H V t b n M x L n t W Y X J p Y W 5 0 X 0 N s Y X N z a W Z p Y 2 F 0 a W 9 u L D N 9 J n F 1 b 3 Q 7 L C Z x d W 9 0 O 1 N l Y 3 R p b 2 4 x L 2 x 1 Y W Q g d G l p I H N v c n Q g c 3 V t b S B w Y X R o b y 9 B d X R v U m V t b 3 Z l Z E N v b H V t b n M x L n t S Z W Z l c m V u Y 2 V f Q W x s Z W x l L D R 9 J n F 1 b 3 Q 7 L C Z x d W 9 0 O 1 N l Y 3 R p b 2 4 x L 2 x 1 Y W Q g d G l p I H N v c n Q g c 3 V t b S B w Y X R o b y 9 B d X R v U m V t b 3 Z l Z E N v b H V t b n M x L n t U d W 1 v c l 9 T Z X F f Q W x s Z W x l M S w 1 f S Z x d W 9 0 O y w m c X V v d D t T Z W N 0 a W 9 u M S 9 s d W F k I H R p a S B z b 3 J 0 I H N 1 b W 0 g c G F 0 a G 8 v Q X V 0 b 1 J l b W 9 2 Z W R D b 2 x 1 b W 5 z M S 5 7 V H V t b 3 J f U 2 V x X 0 F s b G V s Z T I s N n 0 m c X V v d D s s J n F 1 b 3 Q 7 U 2 V j d G l v b j E v b H V h Z C B 0 a W k g c 2 9 y d C B z d W 1 t I H B h d G h v L 0 F 1 d G 9 S Z W 1 v d m V k Q 2 9 s d W 1 u c z E u e 2 R i U 0 5 Q X 1 J T L D d 9 J n F 1 b 3 Q 7 L C Z x d W 9 0 O 1 N l Y 3 R p b 2 4 x L 2 x 1 Y W Q g d G l p I H N v c n Q g c 3 V t b S B w Y X R o b y 9 B d X R v U m V t b 3 Z l Z E N v b H V t b n M x L n t U d W 1 v c l 9 T Y W 1 w b G V f Q m F y Y 2 9 k Z S w 4 f S Z x d W 9 0 O y w m c X V v d D t T Z W N 0 a W 9 u M S 9 s d W F k I H R p a S B z b 3 J 0 I H N 1 b W 0 g c G F 0 a G 8 v Q X V 0 b 1 J l b W 9 2 Z W R D b 2 x 1 b W 5 z M S 5 7 T W F 0 Y 2 h f T m 9 y b V 9 T Z X F f Q W x s Z W x l M S w 5 f S Z x d W 9 0 O y w m c X V v d D t T Z W N 0 a W 9 u M S 9 s d W F k I H R p a S B z b 3 J 0 I H N 1 b W 0 g c G F 0 a G 8 v Q X V 0 b 1 J l b W 9 2 Z W R D b 2 x 1 b W 5 z M S 5 7 T W F 0 Y 2 h f T m 9 y b V 9 T Z X F f Q W x s Z W x l M i w x M H 0 m c X V v d D s s J n F 1 b 3 Q 7 U 2 V j d G l v b j E v b H V h Z C B 0 a W k g c 2 9 y d C B z d W 1 t I H B h d G h v L 0 F 1 d G 9 S Z W 1 v d m V k Q 2 9 s d W 1 u c z E u e 0 1 1 d G F 0 a W 9 u X 1 N 0 Y X R 1 c y w x M X 0 m c X V v d D s s J n F 1 b 3 Q 7 U 2 V j d G l v b j E v b H V h Z C B 0 a W k g c 2 9 y d C B z d W 1 t I H B h d G h v L 0 F 1 d G 9 S Z W 1 v d m V k Q 2 9 s d W 1 u c z E u e 0 h H V l N w X 1 N o b 3 J 0 L D E y f S Z x d W 9 0 O y w m c X V v d D t T Z W N 0 a W 9 u M S 9 s d W F k I H R p a S B z b 3 J 0 I H N 1 b W 0 g c G F 0 a G 8 v Q X V 0 b 1 J l b W 9 2 Z W R D b 2 x 1 b W 5 z M S 5 7 V H J h b n N j c m l w d F 9 J R C w x M 3 0 m c X V v d D s s J n F 1 b 3 Q 7 U 2 V j d G l v b j E v b H V h Z C B 0 a W k g c 2 9 y d C B z d W 1 t I H B h d G h v L 0 F 1 d G 9 S Z W 1 v d m V k Q 2 9 s d W 1 u c z E u e 0 V 4 b 2 5 f T n V t Y m V y L D E 0 f S Z x d W 9 0 O y w m c X V v d D t T Z W N 0 a W 9 u M S 9 s d W F k I H R p a S B z b 3 J 0 I H N 1 b W 0 g c G F 0 a G 8 v Q X V 0 b 1 J l b W 9 2 Z W R D b 2 x 1 b W 5 z M S 5 7 d F 9 k Z X B 0 a C w x N X 0 m c X V v d D s s J n F 1 b 3 Q 7 U 2 V j d G l v b j E v b H V h Z C B 0 a W k g c 2 9 y d C B z d W 1 t I H B h d G h v L 0 F 1 d G 9 S Z W 1 v d m V k Q 2 9 s d W 1 u c z E u e 3 R f c m V m X 2 N v d W 5 0 L D E 2 f S Z x d W 9 0 O y w m c X V v d D t T Z W N 0 a W 9 u M S 9 s d W F k I H R p a S B z b 3 J 0 I H N 1 b W 0 g c G F 0 a G 8 v Q X V 0 b 1 J l b W 9 2 Z W R D b 2 x 1 b W 5 z M S 5 7 d F 9 h b H R f Y 2 9 1 b n Q s M T d 9 J n F 1 b 3 Q 7 L C Z x d W 9 0 O 1 N l Y 3 R p b 2 4 x L 2 x 1 Y W Q g d G l p I H N v c n Q g c 3 V t b S B w Y X R o b y 9 B d X R v U m V t b 3 Z l Z E N v b H V t b n M x L n t u X 2 R l c H R o L D E 4 f S Z x d W 9 0 O y w m c X V v d D t T Z W N 0 a W 9 u M S 9 s d W F k I H R p a S B z b 3 J 0 I H N 1 b W 0 g c G F 0 a G 8 v Q X V 0 b 1 J l b W 9 2 Z W R D b 2 x 1 b W 5 z M S 5 7 b l 9 y Z W Z f Y 2 9 1 b n Q s M T l 9 J n F 1 b 3 Q 7 L C Z x d W 9 0 O 1 N l Y 3 R p b 2 4 x L 2 x 1 Y W Q g d G l p I H N v c n Q g c 3 V t b S B w Y X R o b y 9 B d X R v U m V t b 3 Z l Z E N v b H V t b n M x L n t u X 2 F s d F 9 j b 3 V u d C w y M H 0 m c X V v d D s s J n F 1 b 3 Q 7 U 2 V j d G l v b j E v b H V h Z C B 0 a W k g c 2 9 y d C B z d W 1 t I H B h d G h v L 0 F 1 d G 9 S Z W 1 v d m V k Q 2 9 s d W 1 u c z E u e 0 d l b m U s M j F 9 J n F 1 b 3 Q 7 L C Z x d W 9 0 O 1 N l Y 3 R p b 2 4 x L 2 x 1 Y W Q g d G l p I H N v c n Q g c 3 V t b S B w Y X R o b y 9 B d X R v U m V t b 3 Z l Z E N v b H V t b n M x L n t D b 2 5 z Z X F 1 Z W 5 j Z S w y M n 0 m c X V v d D s s J n F 1 b 3 Q 7 U 2 V j d G l v b j E v b H V h Z C B 0 a W k g c 2 9 y d C B z d W 1 t I H B h d G h v L 0 F 1 d G 9 S Z W 1 v d m V k Q 2 9 s d W 1 u c z E u e 0 F M T E V M R V 9 O V U 0 s M j N 9 J n F 1 b 3 Q 7 L C Z x d W 9 0 O 1 N l Y 3 R p b 2 4 x L 2 x 1 Y W Q g d G l p I H N v c n Q g c 3 V t b S B w Y X R o b y 9 B d X R v U m V t b 3 Z l Z E N v b H V t b n M x L n t C S U 9 U W V B F L D I 0 f S Z x d W 9 0 O y w m c X V v d D t T Z W N 0 a W 9 u M S 9 s d W F k I H R p a S B z b 3 J 0 I H N 1 b W 0 g c G F 0 a G 8 v Q X V 0 b 1 J l b W 9 2 Z W R D b 2 x 1 b W 5 z M S 5 7 U 0 l G V C w y N X 0 m c X V v d D s s J n F 1 b 3 Q 7 U 2 V j d G l v b j E v b H V h Z C B 0 a W k g c 2 9 y d C B z d W 1 t I H B h d G h v L 0 F 1 d G 9 S Z W 1 v d m V k Q 2 9 s d W 1 u c z E u e 1 B v b H l Q a G V u L D I 2 f S Z x d W 9 0 O y w m c X V v d D t T Z W N 0 a W 9 u M S 9 s d W F k I H R p a S B z b 3 J 0 I H N 1 b W 0 g c G F 0 a G 8 v Q X V 0 b 1 J l b W 9 2 Z W R D b 2 x 1 b W 5 z M S 5 7 R V h P T i w y N 3 0 m c X V v d D s s J n F 1 b 3 Q 7 U 2 V j d G l v b j E v b H V h Z C B 0 a W k g c 2 9 y d C B z d W 1 t I H B h d G h v L 0 F 1 d G 9 S Z W 1 v d m V k Q 2 9 s d W 1 u c z E u e 0 l O V F J P T i w y O H 0 m c X V v d D s s J n F 1 b 3 Q 7 U 2 V j d G l v b j E v b H V h Z C B 0 a W k g c 2 9 y d C B z d W 1 t I H B h d G h v L 0 F 1 d G 9 S Z W 1 v d m V k Q 2 9 s d W 1 u c z E u e 0 l N U E F D V C w y O X 0 m c X V v d D s s J n F 1 b 3 Q 7 U 2 V j d G l v b j E v b H V h Z C B 0 a W k g c 2 9 y d C B z d W 1 t I H B h d G h v L 0 F 1 d G 9 S Z W 1 v d m V k Q 2 9 s d W 1 u c z E u e 0 V 4 Q U N f Q U Y s M z B 9 J n F 1 b 3 Q 7 L C Z x d W 9 0 O 1 N l Y 3 R p b 2 4 x L 2 x 1 Y W Q g d G l p I H N v c n Q g c 3 V t b S B w Y X R o b y 9 B d X R v U m V t b 3 Z l Z E N v b H V t b n M x L n t G S U x U R V I s M z F 9 J n F 1 b 3 Q 7 L C Z x d W 9 0 O 1 N l Y 3 R p b 2 4 x L 2 x 1 Y W Q g d G l p I H N v c n Q g c 3 V t b S B w Y X R o b y 9 B d X R v U m V t b 3 Z l Z E N v b H V t b n M x L n t 2 Y 2 Z f a W 5 m b y w z M n 0 m c X V v d D s s J n F 1 b 3 Q 7 U 2 V j d G l v b j E v b H V h Z C B 0 a W k g c 2 9 y d C B z d W 1 t I H B h d G h v L 0 F 1 d G 9 S Z W 1 v d m V k Q 2 9 s d W 1 u c z E u e 0 d u b 2 1 B R F 9 u d W 0 s M z N 9 J n F 1 b 3 Q 7 L C Z x d W 9 0 O 1 N l Y 3 R p b 2 4 x L 2 x 1 Y W Q g d G l p I H N v c n Q g c 3 V t b S B w Y X R o b y 9 B d X R v U m V t b 3 Z l Z E N v b H V t b n M x L n t H b m 9 t Q U R f Q U Y s M z R 9 J n F 1 b 3 Q 7 L C Z x d W 9 0 O 1 N l Y 3 R p b 2 4 x L 2 x 1 Y W Q g d G l p I H N v c n Q g c 3 V t b S B w Y X R o b y 9 B d X R v U m V t b 3 Z l Z E N v b H V t b n M x L n t O d W 1 f d m F y L D M 1 f S Z x d W 9 0 O y w m c X V v d D t T Z W N 0 a W 9 u M S 9 s d W F k I H R p a S B z b 3 J 0 I H N 1 b W 0 g c G F 0 a G 8 v Q X V 0 b 1 J l b W 9 2 Z W R D b 2 x 1 b W 5 z M S 5 7 U 2 F t c G x l X 2 Z y Y W M s M z Z 9 J n F 1 b 3 Q 7 L C Z x d W 9 0 O 1 N l Y 3 R p b 2 4 x L 2 x 1 Y W Q g d G l p I H N v c n Q g c 3 V t b S B w Y X R o b y 9 B d X R v U m V t b 3 Z l Z E N v b H V t b n M x L n t B d m d f d H V t b 3 J f V k F G L D M 3 f S Z x d W 9 0 O y w m c X V v d D t T Z W N 0 a W 9 u M S 9 s d W F k I H R p a S B z b 3 J 0 I H N 1 b W 0 g c G F 0 a G 8 v Q X V 0 b 1 J l b W 9 2 Z W R D b 2 x 1 b W 5 z M S 5 7 Q X Z n X 2 5 v c m 1 h b F 9 W Q U Y s M z h 9 J n F 1 b 3 Q 7 L C Z x d W 9 0 O 1 N l Y 3 R p b 2 4 x L 2 x 1 Y W Q g d G l p I H N v c n Q g c 3 V t b S B w Y X R o b y 9 B d X R v U m V t b 3 Z l Z E N v b H V t b n M x L n t w X 3 Z h b H V l L D M 5 f S Z x d W 9 0 O y w m c X V v d D t T Z W N 0 a W 9 u M S 9 s d W F k I H R p a S B z b 3 J 0 I H N 1 b W 0 g c G F 0 a G 8 v Q X V 0 b 1 J l b W 9 2 Z W R D b 2 x 1 b W 5 z M S 5 7 R k R S L D Q w f S Z x d W 9 0 O 1 0 s J n F 1 b 3 Q 7 Q 2 9 s d W 1 u Q 2 9 1 b n Q m c X V v d D s 6 N D E s J n F 1 b 3 Q 7 S 2 V 5 Q 2 9 s d W 1 u T m F t Z X M m c X V v d D s 6 W 1 0 s J n F 1 b 3 Q 7 Q 2 9 s d W 1 u S W R l b n R p d G l l c y Z x d W 9 0 O z p b J n F 1 b 3 Q 7 U 2 V j d G l v b j E v b H V h Z C B 0 a W k g c 2 9 y d C B z d W 1 t I H B h d G h v L 0 F 1 d G 9 S Z W 1 v d m V k Q 2 9 s d W 1 u c z E u e 0 h 1 Z 2 9 f U 3 l t Y m 9 s L D B 9 J n F 1 b 3 Q 7 L C Z x d W 9 0 O 1 N l Y 3 R p b 2 4 x L 2 x 1 Y W Q g d G l p I H N v c n Q g c 3 V t b S B w Y X R o b y 9 B d X R v U m V t b 3 Z l Z E N v b H V t b n M x L n t D a H J v b W 9 z b 2 1 l L D F 9 J n F 1 b 3 Q 7 L C Z x d W 9 0 O 1 N l Y 3 R p b 2 4 x L 2 x 1 Y W Q g d G l p I H N v c n Q g c 3 V t b S B w Y X R o b y 9 B d X R v U m V t b 3 Z l Z E N v b H V t b n M x L n t T d G F y d F 9 Q b 3 N p d G l v b i w y f S Z x d W 9 0 O y w m c X V v d D t T Z W N 0 a W 9 u M S 9 s d W F k I H R p a S B z b 3 J 0 I H N 1 b W 0 g c G F 0 a G 8 v Q X V 0 b 1 J l b W 9 2 Z W R D b 2 x 1 b W 5 z M S 5 7 V m F y a W F u d F 9 D b G F z c 2 l m a W N h d G l v b i w z f S Z x d W 9 0 O y w m c X V v d D t T Z W N 0 a W 9 u M S 9 s d W F k I H R p a S B z b 3 J 0 I H N 1 b W 0 g c G F 0 a G 8 v Q X V 0 b 1 J l b W 9 2 Z W R D b 2 x 1 b W 5 z M S 5 7 U m V m Z X J l b m N l X 0 F s b G V s Z S w 0 f S Z x d W 9 0 O y w m c X V v d D t T Z W N 0 a W 9 u M S 9 s d W F k I H R p a S B z b 3 J 0 I H N 1 b W 0 g c G F 0 a G 8 v Q X V 0 b 1 J l b W 9 2 Z W R D b 2 x 1 b W 5 z M S 5 7 V H V t b 3 J f U 2 V x X 0 F s b G V s Z T E s N X 0 m c X V v d D s s J n F 1 b 3 Q 7 U 2 V j d G l v b j E v b H V h Z C B 0 a W k g c 2 9 y d C B z d W 1 t I H B h d G h v L 0 F 1 d G 9 S Z W 1 v d m V k Q 2 9 s d W 1 u c z E u e 1 R 1 b W 9 y X 1 N l c V 9 B b G x l b G U y L D Z 9 J n F 1 b 3 Q 7 L C Z x d W 9 0 O 1 N l Y 3 R p b 2 4 x L 2 x 1 Y W Q g d G l p I H N v c n Q g c 3 V t b S B w Y X R o b y 9 B d X R v U m V t b 3 Z l Z E N v b H V t b n M x L n t k Y l N O U F 9 S U y w 3 f S Z x d W 9 0 O y w m c X V v d D t T Z W N 0 a W 9 u M S 9 s d W F k I H R p a S B z b 3 J 0 I H N 1 b W 0 g c G F 0 a G 8 v Q X V 0 b 1 J l b W 9 2 Z W R D b 2 x 1 b W 5 z M S 5 7 V H V t b 3 J f U 2 F t c G x l X 0 J h c m N v Z G U s O H 0 m c X V v d D s s J n F 1 b 3 Q 7 U 2 V j d G l v b j E v b H V h Z C B 0 a W k g c 2 9 y d C B z d W 1 t I H B h d G h v L 0 F 1 d G 9 S Z W 1 v d m V k Q 2 9 s d W 1 u c z E u e 0 1 h d G N o X 0 5 v c m 1 f U 2 V x X 0 F s b G V s Z T E s O X 0 m c X V v d D s s J n F 1 b 3 Q 7 U 2 V j d G l v b j E v b H V h Z C B 0 a W k g c 2 9 y d C B z d W 1 t I H B h d G h v L 0 F 1 d G 9 S Z W 1 v d m V k Q 2 9 s d W 1 u c z E u e 0 1 h d G N o X 0 5 v c m 1 f U 2 V x X 0 F s b G V s Z T I s M T B 9 J n F 1 b 3 Q 7 L C Z x d W 9 0 O 1 N l Y 3 R p b 2 4 x L 2 x 1 Y W Q g d G l p I H N v c n Q g c 3 V t b S B w Y X R o b y 9 B d X R v U m V t b 3 Z l Z E N v b H V t b n M x L n t N d X R h d G l v b l 9 T d G F 0 d X M s M T F 9 J n F 1 b 3 Q 7 L C Z x d W 9 0 O 1 N l Y 3 R p b 2 4 x L 2 x 1 Y W Q g d G l p I H N v c n Q g c 3 V t b S B w Y X R o b y 9 B d X R v U m V t b 3 Z l Z E N v b H V t b n M x L n t I R 1 Z T c F 9 T a G 9 y d C w x M n 0 m c X V v d D s s J n F 1 b 3 Q 7 U 2 V j d G l v b j E v b H V h Z C B 0 a W k g c 2 9 y d C B z d W 1 t I H B h d G h v L 0 F 1 d G 9 S Z W 1 v d m V k Q 2 9 s d W 1 u c z E u e 1 R y Y W 5 z Y 3 J p c H R f S U Q s M T N 9 J n F 1 b 3 Q 7 L C Z x d W 9 0 O 1 N l Y 3 R p b 2 4 x L 2 x 1 Y W Q g d G l p I H N v c n Q g c 3 V t b S B w Y X R o b y 9 B d X R v U m V t b 3 Z l Z E N v b H V t b n M x L n t F e G 9 u X 0 5 1 b W J l c i w x N H 0 m c X V v d D s s J n F 1 b 3 Q 7 U 2 V j d G l v b j E v b H V h Z C B 0 a W k g c 2 9 y d C B z d W 1 t I H B h d G h v L 0 F 1 d G 9 S Z W 1 v d m V k Q 2 9 s d W 1 u c z E u e 3 R f Z G V w d G g s M T V 9 J n F 1 b 3 Q 7 L C Z x d W 9 0 O 1 N l Y 3 R p b 2 4 x L 2 x 1 Y W Q g d G l p I H N v c n Q g c 3 V t b S B w Y X R o b y 9 B d X R v U m V t b 3 Z l Z E N v b H V t b n M x L n t 0 X 3 J l Z l 9 j b 3 V u d C w x N n 0 m c X V v d D s s J n F 1 b 3 Q 7 U 2 V j d G l v b j E v b H V h Z C B 0 a W k g c 2 9 y d C B z d W 1 t I H B h d G h v L 0 F 1 d G 9 S Z W 1 v d m V k Q 2 9 s d W 1 u c z E u e 3 R f Y W x 0 X 2 N v d W 5 0 L D E 3 f S Z x d W 9 0 O y w m c X V v d D t T Z W N 0 a W 9 u M S 9 s d W F k I H R p a S B z b 3 J 0 I H N 1 b W 0 g c G F 0 a G 8 v Q X V 0 b 1 J l b W 9 2 Z W R D b 2 x 1 b W 5 z M S 5 7 b l 9 k Z X B 0 a C w x O H 0 m c X V v d D s s J n F 1 b 3 Q 7 U 2 V j d G l v b j E v b H V h Z C B 0 a W k g c 2 9 y d C B z d W 1 t I H B h d G h v L 0 F 1 d G 9 S Z W 1 v d m V k Q 2 9 s d W 1 u c z E u e 2 5 f c m V m X 2 N v d W 5 0 L D E 5 f S Z x d W 9 0 O y w m c X V v d D t T Z W N 0 a W 9 u M S 9 s d W F k I H R p a S B z b 3 J 0 I H N 1 b W 0 g c G F 0 a G 8 v Q X V 0 b 1 J l b W 9 2 Z W R D b 2 x 1 b W 5 z M S 5 7 b l 9 h b H R f Y 2 9 1 b n Q s M j B 9 J n F 1 b 3 Q 7 L C Z x d W 9 0 O 1 N l Y 3 R p b 2 4 x L 2 x 1 Y W Q g d G l p I H N v c n Q g c 3 V t b S B w Y X R o b y 9 B d X R v U m V t b 3 Z l Z E N v b H V t b n M x L n t H Z W 5 l L D I x f S Z x d W 9 0 O y w m c X V v d D t T Z W N 0 a W 9 u M S 9 s d W F k I H R p a S B z b 3 J 0 I H N 1 b W 0 g c G F 0 a G 8 v Q X V 0 b 1 J l b W 9 2 Z W R D b 2 x 1 b W 5 z M S 5 7 Q 2 9 u c 2 V x d W V u Y 2 U s M j J 9 J n F 1 b 3 Q 7 L C Z x d W 9 0 O 1 N l Y 3 R p b 2 4 x L 2 x 1 Y W Q g d G l p I H N v c n Q g c 3 V t b S B w Y X R o b y 9 B d X R v U m V t b 3 Z l Z E N v b H V t b n M x L n t B T E x F T E V f T l V N L D I z f S Z x d W 9 0 O y w m c X V v d D t T Z W N 0 a W 9 u M S 9 s d W F k I H R p a S B z b 3 J 0 I H N 1 b W 0 g c G F 0 a G 8 v Q X V 0 b 1 J l b W 9 2 Z W R D b 2 x 1 b W 5 z M S 5 7 Q k l P V F l Q R S w y N H 0 m c X V v d D s s J n F 1 b 3 Q 7 U 2 V j d G l v b j E v b H V h Z C B 0 a W k g c 2 9 y d C B z d W 1 t I H B h d G h v L 0 F 1 d G 9 S Z W 1 v d m V k Q 2 9 s d W 1 u c z E u e 1 N J R l Q s M j V 9 J n F 1 b 3 Q 7 L C Z x d W 9 0 O 1 N l Y 3 R p b 2 4 x L 2 x 1 Y W Q g d G l p I H N v c n Q g c 3 V t b S B w Y X R o b y 9 B d X R v U m V t b 3 Z l Z E N v b H V t b n M x L n t Q b 2 x 5 U G h l b i w y N n 0 m c X V v d D s s J n F 1 b 3 Q 7 U 2 V j d G l v b j E v b H V h Z C B 0 a W k g c 2 9 y d C B z d W 1 t I H B h d G h v L 0 F 1 d G 9 S Z W 1 v d m V k Q 2 9 s d W 1 u c z E u e 0 V Y T 0 4 s M j d 9 J n F 1 b 3 Q 7 L C Z x d W 9 0 O 1 N l Y 3 R p b 2 4 x L 2 x 1 Y W Q g d G l p I H N v c n Q g c 3 V t b S B w Y X R o b y 9 B d X R v U m V t b 3 Z l Z E N v b H V t b n M x L n t J T l R S T 0 4 s M j h 9 J n F 1 b 3 Q 7 L C Z x d W 9 0 O 1 N l Y 3 R p b 2 4 x L 2 x 1 Y W Q g d G l p I H N v c n Q g c 3 V t b S B w Y X R o b y 9 B d X R v U m V t b 3 Z l Z E N v b H V t b n M x L n t J T V B B Q 1 Q s M j l 9 J n F 1 b 3 Q 7 L C Z x d W 9 0 O 1 N l Y 3 R p b 2 4 x L 2 x 1 Y W Q g d G l p I H N v c n Q g c 3 V t b S B w Y X R o b y 9 B d X R v U m V t b 3 Z l Z E N v b H V t b n M x L n t F e E F D X 0 F G L D M w f S Z x d W 9 0 O y w m c X V v d D t T Z W N 0 a W 9 u M S 9 s d W F k I H R p a S B z b 3 J 0 I H N 1 b W 0 g c G F 0 a G 8 v Q X V 0 b 1 J l b W 9 2 Z W R D b 2 x 1 b W 5 z M S 5 7 R k l M V E V S L D M x f S Z x d W 9 0 O y w m c X V v d D t T Z W N 0 a W 9 u M S 9 s d W F k I H R p a S B z b 3 J 0 I H N 1 b W 0 g c G F 0 a G 8 v Q X V 0 b 1 J l b W 9 2 Z W R D b 2 x 1 b W 5 z M S 5 7 d m N m X 2 l u Z m 8 s M z J 9 J n F 1 b 3 Q 7 L C Z x d W 9 0 O 1 N l Y 3 R p b 2 4 x L 2 x 1 Y W Q g d G l p I H N v c n Q g c 3 V t b S B w Y X R o b y 9 B d X R v U m V t b 3 Z l Z E N v b H V t b n M x L n t H b m 9 t Q U R f b n V t L D M z f S Z x d W 9 0 O y w m c X V v d D t T Z W N 0 a W 9 u M S 9 s d W F k I H R p a S B z b 3 J 0 I H N 1 b W 0 g c G F 0 a G 8 v Q X V 0 b 1 J l b W 9 2 Z W R D b 2 x 1 b W 5 z M S 5 7 R 2 5 v b U F E X 0 F G L D M 0 f S Z x d W 9 0 O y w m c X V v d D t T Z W N 0 a W 9 u M S 9 s d W F k I H R p a S B z b 3 J 0 I H N 1 b W 0 g c G F 0 a G 8 v Q X V 0 b 1 J l b W 9 2 Z W R D b 2 x 1 b W 5 z M S 5 7 T n V t X 3 Z h c i w z N X 0 m c X V v d D s s J n F 1 b 3 Q 7 U 2 V j d G l v b j E v b H V h Z C B 0 a W k g c 2 9 y d C B z d W 1 t I H B h d G h v L 0 F 1 d G 9 S Z W 1 v d m V k Q 2 9 s d W 1 u c z E u e 1 N h b X B s Z V 9 m c m F j L D M 2 f S Z x d W 9 0 O y w m c X V v d D t T Z W N 0 a W 9 u M S 9 s d W F k I H R p a S B z b 3 J 0 I H N 1 b W 0 g c G F 0 a G 8 v Q X V 0 b 1 J l b W 9 2 Z W R D b 2 x 1 b W 5 z M S 5 7 Q X Z n X 3 R 1 b W 9 y X 1 Z B R i w z N 3 0 m c X V v d D s s J n F 1 b 3 Q 7 U 2 V j d G l v b j E v b H V h Z C B 0 a W k g c 2 9 y d C B z d W 1 t I H B h d G h v L 0 F 1 d G 9 S Z W 1 v d m V k Q 2 9 s d W 1 u c z E u e 0 F 2 Z 1 9 u b 3 J t Y W x f V k F G L D M 4 f S Z x d W 9 0 O y w m c X V v d D t T Z W N 0 a W 9 u M S 9 s d W F k I H R p a S B z b 3 J 0 I H N 1 b W 0 g c G F 0 a G 8 v Q X V 0 b 1 J l b W 9 2 Z W R D b 2 x 1 b W 5 z M S 5 7 c F 9 2 Y W x 1 Z S w z O X 0 m c X V v d D s s J n F 1 b 3 Q 7 U 2 V j d G l v b j E v b H V h Z C B 0 a W k g c 2 9 y d C B z d W 1 t I H B h d G h v L 0 F 1 d G 9 S Z W 1 v d m V k Q 2 9 s d W 1 u c z E u e 0 Z E U i w 0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x 1 Y W Q l M j B 0 a W k l M j B z b 3 J 0 J T I w c 3 V t b S U y M H B h d G h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1 Y W Q l M j B 0 a W k l M j B z b 3 J 0 J T I w c 3 V t b S U y M H B h d G h v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1 Y W Q l M j B 0 a W k l M j B z b 3 J 0 J T I w c 3 V t b S U y M H B h d G h v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9 y d G V k X 2 R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G a W x s V G F y Z 2 V 0 I i B W Y W x 1 Z T 0 i c 1 R h Y m x l X 3 N v c n R l Z F 9 k Z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N 1 Q y M T o x N j o w N y 4 4 N z E z M j Q x W i I g L z 4 8 R W 5 0 c n k g V H l w Z T 0 i R m l s b E N v b H V t b l R 5 c G V z I i B W Y W x 1 Z T 0 i c 0 F 3 W U d C Z 1 V G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9 y d G V k X 2 R m L 0 F 1 d G 9 S Z W 1 v d m V k Q 2 9 s d W 1 u c z E u e 0 N v b H V t b j E s M H 0 m c X V v d D s s J n F 1 b 3 Q 7 U 2 V j d G l v b j E v c 2 9 y d G V k X 2 R m L 0 F 1 d G 9 S Z W 1 v d m V k Q 2 9 s d W 1 u c z E u e 0 N v b H V t b j I s M X 0 m c X V v d D s s J n F 1 b 3 Q 7 U 2 V j d G l v b j E v c 2 9 y d G V k X 2 R m L 0 F 1 d G 9 S Z W 1 v d m V k Q 2 9 s d W 1 u c z E u e 0 N v b H V t b j M s M n 0 m c X V v d D s s J n F 1 b 3 Q 7 U 2 V j d G l v b j E v c 2 9 y d G V k X 2 R m L 0 F 1 d G 9 S Z W 1 v d m V k Q 2 9 s d W 1 u c z E u e 0 N v b H V t b j Q s M 3 0 m c X V v d D s s J n F 1 b 3 Q 7 U 2 V j d G l v b j E v c 2 9 y d G V k X 2 R m L 0 F 1 d G 9 S Z W 1 v d m V k Q 2 9 s d W 1 u c z E u e 0 N v b H V t b j U s N H 0 m c X V v d D s s J n F 1 b 3 Q 7 U 2 V j d G l v b j E v c 2 9 y d G V k X 2 R m L 0 F 1 d G 9 S Z W 1 v d m V k Q 2 9 s d W 1 u c z E u e 0 N v b H V t b j Y s N X 0 m c X V v d D s s J n F 1 b 3 Q 7 U 2 V j d G l v b j E v c 2 9 y d G V k X 2 R m L 0 F 1 d G 9 S Z W 1 v d m V k Q 2 9 s d W 1 u c z E u e 0 N v b H V t b j c s N n 0 m c X V v d D s s J n F 1 b 3 Q 7 U 2 V j d G l v b j E v c 2 9 y d G V k X 2 R m L 0 F 1 d G 9 S Z W 1 v d m V k Q 2 9 s d W 1 u c z E u e 0 N v b H V t b j g s N 3 0 m c X V v d D s s J n F 1 b 3 Q 7 U 2 V j d G l v b j E v c 2 9 y d G V k X 2 R m L 0 F 1 d G 9 S Z W 1 v d m V k Q 2 9 s d W 1 u c z E u e 0 N v b H V t b j k s O H 0 m c X V v d D s s J n F 1 b 3 Q 7 U 2 V j d G l v b j E v c 2 9 y d G V k X 2 R m L 0 F 1 d G 9 S Z W 1 v d m V k Q 2 9 s d W 1 u c z E u e 0 N v b H V t b j E w L D l 9 J n F 1 b 3 Q 7 L C Z x d W 9 0 O 1 N l Y 3 R p b 2 4 x L 3 N v c n R l Z F 9 k Z i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3 N v c n R l Z F 9 k Z i 9 B d X R v U m V t b 3 Z l Z E N v b H V t b n M x L n t D b 2 x 1 b W 4 x L D B 9 J n F 1 b 3 Q 7 L C Z x d W 9 0 O 1 N l Y 3 R p b 2 4 x L 3 N v c n R l Z F 9 k Z i 9 B d X R v U m V t b 3 Z l Z E N v b H V t b n M x L n t D b 2 x 1 b W 4 y L D F 9 J n F 1 b 3 Q 7 L C Z x d W 9 0 O 1 N l Y 3 R p b 2 4 x L 3 N v c n R l Z F 9 k Z i 9 B d X R v U m V t b 3 Z l Z E N v b H V t b n M x L n t D b 2 x 1 b W 4 z L D J 9 J n F 1 b 3 Q 7 L C Z x d W 9 0 O 1 N l Y 3 R p b 2 4 x L 3 N v c n R l Z F 9 k Z i 9 B d X R v U m V t b 3 Z l Z E N v b H V t b n M x L n t D b 2 x 1 b W 4 0 L D N 9 J n F 1 b 3 Q 7 L C Z x d W 9 0 O 1 N l Y 3 R p b 2 4 x L 3 N v c n R l Z F 9 k Z i 9 B d X R v U m V t b 3 Z l Z E N v b H V t b n M x L n t D b 2 x 1 b W 4 1 L D R 9 J n F 1 b 3 Q 7 L C Z x d W 9 0 O 1 N l Y 3 R p b 2 4 x L 3 N v c n R l Z F 9 k Z i 9 B d X R v U m V t b 3 Z l Z E N v b H V t b n M x L n t D b 2 x 1 b W 4 2 L D V 9 J n F 1 b 3 Q 7 L C Z x d W 9 0 O 1 N l Y 3 R p b 2 4 x L 3 N v c n R l Z F 9 k Z i 9 B d X R v U m V t b 3 Z l Z E N v b H V t b n M x L n t D b 2 x 1 b W 4 3 L D Z 9 J n F 1 b 3 Q 7 L C Z x d W 9 0 O 1 N l Y 3 R p b 2 4 x L 3 N v c n R l Z F 9 k Z i 9 B d X R v U m V t b 3 Z l Z E N v b H V t b n M x L n t D b 2 x 1 b W 4 4 L D d 9 J n F 1 b 3 Q 7 L C Z x d W 9 0 O 1 N l Y 3 R p b 2 4 x L 3 N v c n R l Z F 9 k Z i 9 B d X R v U m V t b 3 Z l Z E N v b H V t b n M x L n t D b 2 x 1 b W 4 5 L D h 9 J n F 1 b 3 Q 7 L C Z x d W 9 0 O 1 N l Y 3 R p b 2 4 x L 3 N v c n R l Z F 9 k Z i 9 B d X R v U m V t b 3 Z l Z E N v b H V t b n M x L n t D b 2 x 1 b W 4 x M C w 5 f S Z x d W 9 0 O y w m c X V v d D t T Z W N 0 a W 9 u M S 9 z b 3 J 0 Z W R f Z G Y v Q X V 0 b 1 J l b W 9 2 Z W R D b 2 x 1 b W 5 z M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b 3 J 0 Z W R f Z G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9 y d G V k X 2 R m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q 4 a Q Z i M 0 1 P k B 0 / P l i n D z 0 A A A A A A g A A A A A A A 2 Y A A M A A A A A Q A A A A J Z + B d N 0 W Q w r 0 U X X u o Y a K v A A A A A A E g A A A o A A A A B A A A A C R z y z C n k c Q K F o J a 0 h Z j V 7 m U A A A A E L + k / w O q W B O 4 t t q W / n j 6 R M u a f 4 n X R d G 7 a O R / y 3 / s T e 3 Y n 2 0 m L Q E x C J O 9 d D m Q c + 8 5 l I Z G e T z 4 s 5 3 i F S I 9 M b C T m / F F 3 v 7 6 Q Z Q w z C w m z y i e / o K F A A A A E k h O a 6 P F q J s / / 9 l D M s y h G Y w M 3 R T < / D a t a M a s h u p > 
</file>

<file path=customXml/itemProps1.xml><?xml version="1.0" encoding="utf-8"?>
<ds:datastoreItem xmlns:ds="http://schemas.openxmlformats.org/officeDocument/2006/customXml" ds:itemID="{D20A23A5-3AEB-4B9E-8B41-880A9BC009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of Contents</vt:lpstr>
      <vt:lpstr>S1. Cohorts</vt:lpstr>
      <vt:lpstr>S2. Pathogenic var</vt:lpstr>
      <vt:lpstr>S3. ML Optimization</vt:lpstr>
      <vt:lpstr>S4. LR Coef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Anandakrishnan, Ramu</dc:creator>
  <cp:lastModifiedBy>Anandakrishnan, Ramu</cp:lastModifiedBy>
  <dcterms:created xsi:type="dcterms:W3CDTF">2023-06-16T18:29:56Z</dcterms:created>
  <dcterms:modified xsi:type="dcterms:W3CDTF">2023-07-19T12:02:49Z</dcterms:modified>
</cp:coreProperties>
</file>