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filterPrivacy="1"/>
  <xr:revisionPtr revIDLastSave="0" documentId="13_ncr:1_{95068D97-6DA6-924C-8169-8771C2D57579}" xr6:coauthVersionLast="47" xr6:coauthVersionMax="47" xr10:uidLastSave="{00000000-0000-0000-0000-000000000000}"/>
  <bookViews>
    <workbookView xWindow="53560" yWindow="4780" windowWidth="30160" windowHeight="16800" activeTab="24" xr2:uid="{00000000-000D-0000-FFFF-FFFF00000000}"/>
  </bookViews>
  <sheets>
    <sheet name="ST_1" sheetId="1" r:id="rId1"/>
    <sheet name="ST_2" sheetId="2" r:id="rId2"/>
    <sheet name="ST_3" sheetId="5" r:id="rId3"/>
    <sheet name="ST_4" sheetId="4" r:id="rId4"/>
    <sheet name="ST_5" sheetId="3" r:id="rId5"/>
    <sheet name="ST_6" sheetId="6" r:id="rId6"/>
    <sheet name="ST_7" sheetId="9" r:id="rId7"/>
    <sheet name="ST_8" sheetId="10" r:id="rId8"/>
    <sheet name="ST_9" sheetId="11" r:id="rId9"/>
    <sheet name="ST_10" sheetId="12" r:id="rId10"/>
    <sheet name="ST_11" sheetId="13" r:id="rId11"/>
    <sheet name="ST_12" sheetId="14" r:id="rId12"/>
    <sheet name="ST_13" sheetId="15" r:id="rId13"/>
    <sheet name="ST_14" sheetId="16" r:id="rId14"/>
    <sheet name="ST_15" sheetId="17" r:id="rId15"/>
    <sheet name="ST_16" sheetId="18" r:id="rId16"/>
    <sheet name="ST_17" sheetId="19" r:id="rId17"/>
    <sheet name="ST_18" sheetId="20" r:id="rId18"/>
    <sheet name="ST_19" sheetId="27" r:id="rId19"/>
    <sheet name="ST_20" sheetId="21" r:id="rId20"/>
    <sheet name="ST_21" sheetId="22" r:id="rId21"/>
    <sheet name="ST_22" sheetId="23" r:id="rId22"/>
    <sheet name="ST_23" sheetId="24" r:id="rId23"/>
    <sheet name="ST_24" sheetId="25" r:id="rId24"/>
    <sheet name="ST_25" sheetId="26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7" l="1"/>
  <c r="H18" i="27"/>
  <c r="H15" i="27"/>
  <c r="H14" i="27"/>
  <c r="C9" i="27"/>
  <c r="C8" i="27"/>
  <c r="C7" i="27"/>
  <c r="S6" i="27"/>
  <c r="S8" i="27"/>
  <c r="S9" i="27"/>
  <c r="N6" i="27"/>
  <c r="N8" i="27"/>
  <c r="N9" i="27"/>
  <c r="S7" i="27"/>
  <c r="S10" i="27"/>
  <c r="N10" i="27"/>
  <c r="N7" i="27"/>
  <c r="I10" i="27"/>
  <c r="I7" i="27"/>
  <c r="C87" i="27"/>
  <c r="D29" i="27" s="1"/>
  <c r="C10" i="27" l="1"/>
  <c r="D8" i="27" s="1"/>
  <c r="D85" i="27"/>
  <c r="D87" i="27"/>
  <c r="D41" i="27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5" i="25"/>
  <c r="I6" i="25"/>
  <c r="I7" i="25"/>
  <c r="I8" i="25"/>
  <c r="K8" i="25" s="1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5" i="25"/>
  <c r="C29" i="26"/>
  <c r="E29" i="26" s="1"/>
  <c r="D29" i="26"/>
  <c r="F29" i="26"/>
  <c r="B29" i="26"/>
  <c r="D29" i="24"/>
  <c r="B29" i="24"/>
  <c r="F10" i="26"/>
  <c r="F11" i="26"/>
  <c r="F12" i="26"/>
  <c r="F13" i="26"/>
  <c r="F14" i="26"/>
  <c r="F15" i="26"/>
  <c r="F16" i="26"/>
  <c r="F17" i="26"/>
  <c r="F18" i="26"/>
  <c r="F19" i="26"/>
  <c r="F20" i="26"/>
  <c r="F21" i="26"/>
  <c r="F23" i="26"/>
  <c r="F24" i="26"/>
  <c r="F25" i="26"/>
  <c r="F26" i="26"/>
  <c r="F27" i="26"/>
  <c r="F28" i="26"/>
  <c r="E10" i="26"/>
  <c r="E11" i="26"/>
  <c r="E12" i="26"/>
  <c r="E13" i="26"/>
  <c r="E19" i="26"/>
  <c r="E20" i="26"/>
  <c r="E21" i="26"/>
  <c r="E22" i="26"/>
  <c r="E23" i="26"/>
  <c r="E24" i="26"/>
  <c r="E25" i="26"/>
  <c r="C10" i="26"/>
  <c r="C11" i="26"/>
  <c r="C12" i="26"/>
  <c r="C13" i="26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C20" i="26"/>
  <c r="C21" i="26"/>
  <c r="C22" i="26"/>
  <c r="C23" i="26"/>
  <c r="C24" i="26"/>
  <c r="C25" i="26"/>
  <c r="C26" i="26"/>
  <c r="E26" i="26" s="1"/>
  <c r="C27" i="26"/>
  <c r="E27" i="26" s="1"/>
  <c r="C28" i="26"/>
  <c r="E28" i="26" s="1"/>
  <c r="C29" i="25"/>
  <c r="D29" i="25"/>
  <c r="E29" i="25"/>
  <c r="F29" i="25"/>
  <c r="B2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F9" i="26"/>
  <c r="C9" i="26"/>
  <c r="E9" i="26" s="1"/>
  <c r="F8" i="26"/>
  <c r="C8" i="26"/>
  <c r="E8" i="26" s="1"/>
  <c r="F7" i="26"/>
  <c r="C7" i="26"/>
  <c r="E7" i="26" s="1"/>
  <c r="F6" i="26"/>
  <c r="C6" i="26"/>
  <c r="E6" i="26" s="1"/>
  <c r="F5" i="26"/>
  <c r="C5" i="26"/>
  <c r="E5" i="26" s="1"/>
  <c r="K9" i="25"/>
  <c r="F9" i="25"/>
  <c r="C9" i="25"/>
  <c r="E9" i="25" s="1"/>
  <c r="F8" i="25"/>
  <c r="C8" i="25"/>
  <c r="E8" i="25" s="1"/>
  <c r="K7" i="25"/>
  <c r="F7" i="25"/>
  <c r="C7" i="25"/>
  <c r="E7" i="25" s="1"/>
  <c r="K6" i="25"/>
  <c r="F6" i="25"/>
  <c r="C6" i="25"/>
  <c r="E6" i="25" s="1"/>
  <c r="K5" i="25"/>
  <c r="F5" i="25"/>
  <c r="C5" i="25"/>
  <c r="E5" i="25" s="1"/>
  <c r="C9" i="24"/>
  <c r="E9" i="24" s="1"/>
  <c r="C8" i="24"/>
  <c r="E8" i="24" s="1"/>
  <c r="C7" i="24"/>
  <c r="E7" i="24" s="1"/>
  <c r="C6" i="24"/>
  <c r="E6" i="24" s="1"/>
  <c r="C5" i="24"/>
  <c r="E5" i="24" s="1"/>
  <c r="C10" i="21"/>
  <c r="E10" i="21" s="1"/>
  <c r="C9" i="21"/>
  <c r="E9" i="21" s="1"/>
  <c r="C8" i="21"/>
  <c r="E8" i="21" s="1"/>
  <c r="C7" i="21"/>
  <c r="E7" i="21" s="1"/>
  <c r="C6" i="21"/>
  <c r="E6" i="21" s="1"/>
  <c r="C5" i="21"/>
  <c r="E5" i="21" s="1"/>
  <c r="F9" i="23"/>
  <c r="C9" i="23"/>
  <c r="E9" i="23" s="1"/>
  <c r="F8" i="23"/>
  <c r="C8" i="23"/>
  <c r="E8" i="23" s="1"/>
  <c r="F7" i="23"/>
  <c r="C7" i="23"/>
  <c r="E7" i="23" s="1"/>
  <c r="F6" i="23"/>
  <c r="C6" i="23"/>
  <c r="E6" i="23" s="1"/>
  <c r="F5" i="23"/>
  <c r="C5" i="23"/>
  <c r="E5" i="23" s="1"/>
  <c r="E6" i="22"/>
  <c r="E7" i="22"/>
  <c r="E8" i="22"/>
  <c r="E9" i="22"/>
  <c r="E5" i="22"/>
  <c r="C6" i="22"/>
  <c r="C7" i="22"/>
  <c r="C8" i="22"/>
  <c r="C9" i="22"/>
  <c r="C5" i="22"/>
  <c r="K9" i="22"/>
  <c r="J9" i="22"/>
  <c r="H9" i="22"/>
  <c r="F9" i="22"/>
  <c r="K8" i="22"/>
  <c r="J8" i="22"/>
  <c r="H8" i="22"/>
  <c r="F8" i="22"/>
  <c r="K7" i="22"/>
  <c r="J7" i="22"/>
  <c r="H7" i="22"/>
  <c r="F7" i="22"/>
  <c r="K6" i="22"/>
  <c r="J6" i="22"/>
  <c r="H6" i="22"/>
  <c r="F6" i="22"/>
  <c r="K5" i="22"/>
  <c r="J5" i="22"/>
  <c r="H5" i="22"/>
  <c r="F5" i="22"/>
  <c r="D10" i="27" l="1"/>
  <c r="D6" i="27"/>
  <c r="D9" i="27"/>
  <c r="D7" i="27"/>
  <c r="C29" i="24"/>
  <c r="E29" i="24" s="1"/>
  <c r="F7" i="19"/>
  <c r="F8" i="19"/>
  <c r="F9" i="19"/>
  <c r="F6" i="19"/>
  <c r="E10" i="19"/>
  <c r="F10" i="19" s="1"/>
  <c r="G14" i="19"/>
  <c r="C14" i="19"/>
  <c r="B14" i="19"/>
  <c r="H7" i="19"/>
  <c r="H8" i="19"/>
  <c r="H9" i="19"/>
  <c r="H6" i="19"/>
  <c r="G10" i="19"/>
  <c r="D7" i="19"/>
  <c r="D8" i="19"/>
  <c r="D9" i="19"/>
  <c r="D6" i="19"/>
  <c r="C10" i="19"/>
  <c r="B10" i="19"/>
  <c r="F9" i="18"/>
  <c r="C9" i="18"/>
  <c r="E9" i="18" s="1"/>
  <c r="F8" i="18"/>
  <c r="C8" i="18"/>
  <c r="E8" i="18" s="1"/>
  <c r="F7" i="18"/>
  <c r="C7" i="18"/>
  <c r="E7" i="18" s="1"/>
  <c r="F6" i="18"/>
  <c r="C6" i="18"/>
  <c r="E6" i="18" s="1"/>
  <c r="F5" i="18"/>
  <c r="C5" i="18"/>
  <c r="E5" i="18" s="1"/>
  <c r="K9" i="17"/>
  <c r="J9" i="17"/>
  <c r="H9" i="17"/>
  <c r="F9" i="17"/>
  <c r="C9" i="17"/>
  <c r="E9" i="17" s="1"/>
  <c r="K8" i="17"/>
  <c r="J8" i="17"/>
  <c r="H8" i="17"/>
  <c r="F8" i="17"/>
  <c r="C8" i="17"/>
  <c r="E8" i="17" s="1"/>
  <c r="K7" i="17"/>
  <c r="J7" i="17"/>
  <c r="H7" i="17"/>
  <c r="F7" i="17"/>
  <c r="C7" i="17"/>
  <c r="E7" i="17" s="1"/>
  <c r="K6" i="17"/>
  <c r="J6" i="17"/>
  <c r="H6" i="17"/>
  <c r="F6" i="17"/>
  <c r="C6" i="17"/>
  <c r="E6" i="17" s="1"/>
  <c r="K5" i="17"/>
  <c r="J5" i="17"/>
  <c r="H5" i="17"/>
  <c r="F5" i="17"/>
  <c r="C5" i="17"/>
  <c r="E5" i="17" s="1"/>
  <c r="C5" i="11"/>
  <c r="E5" i="11" s="1"/>
  <c r="C6" i="11"/>
  <c r="C7" i="11"/>
  <c r="C8" i="11"/>
  <c r="E8" i="11" s="1"/>
  <c r="C9" i="11"/>
  <c r="F9" i="16"/>
  <c r="C9" i="16"/>
  <c r="E9" i="16" s="1"/>
  <c r="F8" i="16"/>
  <c r="C8" i="16"/>
  <c r="E8" i="16" s="1"/>
  <c r="F7" i="16"/>
  <c r="C7" i="16"/>
  <c r="E7" i="16" s="1"/>
  <c r="F6" i="16"/>
  <c r="C6" i="16"/>
  <c r="E6" i="16" s="1"/>
  <c r="F5" i="16"/>
  <c r="C5" i="16"/>
  <c r="E5" i="16" s="1"/>
  <c r="K9" i="15"/>
  <c r="J9" i="15"/>
  <c r="H9" i="15"/>
  <c r="F9" i="15"/>
  <c r="C9" i="15"/>
  <c r="E9" i="15" s="1"/>
  <c r="K8" i="15"/>
  <c r="J8" i="15"/>
  <c r="H8" i="15"/>
  <c r="F8" i="15"/>
  <c r="C8" i="15"/>
  <c r="E8" i="15" s="1"/>
  <c r="K7" i="15"/>
  <c r="J7" i="15"/>
  <c r="H7" i="15"/>
  <c r="F7" i="15"/>
  <c r="C7" i="15"/>
  <c r="E7" i="15" s="1"/>
  <c r="K6" i="15"/>
  <c r="J6" i="15"/>
  <c r="H6" i="15"/>
  <c r="F6" i="15"/>
  <c r="C6" i="15"/>
  <c r="E6" i="15" s="1"/>
  <c r="K5" i="15"/>
  <c r="J5" i="15"/>
  <c r="H5" i="15"/>
  <c r="F5" i="15"/>
  <c r="C5" i="15"/>
  <c r="E5" i="15" s="1"/>
  <c r="F9" i="14"/>
  <c r="C9" i="14"/>
  <c r="E9" i="14" s="1"/>
  <c r="F8" i="14"/>
  <c r="C8" i="14"/>
  <c r="E8" i="14" s="1"/>
  <c r="F7" i="14"/>
  <c r="C7" i="14"/>
  <c r="E7" i="14" s="1"/>
  <c r="F6" i="14"/>
  <c r="C6" i="14"/>
  <c r="E6" i="14" s="1"/>
  <c r="F5" i="14"/>
  <c r="C5" i="14"/>
  <c r="E5" i="14" s="1"/>
  <c r="K9" i="13"/>
  <c r="J9" i="13"/>
  <c r="H9" i="13"/>
  <c r="F9" i="13"/>
  <c r="C9" i="13"/>
  <c r="E9" i="13" s="1"/>
  <c r="K8" i="13"/>
  <c r="J8" i="13"/>
  <c r="H8" i="13"/>
  <c r="F8" i="13"/>
  <c r="C8" i="13"/>
  <c r="E8" i="13" s="1"/>
  <c r="K7" i="13"/>
  <c r="J7" i="13"/>
  <c r="H7" i="13"/>
  <c r="F7" i="13"/>
  <c r="C7" i="13"/>
  <c r="E7" i="13" s="1"/>
  <c r="K6" i="13"/>
  <c r="J6" i="13"/>
  <c r="H6" i="13"/>
  <c r="F6" i="13"/>
  <c r="C6" i="13"/>
  <c r="E6" i="13" s="1"/>
  <c r="K5" i="13"/>
  <c r="J5" i="13"/>
  <c r="H5" i="13"/>
  <c r="F5" i="13"/>
  <c r="C5" i="13"/>
  <c r="E5" i="13" s="1"/>
  <c r="F9" i="12"/>
  <c r="C9" i="12"/>
  <c r="E9" i="12" s="1"/>
  <c r="F8" i="12"/>
  <c r="C8" i="12"/>
  <c r="E8" i="12" s="1"/>
  <c r="F7" i="12"/>
  <c r="C7" i="12"/>
  <c r="E7" i="12" s="1"/>
  <c r="F6" i="12"/>
  <c r="C6" i="12"/>
  <c r="E6" i="12" s="1"/>
  <c r="F5" i="12"/>
  <c r="C5" i="12"/>
  <c r="E5" i="12" s="1"/>
  <c r="K9" i="11"/>
  <c r="J9" i="11"/>
  <c r="H9" i="11"/>
  <c r="F9" i="11"/>
  <c r="E9" i="11"/>
  <c r="K8" i="11"/>
  <c r="J8" i="11"/>
  <c r="H8" i="11"/>
  <c r="F8" i="11"/>
  <c r="K7" i="11"/>
  <c r="J7" i="11"/>
  <c r="H7" i="11"/>
  <c r="F7" i="11"/>
  <c r="E7" i="11"/>
  <c r="K6" i="11"/>
  <c r="J6" i="11"/>
  <c r="H6" i="11"/>
  <c r="F6" i="11"/>
  <c r="E6" i="11"/>
  <c r="K5" i="11"/>
  <c r="J5" i="11"/>
  <c r="H5" i="11"/>
  <c r="F5" i="11"/>
  <c r="H10" i="19" l="1"/>
  <c r="D10" i="19"/>
  <c r="F9" i="10"/>
  <c r="C9" i="10"/>
  <c r="E9" i="10" s="1"/>
  <c r="F8" i="10"/>
  <c r="C8" i="10"/>
  <c r="E8" i="10" s="1"/>
  <c r="F7" i="10"/>
  <c r="C7" i="10"/>
  <c r="E7" i="10" s="1"/>
  <c r="F6" i="10"/>
  <c r="C6" i="10"/>
  <c r="E6" i="10" s="1"/>
  <c r="F5" i="10"/>
  <c r="C5" i="10"/>
  <c r="E5" i="10" s="1"/>
  <c r="K6" i="9" l="1"/>
  <c r="K7" i="9"/>
  <c r="K8" i="9"/>
  <c r="K9" i="9"/>
  <c r="K5" i="9"/>
  <c r="F6" i="9"/>
  <c r="F7" i="9"/>
  <c r="F8" i="9"/>
  <c r="F9" i="9"/>
  <c r="F5" i="9"/>
  <c r="J6" i="9"/>
  <c r="J7" i="9"/>
  <c r="J8" i="9"/>
  <c r="J9" i="9"/>
  <c r="J5" i="9"/>
  <c r="H6" i="9"/>
  <c r="H7" i="9"/>
  <c r="H8" i="9"/>
  <c r="H9" i="9"/>
  <c r="H5" i="9"/>
  <c r="C6" i="9"/>
  <c r="E6" i="9" s="1"/>
  <c r="C7" i="9"/>
  <c r="E7" i="9" s="1"/>
  <c r="C8" i="9"/>
  <c r="E8" i="9" s="1"/>
  <c r="C9" i="9"/>
  <c r="E9" i="9" s="1"/>
  <c r="C5" i="9"/>
  <c r="E5" i="9" s="1"/>
  <c r="N9" i="6" l="1"/>
  <c r="N8" i="6"/>
  <c r="N7" i="6"/>
  <c r="N6" i="6"/>
  <c r="N10" i="5"/>
  <c r="N9" i="5"/>
  <c r="N8" i="5"/>
  <c r="N7" i="5"/>
  <c r="N6" i="5"/>
  <c r="K7" i="6"/>
  <c r="K6" i="6"/>
  <c r="I10" i="6"/>
  <c r="I9" i="6"/>
  <c r="I8" i="6"/>
  <c r="I7" i="6"/>
  <c r="I6" i="6"/>
  <c r="G10" i="6"/>
  <c r="G9" i="6"/>
  <c r="G8" i="6"/>
  <c r="G7" i="6"/>
  <c r="G6" i="6"/>
  <c r="E10" i="6"/>
  <c r="E9" i="6"/>
  <c r="E8" i="6"/>
  <c r="E7" i="6"/>
  <c r="E6" i="6"/>
  <c r="C10" i="6"/>
  <c r="C9" i="6"/>
  <c r="C8" i="6"/>
  <c r="C7" i="6"/>
  <c r="C6" i="6"/>
  <c r="M10" i="5"/>
  <c r="M9" i="5"/>
  <c r="M8" i="5"/>
  <c r="M7" i="5"/>
  <c r="M6" i="5"/>
  <c r="K10" i="5"/>
  <c r="K9" i="5"/>
  <c r="K8" i="5"/>
  <c r="K7" i="5"/>
  <c r="K6" i="5"/>
  <c r="I10" i="5"/>
  <c r="I9" i="5"/>
  <c r="I8" i="5"/>
  <c r="I7" i="5"/>
  <c r="I6" i="5"/>
  <c r="G10" i="5"/>
  <c r="G9" i="5"/>
  <c r="G8" i="5"/>
  <c r="G7" i="5"/>
  <c r="G6" i="5"/>
  <c r="E10" i="5"/>
  <c r="E9" i="5"/>
  <c r="E8" i="5"/>
  <c r="E7" i="5"/>
  <c r="E6" i="5"/>
  <c r="C10" i="5"/>
  <c r="C9" i="5"/>
  <c r="C8" i="5"/>
  <c r="C7" i="5"/>
  <c r="C6" i="5"/>
  <c r="N9" i="4"/>
  <c r="N8" i="4"/>
  <c r="N7" i="4"/>
  <c r="N6" i="4"/>
  <c r="I10" i="4"/>
  <c r="I9" i="4"/>
  <c r="I8" i="4"/>
  <c r="I7" i="4"/>
  <c r="I6" i="4"/>
  <c r="G10" i="4"/>
  <c r="G9" i="4"/>
  <c r="G8" i="4"/>
  <c r="G7" i="4"/>
  <c r="G6" i="4"/>
  <c r="E10" i="4"/>
  <c r="E9" i="4"/>
  <c r="E8" i="4"/>
  <c r="E7" i="4"/>
  <c r="E6" i="4"/>
  <c r="C10" i="4"/>
  <c r="C9" i="4"/>
  <c r="C8" i="4"/>
  <c r="C7" i="4"/>
  <c r="C6" i="4"/>
  <c r="N7" i="3"/>
  <c r="N8" i="3"/>
  <c r="N9" i="3"/>
  <c r="N10" i="3"/>
  <c r="N6" i="3"/>
  <c r="M10" i="3"/>
  <c r="M9" i="3"/>
  <c r="M8" i="3"/>
  <c r="M7" i="3"/>
  <c r="M6" i="3"/>
  <c r="K10" i="3"/>
  <c r="K9" i="3"/>
  <c r="K8" i="3"/>
  <c r="K7" i="3"/>
  <c r="K6" i="3"/>
  <c r="I10" i="3"/>
  <c r="I9" i="3"/>
  <c r="I8" i="3"/>
  <c r="I7" i="3"/>
  <c r="I6" i="3"/>
  <c r="G10" i="3"/>
  <c r="G9" i="3"/>
  <c r="G8" i="3"/>
  <c r="G7" i="3"/>
  <c r="G6" i="3"/>
  <c r="E10" i="3"/>
  <c r="E9" i="3"/>
  <c r="E8" i="3"/>
  <c r="E7" i="3"/>
  <c r="E6" i="3"/>
  <c r="L10" i="6"/>
  <c r="M9" i="6" s="1"/>
  <c r="J10" i="6"/>
  <c r="N10" i="6" s="1"/>
  <c r="H10" i="6"/>
  <c r="F10" i="6"/>
  <c r="D10" i="6"/>
  <c r="B10" i="6"/>
  <c r="L10" i="5"/>
  <c r="J10" i="5"/>
  <c r="H10" i="5"/>
  <c r="F10" i="5"/>
  <c r="D10" i="5"/>
  <c r="B10" i="5"/>
  <c r="L10" i="4"/>
  <c r="J10" i="4"/>
  <c r="H10" i="4"/>
  <c r="F10" i="4"/>
  <c r="D10" i="4"/>
  <c r="B10" i="4"/>
  <c r="L10" i="3"/>
  <c r="D10" i="3"/>
  <c r="F10" i="3"/>
  <c r="H10" i="3"/>
  <c r="J10" i="3"/>
  <c r="B10" i="3"/>
  <c r="G11" i="2"/>
  <c r="F11" i="2"/>
  <c r="E11" i="2"/>
  <c r="D11" i="2"/>
  <c r="C11" i="2"/>
  <c r="B11" i="2"/>
  <c r="G10" i="2"/>
  <c r="F10" i="2"/>
  <c r="E10" i="2"/>
  <c r="D10" i="2"/>
  <c r="C10" i="2"/>
  <c r="B10" i="2"/>
  <c r="H9" i="2"/>
  <c r="H8" i="2"/>
  <c r="H10" i="2" s="1"/>
  <c r="H7" i="2"/>
  <c r="H11" i="2"/>
  <c r="H6" i="2"/>
  <c r="M6" i="6" l="1"/>
  <c r="M7" i="6"/>
  <c r="M8" i="6"/>
  <c r="M10" i="6"/>
  <c r="K8" i="6"/>
  <c r="K10" i="6"/>
  <c r="K9" i="6"/>
  <c r="M7" i="4"/>
  <c r="M6" i="4"/>
  <c r="M9" i="4"/>
  <c r="M10" i="4"/>
  <c r="M8" i="4"/>
  <c r="K6" i="4"/>
  <c r="K7" i="4"/>
  <c r="K8" i="4"/>
  <c r="N10" i="4"/>
  <c r="K9" i="4"/>
  <c r="K10" i="4"/>
  <c r="C6" i="3"/>
  <c r="C9" i="3"/>
  <c r="C8" i="3"/>
  <c r="C10" i="3"/>
  <c r="C7" i="3"/>
</calcChain>
</file>

<file path=xl/sharedStrings.xml><?xml version="1.0" encoding="utf-8"?>
<sst xmlns="http://schemas.openxmlformats.org/spreadsheetml/2006/main" count="686" uniqueCount="341">
  <si>
    <t>Homo sapiens</t>
  </si>
  <si>
    <t>Human</t>
  </si>
  <si>
    <t>http://asia.ensembl.org/Homo_sapiens/</t>
  </si>
  <si>
    <t>Pan troglodytes</t>
  </si>
  <si>
    <t>Chimpanzee</t>
  </si>
  <si>
    <t>http://asia.ensembl.org/Pan_troglodytes/</t>
  </si>
  <si>
    <t>Mus musculus</t>
  </si>
  <si>
    <t>Mouse</t>
  </si>
  <si>
    <t>http://asia.ensembl.org/Mus_musculus/</t>
  </si>
  <si>
    <t>Danio rerio</t>
  </si>
  <si>
    <t>Zebrafish</t>
  </si>
  <si>
    <t>http://asia.ensembl.org/Danio_rerio/</t>
  </si>
  <si>
    <t>Astyanax mexicanus</t>
  </si>
  <si>
    <t>Cave fish</t>
  </si>
  <si>
    <t>http://asia.ensembl.org/Astyanax_mexicanus/</t>
  </si>
  <si>
    <t>Amphiprion ocellaris</t>
  </si>
  <si>
    <t>Clownfish</t>
  </si>
  <si>
    <t>http://asia.ensembl.org/Amphiprion_ocellaris/</t>
  </si>
  <si>
    <t>Gallus gallus</t>
  </si>
  <si>
    <t>Chicken</t>
  </si>
  <si>
    <t>http://asia.ensembl.org/Gallus_gallus/</t>
  </si>
  <si>
    <t>Meleagris gallopavo</t>
  </si>
  <si>
    <t>Turkey</t>
  </si>
  <si>
    <t>http://asia.ensembl.org/Meleagris_gallopavo/</t>
  </si>
  <si>
    <t>Taeniopygia guttata</t>
  </si>
  <si>
    <t>Zebra Finch</t>
  </si>
  <si>
    <t>http://asia.ensembl.org/Taeniopygia_guttata/</t>
  </si>
  <si>
    <t>Arabidopsis thaliana</t>
  </si>
  <si>
    <t>Arabidopsis</t>
  </si>
  <si>
    <t>https://genome.jgi.doe.gov/portal/pages/dynamicOrganismDownload.jsf?organism=Athaliana</t>
  </si>
  <si>
    <t>Glycine max</t>
  </si>
  <si>
    <t>Soybean</t>
  </si>
  <si>
    <t>https://genome.jgi.doe.gov/portal/pages/dynamicOrganismDownload.jsf?organism=Gmax</t>
  </si>
  <si>
    <t>Oryza sativa</t>
  </si>
  <si>
    <t>Rice</t>
  </si>
  <si>
    <t>https://genome.jgi.doe.gov/portal/pages/dynamicOrganismDownload.jsf?organism=Osativa</t>
  </si>
  <si>
    <t>Category</t>
    <phoneticPr fontId="1" type="noConversion"/>
  </si>
  <si>
    <t>Species</t>
    <phoneticPr fontId="1" type="noConversion"/>
  </si>
  <si>
    <t>Scientific name</t>
    <phoneticPr fontId="1" type="noConversion"/>
  </si>
  <si>
    <t>URL</t>
    <phoneticPr fontId="1" type="noConversion"/>
  </si>
  <si>
    <t>Plant</t>
    <phoneticPr fontId="1" type="noConversion"/>
  </si>
  <si>
    <t>Bird</t>
    <phoneticPr fontId="1" type="noConversion"/>
  </si>
  <si>
    <t>Fish</t>
    <phoneticPr fontId="1" type="noConversion"/>
  </si>
  <si>
    <t>Mammal</t>
    <phoneticPr fontId="1" type="noConversion"/>
  </si>
  <si>
    <t>total</t>
    <phoneticPr fontId="6" type="noConversion"/>
  </si>
  <si>
    <t>intron number</t>
    <phoneticPr fontId="6" type="noConversion"/>
  </si>
  <si>
    <t>intron group</t>
    <phoneticPr fontId="6" type="noConversion"/>
  </si>
  <si>
    <t>representative (clustered) intron number</t>
    <phoneticPr fontId="6" type="noConversion"/>
  </si>
  <si>
    <t>singleton intron number</t>
    <phoneticPr fontId="1" type="noConversion"/>
  </si>
  <si>
    <t>clustered intron number</t>
    <phoneticPr fontId="1" type="noConversion"/>
  </si>
  <si>
    <t>cluster number</t>
    <phoneticPr fontId="1" type="noConversion"/>
  </si>
  <si>
    <t>average intron number per cluster</t>
    <phoneticPr fontId="1" type="noConversion"/>
  </si>
  <si>
    <t>total</t>
    <phoneticPr fontId="1" type="noConversion"/>
  </si>
  <si>
    <t>total</t>
  </si>
  <si>
    <t>intron group</t>
    <phoneticPr fontId="1" type="noConversion"/>
  </si>
  <si>
    <t>count</t>
    <phoneticPr fontId="1" type="noConversion"/>
  </si>
  <si>
    <t>percentage</t>
    <phoneticPr fontId="1" type="noConversion"/>
  </si>
  <si>
    <r>
      <t xml:space="preserve">Chi-squared test </t>
    </r>
    <r>
      <rPr>
        <i/>
        <sz val="11"/>
        <color theme="1"/>
        <rFont val="等线"/>
        <family val="4"/>
        <charset val="134"/>
        <scheme val="minor"/>
      </rPr>
      <t>p</t>
    </r>
    <r>
      <rPr>
        <sz val="11"/>
        <color theme="1"/>
        <rFont val="等线"/>
        <family val="2"/>
        <scheme val="minor"/>
      </rPr>
      <t xml:space="preserve"> value</t>
    </r>
    <phoneticPr fontId="1" type="noConversion"/>
  </si>
  <si>
    <t>between group 6 and group 5</t>
    <phoneticPr fontId="1" type="noConversion"/>
  </si>
  <si>
    <t>between group 6 and group 4</t>
    <phoneticPr fontId="1" type="noConversion"/>
  </si>
  <si>
    <t>between group 6 and group 3</t>
    <phoneticPr fontId="1" type="noConversion"/>
  </si>
  <si>
    <t>between group 6 and group 2</t>
    <phoneticPr fontId="1" type="noConversion"/>
  </si>
  <si>
    <r>
      <t>2.40×10</t>
    </r>
    <r>
      <rPr>
        <vertAlign val="superscript"/>
        <sz val="11"/>
        <color theme="1"/>
        <rFont val="Times New Roman"/>
        <family val="1"/>
      </rPr>
      <t>-8</t>
    </r>
    <phoneticPr fontId="1" type="noConversion"/>
  </si>
  <si>
    <t>matched intron</t>
    <phoneticPr fontId="1" type="noConversion"/>
  </si>
  <si>
    <t>matched exon</t>
    <phoneticPr fontId="1" type="noConversion"/>
  </si>
  <si>
    <t>matched intergenic region</t>
    <phoneticPr fontId="1" type="noConversion"/>
  </si>
  <si>
    <t>matched intron+exon</t>
    <phoneticPr fontId="1" type="noConversion"/>
  </si>
  <si>
    <t>The group 1 contains introns with ultra low CpG o/e values because of very low GC content.</t>
    <phoneticPr fontId="1" type="noConversion"/>
  </si>
  <si>
    <t>Chr2</t>
  </si>
  <si>
    <t>Chr3</t>
  </si>
  <si>
    <t>Chr4</t>
  </si>
  <si>
    <t>Chr5</t>
  </si>
  <si>
    <r>
      <t>2.30×10</t>
    </r>
    <r>
      <rPr>
        <vertAlign val="superscript"/>
        <sz val="11"/>
        <color theme="1"/>
        <rFont val="Times New Roman"/>
        <family val="1"/>
      </rPr>
      <t>-20</t>
    </r>
    <phoneticPr fontId="1" type="noConversion"/>
  </si>
  <si>
    <r>
      <t>1.65×10</t>
    </r>
    <r>
      <rPr>
        <vertAlign val="superscript"/>
        <sz val="11"/>
        <color theme="1"/>
        <rFont val="Times New Roman"/>
        <family val="1"/>
      </rPr>
      <t>-11</t>
    </r>
    <phoneticPr fontId="1" type="noConversion"/>
  </si>
  <si>
    <r>
      <t>1.04×10</t>
    </r>
    <r>
      <rPr>
        <vertAlign val="superscript"/>
        <sz val="11"/>
        <color theme="1"/>
        <rFont val="Times New Roman"/>
        <family val="1"/>
      </rPr>
      <t>-64</t>
    </r>
    <phoneticPr fontId="1" type="noConversion"/>
  </si>
  <si>
    <r>
      <t>1.41×10</t>
    </r>
    <r>
      <rPr>
        <vertAlign val="superscript"/>
        <sz val="11"/>
        <color theme="1"/>
        <rFont val="Times New Roman"/>
        <family val="1"/>
      </rPr>
      <t>-30</t>
    </r>
    <phoneticPr fontId="1" type="noConversion"/>
  </si>
  <si>
    <r>
      <t>2.25×10</t>
    </r>
    <r>
      <rPr>
        <vertAlign val="superscript"/>
        <sz val="11"/>
        <color theme="1"/>
        <rFont val="Times New Roman"/>
        <family val="1"/>
      </rPr>
      <t>-16</t>
    </r>
    <phoneticPr fontId="1" type="noConversion"/>
  </si>
  <si>
    <r>
      <t>2.80×10</t>
    </r>
    <r>
      <rPr>
        <vertAlign val="superscript"/>
        <sz val="11"/>
        <color theme="1"/>
        <rFont val="Times New Roman"/>
        <family val="1"/>
      </rPr>
      <t>-20</t>
    </r>
    <phoneticPr fontId="1" type="noConversion"/>
  </si>
  <si>
    <r>
      <t>8.91×10</t>
    </r>
    <r>
      <rPr>
        <vertAlign val="superscript"/>
        <sz val="11"/>
        <color theme="1"/>
        <rFont val="Times New Roman"/>
        <family val="1"/>
      </rPr>
      <t>-115</t>
    </r>
    <phoneticPr fontId="1" type="noConversion"/>
  </si>
  <si>
    <t>group border (log2(CpG o/e value))</t>
    <phoneticPr fontId="6" type="noConversion"/>
  </si>
  <si>
    <t>Matches in the same chromosome</t>
    <phoneticPr fontId="1" type="noConversion"/>
  </si>
  <si>
    <t>Matches not in the same chromosome</t>
    <phoneticPr fontId="1" type="noConversion"/>
  </si>
  <si>
    <t>Chromosome introns from</t>
    <phoneticPr fontId="1" type="noConversion"/>
  </si>
  <si>
    <t>Length of chromosome (Mb)</t>
    <phoneticPr fontId="1" type="noConversion"/>
  </si>
  <si>
    <t>Length of other chromosomes (Mb)</t>
    <phoneticPr fontId="1" type="noConversion"/>
  </si>
  <si>
    <t>Matches in the same chromosome (%)</t>
    <phoneticPr fontId="1" type="noConversion"/>
  </si>
  <si>
    <t>Matches not in the same chromosome (%)</t>
    <phoneticPr fontId="1" type="noConversion"/>
  </si>
  <si>
    <t>length of current chromosome / length of all chromosomes</t>
    <phoneticPr fontId="1" type="noConversion"/>
  </si>
  <si>
    <t>length of other chromosomes / length of all chromosomes</t>
    <phoneticPr fontId="1" type="noConversion"/>
  </si>
  <si>
    <t>ratio (matches in/not in the same chromosome)</t>
    <phoneticPr fontId="1" type="noConversion"/>
  </si>
  <si>
    <t>ratio (length of current chromosome/length of other chromosomes)</t>
    <phoneticPr fontId="1" type="noConversion"/>
  </si>
  <si>
    <r>
      <t xml:space="preserve">Chi-squared test </t>
    </r>
    <r>
      <rPr>
        <i/>
        <sz val="11"/>
        <color theme="1"/>
        <rFont val="等线"/>
        <family val="4"/>
        <charset val="134"/>
        <scheme val="minor"/>
      </rPr>
      <t>p</t>
    </r>
    <r>
      <rPr>
        <sz val="11"/>
        <color theme="1"/>
        <rFont val="等线"/>
        <family val="2"/>
        <scheme val="minor"/>
      </rPr>
      <t xml:space="preserve"> value:</t>
    </r>
    <phoneticPr fontId="1" type="noConversion"/>
  </si>
  <si>
    <t>Chr1</t>
    <phoneticPr fontId="1" type="noConversion"/>
  </si>
  <si>
    <t>If the introns' matches (putative source or target of intron) distribute in chromosomes randomly, the numbers of matches in the same chromosome should correlate with chromosome length. Chi-squared test shown that the distribution is not random, and intron significantly tend to match the same chromosome of itself.</t>
    <phoneticPr fontId="1" type="noConversion"/>
  </si>
  <si>
    <t>Matches in the same strand</t>
    <phoneticPr fontId="1" type="noConversion"/>
  </si>
  <si>
    <t>Matches in the same strand (%)</t>
    <phoneticPr fontId="1" type="noConversion"/>
  </si>
  <si>
    <t>Matches not in the same strand</t>
    <phoneticPr fontId="1" type="noConversion"/>
  </si>
  <si>
    <t>Matches not in the same strand (%)</t>
    <phoneticPr fontId="1" type="noConversion"/>
  </si>
  <si>
    <t>ratio (matches in/not in the same strand)</t>
    <phoneticPr fontId="1" type="noConversion"/>
  </si>
  <si>
    <r>
      <t xml:space="preserve">Binomial test </t>
    </r>
    <r>
      <rPr>
        <i/>
        <sz val="11"/>
        <color theme="1"/>
        <rFont val="等线"/>
        <family val="4"/>
        <charset val="134"/>
        <scheme val="minor"/>
      </rPr>
      <t>p</t>
    </r>
    <r>
      <rPr>
        <sz val="11"/>
        <color theme="1"/>
        <rFont val="等线"/>
        <family val="2"/>
        <scheme val="minor"/>
      </rPr>
      <t xml:space="preserve"> value:</t>
    </r>
    <phoneticPr fontId="1" type="noConversion"/>
  </si>
  <si>
    <r>
      <t>1.80×10</t>
    </r>
    <r>
      <rPr>
        <vertAlign val="superscript"/>
        <sz val="11"/>
        <color theme="1"/>
        <rFont val="Times New Roman"/>
        <family val="1"/>
      </rPr>
      <t>-44</t>
    </r>
    <phoneticPr fontId="1" type="noConversion"/>
  </si>
  <si>
    <t>This table is related to Supplemental Figure 3.</t>
    <phoneticPr fontId="1" type="noConversion"/>
  </si>
  <si>
    <t>Supplemental Table 1. Genomes used to calculate CpG o/e bias</t>
  </si>
  <si>
    <t>Supplemental Table 2. Intron groups divided by CpG o/e values</t>
  </si>
  <si>
    <t>Supplemental Table 3. Representative introns' best matches in genomic regions</t>
  </si>
  <si>
    <t>Supplemental Table 4. Representative introns' all matches in genomic regions</t>
  </si>
  <si>
    <t>Supplemental Table 5. All introns' best matches in genomic regions</t>
  </si>
  <si>
    <t>Supplemental Table 6. All introns' all matches in genomic regions</t>
  </si>
  <si>
    <t>This table is related to Supplemental Figure 5a.</t>
    <phoneticPr fontId="1" type="noConversion"/>
  </si>
  <si>
    <t>This table is related to Supplemental Figure 5b.</t>
    <phoneticPr fontId="1" type="noConversion"/>
  </si>
  <si>
    <t>Supplemental Table 11. Distribution of all introns and their best matched fragments in chromosomes</t>
    <phoneticPr fontId="1" type="noConversion"/>
  </si>
  <si>
    <t>Supplemental Table 8. Distribution of the representative introns and their best matched fragments in strand</t>
    <phoneticPr fontId="1" type="noConversion"/>
  </si>
  <si>
    <t>Supplemental Table 7. Distribution of the representative introns and their best matched fragments in chromosomes</t>
    <phoneticPr fontId="1" type="noConversion"/>
  </si>
  <si>
    <t>Supplemental Table 9. Distribution of the representative introns and their all matched fragments in chromosomes</t>
    <phoneticPr fontId="1" type="noConversion"/>
  </si>
  <si>
    <t>Supplemental Table 10. Distribution of the representative introns and their all matched fragments in strand</t>
    <phoneticPr fontId="1" type="noConversion"/>
  </si>
  <si>
    <t>Supplemental Table 12. Distribution of all introns and their best matched fragments in strand</t>
    <phoneticPr fontId="1" type="noConversion"/>
  </si>
  <si>
    <t>This table is related to Supplemental Figure 6a.</t>
    <phoneticPr fontId="1" type="noConversion"/>
  </si>
  <si>
    <t>Supplemental Table 14. Distribution of all introns and their all matched fragments in strand</t>
    <phoneticPr fontId="1" type="noConversion"/>
  </si>
  <si>
    <t>This table is related to Supplemental Figure 6b.</t>
    <phoneticPr fontId="1" type="noConversion"/>
  </si>
  <si>
    <t>Supplemental Table 13. Distribution of all introns and their all matched fragments in chromosomes</t>
    <phoneticPr fontId="1" type="noConversion"/>
  </si>
  <si>
    <r>
      <t>&lt;2.2×10</t>
    </r>
    <r>
      <rPr>
        <vertAlign val="superscript"/>
        <sz val="11"/>
        <color theme="1"/>
        <rFont val="Times New Roman"/>
        <family val="1"/>
      </rPr>
      <t>-16</t>
    </r>
    <phoneticPr fontId="1" type="noConversion"/>
  </si>
  <si>
    <r>
      <t>8.48×10</t>
    </r>
    <r>
      <rPr>
        <vertAlign val="superscript"/>
        <sz val="11"/>
        <color theme="1"/>
        <rFont val="Times New Roman"/>
        <family val="1"/>
      </rPr>
      <t>-83</t>
    </r>
    <phoneticPr fontId="1" type="noConversion"/>
  </si>
  <si>
    <r>
      <t>4.94×10</t>
    </r>
    <r>
      <rPr>
        <vertAlign val="superscript"/>
        <sz val="11"/>
        <color theme="1"/>
        <rFont val="Times New Roman"/>
        <family val="1"/>
      </rPr>
      <t>-324</t>
    </r>
    <phoneticPr fontId="1" type="noConversion"/>
  </si>
  <si>
    <t>This table is related to Supplemental Figure 7a.</t>
    <phoneticPr fontId="1" type="noConversion"/>
  </si>
  <si>
    <t>This table is related to Supplemental Figure 7b.</t>
    <phoneticPr fontId="1" type="noConversion"/>
  </si>
  <si>
    <r>
      <t>1.87×10</t>
    </r>
    <r>
      <rPr>
        <vertAlign val="superscript"/>
        <sz val="11"/>
        <color theme="1"/>
        <rFont val="Times New Roman"/>
        <family val="1"/>
      </rPr>
      <t>-93</t>
    </r>
    <phoneticPr fontId="1" type="noConversion"/>
  </si>
  <si>
    <t>This table is related to Supplemental Figure 1.</t>
    <phoneticPr fontId="1" type="noConversion"/>
  </si>
  <si>
    <t>This table is related to Figure 1(a,b).</t>
    <phoneticPr fontId="1" type="noConversion"/>
  </si>
  <si>
    <t>This table is related to Figure 1(c,d).</t>
    <phoneticPr fontId="1" type="noConversion"/>
  </si>
  <si>
    <t>This table is related to Supplemental Figure 4.</t>
    <phoneticPr fontId="1" type="noConversion"/>
  </si>
  <si>
    <t>This table is related to Figure 2a.</t>
    <phoneticPr fontId="1" type="noConversion"/>
  </si>
  <si>
    <t>This table is related to Figure 2b.</t>
    <phoneticPr fontId="1" type="noConversion"/>
  </si>
  <si>
    <t>This table is related to Supplemental Figure 8a.</t>
    <phoneticPr fontId="1" type="noConversion"/>
  </si>
  <si>
    <t>This table is related to Supplemental Figure 8b.</t>
    <phoneticPr fontId="1" type="noConversion"/>
  </si>
  <si>
    <t>This table is related to Figure 1 and 2, and Supplemental Figure 2-8.</t>
    <phoneticPr fontId="1" type="noConversion"/>
  </si>
  <si>
    <t>exon</t>
  </si>
  <si>
    <t>intergenic</t>
  </si>
  <si>
    <t>intron</t>
  </si>
  <si>
    <t>intron+exon</t>
  </si>
  <si>
    <t># representative introns' all matches</t>
    <phoneticPr fontId="1" type="noConversion"/>
  </si>
  <si>
    <t>total length</t>
    <phoneticPr fontId="1" type="noConversion"/>
  </si>
  <si>
    <t>Arabidopsis genome size</t>
    <phoneticPr fontId="1" type="noConversion"/>
  </si>
  <si>
    <t>% of genome</t>
    <phoneticPr fontId="1" type="noConversion"/>
  </si>
  <si>
    <r>
      <t>&lt;2.2×10</t>
    </r>
    <r>
      <rPr>
        <vertAlign val="superscript"/>
        <sz val="11"/>
        <color theme="1"/>
        <rFont val="等线"/>
        <family val="3"/>
        <charset val="134"/>
      </rPr>
      <t>-16</t>
    </r>
    <phoneticPr fontId="1" type="noConversion"/>
  </si>
  <si>
    <t>NCBI_GEO_accession</t>
    <phoneticPr fontId="1" type="noConversion"/>
  </si>
  <si>
    <t>GSM3336846,GSM3336847,GSM3336848</t>
    <phoneticPr fontId="1" type="noConversion"/>
  </si>
  <si>
    <t>NA</t>
    <phoneticPr fontId="1" type="noConversion"/>
  </si>
  <si>
    <t>GSM3336846,GSM3336847,GSM3347668</t>
    <phoneticPr fontId="1" type="noConversion"/>
  </si>
  <si>
    <t>GSM2102962,GSM2102963,GSM2102964</t>
    <phoneticPr fontId="1" type="noConversion"/>
  </si>
  <si>
    <t>random intergenic segments</t>
  </si>
  <si>
    <t>all introns</t>
  </si>
  <si>
    <t>3 signals</t>
  </si>
  <si>
    <t>2 signals (5 prime, 3 prime)</t>
  </si>
  <si>
    <t>5 prime</t>
  </si>
  <si>
    <t>3 prime</t>
  </si>
  <si>
    <t>no signal</t>
  </si>
  <si>
    <r>
      <t>&lt;2.20×10</t>
    </r>
    <r>
      <rPr>
        <vertAlign val="superscript"/>
        <sz val="11"/>
        <color theme="1"/>
        <rFont val="等线"/>
        <family val="3"/>
        <charset val="134"/>
      </rPr>
      <t>-16</t>
    </r>
    <phoneticPr fontId="1" type="noConversion"/>
  </si>
  <si>
    <t>Supplemental Table 15. Distribution of clustered intron groups in chromosomes</t>
    <phoneticPr fontId="1" type="noConversion"/>
  </si>
  <si>
    <t>Supplemental Table 16. Distribution of clustered intron groups in strand</t>
    <phoneticPr fontId="1" type="noConversion"/>
  </si>
  <si>
    <t>Intron clusters with introns in the same chromosome</t>
    <phoneticPr fontId="1" type="noConversion"/>
  </si>
  <si>
    <t>Intron clusters with introns in the same chromosome (%)</t>
    <phoneticPr fontId="1" type="noConversion"/>
  </si>
  <si>
    <t>Intron clusters with introns not in the same chromosome</t>
    <phoneticPr fontId="1" type="noConversion"/>
  </si>
  <si>
    <t>Intron clusters with introns not in the same chromosome (%)</t>
    <phoneticPr fontId="1" type="noConversion"/>
  </si>
  <si>
    <t>ratio (intron clusters with introns in/not in the same chromosome)</t>
    <phoneticPr fontId="1" type="noConversion"/>
  </si>
  <si>
    <t>Intron clusters with introns in the same strand</t>
    <phoneticPr fontId="1" type="noConversion"/>
  </si>
  <si>
    <t>Intron clusters with introns in the same strand (%)</t>
    <phoneticPr fontId="1" type="noConversion"/>
  </si>
  <si>
    <t>Intron clusters with introns not in the same strand</t>
    <phoneticPr fontId="1" type="noConversion"/>
  </si>
  <si>
    <t>Intron clusters with introns not in the same strand (%)</t>
    <phoneticPr fontId="1" type="noConversion"/>
  </si>
  <si>
    <t>ratio (Intron clusters with introns in/not in the same strand)</t>
    <phoneticPr fontId="1" type="noConversion"/>
  </si>
  <si>
    <t>This table is related to Figure 3.</t>
    <phoneticPr fontId="1" type="noConversion"/>
  </si>
  <si>
    <t>Supplemental Table 18. Splice signals</t>
    <phoneticPr fontId="1" type="noConversion"/>
  </si>
  <si>
    <t>This table is related to Figure 4(b,c).</t>
    <phoneticPr fontId="1" type="noConversion"/>
  </si>
  <si>
    <t>This table is related to Figure 5a.</t>
    <phoneticPr fontId="1" type="noConversion"/>
  </si>
  <si>
    <t>This table is related to Figure 5b.</t>
    <phoneticPr fontId="1" type="noConversion"/>
  </si>
  <si>
    <t>This table is related to Figure 5c.</t>
    <phoneticPr fontId="1" type="noConversion"/>
  </si>
  <si>
    <t>ratio (repeat groups in/not in the same chromosome)</t>
    <phoneticPr fontId="1" type="noConversion"/>
  </si>
  <si>
    <t>number of repeat groups with &gt;=80% repeats in the same chromosome</t>
    <phoneticPr fontId="1" type="noConversion"/>
  </si>
  <si>
    <t>percentage of repeat groups with &gt;=80% repeats in the same chromosome</t>
    <phoneticPr fontId="1" type="noConversion"/>
  </si>
  <si>
    <t>number of repeat groups with &lt;80% repeats in the same chromosome</t>
    <phoneticPr fontId="1" type="noConversion"/>
  </si>
  <si>
    <t>percentage of repeat groups with &lt;80% repeats in the same chromosome</t>
    <phoneticPr fontId="1" type="noConversion"/>
  </si>
  <si>
    <t>If the repeats in every repeat group distribute in chromosomes randomly, the numbers of repeats in the same chromosome should correlate with chromosome length. Chi-squared test shown that the distribution is not random, and repeats in every repeat group significantly tend to be in the same chromosome.</t>
    <phoneticPr fontId="1" type="noConversion"/>
  </si>
  <si>
    <r>
      <t>1.39×10</t>
    </r>
    <r>
      <rPr>
        <vertAlign val="superscript"/>
        <sz val="11"/>
        <color theme="1"/>
        <rFont val="Times New Roman"/>
        <family val="1"/>
      </rPr>
      <t>-17</t>
    </r>
    <phoneticPr fontId="1" type="noConversion"/>
  </si>
  <si>
    <r>
      <t>9.14×10</t>
    </r>
    <r>
      <rPr>
        <vertAlign val="superscript"/>
        <sz val="11"/>
        <color theme="1"/>
        <rFont val="Times New Roman"/>
        <family val="1"/>
      </rPr>
      <t>-26</t>
    </r>
    <phoneticPr fontId="1" type="noConversion"/>
  </si>
  <si>
    <r>
      <t>1.74×10</t>
    </r>
    <r>
      <rPr>
        <vertAlign val="superscript"/>
        <sz val="11"/>
        <color theme="1"/>
        <rFont val="Times New Roman"/>
        <family val="1"/>
      </rPr>
      <t>-25</t>
    </r>
    <phoneticPr fontId="1" type="noConversion"/>
  </si>
  <si>
    <r>
      <t>3.43×10</t>
    </r>
    <r>
      <rPr>
        <vertAlign val="superscript"/>
        <sz val="11"/>
        <color theme="1"/>
        <rFont val="Times New Roman"/>
        <family val="1"/>
      </rPr>
      <t>-28</t>
    </r>
    <phoneticPr fontId="1" type="noConversion"/>
  </si>
  <si>
    <t>number of repeat groups with &gt;=80% repeats in the same strand</t>
    <phoneticPr fontId="1" type="noConversion"/>
  </si>
  <si>
    <t>number of repeat groups with &lt;80% repeats in the same strand</t>
    <phoneticPr fontId="1" type="noConversion"/>
  </si>
  <si>
    <t>percentage of repeat groups with &gt;=80% repeats in the same strand</t>
    <phoneticPr fontId="1" type="noConversion"/>
  </si>
  <si>
    <t>percentage of repeat groups with &lt;80% repeats in the same strand</t>
    <phoneticPr fontId="1" type="noConversion"/>
  </si>
  <si>
    <t>ratio (repeat groups in/not in the same strand)</t>
    <phoneticPr fontId="1" type="noConversion"/>
  </si>
  <si>
    <r>
      <t>3.46×10</t>
    </r>
    <r>
      <rPr>
        <vertAlign val="superscript"/>
        <sz val="11"/>
        <color theme="1"/>
        <rFont val="Times New Roman"/>
        <family val="1"/>
      </rPr>
      <t>-10</t>
    </r>
    <phoneticPr fontId="1" type="noConversion"/>
  </si>
  <si>
    <t>number of repeat groups possessing intron</t>
    <phoneticPr fontId="1" type="noConversion"/>
  </si>
  <si>
    <t>number of repeat groups not possessing intron</t>
    <phoneticPr fontId="1" type="noConversion"/>
  </si>
  <si>
    <t>percentage of repeat groups possessing intron</t>
    <phoneticPr fontId="1" type="noConversion"/>
  </si>
  <si>
    <t>percentage of repeat groups not possessing intron</t>
    <phoneticPr fontId="1" type="noConversion"/>
  </si>
  <si>
    <t>average</t>
    <phoneticPr fontId="1" type="noConversion"/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</si>
  <si>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</si>
  <si>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</si>
  <si>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</si>
  <si>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</si>
  <si>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</si>
  <si>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</si>
  <si>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</si>
  <si>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</si>
  <si>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</si>
  <si>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</si>
  <si>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</si>
  <si>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</si>
  <si>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</si>
  <si>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</si>
  <si>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</si>
  <si>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</si>
  <si>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</si>
  <si>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  <phoneticPr fontId="1" type="noConversion"/>
  </si>
  <si>
    <t>ChrY</t>
    <phoneticPr fontId="1" type="noConversion"/>
  </si>
  <si>
    <t>intron-matched segments</t>
  </si>
  <si>
    <t>random segments VS intron-matched segments</t>
  </si>
  <si>
    <t># transcribed by Pol IV</t>
  </si>
  <si>
    <t>% transcribed by Pol IV</t>
  </si>
  <si>
    <t># transcribed by Pol V</t>
  </si>
  <si>
    <t>% transcribed by Pol V</t>
  </si>
  <si>
    <t>Supplemental Table 17. Intron-matched regions are transcribable</t>
    <phoneticPr fontId="1" type="noConversion"/>
  </si>
  <si>
    <t>AGGT..AGGT</t>
  </si>
  <si>
    <t>AGGT..AGGA</t>
  </si>
  <si>
    <t>AGGT..AGAT</t>
  </si>
  <si>
    <t>AGGT..AGGG</t>
  </si>
  <si>
    <t>AGGT..AGGC</t>
  </si>
  <si>
    <t>AGGT..AGAA</t>
  </si>
  <si>
    <t>AGGT..AGTT</t>
  </si>
  <si>
    <t>AGGT..AGAG</t>
  </si>
  <si>
    <t>AGGT..AGCT</t>
  </si>
  <si>
    <t>AGGT..AGTG</t>
  </si>
  <si>
    <t>AGGT..AGAC</t>
  </si>
  <si>
    <t>AGGT..AGCA</t>
  </si>
  <si>
    <t>AGGT..AGCC</t>
  </si>
  <si>
    <t>AGGT..AGTA</t>
  </si>
  <si>
    <t>AGGT..AGTC</t>
  </si>
  <si>
    <t>AGGT..AGCG</t>
  </si>
  <si>
    <t>TGGT..AGGT</t>
  </si>
  <si>
    <t>AAGT..AGGT</t>
  </si>
  <si>
    <t>CGGT..AGGT</t>
  </si>
  <si>
    <t>GGGT..AGGT</t>
  </si>
  <si>
    <t>ATGT..AGGT</t>
  </si>
  <si>
    <t>CTGT..AGGT</t>
  </si>
  <si>
    <t>TTGT..AGGT</t>
  </si>
  <si>
    <t>GAGT..AGGT</t>
  </si>
  <si>
    <t>CAGT..AGGT</t>
  </si>
  <si>
    <t>ACGT..AGGT</t>
  </si>
  <si>
    <t>TGGT..AGGA</t>
  </si>
  <si>
    <t>TGGT..AGAT</t>
  </si>
  <si>
    <t>TGGT..AGGG</t>
  </si>
  <si>
    <t>TGGT..AGGC</t>
  </si>
  <si>
    <t>CGGT..AGGA</t>
  </si>
  <si>
    <t>TGGT..AGAA</t>
  </si>
  <si>
    <t>AAGT..AGGA</t>
  </si>
  <si>
    <t>TGGT..AGCT</t>
  </si>
  <si>
    <t>CGGT..AGAT</t>
  </si>
  <si>
    <t>AAGT..AGAT</t>
  </si>
  <si>
    <t>TGGT..AGTT</t>
  </si>
  <si>
    <t>GGGT..AGGA</t>
  </si>
  <si>
    <t>GGGT..AGAT</t>
  </si>
  <si>
    <t>AAGT..AGGG</t>
  </si>
  <si>
    <t>CGGT..AGGG</t>
  </si>
  <si>
    <t>TGGT..AGAG</t>
  </si>
  <si>
    <t>ATGT..AGAT</t>
  </si>
  <si>
    <t>GGGT..AGGG</t>
  </si>
  <si>
    <t>ATGT..AGGA</t>
  </si>
  <si>
    <t>TGGT..AGAC</t>
  </si>
  <si>
    <t>GGGT..AGGC</t>
  </si>
  <si>
    <t>ATGT..AGGG</t>
  </si>
  <si>
    <t>CGGT..AGAA</t>
  </si>
  <si>
    <t>AAGT..AGGC</t>
  </si>
  <si>
    <t>TGGT..AGTG</t>
  </si>
  <si>
    <t>AAGT..AGAA</t>
  </si>
  <si>
    <t>CTGT..AGGA</t>
  </si>
  <si>
    <t>TTGT..AGGA</t>
  </si>
  <si>
    <t>CTGT..AGAT</t>
  </si>
  <si>
    <t>CGGT..AGAG</t>
  </si>
  <si>
    <t>GGGT..AGAA</t>
  </si>
  <si>
    <t>CGGT..AGGC</t>
  </si>
  <si>
    <t>CGGT..AGTT</t>
  </si>
  <si>
    <t>CGGT..AGCT</t>
  </si>
  <si>
    <t>TTGT..AGAT</t>
  </si>
  <si>
    <t>TGGT..AGCA</t>
  </si>
  <si>
    <t>AAGT..AGAG</t>
  </si>
  <si>
    <t>ATGT..AGGC</t>
  </si>
  <si>
    <t>GGGT..AGCT</t>
  </si>
  <si>
    <t>TGGT..AGTC</t>
  </si>
  <si>
    <t>TTGT..AGGG</t>
  </si>
  <si>
    <t>AAGT..AGTT</t>
  </si>
  <si>
    <t>all</t>
    <phoneticPr fontId="1" type="noConversion"/>
  </si>
  <si>
    <t>AGGA..AGGT</t>
    <phoneticPr fontId="1" type="noConversion"/>
  </si>
  <si>
    <t>AGAT..AGGT</t>
    <phoneticPr fontId="1" type="noConversion"/>
  </si>
  <si>
    <t>AGGCAGGT</t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</si>
  <si>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</si>
  <si>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color theme="1"/>
        <rFont val="等线"/>
        <family val="4"/>
        <charset val="134"/>
        <scheme val="minor"/>
      </rPr>
      <t>|</t>
    </r>
    <r>
      <rPr>
        <b/>
        <sz val="11"/>
        <color rgb="FF0070C0"/>
        <rFont val="等线"/>
        <family val="3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color theme="1"/>
        <rFont val="等线"/>
        <family val="4"/>
        <charset val="134"/>
        <scheme val="minor"/>
      </rPr>
      <t>|NN</t>
    </r>
    <phoneticPr fontId="1" type="noConversion"/>
  </si>
  <si>
    <r>
      <t>NN|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4"/>
        <charset val="134"/>
      </rPr>
      <t>AG</t>
    </r>
    <r>
      <rPr>
        <b/>
        <sz val="11"/>
        <color theme="1"/>
        <rFont val="等线"/>
        <family val="4"/>
        <charset val="134"/>
        <scheme val="minor"/>
      </rPr>
      <t>|</t>
    </r>
    <r>
      <rPr>
        <b/>
        <sz val="11"/>
        <color rgb="FF0070C0"/>
        <rFont val="等线"/>
        <family val="4"/>
        <charset val="134"/>
      </rPr>
      <t>GT</t>
    </r>
    <phoneticPr fontId="1" type="noConversion"/>
  </si>
  <si>
    <r>
      <t>NN|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4"/>
        <charset val="134"/>
      </rPr>
      <t>AG</t>
    </r>
    <r>
      <rPr>
        <b/>
        <sz val="11"/>
        <color theme="1"/>
        <rFont val="等线"/>
        <family val="4"/>
        <charset val="134"/>
        <scheme val="minor"/>
      </rPr>
      <t>|NN</t>
    </r>
    <phoneticPr fontId="1" type="noConversion"/>
  </si>
  <si>
    <t>GT..AG</t>
    <phoneticPr fontId="1" type="noConversion"/>
  </si>
  <si>
    <t>GA..AG</t>
    <phoneticPr fontId="1" type="noConversion"/>
  </si>
  <si>
    <t>AT..AG</t>
    <phoneticPr fontId="1" type="noConversion"/>
  </si>
  <si>
    <t>GC..AG</t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</si>
  <si>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</si>
  <si>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</si>
  <si>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</si>
  <si>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GA</t>
    </r>
    <phoneticPr fontId="1" type="noConversion"/>
  </si>
  <si>
    <t>AGGA..AGGA</t>
    <phoneticPr fontId="1" type="noConversion"/>
  </si>
  <si>
    <t>AGAT..AGAT</t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</si>
  <si>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AT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</si>
  <si>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AT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</si>
  <si>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AT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3"/>
        <charset val="134"/>
      </rPr>
      <t>AT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</si>
  <si>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AT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3"/>
        <charset val="134"/>
      </rPr>
      <t>AT</t>
    </r>
    <phoneticPr fontId="1" type="noConversion"/>
  </si>
  <si>
    <t>Count</t>
    <phoneticPr fontId="1" type="noConversion"/>
  </si>
  <si>
    <t>Percentage</t>
    <phoneticPr fontId="1" type="noConversion"/>
  </si>
  <si>
    <t>Motif</t>
    <phoneticPr fontId="1" type="noConversion"/>
  </si>
  <si>
    <t>Sequence</t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</si>
  <si>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</si>
  <si>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</si>
  <si>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</si>
  <si>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GC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</si>
  <si>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t>AGGCAGGC</t>
    <phoneticPr fontId="1" type="noConversion"/>
  </si>
  <si>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</si>
  <si>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phoneticPr fontId="1" type="noConversion"/>
  </si>
  <si>
    <r>
      <rPr>
        <b/>
        <sz val="11"/>
        <color theme="1"/>
        <rFont val="等线"/>
        <family val="4"/>
        <charset val="134"/>
      </rPr>
      <t>NN</t>
    </r>
    <r>
      <rPr>
        <b/>
        <sz val="11"/>
        <rFont val="等线"/>
        <family val="4"/>
        <charset val="134"/>
      </rPr>
      <t>|</t>
    </r>
    <r>
      <rPr>
        <b/>
        <sz val="11"/>
        <color rgb="FF0070C0"/>
        <rFont val="等线"/>
        <family val="4"/>
        <charset val="134"/>
      </rPr>
      <t>GT</t>
    </r>
    <r>
      <rPr>
        <b/>
        <sz val="11"/>
        <color theme="1"/>
        <rFont val="等线"/>
        <family val="4"/>
        <charset val="134"/>
        <scheme val="minor"/>
      </rPr>
      <t>..</t>
    </r>
    <r>
      <rPr>
        <b/>
        <sz val="11"/>
        <color rgb="FF00B050"/>
        <rFont val="等线"/>
        <family val="3"/>
        <charset val="134"/>
      </rPr>
      <t>AG</t>
    </r>
    <r>
      <rPr>
        <b/>
        <sz val="11"/>
        <rFont val="等线"/>
        <family val="4"/>
        <charset val="134"/>
      </rPr>
      <t>|</t>
    </r>
    <r>
      <rPr>
        <b/>
        <sz val="11"/>
        <color theme="1"/>
        <rFont val="等线"/>
        <family val="4"/>
        <charset val="134"/>
      </rPr>
      <t>NN</t>
    </r>
    <phoneticPr fontId="1" type="noConversion"/>
  </si>
  <si>
    <t>Supplemental Table 25. Repeat groups possessing introns in the same strand (human)</t>
    <phoneticPr fontId="1" type="noConversion"/>
  </si>
  <si>
    <t>Supplemental Table 24. Repeat groups possessing introns in the same chromosome (human)</t>
    <phoneticPr fontId="1" type="noConversion"/>
  </si>
  <si>
    <t>Supplemental Table 23. Repeat groups possessing intron (human)</t>
    <phoneticPr fontId="1" type="noConversion"/>
  </si>
  <si>
    <t>Supplemental Table 22. Repeat groups possessing introns in the same strand</t>
    <phoneticPr fontId="1" type="noConversion"/>
  </si>
  <si>
    <t>Supplemental Table 21. Repeat groups possessing introns in the same chromosome</t>
    <phoneticPr fontId="1" type="noConversion"/>
  </si>
  <si>
    <t>Supplemental Table 20. Repeat groups possessing intron</t>
    <phoneticPr fontId="1" type="noConversion"/>
  </si>
  <si>
    <t>Supplemental Table 19. Proto-splice site</t>
    <phoneticPr fontId="1" type="noConversion"/>
  </si>
  <si>
    <t>This table is related to Figure 4.</t>
    <phoneticPr fontId="1" type="noConversion"/>
  </si>
  <si>
    <t>Detailed numbers, only sequences with occurrence greater than 100 were summarized.</t>
    <phoneticPr fontId="1" type="noConversion"/>
  </si>
  <si>
    <r>
      <t xml:space="preserve">Total </t>
    </r>
    <r>
      <rPr>
        <b/>
        <sz val="11"/>
        <color theme="1"/>
        <rFont val="等线"/>
        <family val="4"/>
        <charset val="134"/>
        <scheme val="minor"/>
      </rPr>
      <t>AG||NN</t>
    </r>
    <phoneticPr fontId="1" type="noConversion"/>
  </si>
  <si>
    <r>
      <t xml:space="preserve">Total </t>
    </r>
    <r>
      <rPr>
        <b/>
        <sz val="11"/>
        <color theme="1"/>
        <rFont val="等线"/>
        <family val="4"/>
        <charset val="134"/>
        <scheme val="minor"/>
      </rPr>
      <t>NN||GT/GA/AT/GC</t>
    </r>
    <phoneticPr fontId="1" type="noConversion"/>
  </si>
  <si>
    <t>Total</t>
    <phoneticPr fontId="1" type="noConversion"/>
  </si>
  <si>
    <r>
      <t xml:space="preserve">Total </t>
    </r>
    <r>
      <rPr>
        <b/>
        <sz val="11"/>
        <color theme="1"/>
        <rFont val="等线"/>
        <family val="4"/>
        <charset val="134"/>
        <scheme val="minor"/>
      </rPr>
      <t>AG||GT/GA/AT/GC</t>
    </r>
    <phoneticPr fontId="1" type="noConversion"/>
  </si>
  <si>
    <r>
      <rPr>
        <b/>
        <sz val="11"/>
        <color theme="1"/>
        <rFont val="等线"/>
        <family val="4"/>
        <charset val="134"/>
        <scheme val="minor"/>
      </rPr>
      <t>B</t>
    </r>
    <r>
      <rPr>
        <sz val="11"/>
        <color theme="1"/>
        <rFont val="等线"/>
        <family val="2"/>
        <scheme val="minor"/>
      </rPr>
      <t>, right part of proto-splice site (GT/GA/AT/GC) matches left part of intron (GT/GA/AT/GC)</t>
    </r>
    <phoneticPr fontId="1" type="noConversion"/>
  </si>
  <si>
    <r>
      <rPr>
        <b/>
        <sz val="11"/>
        <color theme="1"/>
        <rFont val="等线"/>
        <family val="4"/>
        <charset val="134"/>
        <scheme val="minor"/>
      </rPr>
      <t>A</t>
    </r>
    <r>
      <rPr>
        <sz val="11"/>
        <color theme="1"/>
        <rFont val="等线"/>
        <family val="2"/>
        <scheme val="minor"/>
      </rPr>
      <t>, left part of proto-splice site (AG) matches right part of intron (AG)</t>
    </r>
    <phoneticPr fontId="1" type="noConversion"/>
  </si>
  <si>
    <r>
      <rPr>
        <b/>
        <sz val="11"/>
        <color theme="1"/>
        <rFont val="等线"/>
        <family val="4"/>
        <charset val="134"/>
        <scheme val="minor"/>
      </rPr>
      <t>A</t>
    </r>
    <r>
      <rPr>
        <sz val="11"/>
        <color theme="1"/>
        <rFont val="等线"/>
        <family val="2"/>
        <scheme val="minor"/>
      </rPr>
      <t xml:space="preserve"> or </t>
    </r>
    <r>
      <rPr>
        <b/>
        <sz val="11"/>
        <color theme="1"/>
        <rFont val="等线"/>
        <family val="4"/>
        <charset val="134"/>
        <scheme val="minor"/>
      </rPr>
      <t>B</t>
    </r>
    <phoneticPr fontId="1" type="noConversion"/>
  </si>
  <si>
    <r>
      <rPr>
        <b/>
        <sz val="11"/>
        <color theme="1"/>
        <rFont val="等线"/>
        <family val="4"/>
        <charset val="134"/>
        <scheme val="minor"/>
      </rPr>
      <t>A</t>
    </r>
    <r>
      <rPr>
        <sz val="11"/>
        <color theme="1"/>
        <rFont val="等线"/>
        <family val="2"/>
        <scheme val="minor"/>
      </rPr>
      <t xml:space="preserve"> and </t>
    </r>
    <r>
      <rPr>
        <b/>
        <sz val="11"/>
        <color theme="1"/>
        <rFont val="等线"/>
        <family val="4"/>
        <charset val="134"/>
        <scheme val="minor"/>
      </rPr>
      <t>B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</si>
</sst>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_ "/>
    <numFmt numFmtId="178" formatCode="#,##0_ "/>
    <numFmt numFmtId="179" formatCode="#,##0.00_ "/>
  </numFmts>
  <fonts count="2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333333"/>
      <name val="Times New Roman"/>
      <family val="1"/>
    </font>
    <font>
      <i/>
      <sz val="11"/>
      <color rgb="FF333333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等线"/>
      <family val="4"/>
      <charset val="134"/>
      <scheme val="minor"/>
    </font>
    <font>
      <i/>
      <sz val="11"/>
      <color theme="1"/>
      <name val="等线"/>
      <family val="4"/>
      <charset val="134"/>
      <scheme val="minor"/>
    </font>
    <font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theme="1"/>
      <name val="等线"/>
      <family val="3"/>
      <charset val="134"/>
    </font>
    <font>
      <sz val="11"/>
      <color theme="1"/>
      <name val="DengXian"/>
      <family val="4"/>
      <charset val="134"/>
    </font>
    <font>
      <sz val="11"/>
      <color rgb="FFFF0000"/>
      <name val="等线 (正文)"/>
      <family val="3"/>
      <charset val="134"/>
    </font>
    <font>
      <sz val="11"/>
      <color rgb="FF000000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1"/>
      <color rgb="FF00B050"/>
      <name val="等线"/>
      <family val="3"/>
      <charset val="134"/>
    </font>
    <font>
      <b/>
      <sz val="11"/>
      <name val="等线"/>
      <family val="4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0070C0"/>
      <name val="等线"/>
      <family val="3"/>
      <charset val="134"/>
    </font>
    <font>
      <b/>
      <sz val="11"/>
      <color rgb="FF0070C0"/>
      <name val="等线"/>
      <family val="4"/>
      <charset val="134"/>
    </font>
    <font>
      <b/>
      <sz val="11"/>
      <color rgb="FF00B050"/>
      <name val="等线"/>
      <family val="4"/>
      <charset val="134"/>
    </font>
    <font>
      <b/>
      <sz val="11"/>
      <color theme="1"/>
      <name val="等线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/>
    <xf numFmtId="10" fontId="0" fillId="0" borderId="2" xfId="0" applyNumberFormat="1" applyBorder="1" applyAlignment="1">
      <alignment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0" xfId="0" applyFont="1"/>
    <xf numFmtId="10" fontId="0" fillId="0" borderId="0" xfId="0" applyNumberFormat="1"/>
    <xf numFmtId="177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right" vertical="center"/>
    </xf>
    <xf numFmtId="10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right" vertical="center"/>
    </xf>
    <xf numFmtId="10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/>
    <xf numFmtId="179" fontId="0" fillId="0" borderId="0" xfId="0" applyNumberFormat="1"/>
    <xf numFmtId="177" fontId="0" fillId="0" borderId="0" xfId="0" applyNumberFormat="1" applyAlignment="1">
      <alignment horizontal="right"/>
    </xf>
    <xf numFmtId="0" fontId="15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2" sqref="A2"/>
    </sheetView>
  </sheetViews>
  <sheetFormatPr baseColWidth="10" defaultColWidth="8.83203125" defaultRowHeight="15"/>
  <cols>
    <col min="1" max="1" width="17.83203125" customWidth="1"/>
    <col min="2" max="2" width="21.1640625" customWidth="1"/>
    <col min="3" max="3" width="22.6640625" customWidth="1"/>
    <col min="4" max="4" width="73.33203125" customWidth="1"/>
    <col min="5" max="5" width="35.5" customWidth="1"/>
  </cols>
  <sheetData>
    <row r="1" spans="1:5">
      <c r="A1" s="1" t="s">
        <v>102</v>
      </c>
      <c r="B1" s="1"/>
      <c r="C1" s="1"/>
      <c r="D1" s="1"/>
      <c r="E1" s="1"/>
    </row>
    <row r="2" spans="1:5">
      <c r="A2" s="1" t="s">
        <v>126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3" t="s">
        <v>36</v>
      </c>
      <c r="B4" s="3" t="s">
        <v>37</v>
      </c>
      <c r="C4" s="3" t="s">
        <v>38</v>
      </c>
      <c r="D4" s="3" t="s">
        <v>39</v>
      </c>
      <c r="E4" s="1"/>
    </row>
    <row r="5" spans="1:5">
      <c r="A5" s="50" t="s">
        <v>43</v>
      </c>
      <c r="B5" s="4" t="s">
        <v>1</v>
      </c>
      <c r="C5" s="5" t="s">
        <v>0</v>
      </c>
      <c r="D5" s="2" t="s">
        <v>2</v>
      </c>
      <c r="E5" s="1"/>
    </row>
    <row r="6" spans="1:5">
      <c r="A6" s="51"/>
      <c r="B6" s="4" t="s">
        <v>4</v>
      </c>
      <c r="C6" s="5" t="s">
        <v>3</v>
      </c>
      <c r="D6" s="2" t="s">
        <v>5</v>
      </c>
      <c r="E6" s="1"/>
    </row>
    <row r="7" spans="1:5">
      <c r="A7" s="51"/>
      <c r="B7" s="4" t="s">
        <v>7</v>
      </c>
      <c r="C7" s="5" t="s">
        <v>6</v>
      </c>
      <c r="D7" s="2" t="s">
        <v>8</v>
      </c>
      <c r="E7" s="1"/>
    </row>
    <row r="8" spans="1:5">
      <c r="A8" s="50" t="s">
        <v>42</v>
      </c>
      <c r="B8" s="4" t="s">
        <v>10</v>
      </c>
      <c r="C8" s="5" t="s">
        <v>9</v>
      </c>
      <c r="D8" s="2" t="s">
        <v>11</v>
      </c>
      <c r="E8" s="1"/>
    </row>
    <row r="9" spans="1:5">
      <c r="A9" s="51"/>
      <c r="B9" s="4" t="s">
        <v>13</v>
      </c>
      <c r="C9" s="5" t="s">
        <v>12</v>
      </c>
      <c r="D9" s="2" t="s">
        <v>14</v>
      </c>
      <c r="E9" s="1"/>
    </row>
    <row r="10" spans="1:5">
      <c r="A10" s="51"/>
      <c r="B10" s="4" t="s">
        <v>16</v>
      </c>
      <c r="C10" s="5" t="s">
        <v>15</v>
      </c>
      <c r="D10" s="2" t="s">
        <v>17</v>
      </c>
      <c r="E10" s="1"/>
    </row>
    <row r="11" spans="1:5">
      <c r="A11" s="50" t="s">
        <v>41</v>
      </c>
      <c r="B11" s="4" t="s">
        <v>19</v>
      </c>
      <c r="C11" s="5" t="s">
        <v>18</v>
      </c>
      <c r="D11" s="2" t="s">
        <v>20</v>
      </c>
      <c r="E11" s="1"/>
    </row>
    <row r="12" spans="1:5">
      <c r="A12" s="51"/>
      <c r="B12" s="4" t="s">
        <v>22</v>
      </c>
      <c r="C12" s="5" t="s">
        <v>21</v>
      </c>
      <c r="D12" s="2" t="s">
        <v>23</v>
      </c>
      <c r="E12" s="1"/>
    </row>
    <row r="13" spans="1:5">
      <c r="A13" s="51"/>
      <c r="B13" s="4" t="s">
        <v>25</v>
      </c>
      <c r="C13" s="5" t="s">
        <v>24</v>
      </c>
      <c r="D13" s="2" t="s">
        <v>26</v>
      </c>
      <c r="E13" s="1"/>
    </row>
    <row r="14" spans="1:5">
      <c r="A14" s="50" t="s">
        <v>40</v>
      </c>
      <c r="B14" s="4" t="s">
        <v>28</v>
      </c>
      <c r="C14" s="5" t="s">
        <v>27</v>
      </c>
      <c r="D14" s="2" t="s">
        <v>29</v>
      </c>
      <c r="E14" s="1"/>
    </row>
    <row r="15" spans="1:5">
      <c r="A15" s="51"/>
      <c r="B15" s="4" t="s">
        <v>31</v>
      </c>
      <c r="C15" s="5" t="s">
        <v>30</v>
      </c>
      <c r="D15" s="2" t="s">
        <v>32</v>
      </c>
      <c r="E15" s="1"/>
    </row>
    <row r="16" spans="1:5">
      <c r="A16" s="51"/>
      <c r="B16" s="4" t="s">
        <v>34</v>
      </c>
      <c r="C16" s="5" t="s">
        <v>33</v>
      </c>
      <c r="D16" s="2" t="s">
        <v>35</v>
      </c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</sheetData>
  <mergeCells count="4">
    <mergeCell ref="A5:A7"/>
    <mergeCell ref="A8:A10"/>
    <mergeCell ref="A11:A13"/>
    <mergeCell ref="A14:A16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A10B-4E62-7241-8B4D-5558F43CF424}">
  <dimension ref="A1:F11"/>
  <sheetViews>
    <sheetView workbookViewId="0"/>
  </sheetViews>
  <sheetFormatPr baseColWidth="10" defaultRowHeight="15"/>
  <cols>
    <col min="1" max="1" width="22" customWidth="1"/>
  </cols>
  <sheetData>
    <row r="1" spans="1:6">
      <c r="A1" s="28" t="s">
        <v>114</v>
      </c>
    </row>
    <row r="2" spans="1:6">
      <c r="A2" s="28" t="s">
        <v>109</v>
      </c>
    </row>
    <row r="4" spans="1:6">
      <c r="A4" t="s">
        <v>82</v>
      </c>
      <c r="B4" t="s">
        <v>94</v>
      </c>
      <c r="C4" t="s">
        <v>95</v>
      </c>
      <c r="D4" t="s">
        <v>96</v>
      </c>
      <c r="E4" t="s">
        <v>97</v>
      </c>
      <c r="F4" t="s">
        <v>98</v>
      </c>
    </row>
    <row r="5" spans="1:6">
      <c r="A5" s="16" t="s">
        <v>92</v>
      </c>
      <c r="B5">
        <v>2998</v>
      </c>
      <c r="C5" s="29">
        <f>B5/(B5+D5)</f>
        <v>0.79755254056930036</v>
      </c>
      <c r="D5" s="14">
        <v>761</v>
      </c>
      <c r="E5" s="29">
        <f>1-C5</f>
        <v>0.20244745943069964</v>
      </c>
      <c r="F5" s="30">
        <f>B5/D5</f>
        <v>3.9395532194480944</v>
      </c>
    </row>
    <row r="6" spans="1:6">
      <c r="A6" s="16" t="s">
        <v>68</v>
      </c>
      <c r="B6">
        <v>184</v>
      </c>
      <c r="C6" s="29">
        <f t="shared" ref="C6:C9" si="0">B6/(B6+D6)</f>
        <v>0.56441717791411039</v>
      </c>
      <c r="D6" s="14">
        <v>142</v>
      </c>
      <c r="E6" s="29">
        <f t="shared" ref="E6:E9" si="1">1-C6</f>
        <v>0.43558282208588961</v>
      </c>
      <c r="F6" s="30">
        <f t="shared" ref="F6:F9" si="2">B6/D6</f>
        <v>1.295774647887324</v>
      </c>
    </row>
    <row r="7" spans="1:6">
      <c r="A7" s="16" t="s">
        <v>69</v>
      </c>
      <c r="B7">
        <v>203</v>
      </c>
      <c r="C7" s="29">
        <f t="shared" si="0"/>
        <v>0.67892976588628762</v>
      </c>
      <c r="D7" s="14">
        <v>96</v>
      </c>
      <c r="E7" s="29">
        <f t="shared" si="1"/>
        <v>0.32107023411371238</v>
      </c>
      <c r="F7" s="30">
        <f t="shared" si="2"/>
        <v>2.1145833333333335</v>
      </c>
    </row>
    <row r="8" spans="1:6">
      <c r="A8" s="16" t="s">
        <v>70</v>
      </c>
      <c r="B8">
        <v>560</v>
      </c>
      <c r="C8" s="29">
        <f t="shared" si="0"/>
        <v>0.75268817204301075</v>
      </c>
      <c r="D8" s="14">
        <v>184</v>
      </c>
      <c r="E8" s="29">
        <f t="shared" si="1"/>
        <v>0.24731182795698925</v>
      </c>
      <c r="F8" s="30">
        <f t="shared" si="2"/>
        <v>3.0434782608695654</v>
      </c>
    </row>
    <row r="9" spans="1:6">
      <c r="A9" s="16" t="s">
        <v>71</v>
      </c>
      <c r="B9">
        <v>194</v>
      </c>
      <c r="C9" s="29">
        <f t="shared" si="0"/>
        <v>0.71586715867158668</v>
      </c>
      <c r="D9" s="14">
        <v>77</v>
      </c>
      <c r="E9" s="29">
        <f t="shared" si="1"/>
        <v>0.28413284132841332</v>
      </c>
      <c r="F9" s="30">
        <f t="shared" si="2"/>
        <v>2.5194805194805197</v>
      </c>
    </row>
    <row r="10" spans="1:6">
      <c r="D10" s="14"/>
    </row>
    <row r="11" spans="1:6" ht="16">
      <c r="A11" s="15" t="s">
        <v>99</v>
      </c>
      <c r="B11" s="25" t="s">
        <v>120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9B53-A71F-1245-B685-B0C53BCCB78B}">
  <dimension ref="A1:K13"/>
  <sheetViews>
    <sheetView workbookViewId="0">
      <selection activeCell="C13" sqref="C13"/>
    </sheetView>
  </sheetViews>
  <sheetFormatPr baseColWidth="10" defaultRowHeight="15"/>
  <cols>
    <col min="1" max="1" width="22.33203125" customWidth="1"/>
  </cols>
  <sheetData>
    <row r="1" spans="1:11">
      <c r="A1" s="28" t="s">
        <v>110</v>
      </c>
    </row>
    <row r="2" spans="1:11">
      <c r="A2" s="28" t="s">
        <v>116</v>
      </c>
    </row>
    <row r="4" spans="1:11">
      <c r="A4" t="s">
        <v>82</v>
      </c>
      <c r="B4" t="s">
        <v>80</v>
      </c>
      <c r="C4" t="s">
        <v>85</v>
      </c>
      <c r="D4" t="s">
        <v>81</v>
      </c>
      <c r="E4" t="s">
        <v>86</v>
      </c>
      <c r="F4" t="s">
        <v>89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16" t="s">
        <v>92</v>
      </c>
      <c r="B5" s="14">
        <v>586</v>
      </c>
      <c r="C5" s="29">
        <f>B5/(B5+D5)</f>
        <v>0.78552278820375332</v>
      </c>
      <c r="D5" s="14">
        <v>160</v>
      </c>
      <c r="E5" s="29">
        <f>1-C5</f>
        <v>0.21447721179624668</v>
      </c>
      <c r="F5" s="30">
        <f>B5/D5</f>
        <v>3.6625000000000001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16" t="s">
        <v>68</v>
      </c>
      <c r="B6" s="14">
        <v>174</v>
      </c>
      <c r="C6" s="29">
        <f t="shared" ref="C6:C9" si="0">B6/(B6+D6)</f>
        <v>0.59183673469387754</v>
      </c>
      <c r="D6" s="14">
        <v>120</v>
      </c>
      <c r="E6" s="29">
        <f t="shared" ref="E6:E9" si="1">1-C6</f>
        <v>0.40816326530612246</v>
      </c>
      <c r="F6" s="30">
        <f t="shared" ref="F6:F9" si="2">B6/D6</f>
        <v>1.45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16" t="s">
        <v>69</v>
      </c>
      <c r="B7" s="14">
        <v>342</v>
      </c>
      <c r="C7" s="29">
        <f t="shared" si="0"/>
        <v>0.62867647058823528</v>
      </c>
      <c r="D7" s="14">
        <v>202</v>
      </c>
      <c r="E7" s="29">
        <f t="shared" si="1"/>
        <v>0.37132352941176472</v>
      </c>
      <c r="F7" s="30">
        <f t="shared" si="2"/>
        <v>1.693069306930693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16" t="s">
        <v>70</v>
      </c>
      <c r="B8" s="14">
        <v>301</v>
      </c>
      <c r="C8" s="29">
        <f t="shared" si="0"/>
        <v>0.60320641282565135</v>
      </c>
      <c r="D8" s="14">
        <v>198</v>
      </c>
      <c r="E8" s="29">
        <f t="shared" si="1"/>
        <v>0.39679358717434865</v>
      </c>
      <c r="F8" s="30">
        <f t="shared" si="2"/>
        <v>1.5202020202020201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16" t="s">
        <v>71</v>
      </c>
      <c r="B9" s="14">
        <v>395</v>
      </c>
      <c r="C9" s="29">
        <f t="shared" si="0"/>
        <v>0.51769331585845346</v>
      </c>
      <c r="D9" s="14">
        <v>368</v>
      </c>
      <c r="E9" s="29">
        <f t="shared" si="1"/>
        <v>0.48230668414154654</v>
      </c>
      <c r="F9" s="30">
        <f t="shared" si="2"/>
        <v>1.0733695652173914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0" spans="1:11">
      <c r="A10" s="16"/>
      <c r="C10" s="29"/>
      <c r="E10" s="29"/>
      <c r="F10" s="30"/>
      <c r="H10" s="29"/>
      <c r="J10" s="29"/>
      <c r="K10" s="30"/>
    </row>
    <row r="12" spans="1:11">
      <c r="A12" s="31" t="s">
        <v>93</v>
      </c>
    </row>
    <row r="13" spans="1:11" ht="16">
      <c r="A13" s="15" t="s">
        <v>91</v>
      </c>
      <c r="B13" s="25" t="s">
        <v>183</v>
      </c>
    </row>
  </sheetData>
  <phoneticPr fontId="1" type="noConversion"/>
  <conditionalFormatting sqref="F5:F10 K5:K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8C58-DA47-4744-8A08-CCF5E42B1CF8}">
  <dimension ref="A1:F11"/>
  <sheetViews>
    <sheetView workbookViewId="0">
      <selection activeCell="A2" sqref="A2"/>
    </sheetView>
  </sheetViews>
  <sheetFormatPr baseColWidth="10" defaultRowHeight="15"/>
  <cols>
    <col min="1" max="1" width="22" customWidth="1"/>
  </cols>
  <sheetData>
    <row r="1" spans="1:6">
      <c r="A1" s="28" t="s">
        <v>115</v>
      </c>
    </row>
    <row r="2" spans="1:6">
      <c r="A2" s="28" t="s">
        <v>118</v>
      </c>
    </row>
    <row r="4" spans="1:6">
      <c r="A4" t="s">
        <v>82</v>
      </c>
      <c r="B4" t="s">
        <v>94</v>
      </c>
      <c r="C4" t="s">
        <v>95</v>
      </c>
      <c r="D4" t="s">
        <v>96</v>
      </c>
      <c r="E4" t="s">
        <v>97</v>
      </c>
      <c r="F4" t="s">
        <v>98</v>
      </c>
    </row>
    <row r="5" spans="1:6">
      <c r="A5" s="16" t="s">
        <v>92</v>
      </c>
      <c r="B5" s="14">
        <v>414</v>
      </c>
      <c r="C5" s="29">
        <f>B5/(B5+D5)</f>
        <v>0.70648464163822522</v>
      </c>
      <c r="D5" s="14">
        <v>172</v>
      </c>
      <c r="E5" s="29">
        <f>1-C5</f>
        <v>0.29351535836177478</v>
      </c>
      <c r="F5" s="30">
        <f>B5/D5</f>
        <v>2.4069767441860463</v>
      </c>
    </row>
    <row r="6" spans="1:6">
      <c r="A6" s="16" t="s">
        <v>68</v>
      </c>
      <c r="B6" s="14">
        <v>99</v>
      </c>
      <c r="C6" s="29">
        <f t="shared" ref="C6:C9" si="0">B6/(B6+D6)</f>
        <v>0.56896551724137934</v>
      </c>
      <c r="D6" s="14">
        <v>75</v>
      </c>
      <c r="E6" s="29">
        <f t="shared" ref="E6:E9" si="1">1-C6</f>
        <v>0.43103448275862066</v>
      </c>
      <c r="F6" s="30">
        <f t="shared" ref="F6:F9" si="2">B6/D6</f>
        <v>1.32</v>
      </c>
    </row>
    <row r="7" spans="1:6">
      <c r="A7" s="16" t="s">
        <v>69</v>
      </c>
      <c r="B7" s="14">
        <v>239</v>
      </c>
      <c r="C7" s="29">
        <f t="shared" si="0"/>
        <v>0.69883040935672514</v>
      </c>
      <c r="D7" s="14">
        <v>103</v>
      </c>
      <c r="E7" s="29">
        <f t="shared" si="1"/>
        <v>0.30116959064327486</v>
      </c>
      <c r="F7" s="30">
        <f t="shared" si="2"/>
        <v>2.320388349514563</v>
      </c>
    </row>
    <row r="8" spans="1:6">
      <c r="A8" s="16" t="s">
        <v>70</v>
      </c>
      <c r="B8" s="14">
        <v>271</v>
      </c>
      <c r="C8" s="29">
        <f t="shared" si="0"/>
        <v>0.90033222591362128</v>
      </c>
      <c r="D8" s="14">
        <v>30</v>
      </c>
      <c r="E8" s="29">
        <f t="shared" si="1"/>
        <v>9.9667774086378724E-2</v>
      </c>
      <c r="F8" s="30">
        <f t="shared" si="2"/>
        <v>9.0333333333333332</v>
      </c>
    </row>
    <row r="9" spans="1:6">
      <c r="A9" s="16" t="s">
        <v>71</v>
      </c>
      <c r="B9" s="14">
        <v>278</v>
      </c>
      <c r="C9" s="29">
        <f t="shared" si="0"/>
        <v>0.70379746835443036</v>
      </c>
      <c r="D9" s="14">
        <v>117</v>
      </c>
      <c r="E9" s="29">
        <f t="shared" si="1"/>
        <v>0.29620253164556964</v>
      </c>
      <c r="F9" s="30">
        <f t="shared" si="2"/>
        <v>2.3760683760683761</v>
      </c>
    </row>
    <row r="10" spans="1:6">
      <c r="D10" s="14"/>
    </row>
    <row r="11" spans="1:6" ht="16">
      <c r="A11" s="15" t="s">
        <v>99</v>
      </c>
      <c r="B11" s="25" t="s">
        <v>121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B80F-EEB3-C14B-8A4E-AD3696E52046}">
  <dimension ref="A1:K13"/>
  <sheetViews>
    <sheetView workbookViewId="0">
      <selection activeCell="D16" sqref="D16"/>
    </sheetView>
  </sheetViews>
  <sheetFormatPr baseColWidth="10" defaultRowHeight="15"/>
  <cols>
    <col min="1" max="1" width="22.33203125" customWidth="1"/>
  </cols>
  <sheetData>
    <row r="1" spans="1:11">
      <c r="A1" s="28" t="s">
        <v>119</v>
      </c>
    </row>
    <row r="2" spans="1:11">
      <c r="A2" s="28" t="s">
        <v>123</v>
      </c>
    </row>
    <row r="4" spans="1:11">
      <c r="A4" t="s">
        <v>82</v>
      </c>
      <c r="B4" t="s">
        <v>80</v>
      </c>
      <c r="C4" t="s">
        <v>85</v>
      </c>
      <c r="D4" t="s">
        <v>81</v>
      </c>
      <c r="E4" t="s">
        <v>86</v>
      </c>
      <c r="F4" t="s">
        <v>89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16" t="s">
        <v>92</v>
      </c>
      <c r="B5" s="14">
        <v>22960</v>
      </c>
      <c r="C5" s="29">
        <f>B5/(B5+D5)</f>
        <v>0.83170325291603275</v>
      </c>
      <c r="D5" s="14">
        <v>4646</v>
      </c>
      <c r="E5" s="29">
        <f>1-C5</f>
        <v>0.16829674708396725</v>
      </c>
      <c r="F5" s="30">
        <f>B5/D5</f>
        <v>4.9418854928971161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16" t="s">
        <v>68</v>
      </c>
      <c r="B6" s="14">
        <v>2309</v>
      </c>
      <c r="C6" s="29">
        <f t="shared" ref="C6:C9" si="0">B6/(B6+D6)</f>
        <v>0.25505357340108253</v>
      </c>
      <c r="D6" s="14">
        <v>6744</v>
      </c>
      <c r="E6" s="29">
        <f t="shared" ref="E6:E9" si="1">1-C6</f>
        <v>0.74494642659891741</v>
      </c>
      <c r="F6" s="30">
        <f t="shared" ref="F6:F9" si="2">B6/D6</f>
        <v>0.34237841043890865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16" t="s">
        <v>69</v>
      </c>
      <c r="B7" s="14">
        <v>442</v>
      </c>
      <c r="C7" s="29">
        <f t="shared" si="0"/>
        <v>0.53575757575757577</v>
      </c>
      <c r="D7" s="14">
        <v>383</v>
      </c>
      <c r="E7" s="29">
        <f t="shared" si="1"/>
        <v>0.46424242424242423</v>
      </c>
      <c r="F7" s="30">
        <f t="shared" si="2"/>
        <v>1.1540469973890339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16" t="s">
        <v>70</v>
      </c>
      <c r="B8" s="14">
        <v>3663</v>
      </c>
      <c r="C8" s="29">
        <f t="shared" si="0"/>
        <v>0.77919591576260372</v>
      </c>
      <c r="D8" s="14">
        <v>1038</v>
      </c>
      <c r="E8" s="29">
        <f t="shared" si="1"/>
        <v>0.22080408423739628</v>
      </c>
      <c r="F8" s="30">
        <f t="shared" si="2"/>
        <v>3.5289017341040463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16" t="s">
        <v>71</v>
      </c>
      <c r="B9" s="14">
        <v>462</v>
      </c>
      <c r="C9" s="29">
        <f t="shared" si="0"/>
        <v>0.64435146443514646</v>
      </c>
      <c r="D9" s="14">
        <v>255</v>
      </c>
      <c r="E9" s="29">
        <f t="shared" si="1"/>
        <v>0.35564853556485354</v>
      </c>
      <c r="F9" s="30">
        <f t="shared" si="2"/>
        <v>1.8117647058823529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0" spans="1:11">
      <c r="A10" s="16"/>
      <c r="C10" s="29"/>
      <c r="E10" s="29"/>
      <c r="F10" s="30"/>
      <c r="H10" s="29"/>
      <c r="J10" s="29"/>
      <c r="K10" s="30"/>
    </row>
    <row r="12" spans="1:11">
      <c r="A12" s="31" t="s">
        <v>93</v>
      </c>
    </row>
    <row r="13" spans="1:11" ht="16">
      <c r="A13" s="15" t="s">
        <v>91</v>
      </c>
      <c r="B13" s="25" t="s">
        <v>120</v>
      </c>
    </row>
  </sheetData>
  <phoneticPr fontId="1" type="noConversion"/>
  <conditionalFormatting sqref="F5:F10 K5:K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8BF2-EE11-C542-8B53-F3D11F564475}">
  <dimension ref="A1:F11"/>
  <sheetViews>
    <sheetView workbookViewId="0">
      <selection activeCell="A4" sqref="A4:F11"/>
    </sheetView>
  </sheetViews>
  <sheetFormatPr baseColWidth="10" defaultRowHeight="15"/>
  <cols>
    <col min="1" max="1" width="22" customWidth="1"/>
  </cols>
  <sheetData>
    <row r="1" spans="1:6">
      <c r="A1" s="28" t="s">
        <v>117</v>
      </c>
    </row>
    <row r="2" spans="1:6">
      <c r="A2" s="28" t="s">
        <v>124</v>
      </c>
    </row>
    <row r="4" spans="1:6">
      <c r="A4" t="s">
        <v>82</v>
      </c>
      <c r="B4" t="s">
        <v>94</v>
      </c>
      <c r="C4" t="s">
        <v>95</v>
      </c>
      <c r="D4" t="s">
        <v>96</v>
      </c>
      <c r="E4" t="s">
        <v>97</v>
      </c>
      <c r="F4" t="s">
        <v>98</v>
      </c>
    </row>
    <row r="5" spans="1:6">
      <c r="A5" s="16" t="s">
        <v>92</v>
      </c>
      <c r="B5" s="14">
        <v>17874</v>
      </c>
      <c r="C5" s="29">
        <f>B5/(B5+D5)</f>
        <v>0.77848432055749128</v>
      </c>
      <c r="D5" s="14">
        <v>5086</v>
      </c>
      <c r="E5" s="29">
        <f>1-C5</f>
        <v>0.22151567944250872</v>
      </c>
      <c r="F5" s="30">
        <f>B5/D5</f>
        <v>3.5143531262288636</v>
      </c>
    </row>
    <row r="6" spans="1:6">
      <c r="A6" s="16" t="s">
        <v>68</v>
      </c>
      <c r="B6" s="14">
        <v>1650</v>
      </c>
      <c r="C6" s="29">
        <f t="shared" ref="C6:C9" si="0">B6/(B6+D6)</f>
        <v>0.71459506279774798</v>
      </c>
      <c r="D6" s="14">
        <v>659</v>
      </c>
      <c r="E6" s="29">
        <f t="shared" ref="E6:E9" si="1">1-C6</f>
        <v>0.28540493720225202</v>
      </c>
      <c r="F6" s="30">
        <f t="shared" ref="F6:F9" si="2">B6/D6</f>
        <v>2.5037936267071319</v>
      </c>
    </row>
    <row r="7" spans="1:6">
      <c r="A7" s="16" t="s">
        <v>69</v>
      </c>
      <c r="B7" s="14">
        <v>301</v>
      </c>
      <c r="C7" s="29">
        <f t="shared" si="0"/>
        <v>0.6809954751131222</v>
      </c>
      <c r="D7" s="14">
        <v>141</v>
      </c>
      <c r="E7" s="29">
        <f t="shared" si="1"/>
        <v>0.3190045248868778</v>
      </c>
      <c r="F7" s="30">
        <f t="shared" si="2"/>
        <v>2.1347517730496453</v>
      </c>
    </row>
    <row r="8" spans="1:6">
      <c r="A8" s="16" t="s">
        <v>70</v>
      </c>
      <c r="B8" s="14">
        <v>3050</v>
      </c>
      <c r="C8" s="29">
        <f t="shared" si="0"/>
        <v>0.83265083265083262</v>
      </c>
      <c r="D8" s="14">
        <v>613</v>
      </c>
      <c r="E8" s="29">
        <f t="shared" si="1"/>
        <v>0.16734916734916738</v>
      </c>
      <c r="F8" s="30">
        <f t="shared" si="2"/>
        <v>4.975530179445351</v>
      </c>
    </row>
    <row r="9" spans="1:6">
      <c r="A9" s="16" t="s">
        <v>71</v>
      </c>
      <c r="B9" s="14">
        <v>328</v>
      </c>
      <c r="C9" s="29">
        <f t="shared" si="0"/>
        <v>0.70995670995671001</v>
      </c>
      <c r="D9" s="14">
        <v>134</v>
      </c>
      <c r="E9" s="29">
        <f t="shared" si="1"/>
        <v>0.29004329004328999</v>
      </c>
      <c r="F9" s="30">
        <f t="shared" si="2"/>
        <v>2.4477611940298507</v>
      </c>
    </row>
    <row r="10" spans="1:6">
      <c r="D10" s="14"/>
    </row>
    <row r="11" spans="1:6" ht="16">
      <c r="A11" s="15" t="s">
        <v>99</v>
      </c>
      <c r="B11" s="25" t="s">
        <v>122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AC44-8171-B144-9C98-DD7F9262A975}">
  <dimension ref="A1:K13"/>
  <sheetViews>
    <sheetView workbookViewId="0">
      <selection activeCell="B14" sqref="B14"/>
    </sheetView>
  </sheetViews>
  <sheetFormatPr baseColWidth="10" defaultRowHeight="15"/>
  <cols>
    <col min="1" max="1" width="22.33203125" customWidth="1"/>
  </cols>
  <sheetData>
    <row r="1" spans="1:11">
      <c r="A1" s="28" t="s">
        <v>157</v>
      </c>
    </row>
    <row r="2" spans="1:11">
      <c r="A2" s="28" t="s">
        <v>132</v>
      </c>
    </row>
    <row r="4" spans="1:11">
      <c r="A4" t="s">
        <v>82</v>
      </c>
      <c r="B4" t="s">
        <v>159</v>
      </c>
      <c r="C4" t="s">
        <v>160</v>
      </c>
      <c r="D4" t="s">
        <v>161</v>
      </c>
      <c r="E4" t="s">
        <v>162</v>
      </c>
      <c r="F4" t="s">
        <v>163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16" t="s">
        <v>92</v>
      </c>
      <c r="B5" s="14">
        <v>355</v>
      </c>
      <c r="C5" s="29">
        <f>B5/(B5+D5)</f>
        <v>0.60891938250428812</v>
      </c>
      <c r="D5" s="14">
        <v>228</v>
      </c>
      <c r="E5" s="29">
        <f>1-C5</f>
        <v>0.39108061749571188</v>
      </c>
      <c r="F5" s="30">
        <f>B5/D5</f>
        <v>1.5570175438596492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16" t="s">
        <v>68</v>
      </c>
      <c r="B6" s="14">
        <v>128</v>
      </c>
      <c r="C6" s="29">
        <f t="shared" ref="C6:C9" si="0">B6/(B6+D6)</f>
        <v>0.58181818181818179</v>
      </c>
      <c r="D6" s="14">
        <v>92</v>
      </c>
      <c r="E6" s="29">
        <f t="shared" ref="E6:E9" si="1">1-C6</f>
        <v>0.41818181818181821</v>
      </c>
      <c r="F6" s="30">
        <f t="shared" ref="F6:F9" si="2">B6/D6</f>
        <v>1.3913043478260869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16" t="s">
        <v>69</v>
      </c>
      <c r="B7" s="14">
        <v>217</v>
      </c>
      <c r="C7" s="29">
        <f t="shared" si="0"/>
        <v>0.71617161716171618</v>
      </c>
      <c r="D7" s="14">
        <v>86</v>
      </c>
      <c r="E7" s="29">
        <f t="shared" si="1"/>
        <v>0.28382838283828382</v>
      </c>
      <c r="F7" s="30">
        <f t="shared" si="2"/>
        <v>2.5232558139534884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16" t="s">
        <v>70</v>
      </c>
      <c r="B8" s="14">
        <v>178</v>
      </c>
      <c r="C8" s="29">
        <f t="shared" si="0"/>
        <v>0.7982062780269058</v>
      </c>
      <c r="D8" s="14">
        <v>45</v>
      </c>
      <c r="E8" s="29">
        <f t="shared" si="1"/>
        <v>0.2017937219730942</v>
      </c>
      <c r="F8" s="30">
        <f t="shared" si="2"/>
        <v>3.9555555555555557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16" t="s">
        <v>71</v>
      </c>
      <c r="B9" s="14">
        <v>255</v>
      </c>
      <c r="C9" s="29">
        <f t="shared" si="0"/>
        <v>0.95864661654135341</v>
      </c>
      <c r="D9" s="14">
        <v>11</v>
      </c>
      <c r="E9" s="29">
        <f t="shared" si="1"/>
        <v>4.1353383458646586E-2</v>
      </c>
      <c r="F9" s="30">
        <f t="shared" si="2"/>
        <v>23.181818181818183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0" spans="1:11">
      <c r="A10" s="16"/>
      <c r="C10" s="29"/>
      <c r="E10" s="29"/>
      <c r="F10" s="30"/>
      <c r="H10" s="29"/>
      <c r="J10" s="29"/>
      <c r="K10" s="30"/>
    </row>
    <row r="12" spans="1:11">
      <c r="A12" s="31" t="s">
        <v>93</v>
      </c>
    </row>
    <row r="13" spans="1:11" ht="16">
      <c r="A13" s="15" t="s">
        <v>91</v>
      </c>
      <c r="B13" s="25" t="s">
        <v>184</v>
      </c>
    </row>
  </sheetData>
  <phoneticPr fontId="1" type="noConversion"/>
  <conditionalFormatting sqref="F5:F10 K5:K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7A57-3433-9245-8638-9EB005D3D8D0}">
  <dimension ref="A1:F11"/>
  <sheetViews>
    <sheetView workbookViewId="0">
      <selection activeCell="D12" sqref="D12"/>
    </sheetView>
  </sheetViews>
  <sheetFormatPr baseColWidth="10" defaultRowHeight="15"/>
  <cols>
    <col min="1" max="1" width="22" customWidth="1"/>
  </cols>
  <sheetData>
    <row r="1" spans="1:6">
      <c r="A1" s="28" t="s">
        <v>158</v>
      </c>
    </row>
    <row r="2" spans="1:6">
      <c r="A2" s="28" t="s">
        <v>133</v>
      </c>
    </row>
    <row r="4" spans="1:6">
      <c r="A4" t="s">
        <v>82</v>
      </c>
      <c r="B4" t="s">
        <v>164</v>
      </c>
      <c r="C4" t="s">
        <v>165</v>
      </c>
      <c r="D4" t="s">
        <v>166</v>
      </c>
      <c r="E4" t="s">
        <v>167</v>
      </c>
      <c r="F4" t="s">
        <v>168</v>
      </c>
    </row>
    <row r="5" spans="1:6">
      <c r="A5" s="16" t="s">
        <v>92</v>
      </c>
      <c r="B5" s="14">
        <v>276</v>
      </c>
      <c r="C5" s="29">
        <f>B5/(B5+D5)</f>
        <v>0.77746478873239433</v>
      </c>
      <c r="D5" s="14">
        <v>79</v>
      </c>
      <c r="E5" s="29">
        <f>1-C5</f>
        <v>0.22253521126760567</v>
      </c>
      <c r="F5" s="30">
        <f>B5/D5</f>
        <v>3.4936708860759493</v>
      </c>
    </row>
    <row r="6" spans="1:6">
      <c r="A6" s="16" t="s">
        <v>68</v>
      </c>
      <c r="B6" s="14">
        <v>91</v>
      </c>
      <c r="C6" s="29">
        <f t="shared" ref="C6:C9" si="0">B6/(B6+D6)</f>
        <v>0.7109375</v>
      </c>
      <c r="D6" s="14">
        <v>37</v>
      </c>
      <c r="E6" s="29">
        <f t="shared" ref="E6:E9" si="1">1-C6</f>
        <v>0.2890625</v>
      </c>
      <c r="F6" s="30">
        <f t="shared" ref="F6:F9" si="2">B6/D6</f>
        <v>2.4594594594594597</v>
      </c>
    </row>
    <row r="7" spans="1:6">
      <c r="A7" s="16" t="s">
        <v>69</v>
      </c>
      <c r="B7" s="14">
        <v>171</v>
      </c>
      <c r="C7" s="29">
        <f t="shared" si="0"/>
        <v>0.78801843317972353</v>
      </c>
      <c r="D7" s="14">
        <v>46</v>
      </c>
      <c r="E7" s="29">
        <f t="shared" si="1"/>
        <v>0.21198156682027647</v>
      </c>
      <c r="F7" s="30">
        <f t="shared" si="2"/>
        <v>3.7173913043478262</v>
      </c>
    </row>
    <row r="8" spans="1:6">
      <c r="A8" s="16" t="s">
        <v>70</v>
      </c>
      <c r="B8" s="14">
        <v>164</v>
      </c>
      <c r="C8" s="29">
        <f t="shared" si="0"/>
        <v>0.9213483146067416</v>
      </c>
      <c r="D8" s="14">
        <v>14</v>
      </c>
      <c r="E8" s="29">
        <f t="shared" si="1"/>
        <v>7.8651685393258397E-2</v>
      </c>
      <c r="F8" s="30">
        <f t="shared" si="2"/>
        <v>11.714285714285714</v>
      </c>
    </row>
    <row r="9" spans="1:6">
      <c r="A9" s="16" t="s">
        <v>71</v>
      </c>
      <c r="B9" s="14">
        <v>199</v>
      </c>
      <c r="C9" s="29">
        <f t="shared" si="0"/>
        <v>0.7803921568627451</v>
      </c>
      <c r="D9" s="14">
        <v>56</v>
      </c>
      <c r="E9" s="29">
        <f t="shared" si="1"/>
        <v>0.2196078431372549</v>
      </c>
      <c r="F9" s="30">
        <f t="shared" si="2"/>
        <v>3.5535714285714284</v>
      </c>
    </row>
    <row r="10" spans="1:6">
      <c r="D10" s="14"/>
    </row>
    <row r="11" spans="1:6" ht="16">
      <c r="A11" s="15" t="s">
        <v>99</v>
      </c>
      <c r="B11" s="25" t="s">
        <v>125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9C2E-A660-1145-BFEC-69BBAC387A4B}">
  <dimension ref="A1:I15"/>
  <sheetViews>
    <sheetView zoomScaleNormal="100" workbookViewId="0">
      <selection activeCell="D24" sqref="D24"/>
    </sheetView>
  </sheetViews>
  <sheetFormatPr baseColWidth="10" defaultRowHeight="15"/>
  <cols>
    <col min="1" max="1" width="22" customWidth="1"/>
    <col min="2" max="2" width="11.5" customWidth="1"/>
    <col min="3" max="3" width="11" bestFit="1" customWidth="1"/>
    <col min="7" max="7" width="11" bestFit="1" customWidth="1"/>
    <col min="9" max="9" width="12.1640625" bestFit="1" customWidth="1"/>
  </cols>
  <sheetData>
    <row r="1" spans="1:9">
      <c r="A1" s="1" t="s">
        <v>221</v>
      </c>
    </row>
    <row r="2" spans="1:9">
      <c r="A2" s="28" t="s">
        <v>169</v>
      </c>
    </row>
    <row r="4" spans="1:9">
      <c r="B4" t="s">
        <v>139</v>
      </c>
      <c r="C4" t="s">
        <v>217</v>
      </c>
      <c r="D4" t="s">
        <v>218</v>
      </c>
      <c r="E4" t="s">
        <v>217</v>
      </c>
      <c r="F4" t="s">
        <v>218</v>
      </c>
      <c r="G4" t="s">
        <v>219</v>
      </c>
      <c r="H4" t="s">
        <v>220</v>
      </c>
    </row>
    <row r="5" spans="1:9">
      <c r="A5" s="26" t="s">
        <v>144</v>
      </c>
      <c r="B5" t="s">
        <v>146</v>
      </c>
      <c r="C5" t="s">
        <v>145</v>
      </c>
      <c r="E5" t="s">
        <v>148</v>
      </c>
      <c r="G5" t="s">
        <v>147</v>
      </c>
    </row>
    <row r="6" spans="1:9">
      <c r="A6" s="32" t="s">
        <v>135</v>
      </c>
      <c r="B6" s="34">
        <v>450</v>
      </c>
      <c r="C6" s="34">
        <v>47</v>
      </c>
      <c r="D6" s="33">
        <f>C6/B6</f>
        <v>0.10444444444444445</v>
      </c>
      <c r="E6" s="34">
        <v>26</v>
      </c>
      <c r="F6" s="33">
        <f>E6/B6</f>
        <v>5.7777777777777775E-2</v>
      </c>
      <c r="G6" s="34">
        <v>27</v>
      </c>
      <c r="H6" s="33">
        <f>G6/B6</f>
        <v>0.06</v>
      </c>
    </row>
    <row r="7" spans="1:9">
      <c r="A7" s="32" t="s">
        <v>136</v>
      </c>
      <c r="B7" s="34">
        <v>7176</v>
      </c>
      <c r="C7" s="34">
        <v>5743</v>
      </c>
      <c r="D7" s="33">
        <f t="shared" ref="D7:D9" si="0">C7/B7</f>
        <v>0.8003065774804905</v>
      </c>
      <c r="E7" s="34">
        <v>4652</v>
      </c>
      <c r="F7" s="33">
        <f t="shared" ref="F7:F10" si="1">E7/B7</f>
        <v>0.6482720178372352</v>
      </c>
      <c r="G7" s="34">
        <v>3029</v>
      </c>
      <c r="H7" s="33">
        <f>G7/B7</f>
        <v>0.42210144927536231</v>
      </c>
    </row>
    <row r="8" spans="1:9">
      <c r="A8" s="32" t="s">
        <v>137</v>
      </c>
      <c r="B8" s="34">
        <v>608</v>
      </c>
      <c r="C8" s="34">
        <v>40</v>
      </c>
      <c r="D8" s="33">
        <f t="shared" si="0"/>
        <v>6.5789473684210523E-2</v>
      </c>
      <c r="E8" s="34">
        <v>33</v>
      </c>
      <c r="F8" s="33">
        <f t="shared" si="1"/>
        <v>5.4276315789473686E-2</v>
      </c>
      <c r="G8" s="34">
        <v>27</v>
      </c>
      <c r="H8" s="33">
        <f>G8/B8</f>
        <v>4.4407894736842105E-2</v>
      </c>
    </row>
    <row r="9" spans="1:9">
      <c r="A9" s="32" t="s">
        <v>138</v>
      </c>
      <c r="B9" s="34">
        <v>1002</v>
      </c>
      <c r="C9" s="34">
        <v>533</v>
      </c>
      <c r="D9" s="33">
        <f t="shared" si="0"/>
        <v>0.53193612774451093</v>
      </c>
      <c r="E9" s="34">
        <v>486</v>
      </c>
      <c r="F9" s="33">
        <f t="shared" si="1"/>
        <v>0.48502994011976047</v>
      </c>
      <c r="G9" s="34">
        <v>424</v>
      </c>
      <c r="H9" s="33">
        <f>G9/B9</f>
        <v>0.42315369261477048</v>
      </c>
    </row>
    <row r="10" spans="1:9">
      <c r="A10" s="16" t="s">
        <v>52</v>
      </c>
      <c r="B10" s="34">
        <f>SUM(B6:B9)</f>
        <v>9236</v>
      </c>
      <c r="C10" s="34">
        <f>SUM(C6:C9)</f>
        <v>6363</v>
      </c>
      <c r="D10" s="33">
        <f>C10/B10</f>
        <v>0.68893460372455606</v>
      </c>
      <c r="E10" s="34">
        <f>SUM(E6:E9)</f>
        <v>5197</v>
      </c>
      <c r="F10" s="33">
        <f t="shared" si="1"/>
        <v>0.56268947596362062</v>
      </c>
      <c r="G10" s="34">
        <f>SUM(G6:G9)</f>
        <v>3507</v>
      </c>
      <c r="H10" s="33">
        <f>G10/B10</f>
        <v>0.37970983109571244</v>
      </c>
    </row>
    <row r="11" spans="1:9">
      <c r="A11" s="16"/>
      <c r="B11" s="14"/>
      <c r="C11" s="14"/>
      <c r="D11" s="33"/>
      <c r="E11" s="33"/>
      <c r="F11" s="33"/>
      <c r="G11" s="14"/>
      <c r="H11" s="33"/>
    </row>
    <row r="12" spans="1:9">
      <c r="D12" s="14"/>
      <c r="E12" s="14"/>
      <c r="F12" s="14"/>
      <c r="I12" t="s">
        <v>141</v>
      </c>
    </row>
    <row r="13" spans="1:9">
      <c r="A13" s="15" t="s">
        <v>140</v>
      </c>
      <c r="B13" s="34">
        <v>4151387</v>
      </c>
      <c r="C13" s="35">
        <v>2571013</v>
      </c>
      <c r="D13" s="35"/>
      <c r="E13" s="35"/>
      <c r="F13" s="35"/>
      <c r="G13" s="35">
        <v>809037</v>
      </c>
      <c r="H13" s="35"/>
      <c r="I13" s="35">
        <v>119146348</v>
      </c>
    </row>
    <row r="14" spans="1:9">
      <c r="A14" s="15" t="s">
        <v>142</v>
      </c>
      <c r="B14" s="29">
        <f>B13/I13</f>
        <v>3.484275489501365E-2</v>
      </c>
      <c r="C14" s="29">
        <f>C13/I13</f>
        <v>2.1578613555154877E-2</v>
      </c>
      <c r="G14" s="29">
        <f>G13/I13</f>
        <v>6.790279463706265E-3</v>
      </c>
    </row>
    <row r="15" spans="1:9" ht="17">
      <c r="A15" s="15" t="s">
        <v>99</v>
      </c>
      <c r="C15" s="26" t="s">
        <v>143</v>
      </c>
      <c r="G15" s="26" t="s">
        <v>143</v>
      </c>
    </row>
  </sheetData>
  <phoneticPr fontId="1" type="noConversion"/>
  <conditionalFormatting sqref="D11:F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  <ignoredErrors>
    <ignoredError sqref="D10 F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7556-73A8-C343-81EB-00504EB0F78B}">
  <dimension ref="A1:G13"/>
  <sheetViews>
    <sheetView workbookViewId="0">
      <selection sqref="A1:A2"/>
    </sheetView>
  </sheetViews>
  <sheetFormatPr baseColWidth="10" defaultRowHeight="15"/>
  <cols>
    <col min="1" max="1" width="21.5" customWidth="1"/>
  </cols>
  <sheetData>
    <row r="1" spans="1:7">
      <c r="A1" s="1" t="s">
        <v>170</v>
      </c>
      <c r="B1" s="36"/>
      <c r="C1" s="36"/>
      <c r="D1" s="36"/>
      <c r="E1" s="36"/>
      <c r="F1" s="36"/>
    </row>
    <row r="2" spans="1:7">
      <c r="A2" s="1" t="s">
        <v>171</v>
      </c>
      <c r="B2" s="36"/>
      <c r="C2" s="36"/>
      <c r="D2" s="36"/>
      <c r="E2" s="36"/>
      <c r="F2" s="36"/>
    </row>
    <row r="3" spans="1:7">
      <c r="A3" s="36"/>
      <c r="B3" s="36"/>
      <c r="C3" s="36"/>
      <c r="D3" s="36"/>
      <c r="E3" s="36"/>
      <c r="F3" s="36"/>
      <c r="G3" s="36"/>
    </row>
    <row r="4" spans="1:7">
      <c r="A4" s="36"/>
      <c r="B4" s="54" t="s">
        <v>149</v>
      </c>
      <c r="C4" s="55"/>
      <c r="D4" s="54" t="s">
        <v>150</v>
      </c>
      <c r="E4" s="55"/>
      <c r="F4" s="54" t="s">
        <v>215</v>
      </c>
      <c r="G4" s="55"/>
    </row>
    <row r="5" spans="1:7">
      <c r="A5" s="37" t="s">
        <v>53</v>
      </c>
      <c r="B5" s="40">
        <v>14890</v>
      </c>
      <c r="C5" s="38">
        <v>1</v>
      </c>
      <c r="D5" s="40">
        <v>74679</v>
      </c>
      <c r="E5" s="38">
        <v>1</v>
      </c>
      <c r="F5" s="40">
        <v>42902</v>
      </c>
      <c r="G5" s="38">
        <v>1</v>
      </c>
    </row>
    <row r="6" spans="1:7">
      <c r="A6" s="37" t="s">
        <v>151</v>
      </c>
      <c r="B6" s="40">
        <v>479</v>
      </c>
      <c r="C6" s="38">
        <v>3.2199999999999999E-2</v>
      </c>
      <c r="D6" s="40">
        <v>14204</v>
      </c>
      <c r="E6" s="38">
        <v>0.19020000000000001</v>
      </c>
      <c r="F6" s="40">
        <v>14813</v>
      </c>
      <c r="G6" s="38">
        <v>0.3453</v>
      </c>
    </row>
    <row r="7" spans="1:7">
      <c r="A7" s="37" t="s">
        <v>152</v>
      </c>
      <c r="B7" s="40">
        <v>1604</v>
      </c>
      <c r="C7" s="38">
        <v>0.1077</v>
      </c>
      <c r="D7" s="40">
        <v>34490</v>
      </c>
      <c r="E7" s="38">
        <v>0.46179999999999999</v>
      </c>
      <c r="F7" s="40">
        <v>10857</v>
      </c>
      <c r="G7" s="38">
        <v>0.25309999999999999</v>
      </c>
    </row>
    <row r="8" spans="1:7">
      <c r="A8" s="37" t="s">
        <v>153</v>
      </c>
      <c r="B8" s="40">
        <v>1322</v>
      </c>
      <c r="C8" s="38">
        <v>8.8800000000000004E-2</v>
      </c>
      <c r="D8" s="40">
        <v>17780</v>
      </c>
      <c r="E8" s="38">
        <v>0.23810000000000001</v>
      </c>
      <c r="F8" s="40">
        <v>15754</v>
      </c>
      <c r="G8" s="38">
        <v>0.36720000000000003</v>
      </c>
    </row>
    <row r="9" spans="1:7">
      <c r="A9" s="37" t="s">
        <v>154</v>
      </c>
      <c r="B9" s="40">
        <v>447</v>
      </c>
      <c r="C9" s="38">
        <v>0.03</v>
      </c>
      <c r="D9" s="40">
        <v>5352</v>
      </c>
      <c r="E9" s="38">
        <v>7.17E-2</v>
      </c>
      <c r="F9" s="40">
        <v>922</v>
      </c>
      <c r="G9" s="38">
        <v>2.1499999999999998E-2</v>
      </c>
    </row>
    <row r="10" spans="1:7">
      <c r="A10" s="37" t="s">
        <v>155</v>
      </c>
      <c r="B10" s="40">
        <v>11038</v>
      </c>
      <c r="C10" s="38">
        <v>0.74129999999999996</v>
      </c>
      <c r="D10" s="40">
        <v>2853</v>
      </c>
      <c r="E10" s="38">
        <v>3.8199999999999998E-2</v>
      </c>
      <c r="F10" s="40">
        <v>556</v>
      </c>
      <c r="G10" s="38">
        <v>1.2999999999999999E-2</v>
      </c>
    </row>
    <row r="12" spans="1:7">
      <c r="B12" t="s">
        <v>216</v>
      </c>
      <c r="C12" s="41"/>
    </row>
    <row r="13" spans="1:7" ht="17">
      <c r="A13" s="15" t="s">
        <v>91</v>
      </c>
      <c r="B13" s="15" t="s">
        <v>156</v>
      </c>
      <c r="C13" s="42"/>
    </row>
  </sheetData>
  <mergeCells count="3">
    <mergeCell ref="B4:C4"/>
    <mergeCell ref="D4:E4"/>
    <mergeCell ref="F4:G4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8D6F-D3E8-B84F-A2F7-D82F89F8DCE7}">
  <dimension ref="A1:S87"/>
  <sheetViews>
    <sheetView workbookViewId="0">
      <selection activeCell="I21" sqref="I21"/>
    </sheetView>
  </sheetViews>
  <sheetFormatPr baseColWidth="10" defaultRowHeight="15"/>
  <cols>
    <col min="1" max="1" width="13.83203125" style="14" bestFit="1" customWidth="1"/>
    <col min="2" max="2" width="16.83203125" style="39" bestFit="1" customWidth="1"/>
    <col min="3" max="5" width="10.83203125" style="14"/>
    <col min="6" max="6" width="13.83203125" style="14" bestFit="1" customWidth="1"/>
    <col min="7" max="7" width="14.5" style="39" bestFit="1" customWidth="1"/>
    <col min="8" max="10" width="10.83203125" style="14"/>
    <col min="11" max="11" width="14.5" style="14" bestFit="1" customWidth="1"/>
    <col min="12" max="12" width="14.1640625" style="39" bestFit="1" customWidth="1"/>
    <col min="13" max="15" width="10.83203125" style="14"/>
    <col min="16" max="16" width="14.5" style="14" bestFit="1" customWidth="1"/>
    <col min="17" max="17" width="14.5" style="39" bestFit="1" customWidth="1"/>
    <col min="18" max="16384" width="10.83203125" style="14"/>
  </cols>
  <sheetData>
    <row r="1" spans="1:19">
      <c r="A1" s="1" t="s">
        <v>330</v>
      </c>
    </row>
    <row r="2" spans="1:19">
      <c r="A2" s="1" t="s">
        <v>331</v>
      </c>
    </row>
    <row r="4" spans="1:19">
      <c r="A4" s="56" t="s">
        <v>298</v>
      </c>
      <c r="B4" s="56"/>
      <c r="C4" s="56"/>
      <c r="D4" s="56"/>
      <c r="F4" s="56" t="s">
        <v>299</v>
      </c>
      <c r="G4" s="56"/>
      <c r="H4" s="56"/>
      <c r="I4" s="56"/>
      <c r="K4" s="56" t="s">
        <v>300</v>
      </c>
      <c r="L4" s="56"/>
      <c r="M4" s="56"/>
      <c r="N4" s="56"/>
      <c r="P4" s="56" t="s">
        <v>301</v>
      </c>
      <c r="Q4" s="56"/>
      <c r="R4" s="56"/>
      <c r="S4" s="56"/>
    </row>
    <row r="5" spans="1:19" s="46" customFormat="1">
      <c r="A5" s="46" t="s">
        <v>314</v>
      </c>
      <c r="B5" s="46" t="s">
        <v>315</v>
      </c>
      <c r="C5" s="46" t="s">
        <v>312</v>
      </c>
      <c r="D5" s="46" t="s">
        <v>313</v>
      </c>
      <c r="F5" s="46" t="s">
        <v>314</v>
      </c>
      <c r="G5" s="46" t="s">
        <v>315</v>
      </c>
      <c r="H5" s="46" t="s">
        <v>312</v>
      </c>
      <c r="I5" s="46" t="s">
        <v>313</v>
      </c>
      <c r="K5" s="46" t="s">
        <v>314</v>
      </c>
      <c r="L5" s="46" t="s">
        <v>315</v>
      </c>
      <c r="M5" s="46" t="s">
        <v>312</v>
      </c>
      <c r="N5" s="46" t="s">
        <v>313</v>
      </c>
      <c r="P5" s="46" t="s">
        <v>314</v>
      </c>
      <c r="Q5" s="46" t="s">
        <v>315</v>
      </c>
      <c r="R5" s="46" t="s">
        <v>312</v>
      </c>
      <c r="S5" s="46" t="s">
        <v>313</v>
      </c>
    </row>
    <row r="6" spans="1:19">
      <c r="A6" s="47" t="s">
        <v>294</v>
      </c>
      <c r="B6" s="48" t="s">
        <v>222</v>
      </c>
      <c r="C6" s="14">
        <v>8175</v>
      </c>
      <c r="D6" s="33">
        <f>C6/C$10</f>
        <v>0.23328482150500812</v>
      </c>
      <c r="F6" s="47" t="s">
        <v>302</v>
      </c>
      <c r="G6" s="39" t="s">
        <v>306</v>
      </c>
      <c r="H6" s="14">
        <v>0</v>
      </c>
      <c r="I6" s="33">
        <v>0</v>
      </c>
      <c r="K6" s="47" t="s">
        <v>310</v>
      </c>
      <c r="L6" s="39" t="s">
        <v>307</v>
      </c>
      <c r="M6" s="14">
        <v>0</v>
      </c>
      <c r="N6" s="33">
        <f>M6/M$10</f>
        <v>0</v>
      </c>
      <c r="P6" s="47" t="s">
        <v>316</v>
      </c>
      <c r="Q6" s="39" t="s">
        <v>320</v>
      </c>
      <c r="R6" s="14">
        <v>0</v>
      </c>
      <c r="S6" s="33">
        <f>R6/R$10</f>
        <v>0</v>
      </c>
    </row>
    <row r="7" spans="1:19">
      <c r="A7" s="47" t="s">
        <v>321</v>
      </c>
      <c r="B7" s="48" t="s">
        <v>146</v>
      </c>
      <c r="C7" s="14">
        <f>C29</f>
        <v>14807</v>
      </c>
      <c r="D7" s="33">
        <f t="shared" ref="D7:D10" si="0">C7/C$10</f>
        <v>0.42253802471249607</v>
      </c>
      <c r="F7" s="47" t="s">
        <v>304</v>
      </c>
      <c r="G7" s="39" t="s">
        <v>291</v>
      </c>
      <c r="H7" s="14">
        <v>2704</v>
      </c>
      <c r="I7" s="33">
        <f>H7/H$10</f>
        <v>1</v>
      </c>
      <c r="K7" s="47" t="s">
        <v>309</v>
      </c>
      <c r="L7" s="39" t="s">
        <v>292</v>
      </c>
      <c r="M7" s="14">
        <v>2228</v>
      </c>
      <c r="N7" s="33">
        <f>M7/M$10</f>
        <v>1</v>
      </c>
      <c r="P7" s="47" t="s">
        <v>319</v>
      </c>
      <c r="Q7" s="39" t="s">
        <v>293</v>
      </c>
      <c r="R7" s="14">
        <v>1565</v>
      </c>
      <c r="S7" s="33">
        <f>R7/R$10</f>
        <v>1</v>
      </c>
    </row>
    <row r="8" spans="1:19">
      <c r="A8" s="49" t="s">
        <v>322</v>
      </c>
      <c r="B8" s="48" t="s">
        <v>146</v>
      </c>
      <c r="C8" s="14">
        <f>C41</f>
        <v>3573</v>
      </c>
      <c r="D8" s="33">
        <f t="shared" si="0"/>
        <v>0.10196044859173016</v>
      </c>
      <c r="F8" s="49" t="s">
        <v>305</v>
      </c>
      <c r="G8" s="39" t="s">
        <v>146</v>
      </c>
      <c r="H8" s="14">
        <v>0</v>
      </c>
      <c r="I8" s="33">
        <v>0</v>
      </c>
      <c r="K8" s="49" t="s">
        <v>311</v>
      </c>
      <c r="L8" s="39" t="s">
        <v>146</v>
      </c>
      <c r="M8" s="14">
        <v>0</v>
      </c>
      <c r="N8" s="33">
        <f t="shared" ref="N8:N9" si="1">M8/M$10</f>
        <v>0</v>
      </c>
      <c r="P8" s="49" t="s">
        <v>317</v>
      </c>
      <c r="Q8" s="39" t="s">
        <v>146</v>
      </c>
      <c r="R8" s="14">
        <v>0</v>
      </c>
      <c r="S8" s="33">
        <f t="shared" ref="S8:S9" si="2">R8/R$10</f>
        <v>0</v>
      </c>
    </row>
    <row r="9" spans="1:19">
      <c r="A9" s="49" t="s">
        <v>323</v>
      </c>
      <c r="B9" s="48" t="s">
        <v>146</v>
      </c>
      <c r="C9" s="14">
        <f>C85</f>
        <v>8488</v>
      </c>
      <c r="D9" s="33">
        <f t="shared" si="0"/>
        <v>0.24221670519076563</v>
      </c>
      <c r="F9" s="49" t="s">
        <v>303</v>
      </c>
      <c r="G9" s="39" t="s">
        <v>146</v>
      </c>
      <c r="H9" s="14">
        <v>0</v>
      </c>
      <c r="I9" s="33">
        <v>0</v>
      </c>
      <c r="K9" s="49" t="s">
        <v>308</v>
      </c>
      <c r="L9" s="39" t="s">
        <v>146</v>
      </c>
      <c r="M9" s="14">
        <v>0</v>
      </c>
      <c r="N9" s="33">
        <f t="shared" si="1"/>
        <v>0</v>
      </c>
      <c r="P9" s="49" t="s">
        <v>318</v>
      </c>
      <c r="Q9" s="39" t="s">
        <v>146</v>
      </c>
      <c r="R9" s="14">
        <v>0</v>
      </c>
      <c r="S9" s="33">
        <f t="shared" si="2"/>
        <v>0</v>
      </c>
    </row>
    <row r="10" spans="1:19">
      <c r="A10" s="46" t="s">
        <v>290</v>
      </c>
      <c r="B10" s="48" t="s">
        <v>146</v>
      </c>
      <c r="C10" s="14">
        <f>C87</f>
        <v>35043</v>
      </c>
      <c r="D10" s="33">
        <f t="shared" si="0"/>
        <v>1</v>
      </c>
      <c r="F10" s="46" t="s">
        <v>290</v>
      </c>
      <c r="G10" s="39" t="s">
        <v>146</v>
      </c>
      <c r="H10" s="14">
        <v>2704</v>
      </c>
      <c r="I10" s="33">
        <f>H10/H$10</f>
        <v>1</v>
      </c>
      <c r="K10" s="46" t="s">
        <v>290</v>
      </c>
      <c r="L10" s="39" t="s">
        <v>146</v>
      </c>
      <c r="M10" s="14">
        <v>2228</v>
      </c>
      <c r="N10" s="33">
        <f>M10/M$10</f>
        <v>1</v>
      </c>
      <c r="P10" s="46" t="s">
        <v>290</v>
      </c>
      <c r="Q10" s="39" t="s">
        <v>146</v>
      </c>
      <c r="R10" s="14">
        <v>1565</v>
      </c>
      <c r="S10" s="33">
        <f>R10/R$10</f>
        <v>1</v>
      </c>
    </row>
    <row r="11" spans="1:19">
      <c r="A11" s="46"/>
      <c r="B11" s="48"/>
      <c r="D11" s="33"/>
      <c r="F11" s="46"/>
      <c r="I11" s="33"/>
      <c r="K11" s="46"/>
      <c r="N11" s="33"/>
      <c r="P11" s="46"/>
      <c r="S11" s="33"/>
    </row>
    <row r="12" spans="1:19">
      <c r="A12" s="46"/>
      <c r="B12" s="48"/>
      <c r="D12" s="33"/>
      <c r="F12" s="46"/>
      <c r="I12" s="33"/>
      <c r="K12" s="46"/>
      <c r="N12" s="33"/>
      <c r="P12" s="46"/>
      <c r="S12" s="33"/>
    </row>
    <row r="13" spans="1:19">
      <c r="A13" s="14" t="s">
        <v>332</v>
      </c>
    </row>
    <row r="14" spans="1:19">
      <c r="A14" s="57" t="s">
        <v>295</v>
      </c>
      <c r="B14" s="48" t="s">
        <v>223</v>
      </c>
      <c r="C14" s="14">
        <v>2654</v>
      </c>
      <c r="G14" s="15" t="s">
        <v>333</v>
      </c>
      <c r="H14" s="33">
        <f>SUM(C6:C7,H6:H7,M6:M7,R6:R7)/SUM(C10,H10,M10,R10)</f>
        <v>0.70965334617236397</v>
      </c>
      <c r="I14" s="59" t="s">
        <v>338</v>
      </c>
    </row>
    <row r="15" spans="1:19">
      <c r="A15" s="56"/>
      <c r="B15" s="48" t="s">
        <v>224</v>
      </c>
      <c r="C15" s="14">
        <v>2264</v>
      </c>
      <c r="G15" s="15" t="s">
        <v>334</v>
      </c>
      <c r="H15" s="33">
        <f>SUM(C6,C8,H6,H8,M6,M8,R6,R8)/SUM(C10,H10,M10,R10)</f>
        <v>0.28281174771304768</v>
      </c>
      <c r="I15" s="59" t="s">
        <v>337</v>
      </c>
    </row>
    <row r="16" spans="1:19">
      <c r="A16" s="56"/>
      <c r="B16" s="48" t="s">
        <v>225</v>
      </c>
      <c r="C16" s="14">
        <v>1635</v>
      </c>
      <c r="G16" s="15" t="s">
        <v>335</v>
      </c>
      <c r="H16" s="33">
        <f>SUM(C6:C8,H6:H8,M6:M8,R6:R8)/SUM(C10,H10,M10,R10)</f>
        <v>0.79566682715454984</v>
      </c>
      <c r="I16" s="59" t="s">
        <v>339</v>
      </c>
    </row>
    <row r="17" spans="1:9">
      <c r="A17" s="56"/>
      <c r="B17" s="48" t="s">
        <v>226</v>
      </c>
      <c r="C17" s="14">
        <v>1489</v>
      </c>
    </row>
    <row r="18" spans="1:9">
      <c r="A18" s="56"/>
      <c r="B18" s="48" t="s">
        <v>227</v>
      </c>
      <c r="C18" s="14">
        <v>1090</v>
      </c>
      <c r="G18" s="15" t="s">
        <v>336</v>
      </c>
      <c r="H18" s="33">
        <f>SUM(C6,H6,M6,R6)/SUM(C10,H10,M10,R10)</f>
        <v>0.19679826673086181</v>
      </c>
      <c r="I18" s="59" t="s">
        <v>340</v>
      </c>
    </row>
    <row r="19" spans="1:9">
      <c r="A19" s="56"/>
      <c r="B19" s="48" t="s">
        <v>228</v>
      </c>
      <c r="C19" s="14">
        <v>963</v>
      </c>
    </row>
    <row r="20" spans="1:9">
      <c r="A20" s="56"/>
      <c r="B20" s="48" t="s">
        <v>229</v>
      </c>
      <c r="C20" s="14">
        <v>954</v>
      </c>
    </row>
    <row r="21" spans="1:9">
      <c r="A21" s="56"/>
      <c r="B21" s="48" t="s">
        <v>230</v>
      </c>
      <c r="C21" s="14">
        <v>897</v>
      </c>
    </row>
    <row r="22" spans="1:9">
      <c r="A22" s="56"/>
      <c r="B22" s="48" t="s">
        <v>231</v>
      </c>
      <c r="C22" s="14">
        <v>649</v>
      </c>
    </row>
    <row r="23" spans="1:9">
      <c r="A23" s="56"/>
      <c r="B23" s="48" t="s">
        <v>232</v>
      </c>
      <c r="C23" s="14">
        <v>583</v>
      </c>
    </row>
    <row r="24" spans="1:9">
      <c r="A24" s="56"/>
      <c r="B24" s="48" t="s">
        <v>233</v>
      </c>
      <c r="C24" s="14">
        <v>434</v>
      </c>
    </row>
    <row r="25" spans="1:9">
      <c r="A25" s="56"/>
      <c r="B25" s="48" t="s">
        <v>234</v>
      </c>
      <c r="C25" s="14">
        <v>363</v>
      </c>
    </row>
    <row r="26" spans="1:9">
      <c r="A26" s="56"/>
      <c r="B26" s="48" t="s">
        <v>235</v>
      </c>
      <c r="C26" s="14">
        <v>333</v>
      </c>
    </row>
    <row r="27" spans="1:9">
      <c r="A27" s="56"/>
      <c r="B27" s="48" t="s">
        <v>236</v>
      </c>
      <c r="C27" s="14">
        <v>320</v>
      </c>
    </row>
    <row r="28" spans="1:9">
      <c r="A28" s="56"/>
      <c r="B28" s="48" t="s">
        <v>237</v>
      </c>
      <c r="C28" s="14">
        <v>179</v>
      </c>
    </row>
    <row r="29" spans="1:9">
      <c r="B29" s="48" t="s">
        <v>52</v>
      </c>
      <c r="C29" s="14">
        <v>14807</v>
      </c>
      <c r="D29" s="33">
        <f>C29/C$87</f>
        <v>0.42253802471249607</v>
      </c>
    </row>
    <row r="31" spans="1:9">
      <c r="A31" s="58" t="s">
        <v>296</v>
      </c>
      <c r="B31" s="48" t="s">
        <v>238</v>
      </c>
      <c r="C31" s="14">
        <v>1257</v>
      </c>
    </row>
    <row r="32" spans="1:9">
      <c r="A32" s="58"/>
      <c r="B32" s="48" t="s">
        <v>239</v>
      </c>
      <c r="C32" s="14">
        <v>460</v>
      </c>
    </row>
    <row r="33" spans="1:4">
      <c r="A33" s="58"/>
      <c r="B33" s="48" t="s">
        <v>240</v>
      </c>
      <c r="C33" s="14">
        <v>433</v>
      </c>
    </row>
    <row r="34" spans="1:4">
      <c r="A34" s="58"/>
      <c r="B34" s="48" t="s">
        <v>241</v>
      </c>
      <c r="C34" s="14">
        <v>389</v>
      </c>
    </row>
    <row r="35" spans="1:4">
      <c r="A35" s="58"/>
      <c r="B35" s="48" t="s">
        <v>242</v>
      </c>
      <c r="C35" s="14">
        <v>301</v>
      </c>
    </row>
    <row r="36" spans="1:4">
      <c r="A36" s="58"/>
      <c r="B36" s="48" t="s">
        <v>243</v>
      </c>
      <c r="C36" s="14">
        <v>221</v>
      </c>
    </row>
    <row r="37" spans="1:4">
      <c r="A37" s="58"/>
      <c r="B37" s="48" t="s">
        <v>244</v>
      </c>
      <c r="C37" s="14">
        <v>173</v>
      </c>
    </row>
    <row r="38" spans="1:4">
      <c r="A38" s="58"/>
      <c r="B38" s="48" t="s">
        <v>245</v>
      </c>
      <c r="C38" s="14">
        <v>121</v>
      </c>
    </row>
    <row r="39" spans="1:4">
      <c r="A39" s="58"/>
      <c r="B39" s="48" t="s">
        <v>246</v>
      </c>
      <c r="C39" s="14">
        <v>115</v>
      </c>
    </row>
    <row r="40" spans="1:4">
      <c r="A40" s="58"/>
      <c r="B40" s="48" t="s">
        <v>247</v>
      </c>
      <c r="C40" s="14">
        <v>103</v>
      </c>
    </row>
    <row r="41" spans="1:4">
      <c r="B41" s="48" t="s">
        <v>52</v>
      </c>
      <c r="C41" s="14">
        <v>3573</v>
      </c>
      <c r="D41" s="33">
        <f>C41/C$87</f>
        <v>0.10196044859173016</v>
      </c>
    </row>
    <row r="43" spans="1:4">
      <c r="A43" s="58" t="s">
        <v>297</v>
      </c>
      <c r="B43" s="48" t="s">
        <v>248</v>
      </c>
      <c r="C43" s="14">
        <v>707</v>
      </c>
    </row>
    <row r="44" spans="1:4">
      <c r="A44" s="58"/>
      <c r="B44" s="48" t="s">
        <v>249</v>
      </c>
      <c r="C44" s="14">
        <v>505</v>
      </c>
    </row>
    <row r="45" spans="1:4">
      <c r="A45" s="58"/>
      <c r="B45" s="48" t="s">
        <v>250</v>
      </c>
      <c r="C45" s="14">
        <v>477</v>
      </c>
    </row>
    <row r="46" spans="1:4">
      <c r="A46" s="58"/>
      <c r="B46" s="48" t="s">
        <v>251</v>
      </c>
      <c r="C46" s="14">
        <v>401</v>
      </c>
    </row>
    <row r="47" spans="1:4">
      <c r="A47" s="58"/>
      <c r="B47" s="48" t="s">
        <v>252</v>
      </c>
      <c r="C47" s="14">
        <v>338</v>
      </c>
    </row>
    <row r="48" spans="1:4">
      <c r="A48" s="58"/>
      <c r="B48" s="48" t="s">
        <v>253</v>
      </c>
      <c r="C48" s="14">
        <v>288</v>
      </c>
    </row>
    <row r="49" spans="1:3">
      <c r="A49" s="58"/>
      <c r="B49" s="48" t="s">
        <v>254</v>
      </c>
      <c r="C49" s="14">
        <v>280</v>
      </c>
    </row>
    <row r="50" spans="1:3">
      <c r="A50" s="58"/>
      <c r="B50" s="48" t="s">
        <v>255</v>
      </c>
      <c r="C50" s="14">
        <v>271</v>
      </c>
    </row>
    <row r="51" spans="1:3">
      <c r="A51" s="58"/>
      <c r="B51" s="48" t="s">
        <v>256</v>
      </c>
      <c r="C51" s="14">
        <v>263</v>
      </c>
    </row>
    <row r="52" spans="1:3">
      <c r="A52" s="58"/>
      <c r="B52" s="48" t="s">
        <v>257</v>
      </c>
      <c r="C52" s="14">
        <v>253</v>
      </c>
    </row>
    <row r="53" spans="1:3">
      <c r="A53" s="58"/>
      <c r="B53" s="48" t="s">
        <v>258</v>
      </c>
      <c r="C53" s="14">
        <v>250</v>
      </c>
    </row>
    <row r="54" spans="1:3">
      <c r="A54" s="58"/>
      <c r="B54" s="48" t="s">
        <v>259</v>
      </c>
      <c r="C54" s="14">
        <v>249</v>
      </c>
    </row>
    <row r="55" spans="1:3">
      <c r="A55" s="58"/>
      <c r="B55" s="48" t="s">
        <v>260</v>
      </c>
      <c r="C55" s="14">
        <v>237</v>
      </c>
    </row>
    <row r="56" spans="1:3">
      <c r="A56" s="58"/>
      <c r="B56" s="48" t="s">
        <v>261</v>
      </c>
      <c r="C56" s="14">
        <v>205</v>
      </c>
    </row>
    <row r="57" spans="1:3">
      <c r="A57" s="58"/>
      <c r="B57" s="48" t="s">
        <v>262</v>
      </c>
      <c r="C57" s="14">
        <v>205</v>
      </c>
    </row>
    <row r="58" spans="1:3">
      <c r="A58" s="58"/>
      <c r="B58" s="48" t="s">
        <v>263</v>
      </c>
      <c r="C58" s="14">
        <v>204</v>
      </c>
    </row>
    <row r="59" spans="1:3">
      <c r="A59" s="58"/>
      <c r="B59" s="48" t="s">
        <v>264</v>
      </c>
      <c r="C59" s="14">
        <v>183</v>
      </c>
    </row>
    <row r="60" spans="1:3">
      <c r="A60" s="58"/>
      <c r="B60" s="48" t="s">
        <v>265</v>
      </c>
      <c r="C60" s="14">
        <v>178</v>
      </c>
    </row>
    <row r="61" spans="1:3">
      <c r="A61" s="58"/>
      <c r="B61" s="48" t="s">
        <v>266</v>
      </c>
      <c r="C61" s="14">
        <v>173</v>
      </c>
    </row>
    <row r="62" spans="1:3">
      <c r="A62" s="58"/>
      <c r="B62" s="48" t="s">
        <v>267</v>
      </c>
      <c r="C62" s="14">
        <v>168</v>
      </c>
    </row>
    <row r="63" spans="1:3">
      <c r="A63" s="58"/>
      <c r="B63" s="48" t="s">
        <v>268</v>
      </c>
      <c r="C63" s="14">
        <v>156</v>
      </c>
    </row>
    <row r="64" spans="1:3">
      <c r="A64" s="58"/>
      <c r="B64" s="48" t="s">
        <v>269</v>
      </c>
      <c r="C64" s="14">
        <v>153</v>
      </c>
    </row>
    <row r="65" spans="1:3">
      <c r="A65" s="58"/>
      <c r="B65" s="48" t="s">
        <v>270</v>
      </c>
      <c r="C65" s="14">
        <v>146</v>
      </c>
    </row>
    <row r="66" spans="1:3">
      <c r="A66" s="58"/>
      <c r="B66" s="48" t="s">
        <v>271</v>
      </c>
      <c r="C66" s="14">
        <v>143</v>
      </c>
    </row>
    <row r="67" spans="1:3">
      <c r="A67" s="58"/>
      <c r="B67" s="48" t="s">
        <v>272</v>
      </c>
      <c r="C67" s="14">
        <v>139</v>
      </c>
    </row>
    <row r="68" spans="1:3">
      <c r="A68" s="58"/>
      <c r="B68" s="48" t="s">
        <v>273</v>
      </c>
      <c r="C68" s="14">
        <v>135</v>
      </c>
    </row>
    <row r="69" spans="1:3">
      <c r="A69" s="58"/>
      <c r="B69" s="48" t="s">
        <v>274</v>
      </c>
      <c r="C69" s="14">
        <v>130</v>
      </c>
    </row>
    <row r="70" spans="1:3">
      <c r="A70" s="58"/>
      <c r="B70" s="48" t="s">
        <v>275</v>
      </c>
      <c r="C70" s="14">
        <v>127</v>
      </c>
    </row>
    <row r="71" spans="1:3">
      <c r="A71" s="58"/>
      <c r="B71" s="48" t="s">
        <v>276</v>
      </c>
      <c r="C71" s="14">
        <v>126</v>
      </c>
    </row>
    <row r="72" spans="1:3">
      <c r="A72" s="58"/>
      <c r="B72" s="48" t="s">
        <v>277</v>
      </c>
      <c r="C72" s="14">
        <v>119</v>
      </c>
    </row>
    <row r="73" spans="1:3">
      <c r="A73" s="58"/>
      <c r="B73" s="48" t="s">
        <v>278</v>
      </c>
      <c r="C73" s="14">
        <v>119</v>
      </c>
    </row>
    <row r="74" spans="1:3">
      <c r="A74" s="58"/>
      <c r="B74" s="48" t="s">
        <v>279</v>
      </c>
      <c r="C74" s="14">
        <v>114</v>
      </c>
    </row>
    <row r="75" spans="1:3">
      <c r="A75" s="58"/>
      <c r="B75" s="48" t="s">
        <v>280</v>
      </c>
      <c r="C75" s="14">
        <v>110</v>
      </c>
    </row>
    <row r="76" spans="1:3">
      <c r="A76" s="58"/>
      <c r="B76" s="48" t="s">
        <v>281</v>
      </c>
      <c r="C76" s="14">
        <v>109</v>
      </c>
    </row>
    <row r="77" spans="1:3">
      <c r="A77" s="58"/>
      <c r="B77" s="48" t="s">
        <v>282</v>
      </c>
      <c r="C77" s="14">
        <v>109</v>
      </c>
    </row>
    <row r="78" spans="1:3">
      <c r="A78" s="58"/>
      <c r="B78" s="48" t="s">
        <v>283</v>
      </c>
      <c r="C78" s="14">
        <v>105</v>
      </c>
    </row>
    <row r="79" spans="1:3">
      <c r="A79" s="58"/>
      <c r="B79" s="48" t="s">
        <v>284</v>
      </c>
      <c r="C79" s="14">
        <v>104</v>
      </c>
    </row>
    <row r="80" spans="1:3">
      <c r="A80" s="58"/>
      <c r="B80" s="48" t="s">
        <v>285</v>
      </c>
      <c r="C80" s="14">
        <v>102</v>
      </c>
    </row>
    <row r="81" spans="1:4">
      <c r="A81" s="58"/>
      <c r="B81" s="48" t="s">
        <v>286</v>
      </c>
      <c r="C81" s="14">
        <v>102</v>
      </c>
    </row>
    <row r="82" spans="1:4">
      <c r="A82" s="58"/>
      <c r="B82" s="48" t="s">
        <v>287</v>
      </c>
      <c r="C82" s="14">
        <v>102</v>
      </c>
    </row>
    <row r="83" spans="1:4">
      <c r="A83" s="58"/>
      <c r="B83" s="48" t="s">
        <v>288</v>
      </c>
      <c r="C83" s="14">
        <v>102</v>
      </c>
    </row>
    <row r="84" spans="1:4">
      <c r="A84" s="58"/>
      <c r="B84" s="48" t="s">
        <v>289</v>
      </c>
      <c r="C84" s="14">
        <v>101</v>
      </c>
    </row>
    <row r="85" spans="1:4">
      <c r="B85" s="48" t="s">
        <v>52</v>
      </c>
      <c r="C85" s="14">
        <v>8488</v>
      </c>
      <c r="D85" s="33">
        <f>C85/C$87</f>
        <v>0.24221670519076563</v>
      </c>
    </row>
    <row r="87" spans="1:4">
      <c r="A87" s="49" t="s">
        <v>290</v>
      </c>
      <c r="C87" s="14">
        <f>C6+C29+C41+C85</f>
        <v>35043</v>
      </c>
      <c r="D87" s="33">
        <f>C87/C$87</f>
        <v>1</v>
      </c>
    </row>
  </sheetData>
  <mergeCells count="7">
    <mergeCell ref="P4:S4"/>
    <mergeCell ref="A14:A28"/>
    <mergeCell ref="A31:A40"/>
    <mergeCell ref="A43:A84"/>
    <mergeCell ref="A4:D4"/>
    <mergeCell ref="F4:I4"/>
    <mergeCell ref="K4:N4"/>
  </mergeCells>
  <phoneticPr fontId="1" type="noConversion"/>
  <conditionalFormatting sqref="D6:D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N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:S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EC24-064F-4344-A47D-D18A8B7A3026}">
  <dimension ref="A1:H13"/>
  <sheetViews>
    <sheetView workbookViewId="0">
      <selection activeCell="O38" sqref="O38"/>
    </sheetView>
  </sheetViews>
  <sheetFormatPr baseColWidth="10" defaultRowHeight="15"/>
  <cols>
    <col min="1" max="1" width="33" customWidth="1"/>
  </cols>
  <sheetData>
    <row r="1" spans="1:8">
      <c r="A1" s="1" t="s">
        <v>103</v>
      </c>
    </row>
    <row r="2" spans="1:8">
      <c r="A2" s="1" t="s">
        <v>134</v>
      </c>
    </row>
    <row r="4" spans="1:8">
      <c r="A4" s="11" t="s">
        <v>46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7" t="s">
        <v>44</v>
      </c>
    </row>
    <row r="5" spans="1:8">
      <c r="A5" s="12" t="s">
        <v>79</v>
      </c>
      <c r="B5" s="9"/>
      <c r="C5" s="9">
        <v>-10</v>
      </c>
      <c r="D5" s="9">
        <v>-1.1000000000000001</v>
      </c>
      <c r="E5" s="9">
        <v>-0.7</v>
      </c>
      <c r="F5" s="9">
        <v>-0.4</v>
      </c>
      <c r="G5" s="9">
        <v>0</v>
      </c>
      <c r="H5" s="10"/>
    </row>
    <row r="6" spans="1:8">
      <c r="A6" s="12" t="s">
        <v>45</v>
      </c>
      <c r="B6" s="9">
        <v>18523</v>
      </c>
      <c r="C6" s="9">
        <v>7784</v>
      </c>
      <c r="D6" s="9">
        <v>14325</v>
      </c>
      <c r="E6" s="9">
        <v>12255</v>
      </c>
      <c r="F6" s="9">
        <v>12973</v>
      </c>
      <c r="G6" s="9">
        <v>8819</v>
      </c>
      <c r="H6" s="10">
        <f>SUM(B6:G6)</f>
        <v>74679</v>
      </c>
    </row>
    <row r="7" spans="1:8">
      <c r="A7" s="17" t="s">
        <v>48</v>
      </c>
      <c r="B7" s="9">
        <v>17054</v>
      </c>
      <c r="C7" s="9">
        <v>7358</v>
      </c>
      <c r="D7" s="9">
        <v>13386</v>
      </c>
      <c r="E7" s="9">
        <v>11268</v>
      </c>
      <c r="F7" s="9">
        <v>11804</v>
      </c>
      <c r="G7" s="9">
        <v>8021</v>
      </c>
      <c r="H7" s="10">
        <f>SUM(B7:G7)</f>
        <v>68891</v>
      </c>
    </row>
    <row r="8" spans="1:8">
      <c r="A8" s="17" t="s">
        <v>49</v>
      </c>
      <c r="B8" s="9">
        <v>1469</v>
      </c>
      <c r="C8" s="9">
        <v>426</v>
      </c>
      <c r="D8" s="9">
        <v>939</v>
      </c>
      <c r="E8" s="9">
        <v>987</v>
      </c>
      <c r="F8" s="9">
        <v>1169</v>
      </c>
      <c r="G8" s="9">
        <v>798</v>
      </c>
      <c r="H8" s="10">
        <f>SUM(B8:G8)</f>
        <v>5788</v>
      </c>
    </row>
    <row r="9" spans="1:8">
      <c r="A9" s="17" t="s">
        <v>50</v>
      </c>
      <c r="B9" s="9">
        <v>372</v>
      </c>
      <c r="C9" s="9">
        <v>135</v>
      </c>
      <c r="D9" s="9">
        <v>321</v>
      </c>
      <c r="E9" s="9">
        <v>328</v>
      </c>
      <c r="F9" s="9">
        <v>292</v>
      </c>
      <c r="G9" s="9">
        <v>159</v>
      </c>
      <c r="H9" s="10">
        <f>SUM(B9:G9)</f>
        <v>1607</v>
      </c>
    </row>
    <row r="10" spans="1:8">
      <c r="A10" s="17" t="s">
        <v>51</v>
      </c>
      <c r="B10" s="20">
        <f>B8/B9</f>
        <v>3.9489247311827955</v>
      </c>
      <c r="C10" s="20">
        <f t="shared" ref="C10:H10" si="0">C8/C9</f>
        <v>3.1555555555555554</v>
      </c>
      <c r="D10" s="20">
        <f t="shared" si="0"/>
        <v>2.9252336448598131</v>
      </c>
      <c r="E10" s="20">
        <f t="shared" si="0"/>
        <v>3.0091463414634148</v>
      </c>
      <c r="F10" s="20">
        <f t="shared" si="0"/>
        <v>4.0034246575342465</v>
      </c>
      <c r="G10" s="20">
        <f t="shared" si="0"/>
        <v>5.0188679245283021</v>
      </c>
      <c r="H10" s="21">
        <f t="shared" si="0"/>
        <v>3.6017423771001869</v>
      </c>
    </row>
    <row r="11" spans="1:8">
      <c r="A11" s="13" t="s">
        <v>47</v>
      </c>
      <c r="B11" s="6">
        <f t="shared" ref="B11:G11" si="1">B7+B9</f>
        <v>17426</v>
      </c>
      <c r="C11" s="6">
        <f t="shared" si="1"/>
        <v>7493</v>
      </c>
      <c r="D11" s="6">
        <f t="shared" si="1"/>
        <v>13707</v>
      </c>
      <c r="E11" s="6">
        <f t="shared" si="1"/>
        <v>11596</v>
      </c>
      <c r="F11" s="6">
        <f t="shared" si="1"/>
        <v>12096</v>
      </c>
      <c r="G11" s="6">
        <f t="shared" si="1"/>
        <v>8180</v>
      </c>
      <c r="H11" s="8">
        <f>SUM(B11:G11)</f>
        <v>70498</v>
      </c>
    </row>
    <row r="13" spans="1:8">
      <c r="A13" s="27" t="s">
        <v>67</v>
      </c>
    </row>
  </sheetData>
  <phoneticPr fontId="1" type="noConversion"/>
  <pageMargins left="0.7" right="0.7" top="0.75" bottom="0.75" header="0.3" footer="0.3"/>
  <ignoredErrors>
    <ignoredError sqref="H10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E0D9-4A81-994C-ACED-FEAE9B6F231E}">
  <dimension ref="A1:F10"/>
  <sheetViews>
    <sheetView workbookViewId="0">
      <selection activeCell="A2" sqref="A2"/>
    </sheetView>
  </sheetViews>
  <sheetFormatPr baseColWidth="10" defaultRowHeight="15"/>
  <cols>
    <col min="1" max="1" width="21.33203125" customWidth="1"/>
  </cols>
  <sheetData>
    <row r="1" spans="1:6">
      <c r="A1" s="1" t="s">
        <v>329</v>
      </c>
    </row>
    <row r="2" spans="1:6">
      <c r="A2" s="1" t="s">
        <v>172</v>
      </c>
    </row>
    <row r="4" spans="1:6">
      <c r="B4" t="s">
        <v>191</v>
      </c>
      <c r="C4" t="s">
        <v>193</v>
      </c>
      <c r="D4" t="s">
        <v>192</v>
      </c>
      <c r="E4" t="s">
        <v>194</v>
      </c>
    </row>
    <row r="5" spans="1:6">
      <c r="A5" s="26" t="s">
        <v>92</v>
      </c>
      <c r="B5">
        <v>29</v>
      </c>
      <c r="C5" s="29">
        <f>B5/(B5+D5)</f>
        <v>0.17159763313609466</v>
      </c>
      <c r="D5" s="14">
        <v>140</v>
      </c>
      <c r="E5" s="29">
        <f>1-C5</f>
        <v>0.82840236686390534</v>
      </c>
      <c r="F5" s="30"/>
    </row>
    <row r="6" spans="1:6">
      <c r="A6" s="26" t="s">
        <v>68</v>
      </c>
      <c r="B6">
        <v>22</v>
      </c>
      <c r="C6" s="29">
        <f t="shared" ref="C6:C9" si="0">B6/(B6+D6)</f>
        <v>0.22222222222222221</v>
      </c>
      <c r="D6" s="14">
        <v>77</v>
      </c>
      <c r="E6" s="29">
        <f t="shared" ref="E6:E10" si="1">1-C6</f>
        <v>0.77777777777777779</v>
      </c>
      <c r="F6" s="30"/>
    </row>
    <row r="7" spans="1:6">
      <c r="A7" s="26" t="s">
        <v>69</v>
      </c>
      <c r="B7">
        <v>25</v>
      </c>
      <c r="C7" s="29">
        <f t="shared" si="0"/>
        <v>0.34722222222222221</v>
      </c>
      <c r="D7" s="14">
        <v>47</v>
      </c>
      <c r="E7" s="29">
        <f t="shared" si="1"/>
        <v>0.65277777777777779</v>
      </c>
      <c r="F7" s="30"/>
    </row>
    <row r="8" spans="1:6">
      <c r="A8" s="26" t="s">
        <v>70</v>
      </c>
      <c r="B8">
        <v>18</v>
      </c>
      <c r="C8" s="29">
        <f t="shared" si="0"/>
        <v>0.20930232558139536</v>
      </c>
      <c r="D8" s="14">
        <v>68</v>
      </c>
      <c r="E8" s="29">
        <f t="shared" si="1"/>
        <v>0.79069767441860461</v>
      </c>
      <c r="F8" s="30"/>
    </row>
    <row r="9" spans="1:6">
      <c r="A9" s="26" t="s">
        <v>71</v>
      </c>
      <c r="B9">
        <v>16</v>
      </c>
      <c r="C9" s="29">
        <f t="shared" si="0"/>
        <v>0.15238095238095239</v>
      </c>
      <c r="D9" s="14">
        <v>89</v>
      </c>
      <c r="E9" s="29">
        <f t="shared" si="1"/>
        <v>0.84761904761904761</v>
      </c>
      <c r="F9" s="30"/>
    </row>
    <row r="10" spans="1:6">
      <c r="A10" s="26" t="s">
        <v>195</v>
      </c>
      <c r="C10" s="29">
        <f>AVERAGE(C5:C9)</f>
        <v>0.22054507110857738</v>
      </c>
      <c r="E10" s="29">
        <f t="shared" si="1"/>
        <v>0.77945492889142265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0394-389B-2648-8E12-53751BA9C0F5}">
  <dimension ref="A1:K13"/>
  <sheetViews>
    <sheetView workbookViewId="0">
      <selection activeCell="A2" sqref="A2"/>
    </sheetView>
  </sheetViews>
  <sheetFormatPr baseColWidth="10" defaultRowHeight="15"/>
  <cols>
    <col min="1" max="1" width="24.1640625" customWidth="1"/>
  </cols>
  <sheetData>
    <row r="1" spans="1:11">
      <c r="A1" s="1" t="s">
        <v>328</v>
      </c>
    </row>
    <row r="2" spans="1:11">
      <c r="A2" s="1" t="s">
        <v>173</v>
      </c>
    </row>
    <row r="4" spans="1:11">
      <c r="B4" t="s">
        <v>176</v>
      </c>
      <c r="C4" t="s">
        <v>177</v>
      </c>
      <c r="D4" t="s">
        <v>178</v>
      </c>
      <c r="E4" t="s">
        <v>179</v>
      </c>
      <c r="F4" t="s">
        <v>175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26" t="s">
        <v>92</v>
      </c>
      <c r="B5">
        <v>101</v>
      </c>
      <c r="C5" s="29">
        <f>B5/(B5+D5)</f>
        <v>0.59763313609467461</v>
      </c>
      <c r="D5">
        <v>68</v>
      </c>
      <c r="E5" s="29">
        <f>1-C5</f>
        <v>0.40236686390532539</v>
      </c>
      <c r="F5" s="30">
        <f>B5/D5</f>
        <v>1.4852941176470589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26" t="s">
        <v>68</v>
      </c>
      <c r="B6">
        <v>18</v>
      </c>
      <c r="C6" s="29">
        <f t="shared" ref="C6:C9" si="0">B6/(B6+D6)</f>
        <v>0.18181818181818182</v>
      </c>
      <c r="D6">
        <v>81</v>
      </c>
      <c r="E6" s="29">
        <f t="shared" ref="E6:E9" si="1">1-C6</f>
        <v>0.81818181818181812</v>
      </c>
      <c r="F6" s="30">
        <f t="shared" ref="F6:F9" si="2">B6/D6</f>
        <v>0.22222222222222221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26" t="s">
        <v>69</v>
      </c>
      <c r="B7">
        <v>26</v>
      </c>
      <c r="C7" s="29">
        <f t="shared" si="0"/>
        <v>0.3611111111111111</v>
      </c>
      <c r="D7">
        <v>46</v>
      </c>
      <c r="E7" s="29">
        <f t="shared" si="1"/>
        <v>0.63888888888888884</v>
      </c>
      <c r="F7" s="30">
        <f t="shared" si="2"/>
        <v>0.56521739130434778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26" t="s">
        <v>70</v>
      </c>
      <c r="B8">
        <v>63</v>
      </c>
      <c r="C8" s="29">
        <f t="shared" si="0"/>
        <v>0.73255813953488369</v>
      </c>
      <c r="D8">
        <v>23</v>
      </c>
      <c r="E8" s="29">
        <f t="shared" si="1"/>
        <v>0.26744186046511631</v>
      </c>
      <c r="F8" s="30">
        <f t="shared" si="2"/>
        <v>2.7391304347826089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26" t="s">
        <v>71</v>
      </c>
      <c r="B9">
        <v>73</v>
      </c>
      <c r="C9" s="29">
        <f t="shared" si="0"/>
        <v>0.69523809523809521</v>
      </c>
      <c r="D9">
        <v>32</v>
      </c>
      <c r="E9" s="29">
        <f t="shared" si="1"/>
        <v>0.30476190476190479</v>
      </c>
      <c r="F9" s="30">
        <f t="shared" si="2"/>
        <v>2.28125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2" spans="1:11">
      <c r="A12" s="31" t="s">
        <v>180</v>
      </c>
    </row>
    <row r="13" spans="1:11" ht="16">
      <c r="A13" s="15" t="s">
        <v>91</v>
      </c>
      <c r="B13" s="25" t="s">
        <v>181</v>
      </c>
    </row>
  </sheetData>
  <phoneticPr fontId="1" type="noConversion"/>
  <conditionalFormatting sqref="F5:F9 K5:K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9121-B6B2-AD43-9FD0-6BF70CFDC03D}">
  <dimension ref="A1:F11"/>
  <sheetViews>
    <sheetView workbookViewId="0"/>
  </sheetViews>
  <sheetFormatPr baseColWidth="10" defaultRowHeight="15"/>
  <cols>
    <col min="1" max="1" width="21.33203125" customWidth="1"/>
  </cols>
  <sheetData>
    <row r="1" spans="1:6">
      <c r="A1" s="1" t="s">
        <v>327</v>
      </c>
    </row>
    <row r="2" spans="1:6">
      <c r="A2" s="1" t="s">
        <v>174</v>
      </c>
    </row>
    <row r="4" spans="1:6">
      <c r="B4" t="s">
        <v>185</v>
      </c>
      <c r="C4" s="43" t="s">
        <v>187</v>
      </c>
      <c r="D4" t="s">
        <v>186</v>
      </c>
      <c r="E4" t="s">
        <v>188</v>
      </c>
      <c r="F4" t="s">
        <v>189</v>
      </c>
    </row>
    <row r="5" spans="1:6">
      <c r="A5" s="16" t="s">
        <v>92</v>
      </c>
      <c r="B5" s="14">
        <v>70</v>
      </c>
      <c r="C5" s="29">
        <f>B5/(B5+D5)</f>
        <v>0.69306930693069302</v>
      </c>
      <c r="D5" s="14">
        <v>31</v>
      </c>
      <c r="E5" s="29">
        <f>1-C5</f>
        <v>0.30693069306930698</v>
      </c>
      <c r="F5" s="30">
        <f>B5/D5</f>
        <v>2.2580645161290325</v>
      </c>
    </row>
    <row r="6" spans="1:6">
      <c r="A6" s="16" t="s">
        <v>68</v>
      </c>
      <c r="B6" s="14">
        <v>8</v>
      </c>
      <c r="C6" s="29">
        <f t="shared" ref="C6:C9" si="0">B6/(B6+D6)</f>
        <v>0.44444444444444442</v>
      </c>
      <c r="D6" s="14">
        <v>10</v>
      </c>
      <c r="E6" s="29">
        <f t="shared" ref="E6:E9" si="1">1-C6</f>
        <v>0.55555555555555558</v>
      </c>
      <c r="F6" s="30">
        <f t="shared" ref="F6:F9" si="2">B6/D6</f>
        <v>0.8</v>
      </c>
    </row>
    <row r="7" spans="1:6">
      <c r="A7" s="16" t="s">
        <v>69</v>
      </c>
      <c r="B7" s="14">
        <v>16</v>
      </c>
      <c r="C7" s="29">
        <f t="shared" si="0"/>
        <v>0.61538461538461542</v>
      </c>
      <c r="D7" s="14">
        <v>10</v>
      </c>
      <c r="E7" s="29">
        <f t="shared" si="1"/>
        <v>0.38461538461538458</v>
      </c>
      <c r="F7" s="30">
        <f t="shared" si="2"/>
        <v>1.6</v>
      </c>
    </row>
    <row r="8" spans="1:6">
      <c r="A8" s="16" t="s">
        <v>70</v>
      </c>
      <c r="B8" s="14">
        <v>51</v>
      </c>
      <c r="C8" s="29">
        <f t="shared" si="0"/>
        <v>0.80952380952380953</v>
      </c>
      <c r="D8" s="14">
        <v>12</v>
      </c>
      <c r="E8" s="29">
        <f t="shared" si="1"/>
        <v>0.19047619047619047</v>
      </c>
      <c r="F8" s="30">
        <f t="shared" si="2"/>
        <v>4.25</v>
      </c>
    </row>
    <row r="9" spans="1:6">
      <c r="A9" s="16" t="s">
        <v>71</v>
      </c>
      <c r="B9" s="14">
        <v>48</v>
      </c>
      <c r="C9" s="29">
        <f t="shared" si="0"/>
        <v>0.65753424657534243</v>
      </c>
      <c r="D9" s="14">
        <v>25</v>
      </c>
      <c r="E9" s="29">
        <f t="shared" si="1"/>
        <v>0.34246575342465757</v>
      </c>
      <c r="F9" s="30">
        <f t="shared" si="2"/>
        <v>1.92</v>
      </c>
    </row>
    <row r="10" spans="1:6">
      <c r="D10" s="14"/>
    </row>
    <row r="11" spans="1:6" ht="16">
      <c r="A11" s="15" t="s">
        <v>99</v>
      </c>
      <c r="B11" s="25" t="s">
        <v>190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590-0275-F24E-9BF8-DA31DFB000FB}">
  <dimension ref="A1:F29"/>
  <sheetViews>
    <sheetView workbookViewId="0"/>
  </sheetViews>
  <sheetFormatPr baseColWidth="10" defaultRowHeight="15"/>
  <cols>
    <col min="1" max="1" width="21.33203125" customWidth="1"/>
  </cols>
  <sheetData>
    <row r="1" spans="1:6">
      <c r="A1" s="1" t="s">
        <v>326</v>
      </c>
    </row>
    <row r="2" spans="1:6">
      <c r="A2" s="1" t="s">
        <v>172</v>
      </c>
    </row>
    <row r="4" spans="1:6">
      <c r="B4" t="s">
        <v>191</v>
      </c>
      <c r="C4" t="s">
        <v>193</v>
      </c>
      <c r="D4" t="s">
        <v>192</v>
      </c>
      <c r="E4" t="s">
        <v>194</v>
      </c>
    </row>
    <row r="5" spans="1:6">
      <c r="A5" s="26" t="s">
        <v>92</v>
      </c>
      <c r="B5">
        <v>215</v>
      </c>
      <c r="C5" s="29">
        <f>B5/(B5+D5)</f>
        <v>9.8398169336384442E-2</v>
      </c>
      <c r="D5">
        <v>1970</v>
      </c>
      <c r="E5" s="29">
        <f>1-C5</f>
        <v>0.90160183066361554</v>
      </c>
      <c r="F5" s="30"/>
    </row>
    <row r="6" spans="1:6">
      <c r="A6" s="26" t="s">
        <v>68</v>
      </c>
      <c r="B6">
        <v>145</v>
      </c>
      <c r="C6" s="29">
        <f t="shared" ref="C6:C28" si="0">B6/(B6+D6)</f>
        <v>9.2063492063492069E-2</v>
      </c>
      <c r="D6">
        <v>1430</v>
      </c>
      <c r="E6" s="29">
        <f t="shared" ref="E6:E28" si="1">1-C6</f>
        <v>0.90793650793650793</v>
      </c>
      <c r="F6" s="30"/>
    </row>
    <row r="7" spans="1:6">
      <c r="A7" s="26" t="s">
        <v>69</v>
      </c>
      <c r="B7">
        <v>29</v>
      </c>
      <c r="C7" s="29">
        <f t="shared" si="0"/>
        <v>4.7933884297520664E-2</v>
      </c>
      <c r="D7">
        <v>576</v>
      </c>
      <c r="E7" s="29">
        <f t="shared" si="1"/>
        <v>0.95206611570247934</v>
      </c>
      <c r="F7" s="30"/>
    </row>
    <row r="8" spans="1:6">
      <c r="A8" s="26" t="s">
        <v>70</v>
      </c>
      <c r="B8">
        <v>26</v>
      </c>
      <c r="C8" s="29">
        <f t="shared" si="0"/>
        <v>3.6568213783403657E-2</v>
      </c>
      <c r="D8">
        <v>685</v>
      </c>
      <c r="E8" s="29">
        <f t="shared" si="1"/>
        <v>0.96343178621659631</v>
      </c>
      <c r="F8" s="30"/>
    </row>
    <row r="9" spans="1:6">
      <c r="A9" s="26" t="s">
        <v>71</v>
      </c>
      <c r="B9">
        <v>32</v>
      </c>
      <c r="C9" s="29">
        <f t="shared" si="0"/>
        <v>4.3596730245231606E-2</v>
      </c>
      <c r="D9">
        <v>702</v>
      </c>
      <c r="E9" s="29">
        <f t="shared" si="1"/>
        <v>0.95640326975476841</v>
      </c>
      <c r="F9" s="30"/>
    </row>
    <row r="10" spans="1:6">
      <c r="A10" s="26" t="s">
        <v>196</v>
      </c>
      <c r="B10">
        <v>31</v>
      </c>
      <c r="C10" s="29">
        <f t="shared" si="0"/>
        <v>9.2261904761904767E-2</v>
      </c>
      <c r="D10">
        <v>305</v>
      </c>
      <c r="E10" s="29">
        <f t="shared" si="1"/>
        <v>0.90773809523809523</v>
      </c>
    </row>
    <row r="11" spans="1:6">
      <c r="A11" s="26" t="s">
        <v>197</v>
      </c>
      <c r="B11">
        <v>91</v>
      </c>
      <c r="C11" s="29">
        <f t="shared" si="0"/>
        <v>6.1611374407582936E-2</v>
      </c>
      <c r="D11">
        <v>1386</v>
      </c>
      <c r="E11" s="29">
        <f t="shared" si="1"/>
        <v>0.93838862559241709</v>
      </c>
    </row>
    <row r="12" spans="1:6">
      <c r="A12" s="26" t="s">
        <v>198</v>
      </c>
      <c r="B12">
        <v>29</v>
      </c>
      <c r="C12" s="29">
        <f t="shared" si="0"/>
        <v>5.731225296442688E-2</v>
      </c>
      <c r="D12">
        <v>477</v>
      </c>
      <c r="E12" s="29">
        <f t="shared" si="1"/>
        <v>0.94268774703557312</v>
      </c>
    </row>
    <row r="13" spans="1:6">
      <c r="A13" s="26" t="s">
        <v>199</v>
      </c>
      <c r="B13">
        <v>71</v>
      </c>
      <c r="C13" s="29">
        <f t="shared" si="0"/>
        <v>2.9583333333333333E-2</v>
      </c>
      <c r="D13">
        <v>2329</v>
      </c>
      <c r="E13" s="29">
        <f t="shared" si="1"/>
        <v>0.97041666666666671</v>
      </c>
    </row>
    <row r="14" spans="1:6">
      <c r="A14" s="26" t="s">
        <v>200</v>
      </c>
      <c r="B14">
        <v>56</v>
      </c>
      <c r="C14" s="29">
        <f t="shared" si="0"/>
        <v>7.4468085106382975E-2</v>
      </c>
      <c r="D14">
        <v>696</v>
      </c>
      <c r="E14" s="29">
        <f t="shared" si="1"/>
        <v>0.92553191489361697</v>
      </c>
    </row>
    <row r="15" spans="1:6">
      <c r="A15" s="26" t="s">
        <v>201</v>
      </c>
      <c r="B15">
        <v>41</v>
      </c>
      <c r="C15" s="29">
        <f t="shared" si="0"/>
        <v>9.1928251121076235E-2</v>
      </c>
      <c r="D15">
        <v>405</v>
      </c>
      <c r="E15" s="29">
        <f t="shared" si="1"/>
        <v>0.90807174887892372</v>
      </c>
    </row>
    <row r="16" spans="1:6">
      <c r="A16" s="26" t="s">
        <v>202</v>
      </c>
      <c r="B16">
        <v>33</v>
      </c>
      <c r="C16" s="29">
        <f t="shared" si="0"/>
        <v>0.19186046511627908</v>
      </c>
      <c r="D16">
        <v>139</v>
      </c>
      <c r="E16" s="29">
        <f t="shared" si="1"/>
        <v>0.80813953488372092</v>
      </c>
    </row>
    <row r="17" spans="1:5">
      <c r="A17" s="26" t="s">
        <v>203</v>
      </c>
      <c r="B17">
        <v>6</v>
      </c>
      <c r="C17" s="29">
        <f t="shared" si="0"/>
        <v>1.6216216216216217E-2</v>
      </c>
      <c r="D17">
        <v>364</v>
      </c>
      <c r="E17" s="29">
        <f t="shared" si="1"/>
        <v>0.98378378378378373</v>
      </c>
    </row>
    <row r="18" spans="1:5">
      <c r="A18" s="26" t="s">
        <v>204</v>
      </c>
      <c r="B18">
        <v>16</v>
      </c>
      <c r="C18" s="29">
        <f t="shared" si="0"/>
        <v>3.7122969837587005E-2</v>
      </c>
      <c r="D18">
        <v>415</v>
      </c>
      <c r="E18" s="29">
        <f t="shared" si="1"/>
        <v>0.96287703016241299</v>
      </c>
    </row>
    <row r="19" spans="1:5">
      <c r="A19" s="26" t="s">
        <v>205</v>
      </c>
      <c r="B19">
        <v>119</v>
      </c>
      <c r="C19" s="29">
        <f t="shared" si="0"/>
        <v>9.2391304347826081E-2</v>
      </c>
      <c r="D19">
        <v>1169</v>
      </c>
      <c r="E19" s="29">
        <f t="shared" si="1"/>
        <v>0.90760869565217395</v>
      </c>
    </row>
    <row r="20" spans="1:5">
      <c r="A20" s="26" t="s">
        <v>206</v>
      </c>
      <c r="B20">
        <v>90</v>
      </c>
      <c r="C20" s="29">
        <f t="shared" si="0"/>
        <v>7.8057241977450134E-2</v>
      </c>
      <c r="D20">
        <v>1063</v>
      </c>
      <c r="E20" s="29">
        <f t="shared" si="1"/>
        <v>0.92194275802254988</v>
      </c>
    </row>
    <row r="21" spans="1:5">
      <c r="A21" s="26" t="s">
        <v>207</v>
      </c>
      <c r="B21">
        <v>88</v>
      </c>
      <c r="C21" s="29">
        <f t="shared" si="0"/>
        <v>0.11518324607329843</v>
      </c>
      <c r="D21">
        <v>676</v>
      </c>
      <c r="E21" s="29">
        <f t="shared" si="1"/>
        <v>0.88481675392670156</v>
      </c>
    </row>
    <row r="22" spans="1:5">
      <c r="A22" s="26" t="s">
        <v>208</v>
      </c>
      <c r="B22">
        <v>5</v>
      </c>
      <c r="C22" s="29">
        <f t="shared" si="0"/>
        <v>5.8823529411764705E-2</v>
      </c>
      <c r="D22">
        <v>80</v>
      </c>
      <c r="E22" s="29">
        <f t="shared" si="1"/>
        <v>0.94117647058823528</v>
      </c>
    </row>
    <row r="23" spans="1:5">
      <c r="A23" s="26" t="s">
        <v>209</v>
      </c>
      <c r="B23">
        <v>67</v>
      </c>
      <c r="C23" s="29">
        <f t="shared" si="0"/>
        <v>0.1554524361948956</v>
      </c>
      <c r="D23">
        <v>364</v>
      </c>
      <c r="E23" s="29">
        <f t="shared" si="1"/>
        <v>0.84454756380510443</v>
      </c>
    </row>
    <row r="24" spans="1:5">
      <c r="A24" s="26" t="s">
        <v>210</v>
      </c>
      <c r="B24">
        <v>1</v>
      </c>
      <c r="C24" s="29">
        <f t="shared" si="0"/>
        <v>4.3478260869565218E-3</v>
      </c>
      <c r="D24">
        <v>229</v>
      </c>
      <c r="E24" s="29">
        <f t="shared" si="1"/>
        <v>0.9956521739130435</v>
      </c>
    </row>
    <row r="25" spans="1:5">
      <c r="A25" s="26" t="s">
        <v>211</v>
      </c>
      <c r="B25">
        <v>2</v>
      </c>
      <c r="C25" s="29">
        <f t="shared" si="0"/>
        <v>4.0000000000000001E-3</v>
      </c>
      <c r="D25">
        <v>498</v>
      </c>
      <c r="E25" s="29">
        <f t="shared" si="1"/>
        <v>0.996</v>
      </c>
    </row>
    <row r="26" spans="1:5">
      <c r="A26" s="26" t="s">
        <v>212</v>
      </c>
      <c r="B26">
        <v>28</v>
      </c>
      <c r="C26" s="29">
        <f t="shared" si="0"/>
        <v>5.4580896686159841E-2</v>
      </c>
      <c r="D26">
        <v>485</v>
      </c>
      <c r="E26" s="29">
        <f t="shared" si="1"/>
        <v>0.94541910331384016</v>
      </c>
    </row>
    <row r="27" spans="1:5">
      <c r="A27" s="26" t="s">
        <v>213</v>
      </c>
      <c r="B27">
        <v>56</v>
      </c>
      <c r="C27" s="29">
        <f t="shared" si="0"/>
        <v>0.13493975903614458</v>
      </c>
      <c r="D27">
        <v>359</v>
      </c>
      <c r="E27" s="29">
        <f t="shared" si="1"/>
        <v>0.86506024096385548</v>
      </c>
    </row>
    <row r="28" spans="1:5">
      <c r="A28" s="26" t="s">
        <v>214</v>
      </c>
      <c r="B28">
        <v>28</v>
      </c>
      <c r="C28" s="29">
        <f t="shared" si="0"/>
        <v>2.6666666666666668E-2</v>
      </c>
      <c r="D28">
        <v>1022</v>
      </c>
      <c r="E28" s="29">
        <f t="shared" si="1"/>
        <v>0.97333333333333338</v>
      </c>
    </row>
    <row r="29" spans="1:5">
      <c r="A29" s="26" t="s">
        <v>195</v>
      </c>
      <c r="B29">
        <f>AVERAGE(B5:B9)</f>
        <v>89.4</v>
      </c>
      <c r="C29" s="29">
        <f>AVERAGE(C5:C9)</f>
        <v>6.3712097945206478E-2</v>
      </c>
      <c r="D29">
        <f>AVERAGE(D5:D9)</f>
        <v>1072.5999999999999</v>
      </c>
      <c r="E29" s="29">
        <f>1-C29</f>
        <v>0.93628790205479351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4134-A584-FD41-A995-CB18602BD294}">
  <dimension ref="A1:L32"/>
  <sheetViews>
    <sheetView workbookViewId="0"/>
  </sheetViews>
  <sheetFormatPr baseColWidth="10" defaultRowHeight="15"/>
  <cols>
    <col min="1" max="1" width="24.1640625" customWidth="1"/>
  </cols>
  <sheetData>
    <row r="1" spans="1:12">
      <c r="A1" s="1" t="s">
        <v>325</v>
      </c>
    </row>
    <row r="2" spans="1:12">
      <c r="A2" s="1" t="s">
        <v>173</v>
      </c>
    </row>
    <row r="4" spans="1:12">
      <c r="B4" t="s">
        <v>176</v>
      </c>
      <c r="C4" t="s">
        <v>177</v>
      </c>
      <c r="D4" t="s">
        <v>178</v>
      </c>
      <c r="E4" t="s">
        <v>179</v>
      </c>
      <c r="F4" t="s">
        <v>175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2">
      <c r="A5" s="26" t="s">
        <v>92</v>
      </c>
      <c r="B5">
        <v>1359</v>
      </c>
      <c r="C5" s="29">
        <f>B5/(B5+D5)</f>
        <v>0.62196796338672766</v>
      </c>
      <c r="D5">
        <v>826</v>
      </c>
      <c r="E5" s="29">
        <f>1-C5</f>
        <v>0.37803203661327234</v>
      </c>
      <c r="F5" s="30">
        <f>B5/D5</f>
        <v>1.6452784503631961</v>
      </c>
      <c r="G5" s="44">
        <v>248.956422</v>
      </c>
      <c r="H5" s="29">
        <f>G5/SUM($G$5:$G$28)</f>
        <v>8.061355889966805E-2</v>
      </c>
      <c r="I5" s="44">
        <f>SUM($G$5:$G$28)-G5</f>
        <v>2839.3134100000002</v>
      </c>
      <c r="J5" s="29">
        <f>I5/SUM($G$5:$G$28)</f>
        <v>0.91938644110033185</v>
      </c>
      <c r="K5" s="30">
        <f>G5/I5</f>
        <v>8.7681909690977014E-2</v>
      </c>
      <c r="L5" s="44"/>
    </row>
    <row r="6" spans="1:12">
      <c r="A6" s="26" t="s">
        <v>68</v>
      </c>
      <c r="B6">
        <v>747</v>
      </c>
      <c r="C6" s="29">
        <f t="shared" ref="C6:C28" si="0">B6/(B6+D6)</f>
        <v>0.47428571428571431</v>
      </c>
      <c r="D6">
        <v>828</v>
      </c>
      <c r="E6" s="29">
        <f t="shared" ref="E6:E28" si="1">1-C6</f>
        <v>0.52571428571428569</v>
      </c>
      <c r="F6" s="30">
        <f t="shared" ref="F6:F28" si="2">B6/D6</f>
        <v>0.90217391304347827</v>
      </c>
      <c r="G6" s="44">
        <v>242.19352900000001</v>
      </c>
      <c r="H6" s="29">
        <f t="shared" ref="H6:H28" si="3">G6/SUM($G$5:$G$28)</f>
        <v>7.8423694228542395E-2</v>
      </c>
      <c r="I6" s="44">
        <f t="shared" ref="I6:I28" si="4">SUM($G$5:$G$28)-G6</f>
        <v>2846.0763030000003</v>
      </c>
      <c r="J6" s="29">
        <f t="shared" ref="J6:J28" si="5">I6/SUM($G$5:$G$28)</f>
        <v>0.92157630577145755</v>
      </c>
      <c r="K6" s="30">
        <f t="shared" ref="K6:K28" si="6">G6/I6</f>
        <v>8.5097342170590423E-2</v>
      </c>
      <c r="L6" s="44"/>
    </row>
    <row r="7" spans="1:12">
      <c r="A7" s="26" t="s">
        <v>69</v>
      </c>
      <c r="B7">
        <v>70</v>
      </c>
      <c r="C7" s="29">
        <f t="shared" si="0"/>
        <v>0.11570247933884298</v>
      </c>
      <c r="D7">
        <v>535</v>
      </c>
      <c r="E7" s="29">
        <f t="shared" si="1"/>
        <v>0.88429752066115697</v>
      </c>
      <c r="F7" s="30">
        <f t="shared" si="2"/>
        <v>0.13084112149532709</v>
      </c>
      <c r="G7" s="44">
        <v>198.295559</v>
      </c>
      <c r="H7" s="29">
        <f t="shared" si="3"/>
        <v>6.4209272436398929E-2</v>
      </c>
      <c r="I7" s="44">
        <f t="shared" si="4"/>
        <v>2889.9742730000003</v>
      </c>
      <c r="J7" s="29">
        <f t="shared" si="5"/>
        <v>0.93579072756360104</v>
      </c>
      <c r="K7" s="30">
        <f t="shared" si="6"/>
        <v>6.8614991092690591E-2</v>
      </c>
      <c r="L7" s="44"/>
    </row>
    <row r="8" spans="1:12">
      <c r="A8" s="26" t="s">
        <v>70</v>
      </c>
      <c r="B8">
        <v>192</v>
      </c>
      <c r="C8" s="29">
        <f t="shared" si="0"/>
        <v>0.27004219409282698</v>
      </c>
      <c r="D8">
        <v>519</v>
      </c>
      <c r="E8" s="29">
        <f t="shared" si="1"/>
        <v>0.72995780590717296</v>
      </c>
      <c r="F8" s="30">
        <f t="shared" si="2"/>
        <v>0.36994219653179189</v>
      </c>
      <c r="G8" s="44">
        <v>190.21455499999999</v>
      </c>
      <c r="H8" s="29">
        <f t="shared" si="3"/>
        <v>6.1592595643371863E-2</v>
      </c>
      <c r="I8" s="44">
        <f t="shared" si="4"/>
        <v>2898.0552770000004</v>
      </c>
      <c r="J8" s="29">
        <f t="shared" si="5"/>
        <v>0.93840740435662817</v>
      </c>
      <c r="K8" s="30">
        <f t="shared" si="6"/>
        <v>6.5635240469569547E-2</v>
      </c>
      <c r="L8" s="44"/>
    </row>
    <row r="9" spans="1:12">
      <c r="A9" s="26" t="s">
        <v>71</v>
      </c>
      <c r="B9">
        <v>441</v>
      </c>
      <c r="C9" s="29">
        <f t="shared" si="0"/>
        <v>0.60081743869209814</v>
      </c>
      <c r="D9">
        <v>293</v>
      </c>
      <c r="E9" s="29">
        <f t="shared" si="1"/>
        <v>0.39918256130790186</v>
      </c>
      <c r="F9" s="30">
        <f t="shared" si="2"/>
        <v>1.5051194539249146</v>
      </c>
      <c r="G9" s="44">
        <v>181.53825900000001</v>
      </c>
      <c r="H9" s="29">
        <f t="shared" si="3"/>
        <v>5.8783159787055804E-2</v>
      </c>
      <c r="I9" s="44">
        <f t="shared" si="4"/>
        <v>2906.7315730000005</v>
      </c>
      <c r="J9" s="29">
        <f t="shared" si="5"/>
        <v>0.94121684021294427</v>
      </c>
      <c r="K9" s="30">
        <f t="shared" si="6"/>
        <v>6.2454428433044711E-2</v>
      </c>
      <c r="L9" s="44"/>
    </row>
    <row r="10" spans="1:12">
      <c r="A10" s="26" t="s">
        <v>196</v>
      </c>
      <c r="B10">
        <v>105</v>
      </c>
      <c r="C10" s="29">
        <f t="shared" si="0"/>
        <v>0.3125</v>
      </c>
      <c r="D10">
        <v>231</v>
      </c>
      <c r="E10" s="29">
        <f t="shared" si="1"/>
        <v>0.6875</v>
      </c>
      <c r="F10" s="30">
        <f t="shared" si="2"/>
        <v>0.45454545454545453</v>
      </c>
      <c r="G10" s="44">
        <v>170.80597900000001</v>
      </c>
      <c r="H10" s="29">
        <f t="shared" si="3"/>
        <v>5.5307984176170256E-2</v>
      </c>
      <c r="I10" s="44">
        <f t="shared" si="4"/>
        <v>2917.4638530000002</v>
      </c>
      <c r="J10" s="29">
        <f t="shared" si="5"/>
        <v>0.94469201582382967</v>
      </c>
      <c r="K10" s="30">
        <f t="shared" si="6"/>
        <v>5.8546048076778004E-2</v>
      </c>
      <c r="L10" s="44"/>
    </row>
    <row r="11" spans="1:12">
      <c r="A11" s="26" t="s">
        <v>197</v>
      </c>
      <c r="B11">
        <v>948</v>
      </c>
      <c r="C11" s="29">
        <f t="shared" si="0"/>
        <v>0.64184157075152337</v>
      </c>
      <c r="D11">
        <v>529</v>
      </c>
      <c r="E11" s="29">
        <f t="shared" si="1"/>
        <v>0.35815842924847663</v>
      </c>
      <c r="F11" s="30">
        <f t="shared" si="2"/>
        <v>1.7920604914933838</v>
      </c>
      <c r="G11" s="44">
        <v>159.34597299999999</v>
      </c>
      <c r="H11" s="29">
        <f t="shared" si="3"/>
        <v>5.1597166591108926E-2</v>
      </c>
      <c r="I11" s="44">
        <f t="shared" si="4"/>
        <v>2928.9238590000004</v>
      </c>
      <c r="J11" s="29">
        <f t="shared" si="5"/>
        <v>0.94840283340889109</v>
      </c>
      <c r="K11" s="30">
        <f t="shared" si="6"/>
        <v>5.4404272924460463E-2</v>
      </c>
      <c r="L11" s="44"/>
    </row>
    <row r="12" spans="1:12">
      <c r="A12" s="26" t="s">
        <v>198</v>
      </c>
      <c r="B12">
        <v>194</v>
      </c>
      <c r="C12" s="29">
        <f t="shared" si="0"/>
        <v>0.38339920948616601</v>
      </c>
      <c r="D12">
        <v>312</v>
      </c>
      <c r="E12" s="29">
        <f t="shared" si="1"/>
        <v>0.61660079051383399</v>
      </c>
      <c r="F12" s="30">
        <f t="shared" si="2"/>
        <v>0.62179487179487181</v>
      </c>
      <c r="G12" s="44">
        <v>145.13863599999999</v>
      </c>
      <c r="H12" s="29">
        <f t="shared" si="3"/>
        <v>4.6996747012228036E-2</v>
      </c>
      <c r="I12" s="44">
        <f t="shared" si="4"/>
        <v>2943.1311960000003</v>
      </c>
      <c r="J12" s="29">
        <f t="shared" si="5"/>
        <v>0.95300325298777189</v>
      </c>
      <c r="K12" s="30">
        <f t="shared" si="6"/>
        <v>4.9314361587841353E-2</v>
      </c>
      <c r="L12" s="44"/>
    </row>
    <row r="13" spans="1:12">
      <c r="A13" s="26" t="s">
        <v>199</v>
      </c>
      <c r="B13">
        <v>1612</v>
      </c>
      <c r="C13" s="29">
        <f t="shared" si="0"/>
        <v>0.67166666666666663</v>
      </c>
      <c r="D13">
        <v>788</v>
      </c>
      <c r="E13" s="29">
        <f t="shared" si="1"/>
        <v>0.32833333333333337</v>
      </c>
      <c r="F13" s="30">
        <f t="shared" si="2"/>
        <v>2.0456852791878171</v>
      </c>
      <c r="G13" s="44">
        <v>138.39471700000001</v>
      </c>
      <c r="H13" s="29">
        <f t="shared" si="3"/>
        <v>4.4813026234295707E-2</v>
      </c>
      <c r="I13" s="44">
        <f t="shared" si="4"/>
        <v>2949.8751150000003</v>
      </c>
      <c r="J13" s="29">
        <f t="shared" si="5"/>
        <v>0.95518697376570427</v>
      </c>
      <c r="K13" s="30">
        <f t="shared" si="6"/>
        <v>4.6915449503698733E-2</v>
      </c>
      <c r="L13" s="44"/>
    </row>
    <row r="14" spans="1:12">
      <c r="A14" s="26" t="s">
        <v>200</v>
      </c>
      <c r="B14">
        <v>511</v>
      </c>
      <c r="C14" s="29">
        <f t="shared" si="0"/>
        <v>0.67952127659574468</v>
      </c>
      <c r="D14">
        <v>241</v>
      </c>
      <c r="E14" s="29">
        <f t="shared" si="1"/>
        <v>0.32047872340425532</v>
      </c>
      <c r="F14" s="30">
        <f t="shared" si="2"/>
        <v>2.1203319502074689</v>
      </c>
      <c r="G14" s="44">
        <v>133.79742200000001</v>
      </c>
      <c r="H14" s="29">
        <f t="shared" si="3"/>
        <v>4.3324394977932092E-2</v>
      </c>
      <c r="I14" s="44">
        <f t="shared" si="4"/>
        <v>2954.4724100000003</v>
      </c>
      <c r="J14" s="29">
        <f t="shared" si="5"/>
        <v>0.95667560502206783</v>
      </c>
      <c r="K14" s="30">
        <f t="shared" si="6"/>
        <v>4.5286400897546375E-2</v>
      </c>
      <c r="L14" s="44"/>
    </row>
    <row r="15" spans="1:12">
      <c r="A15" s="26" t="s">
        <v>201</v>
      </c>
      <c r="B15">
        <v>287</v>
      </c>
      <c r="C15" s="29">
        <f t="shared" si="0"/>
        <v>0.6434977578475336</v>
      </c>
      <c r="D15">
        <v>159</v>
      </c>
      <c r="E15" s="29">
        <f t="shared" si="1"/>
        <v>0.3565022421524664</v>
      </c>
      <c r="F15" s="30">
        <f t="shared" si="2"/>
        <v>1.8050314465408805</v>
      </c>
      <c r="G15" s="44">
        <v>135.08662200000001</v>
      </c>
      <c r="H15" s="29">
        <f t="shared" si="3"/>
        <v>4.3741845547387387E-2</v>
      </c>
      <c r="I15" s="44">
        <f t="shared" si="4"/>
        <v>2953.1832100000006</v>
      </c>
      <c r="J15" s="29">
        <f t="shared" si="5"/>
        <v>0.95625815445261264</v>
      </c>
      <c r="K15" s="30">
        <f t="shared" si="6"/>
        <v>4.5742716382299889E-2</v>
      </c>
      <c r="L15" s="44"/>
    </row>
    <row r="16" spans="1:12">
      <c r="A16" s="26" t="s">
        <v>202</v>
      </c>
      <c r="B16">
        <v>71</v>
      </c>
      <c r="C16" s="29">
        <f t="shared" si="0"/>
        <v>0.41279069767441862</v>
      </c>
      <c r="D16">
        <v>101</v>
      </c>
      <c r="E16" s="29">
        <f t="shared" si="1"/>
        <v>0.58720930232558133</v>
      </c>
      <c r="F16" s="30">
        <f t="shared" si="2"/>
        <v>0.70297029702970293</v>
      </c>
      <c r="G16" s="44">
        <v>133.27530899999999</v>
      </c>
      <c r="H16" s="29">
        <f t="shared" si="3"/>
        <v>4.3155331706779425E-2</v>
      </c>
      <c r="I16" s="44">
        <f t="shared" si="4"/>
        <v>2954.9945230000003</v>
      </c>
      <c r="J16" s="29">
        <f t="shared" si="5"/>
        <v>0.95684466829322057</v>
      </c>
      <c r="K16" s="30">
        <f t="shared" si="6"/>
        <v>4.5101711005777041E-2</v>
      </c>
      <c r="L16" s="44"/>
    </row>
    <row r="17" spans="1:12">
      <c r="A17" s="26" t="s">
        <v>203</v>
      </c>
      <c r="B17">
        <v>61</v>
      </c>
      <c r="C17" s="29">
        <f t="shared" si="0"/>
        <v>0.16486486486486487</v>
      </c>
      <c r="D17">
        <v>309</v>
      </c>
      <c r="E17" s="29">
        <f t="shared" si="1"/>
        <v>0.83513513513513515</v>
      </c>
      <c r="F17" s="30">
        <f t="shared" si="2"/>
        <v>0.19741100323624594</v>
      </c>
      <c r="G17" s="44">
        <v>114.364328</v>
      </c>
      <c r="H17" s="29">
        <f t="shared" si="3"/>
        <v>3.7031844437613891E-2</v>
      </c>
      <c r="I17" s="44">
        <f t="shared" si="4"/>
        <v>2973.9055040000003</v>
      </c>
      <c r="J17" s="29">
        <f t="shared" si="5"/>
        <v>0.96296815556238602</v>
      </c>
      <c r="K17" s="30">
        <f t="shared" si="6"/>
        <v>3.8455938780225608E-2</v>
      </c>
      <c r="L17" s="44"/>
    </row>
    <row r="18" spans="1:12">
      <c r="A18" s="26" t="s">
        <v>204</v>
      </c>
      <c r="B18">
        <v>65</v>
      </c>
      <c r="C18" s="29">
        <f t="shared" si="0"/>
        <v>0.15081206496519722</v>
      </c>
      <c r="D18">
        <v>366</v>
      </c>
      <c r="E18" s="29">
        <f t="shared" si="1"/>
        <v>0.84918793503480283</v>
      </c>
      <c r="F18" s="30">
        <f t="shared" si="2"/>
        <v>0.17759562841530055</v>
      </c>
      <c r="G18" s="44">
        <v>107.043718</v>
      </c>
      <c r="H18" s="29">
        <f t="shared" si="3"/>
        <v>3.4661387709984268E-2</v>
      </c>
      <c r="I18" s="44">
        <f t="shared" si="4"/>
        <v>2981.2261140000005</v>
      </c>
      <c r="J18" s="29">
        <f t="shared" si="5"/>
        <v>0.96533861229001572</v>
      </c>
      <c r="K18" s="30">
        <f t="shared" si="6"/>
        <v>3.590593732468559E-2</v>
      </c>
      <c r="L18" s="44"/>
    </row>
    <row r="19" spans="1:12">
      <c r="A19" s="26" t="s">
        <v>205</v>
      </c>
      <c r="B19">
        <v>825</v>
      </c>
      <c r="C19" s="29">
        <f t="shared" si="0"/>
        <v>0.64052795031055898</v>
      </c>
      <c r="D19">
        <v>463</v>
      </c>
      <c r="E19" s="29">
        <f t="shared" si="1"/>
        <v>0.35947204968944102</v>
      </c>
      <c r="F19" s="30">
        <f t="shared" si="2"/>
        <v>1.7818574514038876</v>
      </c>
      <c r="G19" s="44">
        <v>101.99118900000001</v>
      </c>
      <c r="H19" s="29">
        <f t="shared" si="3"/>
        <v>3.3025348997418824E-2</v>
      </c>
      <c r="I19" s="44">
        <f t="shared" si="4"/>
        <v>2986.2786430000006</v>
      </c>
      <c r="J19" s="29">
        <f t="shared" si="5"/>
        <v>0.96697465100258118</v>
      </c>
      <c r="K19" s="30">
        <f t="shared" si="6"/>
        <v>3.4153272749370828E-2</v>
      </c>
      <c r="L19" s="44"/>
    </row>
    <row r="20" spans="1:12">
      <c r="A20" s="26" t="s">
        <v>206</v>
      </c>
      <c r="B20">
        <v>903</v>
      </c>
      <c r="C20" s="29">
        <f t="shared" si="0"/>
        <v>0.7831743278404163</v>
      </c>
      <c r="D20">
        <v>250</v>
      </c>
      <c r="E20" s="29">
        <f t="shared" si="1"/>
        <v>0.2168256721595837</v>
      </c>
      <c r="F20" s="30">
        <f t="shared" si="2"/>
        <v>3.6120000000000001</v>
      </c>
      <c r="G20" s="44">
        <v>90.338345000000004</v>
      </c>
      <c r="H20" s="29">
        <f t="shared" si="3"/>
        <v>2.9252089329738332E-2</v>
      </c>
      <c r="I20" s="44">
        <f t="shared" si="4"/>
        <v>2997.9314870000003</v>
      </c>
      <c r="J20" s="29">
        <f t="shared" si="5"/>
        <v>0.97074791067026167</v>
      </c>
      <c r="K20" s="30">
        <f t="shared" si="6"/>
        <v>3.0133558886097384E-2</v>
      </c>
      <c r="L20" s="44"/>
    </row>
    <row r="21" spans="1:12">
      <c r="A21" s="26" t="s">
        <v>207</v>
      </c>
      <c r="B21">
        <v>606</v>
      </c>
      <c r="C21" s="29">
        <f t="shared" si="0"/>
        <v>0.79319371727748689</v>
      </c>
      <c r="D21">
        <v>158</v>
      </c>
      <c r="E21" s="29">
        <f t="shared" si="1"/>
        <v>0.20680628272251311</v>
      </c>
      <c r="F21" s="30">
        <f t="shared" si="2"/>
        <v>3.8354430379746836</v>
      </c>
      <c r="G21" s="44">
        <v>83.257441</v>
      </c>
      <c r="H21" s="29">
        <f t="shared" si="3"/>
        <v>2.6959250819764503E-2</v>
      </c>
      <c r="I21" s="44">
        <f t="shared" si="4"/>
        <v>3005.0123910000002</v>
      </c>
      <c r="J21" s="29">
        <f t="shared" si="5"/>
        <v>0.97304074918023542</v>
      </c>
      <c r="K21" s="30">
        <f t="shared" si="6"/>
        <v>2.7706188916011027E-2</v>
      </c>
      <c r="L21" s="44"/>
    </row>
    <row r="22" spans="1:12">
      <c r="A22" s="26" t="s">
        <v>208</v>
      </c>
      <c r="B22">
        <v>7</v>
      </c>
      <c r="C22" s="29">
        <f t="shared" si="0"/>
        <v>8.2352941176470587E-2</v>
      </c>
      <c r="D22">
        <v>78</v>
      </c>
      <c r="E22" s="29">
        <f t="shared" si="1"/>
        <v>0.91764705882352937</v>
      </c>
      <c r="F22" s="30">
        <f t="shared" si="2"/>
        <v>8.9743589743589744E-2</v>
      </c>
      <c r="G22" s="44">
        <v>80.373284999999996</v>
      </c>
      <c r="H22" s="29">
        <f t="shared" si="3"/>
        <v>2.6025344083340445E-2</v>
      </c>
      <c r="I22" s="44">
        <f t="shared" si="4"/>
        <v>3007.8965470000003</v>
      </c>
      <c r="J22" s="29">
        <f t="shared" si="5"/>
        <v>0.97397465591665955</v>
      </c>
      <c r="K22" s="30">
        <f t="shared" si="6"/>
        <v>2.6720761084739524E-2</v>
      </c>
      <c r="L22" s="44"/>
    </row>
    <row r="23" spans="1:12">
      <c r="A23" s="26" t="s">
        <v>209</v>
      </c>
      <c r="B23">
        <v>370</v>
      </c>
      <c r="C23" s="29">
        <f t="shared" si="0"/>
        <v>0.85846867749419953</v>
      </c>
      <c r="D23">
        <v>61</v>
      </c>
      <c r="E23" s="29">
        <f t="shared" si="1"/>
        <v>0.14153132250580047</v>
      </c>
      <c r="F23" s="30">
        <f t="shared" si="2"/>
        <v>6.0655737704918034</v>
      </c>
      <c r="G23" s="44">
        <v>58.617615999999998</v>
      </c>
      <c r="H23" s="29">
        <f t="shared" si="3"/>
        <v>1.8980730049109256E-2</v>
      </c>
      <c r="I23" s="44">
        <f t="shared" si="4"/>
        <v>3029.6522160000004</v>
      </c>
      <c r="J23" s="29">
        <f t="shared" si="5"/>
        <v>0.98101926995089073</v>
      </c>
      <c r="K23" s="30">
        <f t="shared" si="6"/>
        <v>1.9347968618454784E-2</v>
      </c>
      <c r="L23" s="44"/>
    </row>
    <row r="24" spans="1:12">
      <c r="A24" s="26" t="s">
        <v>210</v>
      </c>
      <c r="B24">
        <v>86</v>
      </c>
      <c r="C24" s="29">
        <f t="shared" si="0"/>
        <v>0.37391304347826088</v>
      </c>
      <c r="D24">
        <v>144</v>
      </c>
      <c r="E24" s="29">
        <f t="shared" si="1"/>
        <v>0.62608695652173907</v>
      </c>
      <c r="F24" s="30">
        <f t="shared" si="2"/>
        <v>0.59722222222222221</v>
      </c>
      <c r="G24" s="44">
        <v>64.444166999999993</v>
      </c>
      <c r="H24" s="29">
        <f t="shared" si="3"/>
        <v>2.0867401653910916E-2</v>
      </c>
      <c r="I24" s="44">
        <f t="shared" si="4"/>
        <v>3023.8256650000003</v>
      </c>
      <c r="J24" s="29">
        <f t="shared" si="5"/>
        <v>0.97913259834608901</v>
      </c>
      <c r="K24" s="30">
        <f t="shared" si="6"/>
        <v>2.1312130439900868E-2</v>
      </c>
      <c r="L24" s="44"/>
    </row>
    <row r="25" spans="1:12">
      <c r="A25" s="26" t="s">
        <v>211</v>
      </c>
      <c r="B25">
        <v>187</v>
      </c>
      <c r="C25" s="29">
        <f t="shared" si="0"/>
        <v>0.374</v>
      </c>
      <c r="D25">
        <v>313</v>
      </c>
      <c r="E25" s="29">
        <f t="shared" si="1"/>
        <v>0.626</v>
      </c>
      <c r="F25" s="30">
        <f t="shared" si="2"/>
        <v>0.597444089456869</v>
      </c>
      <c r="G25" s="44">
        <v>46.709983000000001</v>
      </c>
      <c r="H25" s="29">
        <f t="shared" si="3"/>
        <v>1.5124968199346124E-2</v>
      </c>
      <c r="I25" s="44">
        <f t="shared" si="4"/>
        <v>3041.5598490000002</v>
      </c>
      <c r="J25" s="29">
        <f t="shared" si="5"/>
        <v>0.98487503180065383</v>
      </c>
      <c r="K25" s="30">
        <f t="shared" si="6"/>
        <v>1.5357246057596809E-2</v>
      </c>
      <c r="L25" s="44"/>
    </row>
    <row r="26" spans="1:12">
      <c r="A26" s="26" t="s">
        <v>212</v>
      </c>
      <c r="B26">
        <v>263</v>
      </c>
      <c r="C26" s="29">
        <f t="shared" si="0"/>
        <v>0.51267056530214428</v>
      </c>
      <c r="D26">
        <v>250</v>
      </c>
      <c r="E26" s="29">
        <f t="shared" si="1"/>
        <v>0.48732943469785572</v>
      </c>
      <c r="F26" s="30">
        <f t="shared" si="2"/>
        <v>1.052</v>
      </c>
      <c r="G26" s="44">
        <v>50.818468000000003</v>
      </c>
      <c r="H26" s="29">
        <f t="shared" si="3"/>
        <v>1.6455319892526798E-2</v>
      </c>
      <c r="I26" s="44">
        <f t="shared" si="4"/>
        <v>3037.4513640000005</v>
      </c>
      <c r="J26" s="29">
        <f t="shared" si="5"/>
        <v>0.9835446801074732</v>
      </c>
      <c r="K26" s="30">
        <f t="shared" si="6"/>
        <v>1.6730627723723447E-2</v>
      </c>
      <c r="L26" s="44"/>
    </row>
    <row r="27" spans="1:12">
      <c r="A27" s="26" t="s">
        <v>213</v>
      </c>
      <c r="B27">
        <v>367</v>
      </c>
      <c r="C27" s="29">
        <f t="shared" si="0"/>
        <v>0.88433734939759034</v>
      </c>
      <c r="D27">
        <v>48</v>
      </c>
      <c r="E27" s="29">
        <f t="shared" si="1"/>
        <v>0.11566265060240966</v>
      </c>
      <c r="F27" s="30">
        <f t="shared" si="2"/>
        <v>7.645833333333333</v>
      </c>
      <c r="G27" s="44">
        <v>156.04089500000001</v>
      </c>
      <c r="H27" s="29">
        <f t="shared" si="3"/>
        <v>5.0526962826608339E-2</v>
      </c>
      <c r="I27" s="44">
        <f t="shared" si="4"/>
        <v>2932.2289370000003</v>
      </c>
      <c r="J27" s="29">
        <f t="shared" si="5"/>
        <v>0.9494730371733916</v>
      </c>
      <c r="K27" s="30">
        <f t="shared" si="6"/>
        <v>5.3215795339516488E-2</v>
      </c>
      <c r="L27" s="44"/>
    </row>
    <row r="28" spans="1:12">
      <c r="A28" s="26" t="s">
        <v>214</v>
      </c>
      <c r="B28">
        <v>779</v>
      </c>
      <c r="C28" s="29">
        <f t="shared" si="0"/>
        <v>0.74190476190476196</v>
      </c>
      <c r="D28">
        <v>271</v>
      </c>
      <c r="E28" s="29">
        <f t="shared" si="1"/>
        <v>0.25809523809523804</v>
      </c>
      <c r="F28" s="30">
        <f t="shared" si="2"/>
        <v>2.8745387453874538</v>
      </c>
      <c r="G28" s="44">
        <v>57.227415000000001</v>
      </c>
      <c r="H28" s="29">
        <f t="shared" si="3"/>
        <v>1.8530574759699298E-2</v>
      </c>
      <c r="I28" s="44">
        <f t="shared" si="4"/>
        <v>3031.0424170000006</v>
      </c>
      <c r="J28" s="29">
        <f t="shared" si="5"/>
        <v>0.98146942524030079</v>
      </c>
      <c r="K28" s="30">
        <f t="shared" si="6"/>
        <v>1.8880440167723323E-2</v>
      </c>
      <c r="L28" s="44"/>
    </row>
    <row r="29" spans="1:12">
      <c r="A29" s="26" t="s">
        <v>195</v>
      </c>
      <c r="B29" s="44">
        <f>AVERAGE(B5:B28)</f>
        <v>460.66666666666669</v>
      </c>
      <c r="C29" s="29">
        <f t="shared" ref="C29:F29" si="7">AVERAGE(C5:C28)</f>
        <v>0.50784388470125896</v>
      </c>
      <c r="D29" s="44">
        <f t="shared" si="7"/>
        <v>336.375</v>
      </c>
      <c r="E29" s="29">
        <f t="shared" si="7"/>
        <v>0.49215611529874098</v>
      </c>
      <c r="F29" s="30">
        <f t="shared" si="7"/>
        <v>1.7759349082426532</v>
      </c>
    </row>
    <row r="31" spans="1:12">
      <c r="A31" s="31" t="s">
        <v>180</v>
      </c>
    </row>
    <row r="32" spans="1:12" ht="17">
      <c r="A32" s="15" t="s">
        <v>91</v>
      </c>
      <c r="B32" s="15" t="s">
        <v>156</v>
      </c>
    </row>
  </sheetData>
  <phoneticPr fontId="1" type="noConversion"/>
  <conditionalFormatting sqref="F5:F29 K5:K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DA19-4603-E64A-A93D-5546521F825A}">
  <dimension ref="A1:F31"/>
  <sheetViews>
    <sheetView tabSelected="1" workbookViewId="0"/>
  </sheetViews>
  <sheetFormatPr baseColWidth="10" defaultRowHeight="15"/>
  <cols>
    <col min="1" max="1" width="21.33203125" customWidth="1"/>
  </cols>
  <sheetData>
    <row r="1" spans="1:6">
      <c r="A1" s="1" t="s">
        <v>324</v>
      </c>
    </row>
    <row r="2" spans="1:6">
      <c r="A2" s="1" t="s">
        <v>174</v>
      </c>
    </row>
    <row r="4" spans="1:6">
      <c r="B4" t="s">
        <v>185</v>
      </c>
      <c r="C4" s="43" t="s">
        <v>187</v>
      </c>
      <c r="D4" t="s">
        <v>186</v>
      </c>
      <c r="E4" t="s">
        <v>188</v>
      </c>
      <c r="F4" t="s">
        <v>189</v>
      </c>
    </row>
    <row r="5" spans="1:6">
      <c r="A5" s="26" t="s">
        <v>92</v>
      </c>
      <c r="B5">
        <v>345</v>
      </c>
      <c r="C5" s="29">
        <f>B5/(B5+D5)</f>
        <v>0.25386313465783666</v>
      </c>
      <c r="D5">
        <v>1014</v>
      </c>
      <c r="E5" s="29">
        <f>1-C5</f>
        <v>0.74613686534216339</v>
      </c>
      <c r="F5" s="30">
        <f>B5/D5</f>
        <v>0.34023668639053256</v>
      </c>
    </row>
    <row r="6" spans="1:6">
      <c r="A6" s="26" t="s">
        <v>68</v>
      </c>
      <c r="B6">
        <v>88</v>
      </c>
      <c r="C6" s="29">
        <f t="shared" ref="C6:C29" si="0">B6/(B6+D6)</f>
        <v>0.11780455153949129</v>
      </c>
      <c r="D6">
        <v>659</v>
      </c>
      <c r="E6" s="29">
        <f t="shared" ref="E6:E29" si="1">1-C6</f>
        <v>0.88219544846050868</v>
      </c>
      <c r="F6" s="30">
        <f t="shared" ref="F6:F28" si="2">B6/D6</f>
        <v>0.13353566009104703</v>
      </c>
    </row>
    <row r="7" spans="1:6">
      <c r="A7" s="26" t="s">
        <v>69</v>
      </c>
      <c r="B7">
        <v>21</v>
      </c>
      <c r="C7" s="29">
        <f t="shared" si="0"/>
        <v>0.3</v>
      </c>
      <c r="D7">
        <v>49</v>
      </c>
      <c r="E7" s="29">
        <f t="shared" si="1"/>
        <v>0.7</v>
      </c>
      <c r="F7" s="30">
        <f t="shared" si="2"/>
        <v>0.42857142857142855</v>
      </c>
    </row>
    <row r="8" spans="1:6">
      <c r="A8" s="26" t="s">
        <v>70</v>
      </c>
      <c r="B8">
        <v>100</v>
      </c>
      <c r="C8" s="29">
        <f t="shared" si="0"/>
        <v>0.52083333333333337</v>
      </c>
      <c r="D8">
        <v>92</v>
      </c>
      <c r="E8" s="29">
        <f t="shared" si="1"/>
        <v>0.47916666666666663</v>
      </c>
      <c r="F8" s="30">
        <f t="shared" si="2"/>
        <v>1.0869565217391304</v>
      </c>
    </row>
    <row r="9" spans="1:6">
      <c r="A9" s="26" t="s">
        <v>71</v>
      </c>
      <c r="B9">
        <v>116</v>
      </c>
      <c r="C9" s="29">
        <f t="shared" si="0"/>
        <v>0.26303854875283444</v>
      </c>
      <c r="D9">
        <v>325</v>
      </c>
      <c r="E9" s="29">
        <f t="shared" si="1"/>
        <v>0.73696145124716561</v>
      </c>
      <c r="F9" s="30">
        <f t="shared" si="2"/>
        <v>0.3569230769230769</v>
      </c>
    </row>
    <row r="10" spans="1:6">
      <c r="A10" s="26" t="s">
        <v>196</v>
      </c>
      <c r="B10">
        <v>33</v>
      </c>
      <c r="C10" s="29">
        <f t="shared" si="0"/>
        <v>0.31428571428571428</v>
      </c>
      <c r="D10">
        <v>72</v>
      </c>
      <c r="E10" s="29">
        <f t="shared" si="1"/>
        <v>0.68571428571428572</v>
      </c>
      <c r="F10" s="30">
        <f t="shared" si="2"/>
        <v>0.45833333333333331</v>
      </c>
    </row>
    <row r="11" spans="1:6">
      <c r="A11" s="26" t="s">
        <v>197</v>
      </c>
      <c r="B11">
        <v>191</v>
      </c>
      <c r="C11" s="29">
        <f t="shared" si="0"/>
        <v>0.20147679324894516</v>
      </c>
      <c r="D11">
        <v>757</v>
      </c>
      <c r="E11" s="29">
        <f t="shared" si="1"/>
        <v>0.79852320675105481</v>
      </c>
      <c r="F11" s="30">
        <f t="shared" si="2"/>
        <v>0.2523117569352708</v>
      </c>
    </row>
    <row r="12" spans="1:6">
      <c r="A12" s="26" t="s">
        <v>198</v>
      </c>
      <c r="B12">
        <v>83</v>
      </c>
      <c r="C12" s="29">
        <f t="shared" si="0"/>
        <v>0.42783505154639173</v>
      </c>
      <c r="D12">
        <v>111</v>
      </c>
      <c r="E12" s="29">
        <f t="shared" si="1"/>
        <v>0.57216494845360821</v>
      </c>
      <c r="F12" s="30">
        <f t="shared" si="2"/>
        <v>0.74774774774774777</v>
      </c>
    </row>
    <row r="13" spans="1:6">
      <c r="A13" s="26" t="s">
        <v>199</v>
      </c>
      <c r="B13">
        <v>239</v>
      </c>
      <c r="C13" s="29">
        <f t="shared" si="0"/>
        <v>0.14826302729528537</v>
      </c>
      <c r="D13">
        <v>1373</v>
      </c>
      <c r="E13" s="29">
        <f t="shared" si="1"/>
        <v>0.8517369727047146</v>
      </c>
      <c r="F13" s="30">
        <f t="shared" si="2"/>
        <v>0.17407137654770574</v>
      </c>
    </row>
    <row r="14" spans="1:6">
      <c r="A14" s="26" t="s">
        <v>200</v>
      </c>
      <c r="B14">
        <v>108</v>
      </c>
      <c r="C14" s="29">
        <f t="shared" si="0"/>
        <v>0.21135029354207435</v>
      </c>
      <c r="D14">
        <v>403</v>
      </c>
      <c r="E14" s="29">
        <f t="shared" si="1"/>
        <v>0.78864970645792565</v>
      </c>
      <c r="F14" s="30">
        <f t="shared" si="2"/>
        <v>0.26799007444168732</v>
      </c>
    </row>
    <row r="15" spans="1:6">
      <c r="A15" s="26" t="s">
        <v>201</v>
      </c>
      <c r="B15">
        <v>53</v>
      </c>
      <c r="C15" s="29">
        <f t="shared" si="0"/>
        <v>0.18466898954703834</v>
      </c>
      <c r="D15">
        <v>234</v>
      </c>
      <c r="E15" s="29">
        <f t="shared" si="1"/>
        <v>0.81533101045296164</v>
      </c>
      <c r="F15" s="30">
        <f t="shared" si="2"/>
        <v>0.2264957264957265</v>
      </c>
    </row>
    <row r="16" spans="1:6">
      <c r="A16" s="26" t="s">
        <v>202</v>
      </c>
      <c r="B16">
        <v>33</v>
      </c>
      <c r="C16" s="29">
        <f t="shared" si="0"/>
        <v>0.46478873239436619</v>
      </c>
      <c r="D16">
        <v>38</v>
      </c>
      <c r="E16" s="29">
        <f t="shared" si="1"/>
        <v>0.53521126760563376</v>
      </c>
      <c r="F16" s="30">
        <f t="shared" si="2"/>
        <v>0.86842105263157898</v>
      </c>
    </row>
    <row r="17" spans="1:6">
      <c r="A17" s="26" t="s">
        <v>203</v>
      </c>
      <c r="B17">
        <v>7</v>
      </c>
      <c r="C17" s="29">
        <f t="shared" si="0"/>
        <v>0.11475409836065574</v>
      </c>
      <c r="D17">
        <v>54</v>
      </c>
      <c r="E17" s="29">
        <f t="shared" si="1"/>
        <v>0.88524590163934425</v>
      </c>
      <c r="F17" s="30">
        <f t="shared" si="2"/>
        <v>0.12962962962962962</v>
      </c>
    </row>
    <row r="18" spans="1:6">
      <c r="A18" s="26" t="s">
        <v>204</v>
      </c>
      <c r="B18">
        <v>48</v>
      </c>
      <c r="C18" s="29">
        <f t="shared" si="0"/>
        <v>0.7384615384615385</v>
      </c>
      <c r="D18">
        <v>17</v>
      </c>
      <c r="E18" s="29">
        <f t="shared" si="1"/>
        <v>0.2615384615384615</v>
      </c>
      <c r="F18" s="30">
        <f t="shared" si="2"/>
        <v>2.8235294117647061</v>
      </c>
    </row>
    <row r="19" spans="1:6">
      <c r="A19" s="26" t="s">
        <v>205</v>
      </c>
      <c r="B19">
        <v>296</v>
      </c>
      <c r="C19" s="29">
        <f t="shared" si="0"/>
        <v>0.35878787878787877</v>
      </c>
      <c r="D19">
        <v>529</v>
      </c>
      <c r="E19" s="29">
        <f t="shared" si="1"/>
        <v>0.64121212121212123</v>
      </c>
      <c r="F19" s="30">
        <f t="shared" si="2"/>
        <v>0.55954631379962194</v>
      </c>
    </row>
    <row r="20" spans="1:6">
      <c r="A20" s="26" t="s">
        <v>206</v>
      </c>
      <c r="B20">
        <v>267</v>
      </c>
      <c r="C20" s="29">
        <f t="shared" si="0"/>
        <v>0.29568106312292358</v>
      </c>
      <c r="D20">
        <v>636</v>
      </c>
      <c r="E20" s="29">
        <f t="shared" si="1"/>
        <v>0.70431893687707636</v>
      </c>
      <c r="F20" s="30">
        <f t="shared" si="2"/>
        <v>0.419811320754717</v>
      </c>
    </row>
    <row r="21" spans="1:6">
      <c r="A21" s="26" t="s">
        <v>207</v>
      </c>
      <c r="B21">
        <v>164</v>
      </c>
      <c r="C21" s="29">
        <f t="shared" si="0"/>
        <v>0.27062706270627063</v>
      </c>
      <c r="D21">
        <v>442</v>
      </c>
      <c r="E21" s="29">
        <f t="shared" si="1"/>
        <v>0.72937293729372943</v>
      </c>
      <c r="F21" s="30">
        <f t="shared" si="2"/>
        <v>0.37104072398190047</v>
      </c>
    </row>
    <row r="22" spans="1:6">
      <c r="A22" s="26" t="s">
        <v>208</v>
      </c>
      <c r="B22">
        <v>7</v>
      </c>
      <c r="C22" s="29">
        <f t="shared" si="0"/>
        <v>1</v>
      </c>
      <c r="D22">
        <v>0</v>
      </c>
      <c r="E22" s="29">
        <f t="shared" si="1"/>
        <v>0</v>
      </c>
      <c r="F22" s="45" t="s">
        <v>146</v>
      </c>
    </row>
    <row r="23" spans="1:6">
      <c r="A23" s="26" t="s">
        <v>209</v>
      </c>
      <c r="B23">
        <v>191</v>
      </c>
      <c r="C23" s="29">
        <f t="shared" si="0"/>
        <v>0.51621621621621616</v>
      </c>
      <c r="D23">
        <v>179</v>
      </c>
      <c r="E23" s="29">
        <f t="shared" si="1"/>
        <v>0.48378378378378384</v>
      </c>
      <c r="F23" s="30">
        <f t="shared" si="2"/>
        <v>1.0670391061452513</v>
      </c>
    </row>
    <row r="24" spans="1:6">
      <c r="A24" s="26" t="s">
        <v>210</v>
      </c>
      <c r="B24">
        <v>21</v>
      </c>
      <c r="C24" s="29">
        <f t="shared" si="0"/>
        <v>0.2441860465116279</v>
      </c>
      <c r="D24">
        <v>65</v>
      </c>
      <c r="E24" s="29">
        <f t="shared" si="1"/>
        <v>0.7558139534883721</v>
      </c>
      <c r="F24" s="30">
        <f t="shared" si="2"/>
        <v>0.32307692307692309</v>
      </c>
    </row>
    <row r="25" spans="1:6">
      <c r="A25" s="26" t="s">
        <v>211</v>
      </c>
      <c r="B25">
        <v>121</v>
      </c>
      <c r="C25" s="29">
        <f t="shared" si="0"/>
        <v>0.6470588235294118</v>
      </c>
      <c r="D25">
        <v>66</v>
      </c>
      <c r="E25" s="29">
        <f t="shared" si="1"/>
        <v>0.3529411764705882</v>
      </c>
      <c r="F25" s="30">
        <f t="shared" si="2"/>
        <v>1.8333333333333333</v>
      </c>
    </row>
    <row r="26" spans="1:6">
      <c r="A26" s="26" t="s">
        <v>212</v>
      </c>
      <c r="B26">
        <v>71</v>
      </c>
      <c r="C26" s="29">
        <f t="shared" si="0"/>
        <v>0.26996197718631176</v>
      </c>
      <c r="D26">
        <v>192</v>
      </c>
      <c r="E26" s="29">
        <f t="shared" si="1"/>
        <v>0.73003802281368824</v>
      </c>
      <c r="F26" s="30">
        <f t="shared" si="2"/>
        <v>0.36979166666666669</v>
      </c>
    </row>
    <row r="27" spans="1:6">
      <c r="A27" s="26" t="s">
        <v>213</v>
      </c>
      <c r="B27">
        <v>127</v>
      </c>
      <c r="C27" s="29">
        <f t="shared" si="0"/>
        <v>0.34604904632152589</v>
      </c>
      <c r="D27">
        <v>240</v>
      </c>
      <c r="E27" s="29">
        <f t="shared" si="1"/>
        <v>0.65395095367847411</v>
      </c>
      <c r="F27" s="30">
        <f t="shared" si="2"/>
        <v>0.52916666666666667</v>
      </c>
    </row>
    <row r="28" spans="1:6">
      <c r="A28" s="26" t="s">
        <v>214</v>
      </c>
      <c r="B28">
        <v>42</v>
      </c>
      <c r="C28" s="29">
        <f t="shared" si="0"/>
        <v>5.391527599486521E-2</v>
      </c>
      <c r="D28">
        <v>737</v>
      </c>
      <c r="E28" s="29">
        <f t="shared" si="1"/>
        <v>0.94608472400513477</v>
      </c>
      <c r="F28" s="30">
        <f t="shared" si="2"/>
        <v>5.698778833107191E-2</v>
      </c>
    </row>
    <row r="29" spans="1:6">
      <c r="A29" s="26" t="s">
        <v>195</v>
      </c>
      <c r="B29" s="44">
        <f>AVERAGE(B5:B28)</f>
        <v>115.5</v>
      </c>
      <c r="C29" s="29">
        <f t="shared" si="0"/>
        <v>0.25072358900144714</v>
      </c>
      <c r="D29" s="44">
        <f t="shared" ref="D29:F29" si="3">AVERAGE(D5:D28)</f>
        <v>345.16666666666669</v>
      </c>
      <c r="E29" s="29">
        <f t="shared" si="1"/>
        <v>0.7492764109985528</v>
      </c>
      <c r="F29" s="30">
        <f t="shared" si="3"/>
        <v>0.60106727504342417</v>
      </c>
    </row>
    <row r="30" spans="1:6">
      <c r="E30" s="29"/>
    </row>
    <row r="31" spans="1:6" ht="17">
      <c r="A31" s="15" t="s">
        <v>99</v>
      </c>
      <c r="B31" s="15" t="s">
        <v>156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9565-377E-E848-9253-B40FA60025C2}">
  <dimension ref="A1:N17"/>
  <sheetViews>
    <sheetView workbookViewId="0">
      <selection activeCell="A3" sqref="A3"/>
    </sheetView>
  </sheetViews>
  <sheetFormatPr baseColWidth="10" defaultRowHeight="15"/>
  <cols>
    <col min="1" max="1" width="32.1640625" customWidth="1"/>
    <col min="4" max="4" width="13.1640625" bestFit="1" customWidth="1"/>
    <col min="5" max="5" width="13.1640625" customWidth="1"/>
  </cols>
  <sheetData>
    <row r="1" spans="1:14">
      <c r="A1" s="1" t="s">
        <v>104</v>
      </c>
    </row>
    <row r="2" spans="1:14">
      <c r="A2" s="1" t="s">
        <v>127</v>
      </c>
    </row>
    <row r="4" spans="1:14">
      <c r="A4" s="17" t="s">
        <v>54</v>
      </c>
      <c r="B4" s="52">
        <v>1</v>
      </c>
      <c r="C4" s="53"/>
      <c r="D4" s="52">
        <v>2</v>
      </c>
      <c r="E4" s="53"/>
      <c r="F4" s="52">
        <v>3</v>
      </c>
      <c r="G4" s="53"/>
      <c r="H4" s="52">
        <v>4</v>
      </c>
      <c r="I4" s="53"/>
      <c r="J4" s="52">
        <v>5</v>
      </c>
      <c r="K4" s="53"/>
      <c r="L4" s="52">
        <v>6</v>
      </c>
      <c r="M4" s="53"/>
      <c r="N4" s="18" t="s">
        <v>52</v>
      </c>
    </row>
    <row r="5" spans="1:14">
      <c r="A5" s="17"/>
      <c r="B5" s="19" t="s">
        <v>55</v>
      </c>
      <c r="C5" s="19" t="s">
        <v>56</v>
      </c>
      <c r="D5" s="19" t="s">
        <v>55</v>
      </c>
      <c r="E5" s="19" t="s">
        <v>56</v>
      </c>
      <c r="F5" s="19" t="s">
        <v>55</v>
      </c>
      <c r="G5" s="19" t="s">
        <v>56</v>
      </c>
      <c r="H5" s="19" t="s">
        <v>55</v>
      </c>
      <c r="I5" s="19" t="s">
        <v>56</v>
      </c>
      <c r="J5" s="19" t="s">
        <v>55</v>
      </c>
      <c r="K5" s="19" t="s">
        <v>56</v>
      </c>
      <c r="L5" s="19" t="s">
        <v>55</v>
      </c>
      <c r="M5" s="19" t="s">
        <v>56</v>
      </c>
      <c r="N5" s="18"/>
    </row>
    <row r="6" spans="1:14">
      <c r="A6" s="17" t="s">
        <v>63</v>
      </c>
      <c r="B6" s="9">
        <v>124</v>
      </c>
      <c r="C6" s="24">
        <f>B6/B$10</f>
        <v>0.50406504065040647</v>
      </c>
      <c r="D6" s="9">
        <v>35</v>
      </c>
      <c r="E6" s="24">
        <f>D6/D$10</f>
        <v>0.23972602739726026</v>
      </c>
      <c r="F6" s="9">
        <v>90</v>
      </c>
      <c r="G6" s="24">
        <f>F6/F$10</f>
        <v>0.31690140845070425</v>
      </c>
      <c r="H6" s="9">
        <v>72</v>
      </c>
      <c r="I6" s="24">
        <f>H6/H$10</f>
        <v>0.25622775800711745</v>
      </c>
      <c r="J6" s="9">
        <v>75</v>
      </c>
      <c r="K6" s="24">
        <f>J6/J$10</f>
        <v>0.20161290322580644</v>
      </c>
      <c r="L6" s="9">
        <v>60</v>
      </c>
      <c r="M6" s="24">
        <f>L6/L$10</f>
        <v>0.27027027027027029</v>
      </c>
      <c r="N6" s="10">
        <f>SUM(B6,D6,F6,H6,J6,,L6)</f>
        <v>456</v>
      </c>
    </row>
    <row r="7" spans="1:14">
      <c r="A7" s="17" t="s">
        <v>64</v>
      </c>
      <c r="B7" s="9">
        <v>27</v>
      </c>
      <c r="C7" s="24">
        <f t="shared" ref="C7:C10" si="0">B7/B$10</f>
        <v>0.10975609756097561</v>
      </c>
      <c r="D7" s="9">
        <v>25</v>
      </c>
      <c r="E7" s="24">
        <f t="shared" ref="E7:E10" si="1">D7/D$10</f>
        <v>0.17123287671232876</v>
      </c>
      <c r="F7" s="9">
        <v>40</v>
      </c>
      <c r="G7" s="24">
        <f t="shared" ref="G7:G10" si="2">F7/F$10</f>
        <v>0.14084507042253522</v>
      </c>
      <c r="H7" s="9">
        <v>35</v>
      </c>
      <c r="I7" s="24">
        <f t="shared" ref="I7:I10" si="3">H7/H$10</f>
        <v>0.12455516014234876</v>
      </c>
      <c r="J7" s="9">
        <v>58</v>
      </c>
      <c r="K7" s="24">
        <f t="shared" ref="K7:K10" si="4">J7/J$10</f>
        <v>0.15591397849462366</v>
      </c>
      <c r="L7" s="9">
        <v>26</v>
      </c>
      <c r="M7" s="24">
        <f t="shared" ref="M7:M10" si="5">L7/L$10</f>
        <v>0.11711711711711711</v>
      </c>
      <c r="N7" s="10">
        <f t="shared" ref="N7:N10" si="6">SUM(B7,D7,F7,H7,J7,,L7)</f>
        <v>211</v>
      </c>
    </row>
    <row r="8" spans="1:14">
      <c r="A8" s="17" t="s">
        <v>65</v>
      </c>
      <c r="B8" s="9">
        <v>81</v>
      </c>
      <c r="C8" s="24">
        <f t="shared" si="0"/>
        <v>0.32926829268292684</v>
      </c>
      <c r="D8" s="9">
        <v>53</v>
      </c>
      <c r="E8" s="24">
        <f t="shared" si="1"/>
        <v>0.36301369863013699</v>
      </c>
      <c r="F8" s="9">
        <v>88</v>
      </c>
      <c r="G8" s="24">
        <f t="shared" si="2"/>
        <v>0.30985915492957744</v>
      </c>
      <c r="H8" s="9">
        <v>97</v>
      </c>
      <c r="I8" s="24">
        <f t="shared" si="3"/>
        <v>0.34519572953736655</v>
      </c>
      <c r="J8" s="9">
        <v>160</v>
      </c>
      <c r="K8" s="24">
        <f t="shared" si="4"/>
        <v>0.43010752688172044</v>
      </c>
      <c r="L8" s="9">
        <v>104</v>
      </c>
      <c r="M8" s="24">
        <f t="shared" si="5"/>
        <v>0.46846846846846846</v>
      </c>
      <c r="N8" s="10">
        <f t="shared" si="6"/>
        <v>583</v>
      </c>
    </row>
    <row r="9" spans="1:14">
      <c r="A9" s="17" t="s">
        <v>66</v>
      </c>
      <c r="B9" s="9">
        <v>14</v>
      </c>
      <c r="C9" s="24">
        <f t="shared" si="0"/>
        <v>5.6910569105691054E-2</v>
      </c>
      <c r="D9" s="9">
        <v>33</v>
      </c>
      <c r="E9" s="24">
        <f t="shared" si="1"/>
        <v>0.22602739726027396</v>
      </c>
      <c r="F9" s="9">
        <v>66</v>
      </c>
      <c r="G9" s="24">
        <f t="shared" si="2"/>
        <v>0.23239436619718309</v>
      </c>
      <c r="H9" s="9">
        <v>77</v>
      </c>
      <c r="I9" s="24">
        <f t="shared" si="3"/>
        <v>0.27402135231316727</v>
      </c>
      <c r="J9" s="9">
        <v>79</v>
      </c>
      <c r="K9" s="24">
        <f t="shared" si="4"/>
        <v>0.21236559139784947</v>
      </c>
      <c r="L9" s="9">
        <v>32</v>
      </c>
      <c r="M9" s="24">
        <f t="shared" si="5"/>
        <v>0.14414414414414414</v>
      </c>
      <c r="N9" s="10">
        <f t="shared" si="6"/>
        <v>301</v>
      </c>
    </row>
    <row r="10" spans="1:14">
      <c r="A10" s="17" t="s">
        <v>53</v>
      </c>
      <c r="B10" s="9">
        <f>SUM(B6:B9)</f>
        <v>246</v>
      </c>
      <c r="C10" s="24">
        <f t="shared" si="0"/>
        <v>1</v>
      </c>
      <c r="D10" s="9">
        <f t="shared" ref="D10:J10" si="7">SUM(D6:D9)</f>
        <v>146</v>
      </c>
      <c r="E10" s="24">
        <f t="shared" si="1"/>
        <v>1</v>
      </c>
      <c r="F10" s="9">
        <f t="shared" si="7"/>
        <v>284</v>
      </c>
      <c r="G10" s="24">
        <f t="shared" si="2"/>
        <v>1</v>
      </c>
      <c r="H10" s="9">
        <f t="shared" si="7"/>
        <v>281</v>
      </c>
      <c r="I10" s="24">
        <f t="shared" si="3"/>
        <v>1</v>
      </c>
      <c r="J10" s="9">
        <f t="shared" si="7"/>
        <v>372</v>
      </c>
      <c r="K10" s="24">
        <f t="shared" si="4"/>
        <v>1</v>
      </c>
      <c r="L10" s="9">
        <f>SUM(L6:L9)</f>
        <v>222</v>
      </c>
      <c r="M10" s="24">
        <f t="shared" si="5"/>
        <v>1</v>
      </c>
      <c r="N10" s="10">
        <f t="shared" si="6"/>
        <v>1551</v>
      </c>
    </row>
    <row r="13" spans="1:14">
      <c r="B13" s="23"/>
      <c r="C13" s="23" t="s">
        <v>57</v>
      </c>
    </row>
    <row r="14" spans="1:14">
      <c r="B14" s="25" t="s">
        <v>58</v>
      </c>
      <c r="C14" s="23">
        <v>4.0399999999999998E-2</v>
      </c>
    </row>
    <row r="15" spans="1:14">
      <c r="B15" s="25" t="s">
        <v>59</v>
      </c>
      <c r="C15" s="23">
        <v>2.3E-3</v>
      </c>
    </row>
    <row r="16" spans="1:14">
      <c r="B16" s="25" t="s">
        <v>60</v>
      </c>
      <c r="C16" s="25">
        <v>2.0999999999999999E-3</v>
      </c>
    </row>
    <row r="17" spans="2:3">
      <c r="B17" s="25" t="s">
        <v>61</v>
      </c>
      <c r="C17" s="23">
        <v>4.99E-2</v>
      </c>
    </row>
  </sheetData>
  <mergeCells count="6">
    <mergeCell ref="L4:M4"/>
    <mergeCell ref="B4:C4"/>
    <mergeCell ref="D4:E4"/>
    <mergeCell ref="F4:G4"/>
    <mergeCell ref="H4:I4"/>
    <mergeCell ref="J4:K4"/>
  </mergeCells>
  <phoneticPr fontId="1" type="noConversion"/>
  <pageMargins left="0.7" right="0.7" top="0.75" bottom="0.75" header="0.3" footer="0.3"/>
  <ignoredErrors>
    <ignoredError sqref="L10 B10" formulaRange="1"/>
    <ignoredError sqref="F10 H10 J10 D10" formula="1" formulaRange="1"/>
    <ignoredError sqref="C10 E10 K10 I10 G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EF11-CCD9-2547-8889-6FE98579AF2D}">
  <dimension ref="A1:N17"/>
  <sheetViews>
    <sheetView workbookViewId="0"/>
  </sheetViews>
  <sheetFormatPr baseColWidth="10" defaultRowHeight="15"/>
  <cols>
    <col min="1" max="1" width="32.1640625" customWidth="1"/>
    <col min="4" max="4" width="13.1640625" bestFit="1" customWidth="1"/>
    <col min="5" max="5" width="13.1640625" customWidth="1"/>
  </cols>
  <sheetData>
    <row r="1" spans="1:14">
      <c r="A1" s="1" t="s">
        <v>105</v>
      </c>
    </row>
    <row r="2" spans="1:14">
      <c r="A2" s="1" t="s">
        <v>128</v>
      </c>
    </row>
    <row r="4" spans="1:14">
      <c r="A4" s="17" t="s">
        <v>54</v>
      </c>
      <c r="B4" s="52">
        <v>1</v>
      </c>
      <c r="C4" s="53"/>
      <c r="D4" s="52">
        <v>2</v>
      </c>
      <c r="E4" s="53"/>
      <c r="F4" s="52">
        <v>3</v>
      </c>
      <c r="G4" s="53"/>
      <c r="H4" s="52">
        <v>4</v>
      </c>
      <c r="I4" s="53"/>
      <c r="J4" s="52">
        <v>5</v>
      </c>
      <c r="K4" s="53"/>
      <c r="L4" s="52">
        <v>6</v>
      </c>
      <c r="M4" s="53"/>
      <c r="N4" s="18" t="s">
        <v>52</v>
      </c>
    </row>
    <row r="5" spans="1:14">
      <c r="A5" s="17"/>
      <c r="B5" s="19" t="s">
        <v>55</v>
      </c>
      <c r="C5" s="19" t="s">
        <v>56</v>
      </c>
      <c r="D5" s="19" t="s">
        <v>55</v>
      </c>
      <c r="E5" s="19" t="s">
        <v>56</v>
      </c>
      <c r="F5" s="19" t="s">
        <v>55</v>
      </c>
      <c r="G5" s="19" t="s">
        <v>56</v>
      </c>
      <c r="H5" s="19" t="s">
        <v>55</v>
      </c>
      <c r="I5" s="19" t="s">
        <v>56</v>
      </c>
      <c r="J5" s="19" t="s">
        <v>55</v>
      </c>
      <c r="K5" s="19" t="s">
        <v>56</v>
      </c>
      <c r="L5" s="19" t="s">
        <v>55</v>
      </c>
      <c r="M5" s="19" t="s">
        <v>56</v>
      </c>
      <c r="N5" s="18"/>
    </row>
    <row r="6" spans="1:14">
      <c r="A6" s="17" t="s">
        <v>63</v>
      </c>
      <c r="B6" s="9">
        <v>164</v>
      </c>
      <c r="C6" s="24">
        <f>B6/B$10</f>
        <v>0.11271477663230241</v>
      </c>
      <c r="D6" s="9">
        <v>44</v>
      </c>
      <c r="E6" s="24">
        <f>D6/D$10</f>
        <v>1.7481128327373859E-2</v>
      </c>
      <c r="F6" s="9">
        <v>108</v>
      </c>
      <c r="G6" s="24">
        <f>F6/F$10</f>
        <v>0.16513761467889909</v>
      </c>
      <c r="H6" s="9">
        <v>97</v>
      </c>
      <c r="I6" s="24">
        <f>H6/H$10</f>
        <v>7.260479041916168E-2</v>
      </c>
      <c r="J6" s="9">
        <v>112</v>
      </c>
      <c r="K6" s="24">
        <f>J6/J$10</f>
        <v>4.3444530643910011E-2</v>
      </c>
      <c r="L6" s="9">
        <v>83</v>
      </c>
      <c r="M6" s="24">
        <f>L6/L$10</f>
        <v>0.11925287356321838</v>
      </c>
      <c r="N6" s="10">
        <f>SUM(B6,D6,F6,H6,J6,,L6)</f>
        <v>608</v>
      </c>
    </row>
    <row r="7" spans="1:14">
      <c r="A7" s="17" t="s">
        <v>64</v>
      </c>
      <c r="B7" s="9">
        <v>56</v>
      </c>
      <c r="C7" s="24">
        <f t="shared" ref="C7:E10" si="0">B7/B$10</f>
        <v>3.8487972508591067E-2</v>
      </c>
      <c r="D7" s="9">
        <v>47</v>
      </c>
      <c r="E7" s="24">
        <f t="shared" si="0"/>
        <v>1.8673023440603894E-2</v>
      </c>
      <c r="F7" s="9">
        <v>62</v>
      </c>
      <c r="G7" s="24">
        <f t="shared" ref="G7" si="1">F7/F$10</f>
        <v>9.480122324159021E-2</v>
      </c>
      <c r="H7" s="9">
        <v>60</v>
      </c>
      <c r="I7" s="24">
        <f t="shared" ref="I7" si="2">H7/H$10</f>
        <v>4.4910179640718563E-2</v>
      </c>
      <c r="J7" s="9">
        <v>144</v>
      </c>
      <c r="K7" s="24">
        <f t="shared" ref="K7" si="3">J7/J$10</f>
        <v>5.5857253685027156E-2</v>
      </c>
      <c r="L7" s="9">
        <v>81</v>
      </c>
      <c r="M7" s="24">
        <f t="shared" ref="M7" si="4">L7/L$10</f>
        <v>0.11637931034482758</v>
      </c>
      <c r="N7" s="10">
        <f t="shared" ref="N7:N10" si="5">SUM(B7,D7,F7,H7,J7,,L7)</f>
        <v>450</v>
      </c>
    </row>
    <row r="8" spans="1:14">
      <c r="A8" s="17" t="s">
        <v>65</v>
      </c>
      <c r="B8" s="9">
        <v>1118</v>
      </c>
      <c r="C8" s="24">
        <f t="shared" si="0"/>
        <v>0.76838487972508596</v>
      </c>
      <c r="D8" s="9">
        <v>2168</v>
      </c>
      <c r="E8" s="24">
        <f t="shared" si="0"/>
        <v>0.86134286849423913</v>
      </c>
      <c r="F8" s="9">
        <v>380</v>
      </c>
      <c r="G8" s="24">
        <f t="shared" ref="G8" si="6">F8/F$10</f>
        <v>0.58103975535168195</v>
      </c>
      <c r="H8" s="9">
        <v>1003</v>
      </c>
      <c r="I8" s="24">
        <f t="shared" ref="I8" si="7">H8/H$10</f>
        <v>0.75074850299401197</v>
      </c>
      <c r="J8" s="9">
        <v>2046</v>
      </c>
      <c r="K8" s="24">
        <f t="shared" ref="K8" si="8">J8/J$10</f>
        <v>0.79363847944142751</v>
      </c>
      <c r="L8" s="9">
        <v>461</v>
      </c>
      <c r="M8" s="24">
        <f t="shared" ref="M8" si="9">L8/L$10</f>
        <v>0.66235632183908044</v>
      </c>
      <c r="N8" s="10">
        <f t="shared" si="5"/>
        <v>7176</v>
      </c>
    </row>
    <row r="9" spans="1:14">
      <c r="A9" s="17" t="s">
        <v>66</v>
      </c>
      <c r="B9" s="9">
        <v>117</v>
      </c>
      <c r="C9" s="24">
        <f t="shared" si="0"/>
        <v>8.0412371134020624E-2</v>
      </c>
      <c r="D9" s="9">
        <v>258</v>
      </c>
      <c r="E9" s="24">
        <f t="shared" si="0"/>
        <v>0.10250297973778308</v>
      </c>
      <c r="F9" s="9">
        <v>104</v>
      </c>
      <c r="G9" s="24">
        <f t="shared" ref="G9" si="10">F9/F$10</f>
        <v>0.15902140672782875</v>
      </c>
      <c r="H9" s="9">
        <v>176</v>
      </c>
      <c r="I9" s="24">
        <f t="shared" ref="I9" si="11">H9/H$10</f>
        <v>0.1317365269461078</v>
      </c>
      <c r="J9" s="9">
        <v>276</v>
      </c>
      <c r="K9" s="24">
        <f t="shared" ref="K9" si="12">J9/J$10</f>
        <v>0.10705973622963538</v>
      </c>
      <c r="L9" s="9">
        <v>71</v>
      </c>
      <c r="M9" s="24">
        <f t="shared" ref="M9" si="13">L9/L$10</f>
        <v>0.10201149425287356</v>
      </c>
      <c r="N9" s="10">
        <f t="shared" si="5"/>
        <v>1002</v>
      </c>
    </row>
    <row r="10" spans="1:14">
      <c r="A10" s="17" t="s">
        <v>53</v>
      </c>
      <c r="B10" s="9">
        <f>SUM(B6:B9)</f>
        <v>1455</v>
      </c>
      <c r="C10" s="24">
        <f t="shared" si="0"/>
        <v>1</v>
      </c>
      <c r="D10" s="9">
        <f t="shared" ref="D10:J10" si="14">SUM(D6:D9)</f>
        <v>2517</v>
      </c>
      <c r="E10" s="24">
        <f t="shared" si="0"/>
        <v>1</v>
      </c>
      <c r="F10" s="9">
        <f t="shared" si="14"/>
        <v>654</v>
      </c>
      <c r="G10" s="24">
        <f t="shared" ref="G10" si="15">F10/F$10</f>
        <v>1</v>
      </c>
      <c r="H10" s="9">
        <f t="shared" si="14"/>
        <v>1336</v>
      </c>
      <c r="I10" s="24">
        <f t="shared" ref="I10" si="16">H10/H$10</f>
        <v>1</v>
      </c>
      <c r="J10" s="9">
        <f t="shared" si="14"/>
        <v>2578</v>
      </c>
      <c r="K10" s="24">
        <f t="shared" ref="K10" si="17">J10/J$10</f>
        <v>1</v>
      </c>
      <c r="L10" s="9">
        <f>SUM(L6:L9)</f>
        <v>696</v>
      </c>
      <c r="M10" s="24">
        <f t="shared" ref="M10" si="18">L10/L$10</f>
        <v>1</v>
      </c>
      <c r="N10" s="10">
        <f t="shared" si="5"/>
        <v>9236</v>
      </c>
    </row>
    <row r="13" spans="1:14">
      <c r="B13" s="23"/>
      <c r="C13" s="23" t="s">
        <v>57</v>
      </c>
    </row>
    <row r="14" spans="1:14" ht="16">
      <c r="B14" s="25" t="s">
        <v>58</v>
      </c>
      <c r="C14" s="25" t="s">
        <v>72</v>
      </c>
    </row>
    <row r="15" spans="1:14" ht="16">
      <c r="B15" s="25" t="s">
        <v>59</v>
      </c>
      <c r="C15" s="25" t="s">
        <v>73</v>
      </c>
    </row>
    <row r="16" spans="1:14">
      <c r="B16" s="25" t="s">
        <v>60</v>
      </c>
      <c r="C16" s="25">
        <v>2.9999999999999997E-4</v>
      </c>
    </row>
    <row r="17" spans="2:3" ht="16">
      <c r="B17" s="25" t="s">
        <v>61</v>
      </c>
      <c r="C17" s="26" t="s">
        <v>74</v>
      </c>
    </row>
  </sheetData>
  <mergeCells count="6">
    <mergeCell ref="L4:M4"/>
    <mergeCell ref="B4:C4"/>
    <mergeCell ref="D4:E4"/>
    <mergeCell ref="F4:G4"/>
    <mergeCell ref="H4:I4"/>
    <mergeCell ref="J4:K4"/>
  </mergeCells>
  <phoneticPr fontId="1" type="noConversion"/>
  <pageMargins left="0.7" right="0.7" top="0.75" bottom="0.75" header="0.3" footer="0.3"/>
  <ignoredErrors>
    <ignoredError sqref="B10" formulaRange="1"/>
    <ignoredError sqref="D10 F10 H10 J10 L10" formula="1" formulaRange="1"/>
    <ignoredError sqref="C10 K10 I10 G10 E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3E4A-596C-1A45-AAED-8AC99C3D1373}">
  <dimension ref="A1:N17"/>
  <sheetViews>
    <sheetView workbookViewId="0"/>
  </sheetViews>
  <sheetFormatPr baseColWidth="10" defaultRowHeight="15"/>
  <cols>
    <col min="1" max="1" width="32.1640625" customWidth="1"/>
    <col min="4" max="4" width="13.1640625" bestFit="1" customWidth="1"/>
    <col min="5" max="5" width="13.1640625" customWidth="1"/>
  </cols>
  <sheetData>
    <row r="1" spans="1:14">
      <c r="A1" s="1" t="s">
        <v>106</v>
      </c>
    </row>
    <row r="2" spans="1:14">
      <c r="A2" s="1" t="s">
        <v>101</v>
      </c>
    </row>
    <row r="4" spans="1:14">
      <c r="A4" s="17" t="s">
        <v>54</v>
      </c>
      <c r="B4" s="52">
        <v>1</v>
      </c>
      <c r="C4" s="53"/>
      <c r="D4" s="52">
        <v>2</v>
      </c>
      <c r="E4" s="53"/>
      <c r="F4" s="52">
        <v>3</v>
      </c>
      <c r="G4" s="53"/>
      <c r="H4" s="52">
        <v>4</v>
      </c>
      <c r="I4" s="53"/>
      <c r="J4" s="52">
        <v>5</v>
      </c>
      <c r="K4" s="53"/>
      <c r="L4" s="52">
        <v>6</v>
      </c>
      <c r="M4" s="53"/>
      <c r="N4" s="18" t="s">
        <v>52</v>
      </c>
    </row>
    <row r="5" spans="1:14">
      <c r="A5" s="17"/>
      <c r="B5" s="19" t="s">
        <v>55</v>
      </c>
      <c r="C5" s="19" t="s">
        <v>56</v>
      </c>
      <c r="D5" s="19" t="s">
        <v>55</v>
      </c>
      <c r="E5" s="19" t="s">
        <v>56</v>
      </c>
      <c r="F5" s="19" t="s">
        <v>55</v>
      </c>
      <c r="G5" s="19" t="s">
        <v>56</v>
      </c>
      <c r="H5" s="19" t="s">
        <v>55</v>
      </c>
      <c r="I5" s="19" t="s">
        <v>56</v>
      </c>
      <c r="J5" s="19" t="s">
        <v>55</v>
      </c>
      <c r="K5" s="19" t="s">
        <v>56</v>
      </c>
      <c r="L5" s="19" t="s">
        <v>55</v>
      </c>
      <c r="M5" s="19" t="s">
        <v>56</v>
      </c>
      <c r="N5" s="18"/>
    </row>
    <row r="6" spans="1:14">
      <c r="A6" s="17" t="s">
        <v>63</v>
      </c>
      <c r="B6" s="9">
        <v>441</v>
      </c>
      <c r="C6" s="24">
        <f>B6/B$10</f>
        <v>0.69778481012658233</v>
      </c>
      <c r="D6" s="9">
        <v>136</v>
      </c>
      <c r="E6" s="24">
        <f>D6/D$10</f>
        <v>0.49454545454545457</v>
      </c>
      <c r="F6" s="9">
        <v>257</v>
      </c>
      <c r="G6" s="24">
        <f>F6/F$10</f>
        <v>0.52556237218813906</v>
      </c>
      <c r="H6" s="9">
        <v>214</v>
      </c>
      <c r="I6" s="24">
        <f>H6/H$10</f>
        <v>0.44490644490644493</v>
      </c>
      <c r="J6" s="9">
        <v>251</v>
      </c>
      <c r="K6" s="24">
        <f>J6/J$10</f>
        <v>0.41833333333333333</v>
      </c>
      <c r="L6" s="9">
        <v>164</v>
      </c>
      <c r="M6" s="24">
        <f>L6/L$10</f>
        <v>0.41943734015345269</v>
      </c>
      <c r="N6" s="10">
        <f>SUM(B6,D6,F6,H6,J6,,L6)</f>
        <v>1463</v>
      </c>
    </row>
    <row r="7" spans="1:14">
      <c r="A7" s="17" t="s">
        <v>64</v>
      </c>
      <c r="B7" s="9">
        <v>34</v>
      </c>
      <c r="C7" s="24">
        <f t="shared" ref="C7:E10" si="0">B7/B$10</f>
        <v>5.3797468354430382E-2</v>
      </c>
      <c r="D7" s="9">
        <v>25</v>
      </c>
      <c r="E7" s="24">
        <f t="shared" si="0"/>
        <v>9.0909090909090912E-2</v>
      </c>
      <c r="F7" s="9">
        <v>48</v>
      </c>
      <c r="G7" s="24">
        <f t="shared" ref="G7" si="1">F7/F$10</f>
        <v>9.815950920245399E-2</v>
      </c>
      <c r="H7" s="9">
        <v>46</v>
      </c>
      <c r="I7" s="24">
        <f t="shared" ref="I7" si="2">H7/H$10</f>
        <v>9.5634095634095639E-2</v>
      </c>
      <c r="J7" s="9">
        <v>60</v>
      </c>
      <c r="K7" s="24">
        <f t="shared" ref="K7" si="3">J7/J$10</f>
        <v>0.1</v>
      </c>
      <c r="L7" s="9">
        <v>28</v>
      </c>
      <c r="M7" s="24">
        <f t="shared" ref="M7" si="4">L7/L$10</f>
        <v>7.1611253196930943E-2</v>
      </c>
      <c r="N7" s="10">
        <f t="shared" ref="N7:N10" si="5">SUM(B7,D7,F7,H7,J7,,L7)</f>
        <v>241</v>
      </c>
    </row>
    <row r="8" spans="1:14">
      <c r="A8" s="17" t="s">
        <v>65</v>
      </c>
      <c r="B8" s="9">
        <v>140</v>
      </c>
      <c r="C8" s="24">
        <f t="shared" si="0"/>
        <v>0.22151898734177214</v>
      </c>
      <c r="D8" s="9">
        <v>76</v>
      </c>
      <c r="E8" s="24">
        <f t="shared" si="0"/>
        <v>0.27636363636363637</v>
      </c>
      <c r="F8" s="9">
        <v>107</v>
      </c>
      <c r="G8" s="24">
        <f t="shared" ref="G8" si="6">F8/F$10</f>
        <v>0.21881390593047034</v>
      </c>
      <c r="H8" s="9">
        <v>137</v>
      </c>
      <c r="I8" s="24">
        <f t="shared" ref="I8" si="7">H8/H$10</f>
        <v>0.28482328482328484</v>
      </c>
      <c r="J8" s="9">
        <v>204</v>
      </c>
      <c r="K8" s="24">
        <f t="shared" ref="K8" si="8">J8/J$10</f>
        <v>0.34</v>
      </c>
      <c r="L8" s="9">
        <v>160</v>
      </c>
      <c r="M8" s="24">
        <f t="shared" ref="M8" si="9">L8/L$10</f>
        <v>0.40920716112531969</v>
      </c>
      <c r="N8" s="10">
        <f t="shared" si="5"/>
        <v>824</v>
      </c>
    </row>
    <row r="9" spans="1:14">
      <c r="A9" s="17" t="s">
        <v>66</v>
      </c>
      <c r="B9" s="9">
        <v>17</v>
      </c>
      <c r="C9" s="24">
        <f t="shared" si="0"/>
        <v>2.6898734177215191E-2</v>
      </c>
      <c r="D9" s="9">
        <v>38</v>
      </c>
      <c r="E9" s="24">
        <f t="shared" si="0"/>
        <v>0.13818181818181818</v>
      </c>
      <c r="F9" s="9">
        <v>77</v>
      </c>
      <c r="G9" s="24">
        <f t="shared" ref="G9" si="10">F9/F$10</f>
        <v>0.15746421267893659</v>
      </c>
      <c r="H9" s="9">
        <v>84</v>
      </c>
      <c r="I9" s="24">
        <f t="shared" ref="I9" si="11">H9/H$10</f>
        <v>0.17463617463617465</v>
      </c>
      <c r="J9" s="9">
        <v>85</v>
      </c>
      <c r="K9" s="24">
        <f t="shared" ref="K9" si="12">J9/J$10</f>
        <v>0.14166666666666666</v>
      </c>
      <c r="L9" s="9">
        <v>39</v>
      </c>
      <c r="M9" s="24">
        <f t="shared" ref="M9" si="13">L9/L$10</f>
        <v>9.9744245524296671E-2</v>
      </c>
      <c r="N9" s="10">
        <f t="shared" si="5"/>
        <v>340</v>
      </c>
    </row>
    <row r="10" spans="1:14">
      <c r="A10" s="17" t="s">
        <v>53</v>
      </c>
      <c r="B10" s="9">
        <f>SUM(B6:B9)</f>
        <v>632</v>
      </c>
      <c r="C10" s="24">
        <f t="shared" si="0"/>
        <v>1</v>
      </c>
      <c r="D10" s="9">
        <f t="shared" ref="D10:J10" si="14">SUM(D6:D9)</f>
        <v>275</v>
      </c>
      <c r="E10" s="24">
        <f t="shared" si="0"/>
        <v>1</v>
      </c>
      <c r="F10" s="9">
        <f t="shared" si="14"/>
        <v>489</v>
      </c>
      <c r="G10" s="24">
        <f t="shared" ref="G10" si="15">F10/F$10</f>
        <v>1</v>
      </c>
      <c r="H10" s="9">
        <f t="shared" si="14"/>
        <v>481</v>
      </c>
      <c r="I10" s="24">
        <f t="shared" ref="I10" si="16">H10/H$10</f>
        <v>1</v>
      </c>
      <c r="J10" s="9">
        <f t="shared" si="14"/>
        <v>600</v>
      </c>
      <c r="K10" s="24">
        <f t="shared" ref="K10" si="17">J10/J$10</f>
        <v>1</v>
      </c>
      <c r="L10" s="9">
        <f>SUM(L6:L9)</f>
        <v>391</v>
      </c>
      <c r="M10" s="24">
        <f t="shared" ref="M10" si="18">L10/L$10</f>
        <v>1</v>
      </c>
      <c r="N10" s="10">
        <f t="shared" si="5"/>
        <v>2868</v>
      </c>
    </row>
    <row r="13" spans="1:14">
      <c r="B13" s="23"/>
      <c r="C13" s="23" t="s">
        <v>57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>
      <c r="B14" s="25" t="s">
        <v>58</v>
      </c>
      <c r="C14" s="23">
        <v>3.5999999999999997E-2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4">
      <c r="B15" s="25" t="s">
        <v>59</v>
      </c>
      <c r="C15" s="23">
        <v>1E-4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ht="16">
      <c r="B16" s="25" t="s">
        <v>60</v>
      </c>
      <c r="C16" s="25" t="s">
        <v>62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3">
      <c r="B17" s="25" t="s">
        <v>61</v>
      </c>
      <c r="C17">
        <v>4.4000000000000003E-3</v>
      </c>
    </row>
  </sheetData>
  <mergeCells count="6">
    <mergeCell ref="L4:M4"/>
    <mergeCell ref="B4:C4"/>
    <mergeCell ref="D4:E4"/>
    <mergeCell ref="F4:G4"/>
    <mergeCell ref="H4:I4"/>
    <mergeCell ref="J4:K4"/>
  </mergeCells>
  <phoneticPr fontId="1" type="noConversion"/>
  <pageMargins left="0.7" right="0.7" top="0.75" bottom="0.75" header="0.3" footer="0.3"/>
  <ignoredErrors>
    <ignoredError sqref="L10 B10" formulaRange="1"/>
    <ignoredError sqref="J10 H10 F10 D10" formula="1" formulaRange="1"/>
    <ignoredError sqref="C10 E10 G10 I10 K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2B5F-2D19-344F-8802-D60A2172FF6C}">
  <dimension ref="A1:N17"/>
  <sheetViews>
    <sheetView workbookViewId="0"/>
  </sheetViews>
  <sheetFormatPr baseColWidth="10" defaultRowHeight="15"/>
  <cols>
    <col min="1" max="1" width="32.1640625" customWidth="1"/>
    <col min="4" max="4" width="13.1640625" bestFit="1" customWidth="1"/>
    <col min="5" max="5" width="13.1640625" customWidth="1"/>
  </cols>
  <sheetData>
    <row r="1" spans="1:14">
      <c r="A1" s="1" t="s">
        <v>107</v>
      </c>
    </row>
    <row r="2" spans="1:14">
      <c r="A2" s="1" t="s">
        <v>129</v>
      </c>
    </row>
    <row r="4" spans="1:14">
      <c r="A4" s="17" t="s">
        <v>54</v>
      </c>
      <c r="B4" s="52">
        <v>1</v>
      </c>
      <c r="C4" s="53"/>
      <c r="D4" s="52">
        <v>2</v>
      </c>
      <c r="E4" s="53"/>
      <c r="F4" s="52">
        <v>3</v>
      </c>
      <c r="G4" s="53"/>
      <c r="H4" s="52">
        <v>4</v>
      </c>
      <c r="I4" s="53"/>
      <c r="J4" s="52">
        <v>5</v>
      </c>
      <c r="K4" s="53"/>
      <c r="L4" s="52">
        <v>6</v>
      </c>
      <c r="M4" s="53"/>
      <c r="N4" s="18" t="s">
        <v>52</v>
      </c>
    </row>
    <row r="5" spans="1:14">
      <c r="A5" s="17"/>
      <c r="B5" s="19" t="s">
        <v>55</v>
      </c>
      <c r="C5" s="19" t="s">
        <v>56</v>
      </c>
      <c r="D5" s="19" t="s">
        <v>55</v>
      </c>
      <c r="E5" s="19" t="s">
        <v>56</v>
      </c>
      <c r="F5" s="19" t="s">
        <v>55</v>
      </c>
      <c r="G5" s="19" t="s">
        <v>56</v>
      </c>
      <c r="H5" s="19" t="s">
        <v>55</v>
      </c>
      <c r="I5" s="19" t="s">
        <v>56</v>
      </c>
      <c r="J5" s="19" t="s">
        <v>55</v>
      </c>
      <c r="K5" s="19" t="s">
        <v>56</v>
      </c>
      <c r="L5" s="19" t="s">
        <v>55</v>
      </c>
      <c r="M5" s="19" t="s">
        <v>56</v>
      </c>
      <c r="N5" s="18"/>
    </row>
    <row r="6" spans="1:14">
      <c r="A6" s="17" t="s">
        <v>63</v>
      </c>
      <c r="B6" s="9">
        <v>1892</v>
      </c>
      <c r="C6" s="24">
        <f>B6/B$10</f>
        <v>7.8301535405371853E-2</v>
      </c>
      <c r="D6" s="9">
        <v>437</v>
      </c>
      <c r="E6" s="24">
        <f>D6/D$10</f>
        <v>3.7440027416038385E-2</v>
      </c>
      <c r="F6" s="9">
        <v>643</v>
      </c>
      <c r="G6" s="24">
        <f>F6/F$10</f>
        <v>9.9891253689606954E-2</v>
      </c>
      <c r="H6" s="9">
        <v>1109</v>
      </c>
      <c r="I6" s="24">
        <f>H6/H$10</f>
        <v>7.2802468325346287E-2</v>
      </c>
      <c r="J6" s="9">
        <v>1255</v>
      </c>
      <c r="K6" s="24">
        <f>J6/J$10</f>
        <v>8.3733653589538298E-2</v>
      </c>
      <c r="L6" s="9">
        <v>1690</v>
      </c>
      <c r="M6" s="24">
        <f>L6/L$10</f>
        <v>7.9818636943276816E-2</v>
      </c>
      <c r="N6" s="10">
        <f>SUM(B6,D6,F6,H6,J6,,L6)</f>
        <v>7026</v>
      </c>
    </row>
    <row r="7" spans="1:14">
      <c r="A7" s="17" t="s">
        <v>64</v>
      </c>
      <c r="B7" s="9">
        <v>134</v>
      </c>
      <c r="C7" s="24">
        <f t="shared" ref="C7:C10" si="0">B7/B$10</f>
        <v>5.5456689980548776E-3</v>
      </c>
      <c r="D7" s="9">
        <v>71</v>
      </c>
      <c r="E7" s="24">
        <f t="shared" ref="E7:E10" si="1">D7/D$10</f>
        <v>6.0829335161069224E-3</v>
      </c>
      <c r="F7" s="9">
        <v>86</v>
      </c>
      <c r="G7" s="24">
        <f t="shared" ref="G7:G10" si="2">F7/F$10</f>
        <v>1.3360260991144943E-2</v>
      </c>
      <c r="H7" s="9">
        <v>106</v>
      </c>
      <c r="I7" s="24">
        <f t="shared" ref="I7:I10" si="3">H7/H$10</f>
        <v>6.9585767741088423E-3</v>
      </c>
      <c r="J7" s="9">
        <v>168</v>
      </c>
      <c r="K7" s="24">
        <f t="shared" ref="K7:K10" si="4">J7/J$10</f>
        <v>1.120896717373899E-2</v>
      </c>
      <c r="L7" s="9">
        <v>144</v>
      </c>
      <c r="M7" s="24">
        <f t="shared" ref="M7:M10" si="5">L7/L$10</f>
        <v>6.8011146271194445E-3</v>
      </c>
      <c r="N7" s="10">
        <f t="shared" ref="N7:N10" si="6">SUM(B7,D7,F7,H7,J7,,L7)</f>
        <v>709</v>
      </c>
    </row>
    <row r="8" spans="1:14">
      <c r="A8" s="17" t="s">
        <v>65</v>
      </c>
      <c r="B8" s="9">
        <v>20969</v>
      </c>
      <c r="C8" s="24">
        <f t="shared" si="0"/>
        <v>0.8678144270165129</v>
      </c>
      <c r="D8" s="9">
        <v>10271</v>
      </c>
      <c r="E8" s="24">
        <f t="shared" si="1"/>
        <v>0.87996915695681976</v>
      </c>
      <c r="F8" s="9">
        <v>5404</v>
      </c>
      <c r="G8" s="24">
        <f t="shared" si="2"/>
        <v>0.83952151623427063</v>
      </c>
      <c r="H8" s="9">
        <v>13274</v>
      </c>
      <c r="I8" s="24">
        <f t="shared" si="3"/>
        <v>0.87139762358038464</v>
      </c>
      <c r="J8" s="9">
        <v>12753</v>
      </c>
      <c r="K8" s="24">
        <f t="shared" si="4"/>
        <v>0.85088070456365095</v>
      </c>
      <c r="L8" s="9">
        <v>18673</v>
      </c>
      <c r="M8" s="24">
        <f t="shared" si="5"/>
        <v>0.88192509327917634</v>
      </c>
      <c r="N8" s="10">
        <f t="shared" si="6"/>
        <v>81344</v>
      </c>
    </row>
    <row r="9" spans="1:14">
      <c r="A9" s="17" t="s">
        <v>66</v>
      </c>
      <c r="B9" s="9">
        <v>1168</v>
      </c>
      <c r="C9" s="24">
        <f t="shared" si="0"/>
        <v>4.8338368580060423E-2</v>
      </c>
      <c r="D9" s="9">
        <v>893</v>
      </c>
      <c r="E9" s="24">
        <f t="shared" si="1"/>
        <v>7.6507882111034958E-2</v>
      </c>
      <c r="F9" s="9">
        <v>304</v>
      </c>
      <c r="G9" s="24">
        <f t="shared" si="2"/>
        <v>4.7226969084977477E-2</v>
      </c>
      <c r="H9" s="9">
        <v>744</v>
      </c>
      <c r="I9" s="24">
        <f t="shared" si="3"/>
        <v>4.8841331320160178E-2</v>
      </c>
      <c r="J9" s="9">
        <v>812</v>
      </c>
      <c r="K9" s="24">
        <f t="shared" si="4"/>
        <v>5.4176674673071794E-2</v>
      </c>
      <c r="L9" s="9">
        <v>666</v>
      </c>
      <c r="M9" s="24">
        <f t="shared" si="5"/>
        <v>3.1455155150427433E-2</v>
      </c>
      <c r="N9" s="10">
        <f t="shared" si="6"/>
        <v>4587</v>
      </c>
    </row>
    <row r="10" spans="1:14">
      <c r="A10" s="17" t="s">
        <v>53</v>
      </c>
      <c r="B10" s="9">
        <f>SUM(B6:B9)</f>
        <v>24163</v>
      </c>
      <c r="C10" s="24">
        <f t="shared" si="0"/>
        <v>1</v>
      </c>
      <c r="D10" s="9">
        <f t="shared" ref="D10:J10" si="7">SUM(D6:D9)</f>
        <v>11672</v>
      </c>
      <c r="E10" s="24">
        <f t="shared" si="1"/>
        <v>1</v>
      </c>
      <c r="F10" s="9">
        <f t="shared" si="7"/>
        <v>6437</v>
      </c>
      <c r="G10" s="24">
        <f t="shared" si="2"/>
        <v>1</v>
      </c>
      <c r="H10" s="9">
        <f t="shared" si="7"/>
        <v>15233</v>
      </c>
      <c r="I10" s="24">
        <f t="shared" si="3"/>
        <v>1</v>
      </c>
      <c r="J10" s="9">
        <f t="shared" si="7"/>
        <v>14988</v>
      </c>
      <c r="K10" s="24">
        <f t="shared" si="4"/>
        <v>1</v>
      </c>
      <c r="L10" s="9">
        <f>SUM(L6:L9)</f>
        <v>21173</v>
      </c>
      <c r="M10" s="24">
        <f t="shared" si="5"/>
        <v>1</v>
      </c>
      <c r="N10" s="10">
        <f t="shared" si="6"/>
        <v>93666</v>
      </c>
    </row>
    <row r="13" spans="1:14">
      <c r="B13" s="23"/>
      <c r="C13" s="23" t="s">
        <v>57</v>
      </c>
    </row>
    <row r="14" spans="1:14" ht="16">
      <c r="B14" s="25" t="s">
        <v>58</v>
      </c>
      <c r="C14" s="25" t="s">
        <v>75</v>
      </c>
    </row>
    <row r="15" spans="1:14" ht="16">
      <c r="B15" s="25" t="s">
        <v>59</v>
      </c>
      <c r="C15" s="25" t="s">
        <v>76</v>
      </c>
    </row>
    <row r="16" spans="1:14" ht="16">
      <c r="B16" s="25" t="s">
        <v>60</v>
      </c>
      <c r="C16" s="25" t="s">
        <v>77</v>
      </c>
    </row>
    <row r="17" spans="2:3" ht="16">
      <c r="B17" s="25" t="s">
        <v>61</v>
      </c>
      <c r="C17" s="25" t="s">
        <v>78</v>
      </c>
    </row>
  </sheetData>
  <mergeCells count="6">
    <mergeCell ref="L4:M4"/>
    <mergeCell ref="B4:C4"/>
    <mergeCell ref="D4:E4"/>
    <mergeCell ref="F4:G4"/>
    <mergeCell ref="H4:I4"/>
    <mergeCell ref="J4:K4"/>
  </mergeCells>
  <phoneticPr fontId="1" type="noConversion"/>
  <pageMargins left="0.7" right="0.7" top="0.75" bottom="0.75" header="0.3" footer="0.3"/>
  <pageSetup paperSize="9" orientation="portrait" horizontalDpi="0" verticalDpi="0"/>
  <ignoredErrors>
    <ignoredError sqref="L10 B10" formulaRange="1"/>
    <ignoredError sqref="D10 F10 H10 J10" formula="1" formulaRange="1"/>
    <ignoredError sqref="C10 K10 I10 G10 E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48A2-A399-D145-AC2F-C0A8A8D5DC54}">
  <dimension ref="A1:K13"/>
  <sheetViews>
    <sheetView workbookViewId="0">
      <selection activeCell="B13" sqref="B13"/>
    </sheetView>
  </sheetViews>
  <sheetFormatPr baseColWidth="10" defaultRowHeight="15"/>
  <cols>
    <col min="1" max="1" width="22.33203125" customWidth="1"/>
  </cols>
  <sheetData>
    <row r="1" spans="1:11">
      <c r="A1" s="28" t="s">
        <v>112</v>
      </c>
    </row>
    <row r="2" spans="1:11">
      <c r="A2" s="28" t="s">
        <v>130</v>
      </c>
    </row>
    <row r="4" spans="1:11">
      <c r="A4" t="s">
        <v>82</v>
      </c>
      <c r="B4" t="s">
        <v>80</v>
      </c>
      <c r="C4" t="s">
        <v>85</v>
      </c>
      <c r="D4" t="s">
        <v>81</v>
      </c>
      <c r="E4" t="s">
        <v>86</v>
      </c>
      <c r="F4" t="s">
        <v>89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16" t="s">
        <v>92</v>
      </c>
      <c r="B5">
        <v>260</v>
      </c>
      <c r="C5" s="29">
        <f>B5/(B5+D5)</f>
        <v>0.63414634146341464</v>
      </c>
      <c r="D5">
        <v>150</v>
      </c>
      <c r="E5" s="29">
        <f>1-C5</f>
        <v>0.36585365853658536</v>
      </c>
      <c r="F5" s="30">
        <f>B5/D5</f>
        <v>1.7333333333333334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16" t="s">
        <v>68</v>
      </c>
      <c r="B6">
        <v>100</v>
      </c>
      <c r="C6" s="29">
        <f t="shared" ref="C6:C9" si="0">B6/(B6+D6)</f>
        <v>0.29850746268656714</v>
      </c>
      <c r="D6">
        <v>235</v>
      </c>
      <c r="E6" s="29">
        <f t="shared" ref="E6:E9" si="1">1-C6</f>
        <v>0.70149253731343286</v>
      </c>
      <c r="F6" s="30">
        <f t="shared" ref="F6:F9" si="2">B6/D6</f>
        <v>0.42553191489361702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16" t="s">
        <v>69</v>
      </c>
      <c r="B7">
        <v>199</v>
      </c>
      <c r="C7" s="29">
        <f t="shared" si="0"/>
        <v>0.6199376947040498</v>
      </c>
      <c r="D7">
        <v>122</v>
      </c>
      <c r="E7" s="29">
        <f t="shared" si="1"/>
        <v>0.3800623052959502</v>
      </c>
      <c r="F7" s="30">
        <f t="shared" si="2"/>
        <v>1.6311475409836065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16" t="s">
        <v>70</v>
      </c>
      <c r="B8">
        <v>159</v>
      </c>
      <c r="C8" s="29">
        <f t="shared" si="0"/>
        <v>0.62598425196850394</v>
      </c>
      <c r="D8">
        <v>95</v>
      </c>
      <c r="E8" s="29">
        <f t="shared" si="1"/>
        <v>0.37401574803149606</v>
      </c>
      <c r="F8" s="30">
        <f t="shared" si="2"/>
        <v>1.6736842105263159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16" t="s">
        <v>71</v>
      </c>
      <c r="B9">
        <v>212</v>
      </c>
      <c r="C9" s="29">
        <f t="shared" si="0"/>
        <v>0.65634674922600622</v>
      </c>
      <c r="D9">
        <v>111</v>
      </c>
      <c r="E9" s="29">
        <f t="shared" si="1"/>
        <v>0.34365325077399378</v>
      </c>
      <c r="F9" s="30">
        <f t="shared" si="2"/>
        <v>1.9099099099099099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0" spans="1:11">
      <c r="A10" s="16"/>
      <c r="C10" s="29"/>
      <c r="E10" s="29"/>
      <c r="F10" s="30"/>
      <c r="H10" s="29"/>
      <c r="J10" s="29"/>
      <c r="K10" s="30"/>
    </row>
    <row r="12" spans="1:11">
      <c r="A12" s="31" t="s">
        <v>93</v>
      </c>
    </row>
    <row r="13" spans="1:11" ht="16">
      <c r="A13" s="15" t="s">
        <v>91</v>
      </c>
      <c r="B13" s="25" t="s">
        <v>182</v>
      </c>
    </row>
  </sheetData>
  <phoneticPr fontId="1" type="noConversion"/>
  <conditionalFormatting sqref="F5:F10 K5:K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8C58-5CC8-CA47-BE39-9DA91C8EC81F}">
  <dimension ref="A1:F11"/>
  <sheetViews>
    <sheetView workbookViewId="0"/>
  </sheetViews>
  <sheetFormatPr baseColWidth="10" defaultRowHeight="15"/>
  <cols>
    <col min="1" max="1" width="22" customWidth="1"/>
  </cols>
  <sheetData>
    <row r="1" spans="1:6">
      <c r="A1" s="28" t="s">
        <v>111</v>
      </c>
    </row>
    <row r="2" spans="1:6">
      <c r="A2" s="28" t="s">
        <v>131</v>
      </c>
    </row>
    <row r="4" spans="1:6">
      <c r="A4" t="s">
        <v>82</v>
      </c>
      <c r="B4" t="s">
        <v>94</v>
      </c>
      <c r="C4" t="s">
        <v>95</v>
      </c>
      <c r="D4" t="s">
        <v>96</v>
      </c>
      <c r="E4" t="s">
        <v>97</v>
      </c>
      <c r="F4" t="s">
        <v>98</v>
      </c>
    </row>
    <row r="5" spans="1:6">
      <c r="A5" s="16" t="s">
        <v>92</v>
      </c>
      <c r="B5">
        <v>182</v>
      </c>
      <c r="C5" s="29">
        <f>B5/(B5+D5)</f>
        <v>0.7</v>
      </c>
      <c r="D5" s="14">
        <v>78</v>
      </c>
      <c r="E5" s="29">
        <f>1-C5</f>
        <v>0.30000000000000004</v>
      </c>
      <c r="F5" s="30">
        <f>B5/D5</f>
        <v>2.3333333333333335</v>
      </c>
    </row>
    <row r="6" spans="1:6">
      <c r="A6" s="16" t="s">
        <v>68</v>
      </c>
      <c r="B6">
        <v>62</v>
      </c>
      <c r="C6" s="29">
        <f t="shared" ref="C6:C9" si="0">B6/(B6+D6)</f>
        <v>0.62</v>
      </c>
      <c r="D6" s="14">
        <v>38</v>
      </c>
      <c r="E6" s="29">
        <f t="shared" ref="E6:E9" si="1">1-C6</f>
        <v>0.38</v>
      </c>
      <c r="F6" s="30">
        <f t="shared" ref="F6:F9" si="2">B6/D6</f>
        <v>1.631578947368421</v>
      </c>
    </row>
    <row r="7" spans="1:6">
      <c r="A7" s="16" t="s">
        <v>69</v>
      </c>
      <c r="B7">
        <v>145</v>
      </c>
      <c r="C7" s="29">
        <f t="shared" si="0"/>
        <v>0.72864321608040206</v>
      </c>
      <c r="D7" s="14">
        <v>54</v>
      </c>
      <c r="E7" s="29">
        <f t="shared" si="1"/>
        <v>0.27135678391959794</v>
      </c>
      <c r="F7" s="30">
        <f t="shared" si="2"/>
        <v>2.6851851851851851</v>
      </c>
    </row>
    <row r="8" spans="1:6">
      <c r="A8" s="16" t="s">
        <v>70</v>
      </c>
      <c r="B8">
        <v>137</v>
      </c>
      <c r="C8" s="29">
        <f t="shared" si="0"/>
        <v>0.86163522012578619</v>
      </c>
      <c r="D8" s="14">
        <v>22</v>
      </c>
      <c r="E8" s="29">
        <f t="shared" si="1"/>
        <v>0.13836477987421381</v>
      </c>
      <c r="F8" s="30">
        <f t="shared" si="2"/>
        <v>6.2272727272727275</v>
      </c>
    </row>
    <row r="9" spans="1:6">
      <c r="A9" s="16" t="s">
        <v>71</v>
      </c>
      <c r="B9">
        <v>149</v>
      </c>
      <c r="C9" s="29">
        <f t="shared" si="0"/>
        <v>0.70283018867924529</v>
      </c>
      <c r="D9" s="14">
        <v>63</v>
      </c>
      <c r="E9" s="29">
        <f t="shared" si="1"/>
        <v>0.29716981132075471</v>
      </c>
      <c r="F9" s="30">
        <f t="shared" si="2"/>
        <v>2.3650793650793651</v>
      </c>
    </row>
    <row r="10" spans="1:6">
      <c r="D10" s="14"/>
    </row>
    <row r="11" spans="1:6" ht="16">
      <c r="A11" s="15" t="s">
        <v>99</v>
      </c>
      <c r="B11" s="25" t="s">
        <v>100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7A63-5C6D-3542-9F1F-C82C12924C64}">
  <dimension ref="A1:K13"/>
  <sheetViews>
    <sheetView workbookViewId="0">
      <selection activeCell="D5" sqref="D5:D9"/>
    </sheetView>
  </sheetViews>
  <sheetFormatPr baseColWidth="10" defaultRowHeight="15"/>
  <cols>
    <col min="1" max="1" width="22.33203125" customWidth="1"/>
  </cols>
  <sheetData>
    <row r="1" spans="1:11">
      <c r="A1" s="28" t="s">
        <v>113</v>
      </c>
    </row>
    <row r="2" spans="1:11">
      <c r="A2" s="28" t="s">
        <v>108</v>
      </c>
    </row>
    <row r="4" spans="1:11">
      <c r="A4" t="s">
        <v>82</v>
      </c>
      <c r="B4" t="s">
        <v>80</v>
      </c>
      <c r="C4" t="s">
        <v>85</v>
      </c>
      <c r="D4" t="s">
        <v>81</v>
      </c>
      <c r="E4" t="s">
        <v>86</v>
      </c>
      <c r="F4" t="s">
        <v>89</v>
      </c>
      <c r="G4" t="s">
        <v>83</v>
      </c>
      <c r="H4" t="s">
        <v>87</v>
      </c>
      <c r="I4" t="s">
        <v>84</v>
      </c>
      <c r="J4" t="s">
        <v>88</v>
      </c>
      <c r="K4" t="s">
        <v>90</v>
      </c>
    </row>
    <row r="5" spans="1:11">
      <c r="A5" s="16" t="s">
        <v>92</v>
      </c>
      <c r="B5">
        <v>3759</v>
      </c>
      <c r="C5" s="29">
        <f>B5/(B5+D5)</f>
        <v>0.78772003352891873</v>
      </c>
      <c r="D5" s="14">
        <v>1013</v>
      </c>
      <c r="E5" s="29">
        <f>1-C5</f>
        <v>0.21227996647108127</v>
      </c>
      <c r="F5" s="30">
        <f>B5/D5</f>
        <v>3.7107601184600196</v>
      </c>
      <c r="G5">
        <v>30.43</v>
      </c>
      <c r="H5" s="29">
        <f>G5/SUM($G$5:$G$9)</f>
        <v>0.25537092984222892</v>
      </c>
      <c r="I5">
        <v>88.73</v>
      </c>
      <c r="J5" s="29">
        <f>I5/SUM($G$5:$G$9)</f>
        <v>0.74462907015777102</v>
      </c>
      <c r="K5" s="30">
        <f>G5/I5</f>
        <v>0.34295052406176035</v>
      </c>
    </row>
    <row r="6" spans="1:11">
      <c r="A6" s="16" t="s">
        <v>68</v>
      </c>
      <c r="B6">
        <v>326</v>
      </c>
      <c r="C6" s="29">
        <f t="shared" ref="C6:C9" si="0">B6/(B6+D6)</f>
        <v>0.15113583681038478</v>
      </c>
      <c r="D6" s="14">
        <v>1831</v>
      </c>
      <c r="E6" s="29">
        <f t="shared" ref="E6:E9" si="1">1-C6</f>
        <v>0.84886416318961522</v>
      </c>
      <c r="F6" s="30">
        <f t="shared" ref="F6:F9" si="2">B6/D6</f>
        <v>0.17804478427089021</v>
      </c>
      <c r="G6">
        <v>19.7</v>
      </c>
      <c r="H6" s="29">
        <f t="shared" ref="H6:H9" si="3">G6/SUM($G$5:$G$9)</f>
        <v>0.16532393420610941</v>
      </c>
      <c r="I6">
        <v>99.46</v>
      </c>
      <c r="J6" s="29">
        <f t="shared" ref="J6:J9" si="4">I6/SUM($G$5:$G$9)</f>
        <v>0.83467606579389042</v>
      </c>
      <c r="K6" s="30">
        <f t="shared" ref="K6:K9" si="5">G6/I6</f>
        <v>0.19806957570882766</v>
      </c>
    </row>
    <row r="7" spans="1:11">
      <c r="A7" s="16" t="s">
        <v>69</v>
      </c>
      <c r="B7">
        <v>299</v>
      </c>
      <c r="C7" s="29">
        <f t="shared" si="0"/>
        <v>0.47687400318979267</v>
      </c>
      <c r="D7" s="14">
        <v>328</v>
      </c>
      <c r="E7" s="29">
        <f t="shared" si="1"/>
        <v>0.52312599681020733</v>
      </c>
      <c r="F7" s="30">
        <f t="shared" si="2"/>
        <v>0.91158536585365857</v>
      </c>
      <c r="G7">
        <v>23.46</v>
      </c>
      <c r="H7" s="29">
        <f t="shared" si="3"/>
        <v>0.19687814702920442</v>
      </c>
      <c r="I7">
        <v>95.7</v>
      </c>
      <c r="J7" s="29">
        <f t="shared" si="4"/>
        <v>0.80312185297079552</v>
      </c>
      <c r="K7" s="30">
        <f t="shared" si="5"/>
        <v>0.24514106583072101</v>
      </c>
    </row>
    <row r="8" spans="1:11">
      <c r="A8" s="16" t="s">
        <v>70</v>
      </c>
      <c r="B8">
        <v>744</v>
      </c>
      <c r="C8" s="29">
        <f t="shared" si="0"/>
        <v>0.56924254016832443</v>
      </c>
      <c r="D8" s="14">
        <v>563</v>
      </c>
      <c r="E8" s="29">
        <f t="shared" si="1"/>
        <v>0.43075745983167557</v>
      </c>
      <c r="F8" s="30">
        <f t="shared" si="2"/>
        <v>1.3214920071047958</v>
      </c>
      <c r="G8">
        <v>18.59</v>
      </c>
      <c r="H8" s="29">
        <f t="shared" si="3"/>
        <v>0.15600872776099362</v>
      </c>
      <c r="I8">
        <v>100.57</v>
      </c>
      <c r="J8" s="29">
        <f t="shared" si="4"/>
        <v>0.84399127223900627</v>
      </c>
      <c r="K8" s="30">
        <f t="shared" si="5"/>
        <v>0.18484637565874518</v>
      </c>
    </row>
    <row r="9" spans="1:11">
      <c r="A9" s="16" t="s">
        <v>71</v>
      </c>
      <c r="B9">
        <v>271</v>
      </c>
      <c r="C9" s="29">
        <f t="shared" si="0"/>
        <v>0.56932773109243695</v>
      </c>
      <c r="D9" s="14">
        <v>205</v>
      </c>
      <c r="E9" s="29">
        <f t="shared" si="1"/>
        <v>0.43067226890756305</v>
      </c>
      <c r="F9" s="30">
        <f t="shared" si="2"/>
        <v>1.3219512195121952</v>
      </c>
      <c r="G9">
        <v>26.98</v>
      </c>
      <c r="H9" s="29">
        <f t="shared" si="3"/>
        <v>0.22641826116146357</v>
      </c>
      <c r="I9">
        <v>92.18</v>
      </c>
      <c r="J9" s="29">
        <f t="shared" si="4"/>
        <v>0.77358173883853643</v>
      </c>
      <c r="K9" s="30">
        <f t="shared" si="5"/>
        <v>0.29268821870253847</v>
      </c>
    </row>
    <row r="10" spans="1:11">
      <c r="A10" s="16"/>
      <c r="C10" s="29"/>
      <c r="E10" s="29"/>
      <c r="F10" s="30"/>
      <c r="H10" s="29"/>
      <c r="J10" s="29"/>
      <c r="K10" s="30"/>
    </row>
    <row r="12" spans="1:11">
      <c r="A12" s="31" t="s">
        <v>93</v>
      </c>
    </row>
    <row r="13" spans="1:11" ht="16">
      <c r="A13" s="15" t="s">
        <v>91</v>
      </c>
      <c r="B13" s="25" t="s">
        <v>120</v>
      </c>
    </row>
  </sheetData>
  <phoneticPr fontId="1" type="noConversion"/>
  <conditionalFormatting sqref="F5:F10 K5:K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ST_1</vt:lpstr>
      <vt:lpstr>ST_2</vt:lpstr>
      <vt:lpstr>ST_3</vt:lpstr>
      <vt:lpstr>ST_4</vt:lpstr>
      <vt:lpstr>ST_5</vt:lpstr>
      <vt:lpstr>ST_6</vt:lpstr>
      <vt:lpstr>ST_7</vt:lpstr>
      <vt:lpstr>ST_8</vt:lpstr>
      <vt:lpstr>ST_9</vt:lpstr>
      <vt:lpstr>ST_10</vt:lpstr>
      <vt:lpstr>ST_11</vt:lpstr>
      <vt:lpstr>ST_12</vt:lpstr>
      <vt:lpstr>ST_13</vt:lpstr>
      <vt:lpstr>ST_14</vt:lpstr>
      <vt:lpstr>ST_15</vt:lpstr>
      <vt:lpstr>ST_16</vt:lpstr>
      <vt:lpstr>ST_17</vt:lpstr>
      <vt:lpstr>ST_18</vt:lpstr>
      <vt:lpstr>ST_19</vt:lpstr>
      <vt:lpstr>ST_20</vt:lpstr>
      <vt:lpstr>ST_21</vt:lpstr>
      <vt:lpstr>ST_22</vt:lpstr>
      <vt:lpstr>ST_23</vt:lpstr>
      <vt:lpstr>ST_24</vt:lpstr>
      <vt:lpstr>ST_25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2023-08-11T08:43:37Z</dcterms:modified>
</cp:coreProperties>
</file>