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\\myr\home\wrh\Documents\PAPRS\PRO\Norf9\"/>
    </mc:Choice>
  </mc:AlternateContent>
  <xr:revisionPtr revIDLastSave="0" documentId="13_ncr:1_{28C07C6F-64A6-4906-BF5D-D6EB22B5B5A9}" xr6:coauthVersionLast="36" xr6:coauthVersionMax="36" xr10:uidLastSave="{00000000-0000-0000-0000-000000000000}"/>
  <bookViews>
    <workbookView xWindow="0" yWindow="0" windowWidth="28800" windowHeight="12227" xr2:uid="{00000000-000D-0000-FFFF-FFFF00000000}"/>
  </bookViews>
  <sheets>
    <sheet name="Metabolites_Raw Data" sheetId="1" r:id="rId1"/>
    <sheet name="Normalisation_Values" sheetId="3" r:id="rId2"/>
    <sheet name="Total_AA" sheetId="4" r:id="rId3"/>
    <sheet name="Statistics" sheetId="5" r:id="rId4"/>
    <sheet name="Urea_cycle" sheetId="6" r:id="rId5"/>
  </sheets>
  <calcPr calcId="191029"/>
</workbook>
</file>

<file path=xl/calcChain.xml><?xml version="1.0" encoding="utf-8"?>
<calcChain xmlns="http://schemas.openxmlformats.org/spreadsheetml/2006/main">
  <c r="DW32" i="1" l="1"/>
  <c r="DY32" i="1" s="1"/>
  <c r="O11" i="6"/>
  <c r="N11" i="6"/>
  <c r="W32" i="6"/>
  <c r="V33" i="6"/>
  <c r="W33" i="6"/>
  <c r="X33" i="6"/>
  <c r="Y33" i="6"/>
  <c r="Z33" i="6"/>
  <c r="V34" i="6"/>
  <c r="W34" i="6"/>
  <c r="X34" i="6"/>
  <c r="Y34" i="6"/>
  <c r="Z34" i="6"/>
  <c r="V35" i="6"/>
  <c r="W35" i="6"/>
  <c r="X35" i="6"/>
  <c r="Y35" i="6"/>
  <c r="Z35" i="6"/>
  <c r="V36" i="6"/>
  <c r="W36" i="6"/>
  <c r="X36" i="6"/>
  <c r="Y36" i="6"/>
  <c r="Z36" i="6"/>
  <c r="V23" i="6"/>
  <c r="W23" i="6"/>
  <c r="X23" i="6"/>
  <c r="Y23" i="6"/>
  <c r="Z23" i="6"/>
  <c r="AA23" i="6"/>
  <c r="AB23" i="6"/>
  <c r="AC23" i="6"/>
  <c r="AD23" i="6"/>
  <c r="AE23" i="6"/>
  <c r="V24" i="6"/>
  <c r="W24" i="6"/>
  <c r="X24" i="6"/>
  <c r="Y24" i="6"/>
  <c r="Z24" i="6"/>
  <c r="AA24" i="6"/>
  <c r="AB24" i="6"/>
  <c r="AC24" i="6"/>
  <c r="AD24" i="6"/>
  <c r="AE24" i="6"/>
  <c r="V25" i="6"/>
  <c r="W25" i="6"/>
  <c r="X25" i="6"/>
  <c r="Y25" i="6"/>
  <c r="Z25" i="6"/>
  <c r="AA25" i="6"/>
  <c r="AB25" i="6"/>
  <c r="AC25" i="6"/>
  <c r="AD25" i="6"/>
  <c r="AE25" i="6"/>
  <c r="V26" i="6"/>
  <c r="W26" i="6"/>
  <c r="X26" i="6"/>
  <c r="Y26" i="6"/>
  <c r="Z26" i="6"/>
  <c r="AA26" i="6"/>
  <c r="AB26" i="6"/>
  <c r="AC26" i="6"/>
  <c r="AD26" i="6"/>
  <c r="AE26" i="6"/>
  <c r="T79" i="6"/>
  <c r="X82" i="6"/>
  <c r="W82" i="6"/>
  <c r="V82" i="6"/>
  <c r="U82" i="6"/>
  <c r="T82" i="6"/>
  <c r="AC79" i="6"/>
  <c r="AB79" i="6"/>
  <c r="AA79" i="6"/>
  <c r="Z79" i="6"/>
  <c r="Y79" i="6"/>
  <c r="X79" i="6"/>
  <c r="W79" i="6"/>
  <c r="V79" i="6"/>
  <c r="U79" i="6"/>
  <c r="Z32" i="6"/>
  <c r="Y32" i="6"/>
  <c r="X32" i="6"/>
  <c r="V32" i="6"/>
  <c r="AE22" i="6"/>
  <c r="AD22" i="6"/>
  <c r="AC22" i="6"/>
  <c r="AB22" i="6"/>
  <c r="AA22" i="6"/>
  <c r="Z22" i="6"/>
  <c r="Y22" i="6"/>
  <c r="X22" i="6"/>
  <c r="W22" i="6"/>
  <c r="V22" i="6"/>
  <c r="V29" i="5"/>
  <c r="U29" i="5"/>
  <c r="T29" i="5"/>
  <c r="S29" i="5"/>
  <c r="R29" i="5"/>
  <c r="AA25" i="5"/>
  <c r="Z25" i="5"/>
  <c r="Y25" i="5"/>
  <c r="W25" i="5"/>
  <c r="U25" i="5"/>
  <c r="S25" i="5"/>
  <c r="R25" i="5"/>
  <c r="X25" i="5"/>
  <c r="V25" i="5"/>
  <c r="T25" i="5"/>
  <c r="AA16" i="5"/>
  <c r="Z16" i="5"/>
  <c r="Y16" i="5"/>
  <c r="X16" i="5"/>
  <c r="W16" i="5"/>
  <c r="V16" i="5"/>
  <c r="U16" i="5"/>
  <c r="S16" i="5"/>
  <c r="T16" i="5"/>
  <c r="R16" i="5"/>
  <c r="AA11" i="5"/>
  <c r="Z11" i="5"/>
  <c r="Y11" i="5"/>
  <c r="X11" i="5"/>
  <c r="W11" i="5"/>
  <c r="V11" i="5"/>
  <c r="U11" i="5"/>
  <c r="T11" i="5"/>
  <c r="S11" i="5"/>
  <c r="R11" i="5"/>
  <c r="AA5" i="5"/>
  <c r="Z5" i="5"/>
  <c r="Y5" i="5"/>
  <c r="X5" i="5"/>
  <c r="W5" i="5"/>
  <c r="V5" i="5"/>
  <c r="U5" i="5"/>
  <c r="T5" i="5"/>
  <c r="S5" i="5"/>
  <c r="R5" i="5"/>
  <c r="V30" i="4" l="1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29" i="4"/>
  <c r="V13" i="6"/>
  <c r="V12" i="6"/>
  <c r="V11" i="6"/>
  <c r="AE11" i="6"/>
  <c r="AD11" i="6"/>
  <c r="AB14" i="6"/>
  <c r="F103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96" i="5"/>
  <c r="E91" i="5"/>
  <c r="B73" i="5"/>
  <c r="B77" i="5"/>
  <c r="B76" i="5"/>
  <c r="B75" i="5"/>
  <c r="B74" i="5"/>
  <c r="K68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50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27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5" i="5"/>
  <c r="W11" i="6"/>
  <c r="V14" i="6"/>
  <c r="V15" i="6"/>
  <c r="Z11" i="6"/>
  <c r="B11" i="6"/>
  <c r="D11" i="6"/>
  <c r="F11" i="6"/>
  <c r="B31" i="4"/>
  <c r="K78" i="5"/>
  <c r="N29" i="4"/>
  <c r="O46" i="4" l="1"/>
  <c r="O44" i="4"/>
  <c r="D96" i="5"/>
  <c r="W12" i="6" l="1"/>
  <c r="I80" i="5" l="1"/>
  <c r="K74" i="5"/>
  <c r="K75" i="5"/>
  <c r="K76" i="5"/>
  <c r="K77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73" i="5"/>
  <c r="J73" i="5"/>
  <c r="B80" i="5"/>
  <c r="G34" i="6" l="1"/>
  <c r="AD15" i="6"/>
  <c r="W15" i="6"/>
  <c r="X15" i="6"/>
  <c r="Y15" i="6"/>
  <c r="Z15" i="6"/>
  <c r="AA15" i="6"/>
  <c r="AB15" i="6"/>
  <c r="AC15" i="6"/>
  <c r="AE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B15" i="6"/>
  <c r="G31" i="6" l="1"/>
  <c r="G28" i="6"/>
  <c r="G25" i="6"/>
  <c r="G22" i="6"/>
  <c r="AE12" i="6"/>
  <c r="AE13" i="6"/>
  <c r="AE14" i="6"/>
  <c r="AD12" i="6"/>
  <c r="AD13" i="6"/>
  <c r="AD14" i="6"/>
  <c r="AC12" i="6"/>
  <c r="AC13" i="6"/>
  <c r="AC14" i="6"/>
  <c r="AC11" i="6"/>
  <c r="AB12" i="6"/>
  <c r="AB13" i="6"/>
  <c r="AB11" i="6"/>
  <c r="AA12" i="6"/>
  <c r="AA13" i="6"/>
  <c r="AA14" i="6"/>
  <c r="AA11" i="6"/>
  <c r="Z12" i="6"/>
  <c r="Z13" i="6"/>
  <c r="Z14" i="6"/>
  <c r="Y12" i="6"/>
  <c r="Y13" i="6"/>
  <c r="Y14" i="6"/>
  <c r="Y11" i="6"/>
  <c r="X12" i="6"/>
  <c r="X13" i="6"/>
  <c r="X14" i="6"/>
  <c r="X11" i="6"/>
  <c r="W13" i="6"/>
  <c r="W14" i="6"/>
  <c r="U12" i="6"/>
  <c r="U13" i="6"/>
  <c r="U14" i="6"/>
  <c r="U11" i="6"/>
  <c r="T12" i="6"/>
  <c r="T13" i="6"/>
  <c r="T14" i="6"/>
  <c r="T11" i="6"/>
  <c r="S12" i="6"/>
  <c r="S13" i="6"/>
  <c r="S14" i="6"/>
  <c r="S11" i="6"/>
  <c r="R12" i="6"/>
  <c r="R13" i="6"/>
  <c r="R14" i="6"/>
  <c r="R11" i="6"/>
  <c r="Q12" i="6"/>
  <c r="Q13" i="6"/>
  <c r="Q14" i="6"/>
  <c r="Q11" i="6"/>
  <c r="P12" i="6"/>
  <c r="P13" i="6"/>
  <c r="P14" i="6"/>
  <c r="P11" i="6"/>
  <c r="O13" i="6"/>
  <c r="O14" i="6"/>
  <c r="O12" i="6"/>
  <c r="N14" i="6"/>
  <c r="N13" i="6"/>
  <c r="N12" i="6"/>
  <c r="M12" i="6"/>
  <c r="M13" i="6"/>
  <c r="M14" i="6"/>
  <c r="M11" i="6"/>
  <c r="L12" i="6"/>
  <c r="L13" i="6"/>
  <c r="L14" i="6"/>
  <c r="L11" i="6"/>
  <c r="K12" i="6"/>
  <c r="K13" i="6"/>
  <c r="K14" i="6"/>
  <c r="K11" i="6"/>
  <c r="J12" i="6"/>
  <c r="J13" i="6"/>
  <c r="J14" i="6"/>
  <c r="J11" i="6"/>
  <c r="I12" i="6"/>
  <c r="I13" i="6"/>
  <c r="I14" i="6"/>
  <c r="I11" i="6"/>
  <c r="H11" i="6"/>
  <c r="H12" i="6"/>
  <c r="H13" i="6"/>
  <c r="H14" i="6"/>
  <c r="G14" i="6"/>
  <c r="F14" i="6"/>
  <c r="E14" i="6"/>
  <c r="D14" i="6"/>
  <c r="C14" i="6"/>
  <c r="B14" i="6"/>
  <c r="G12" i="6"/>
  <c r="G13" i="6"/>
  <c r="G11" i="6"/>
  <c r="F12" i="6"/>
  <c r="F13" i="6"/>
  <c r="E12" i="6"/>
  <c r="E13" i="6"/>
  <c r="E11" i="6"/>
  <c r="D12" i="6"/>
  <c r="D13" i="6"/>
  <c r="C12" i="6"/>
  <c r="C13" i="6"/>
  <c r="C11" i="6"/>
  <c r="B12" i="6"/>
  <c r="B13" i="6"/>
  <c r="C74" i="5" l="1"/>
  <c r="F97" i="5"/>
  <c r="F98" i="5"/>
  <c r="F99" i="5"/>
  <c r="F100" i="5"/>
  <c r="F101" i="5"/>
  <c r="F102" i="5"/>
  <c r="F104" i="5"/>
  <c r="F105" i="5"/>
  <c r="F106" i="5"/>
  <c r="F107" i="5"/>
  <c r="F108" i="5"/>
  <c r="F109" i="5"/>
  <c r="F110" i="5"/>
  <c r="F111" i="5"/>
  <c r="F112" i="5"/>
  <c r="F113" i="5"/>
  <c r="F114" i="5"/>
  <c r="F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96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I74" i="5"/>
  <c r="I75" i="5"/>
  <c r="I76" i="5"/>
  <c r="I77" i="5"/>
  <c r="I78" i="5"/>
  <c r="I79" i="5"/>
  <c r="I81" i="5"/>
  <c r="I82" i="5"/>
  <c r="I83" i="5"/>
  <c r="I84" i="5"/>
  <c r="I85" i="5"/>
  <c r="I86" i="5"/>
  <c r="I87" i="5"/>
  <c r="I88" i="5"/>
  <c r="I89" i="5"/>
  <c r="I90" i="5"/>
  <c r="I91" i="5"/>
  <c r="I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73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73" i="5"/>
  <c r="B78" i="5"/>
  <c r="B79" i="5"/>
  <c r="B81" i="5"/>
  <c r="B82" i="5"/>
  <c r="B83" i="5"/>
  <c r="B84" i="5"/>
  <c r="B85" i="5"/>
  <c r="B86" i="5"/>
  <c r="B87" i="5"/>
  <c r="B88" i="5"/>
  <c r="B89" i="5"/>
  <c r="B90" i="5"/>
  <c r="B91" i="5"/>
  <c r="AD34" i="4" l="1"/>
  <c r="AB34" i="4"/>
  <c r="N31" i="4"/>
  <c r="N39" i="4"/>
  <c r="X34" i="4" l="1"/>
  <c r="B29" i="4" l="1"/>
  <c r="C47" i="4"/>
  <c r="B47" i="4"/>
  <c r="B25" i="4"/>
  <c r="B30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AE47" i="4"/>
  <c r="AC25" i="4"/>
  <c r="AC47" i="4"/>
  <c r="AA25" i="4"/>
  <c r="AA47" i="4"/>
  <c r="W25" i="4"/>
  <c r="S25" i="4"/>
  <c r="R47" i="4"/>
  <c r="Q25" i="4"/>
  <c r="Q47" i="4"/>
  <c r="M25" i="4"/>
  <c r="M47" i="4"/>
  <c r="J47" i="4"/>
  <c r="I25" i="4"/>
  <c r="I47" i="4"/>
  <c r="G25" i="4"/>
  <c r="F47" i="4"/>
  <c r="D47" i="4"/>
  <c r="C25" i="4"/>
  <c r="T30" i="4"/>
  <c r="L29" i="4"/>
  <c r="G141" i="4"/>
  <c r="G138" i="4"/>
  <c r="G135" i="4"/>
  <c r="G132" i="4"/>
  <c r="G129" i="4"/>
  <c r="G126" i="4"/>
  <c r="G123" i="4"/>
  <c r="G120" i="4"/>
  <c r="G117" i="4"/>
  <c r="G114" i="4"/>
  <c r="G111" i="4"/>
  <c r="G108" i="4"/>
  <c r="G105" i="4"/>
  <c r="G102" i="4"/>
  <c r="G99" i="4"/>
  <c r="G96" i="4"/>
  <c r="G93" i="4"/>
  <c r="G90" i="4"/>
  <c r="G87" i="4"/>
  <c r="AD29" i="4"/>
  <c r="AD47" i="4"/>
  <c r="AB47" i="4"/>
  <c r="AE46" i="4"/>
  <c r="AD46" i="4"/>
  <c r="AC46" i="4"/>
  <c r="AB46" i="4"/>
  <c r="AE45" i="4"/>
  <c r="AD45" i="4"/>
  <c r="AC45" i="4"/>
  <c r="AB45" i="4"/>
  <c r="AE44" i="4"/>
  <c r="AD44" i="4"/>
  <c r="AC44" i="4"/>
  <c r="AB44" i="4"/>
  <c r="AE43" i="4"/>
  <c r="AD43" i="4"/>
  <c r="AC43" i="4"/>
  <c r="AB43" i="4"/>
  <c r="AE42" i="4"/>
  <c r="AD42" i="4"/>
  <c r="AC42" i="4"/>
  <c r="AB42" i="4"/>
  <c r="AE41" i="4"/>
  <c r="AD41" i="4"/>
  <c r="AC41" i="4"/>
  <c r="AB41" i="4"/>
  <c r="AE40" i="4"/>
  <c r="AD40" i="4"/>
  <c r="AC40" i="4"/>
  <c r="AB40" i="4"/>
  <c r="AE39" i="4"/>
  <c r="AD39" i="4"/>
  <c r="AC39" i="4"/>
  <c r="AB39" i="4"/>
  <c r="AE38" i="4"/>
  <c r="AD38" i="4"/>
  <c r="AC38" i="4"/>
  <c r="AB38" i="4"/>
  <c r="AE37" i="4"/>
  <c r="AD37" i="4"/>
  <c r="AC37" i="4"/>
  <c r="AB37" i="4"/>
  <c r="AE36" i="4"/>
  <c r="AD36" i="4"/>
  <c r="AC36" i="4"/>
  <c r="AB36" i="4"/>
  <c r="AE35" i="4"/>
  <c r="AD35" i="4"/>
  <c r="AC35" i="4"/>
  <c r="AB35" i="4"/>
  <c r="AE34" i="4"/>
  <c r="AC34" i="4"/>
  <c r="AE33" i="4"/>
  <c r="AD33" i="4"/>
  <c r="AC33" i="4"/>
  <c r="AB33" i="4"/>
  <c r="AE32" i="4"/>
  <c r="AD32" i="4"/>
  <c r="AC32" i="4"/>
  <c r="AB32" i="4"/>
  <c r="AE31" i="4"/>
  <c r="AD31" i="4"/>
  <c r="AC31" i="4"/>
  <c r="AB31" i="4"/>
  <c r="AE30" i="4"/>
  <c r="AD30" i="4"/>
  <c r="AC30" i="4"/>
  <c r="AB30" i="4"/>
  <c r="AE29" i="4"/>
  <c r="AC29" i="4"/>
  <c r="AB29" i="4"/>
  <c r="AA46" i="4"/>
  <c r="Z46" i="4"/>
  <c r="AA45" i="4"/>
  <c r="Z45" i="4"/>
  <c r="AA44" i="4"/>
  <c r="Z44" i="4"/>
  <c r="AA43" i="4"/>
  <c r="Z43" i="4"/>
  <c r="AA42" i="4"/>
  <c r="Z42" i="4"/>
  <c r="AA41" i="4"/>
  <c r="Z41" i="4"/>
  <c r="AA40" i="4"/>
  <c r="Z40" i="4"/>
  <c r="AA39" i="4"/>
  <c r="Z39" i="4"/>
  <c r="AA38" i="4"/>
  <c r="Z38" i="4"/>
  <c r="AA37" i="4"/>
  <c r="Z37" i="4"/>
  <c r="AA36" i="4"/>
  <c r="Z36" i="4"/>
  <c r="AA35" i="4"/>
  <c r="Z35" i="4"/>
  <c r="AA34" i="4"/>
  <c r="Z34" i="4"/>
  <c r="AA33" i="4"/>
  <c r="Z33" i="4"/>
  <c r="AA32" i="4"/>
  <c r="Z32" i="4"/>
  <c r="AA31" i="4"/>
  <c r="Z31" i="4"/>
  <c r="AA30" i="4"/>
  <c r="Z30" i="4"/>
  <c r="AA29" i="4"/>
  <c r="Z29" i="4"/>
  <c r="X36" i="4"/>
  <c r="X35" i="4"/>
  <c r="X33" i="4"/>
  <c r="X32" i="4"/>
  <c r="X31" i="4"/>
  <c r="X30" i="4"/>
  <c r="X29" i="4"/>
  <c r="Y47" i="4"/>
  <c r="X47" i="4"/>
  <c r="Y46" i="4"/>
  <c r="X46" i="4"/>
  <c r="Y45" i="4"/>
  <c r="X45" i="4"/>
  <c r="Y44" i="4"/>
  <c r="X44" i="4"/>
  <c r="Y43" i="4"/>
  <c r="X43" i="4"/>
  <c r="Y42" i="4"/>
  <c r="X42" i="4"/>
  <c r="Y41" i="4"/>
  <c r="X41" i="4"/>
  <c r="Y40" i="4"/>
  <c r="X40" i="4"/>
  <c r="Y39" i="4"/>
  <c r="X39" i="4"/>
  <c r="Y38" i="4"/>
  <c r="X38" i="4"/>
  <c r="Y37" i="4"/>
  <c r="X37" i="4"/>
  <c r="Y36" i="4"/>
  <c r="Y35" i="4"/>
  <c r="Y34" i="4"/>
  <c r="Y33" i="4"/>
  <c r="Y32" i="4"/>
  <c r="Y31" i="4"/>
  <c r="Y30" i="4"/>
  <c r="Y29" i="4"/>
  <c r="W32" i="4"/>
  <c r="W31" i="4"/>
  <c r="W30" i="4"/>
  <c r="W29" i="4"/>
  <c r="W46" i="4"/>
  <c r="W45" i="4"/>
  <c r="W44" i="4"/>
  <c r="W43" i="4"/>
  <c r="W42" i="4"/>
  <c r="W41" i="4"/>
  <c r="W40" i="4"/>
  <c r="W39" i="4"/>
  <c r="W38" i="4"/>
  <c r="W37" i="4"/>
  <c r="W36" i="4"/>
  <c r="W35" i="4"/>
  <c r="W34" i="4"/>
  <c r="W33" i="4"/>
  <c r="T47" i="4"/>
  <c r="T46" i="4"/>
  <c r="T45" i="4"/>
  <c r="T44" i="4"/>
  <c r="T43" i="4"/>
  <c r="T42" i="4"/>
  <c r="T41" i="4"/>
  <c r="T40" i="4"/>
  <c r="T39" i="4"/>
  <c r="T38" i="4"/>
  <c r="T37" i="4"/>
  <c r="T36" i="4"/>
  <c r="T35" i="4"/>
  <c r="T34" i="4"/>
  <c r="T33" i="4"/>
  <c r="T32" i="4"/>
  <c r="T31" i="4"/>
  <c r="T29" i="4"/>
  <c r="S33" i="4"/>
  <c r="S32" i="4"/>
  <c r="S30" i="4"/>
  <c r="S29" i="4"/>
  <c r="R37" i="4"/>
  <c r="R36" i="4"/>
  <c r="R35" i="4"/>
  <c r="R34" i="4"/>
  <c r="R33" i="4"/>
  <c r="R32" i="4"/>
  <c r="R31" i="4"/>
  <c r="R30" i="4"/>
  <c r="R29" i="4"/>
  <c r="U47" i="4"/>
  <c r="S47" i="4"/>
  <c r="U46" i="4"/>
  <c r="S46" i="4"/>
  <c r="R46" i="4"/>
  <c r="U45" i="4"/>
  <c r="S45" i="4"/>
  <c r="R45" i="4"/>
  <c r="U44" i="4"/>
  <c r="S44" i="4"/>
  <c r="R44" i="4"/>
  <c r="U43" i="4"/>
  <c r="S43" i="4"/>
  <c r="R43" i="4"/>
  <c r="U42" i="4"/>
  <c r="S42" i="4"/>
  <c r="R42" i="4"/>
  <c r="U41" i="4"/>
  <c r="S41" i="4"/>
  <c r="R41" i="4"/>
  <c r="U40" i="4"/>
  <c r="S40" i="4"/>
  <c r="R40" i="4"/>
  <c r="U39" i="4"/>
  <c r="S39" i="4"/>
  <c r="R39" i="4"/>
  <c r="U38" i="4"/>
  <c r="S38" i="4"/>
  <c r="R38" i="4"/>
  <c r="U37" i="4"/>
  <c r="S37" i="4"/>
  <c r="U36" i="4"/>
  <c r="S36" i="4"/>
  <c r="U35" i="4"/>
  <c r="S35" i="4"/>
  <c r="U34" i="4"/>
  <c r="S34" i="4"/>
  <c r="U33" i="4"/>
  <c r="U32" i="4"/>
  <c r="U31" i="4"/>
  <c r="S31" i="4"/>
  <c r="U30" i="4"/>
  <c r="U29" i="4"/>
  <c r="P31" i="4"/>
  <c r="P30" i="4"/>
  <c r="P29" i="4"/>
  <c r="N30" i="4"/>
  <c r="O47" i="4"/>
  <c r="N47" i="4"/>
  <c r="Q46" i="4"/>
  <c r="P46" i="4"/>
  <c r="N46" i="4"/>
  <c r="Q45" i="4"/>
  <c r="P45" i="4"/>
  <c r="O45" i="4"/>
  <c r="N45" i="4"/>
  <c r="Q44" i="4"/>
  <c r="P44" i="4"/>
  <c r="N44" i="4"/>
  <c r="Q43" i="4"/>
  <c r="P43" i="4"/>
  <c r="O43" i="4"/>
  <c r="N43" i="4"/>
  <c r="Q42" i="4"/>
  <c r="P42" i="4"/>
  <c r="O42" i="4"/>
  <c r="N42" i="4"/>
  <c r="Q41" i="4"/>
  <c r="P41" i="4"/>
  <c r="O41" i="4"/>
  <c r="N41" i="4"/>
  <c r="Q40" i="4"/>
  <c r="P40" i="4"/>
  <c r="O40" i="4"/>
  <c r="N40" i="4"/>
  <c r="Q39" i="4"/>
  <c r="P39" i="4"/>
  <c r="O39" i="4"/>
  <c r="Q38" i="4"/>
  <c r="P38" i="4"/>
  <c r="O38" i="4"/>
  <c r="N38" i="4"/>
  <c r="Q37" i="4"/>
  <c r="P37" i="4"/>
  <c r="O37" i="4"/>
  <c r="N37" i="4"/>
  <c r="Q36" i="4"/>
  <c r="P36" i="4"/>
  <c r="O36" i="4"/>
  <c r="N36" i="4"/>
  <c r="Q35" i="4"/>
  <c r="P35" i="4"/>
  <c r="O35" i="4"/>
  <c r="N35" i="4"/>
  <c r="Q34" i="4"/>
  <c r="P34" i="4"/>
  <c r="O34" i="4"/>
  <c r="N34" i="4"/>
  <c r="Q33" i="4"/>
  <c r="P33" i="4"/>
  <c r="O33" i="4"/>
  <c r="N33" i="4"/>
  <c r="Q32" i="4"/>
  <c r="P32" i="4"/>
  <c r="O32" i="4"/>
  <c r="N32" i="4"/>
  <c r="Q31" i="4"/>
  <c r="O31" i="4"/>
  <c r="Q30" i="4"/>
  <c r="O30" i="4"/>
  <c r="Q29" i="4"/>
  <c r="O29" i="4"/>
  <c r="L47" i="4"/>
  <c r="M46" i="4"/>
  <c r="L46" i="4"/>
  <c r="M45" i="4"/>
  <c r="L45" i="4"/>
  <c r="M44" i="4"/>
  <c r="L44" i="4"/>
  <c r="M43" i="4"/>
  <c r="L43" i="4"/>
  <c r="M42" i="4"/>
  <c r="L42" i="4"/>
  <c r="M41" i="4"/>
  <c r="L41" i="4"/>
  <c r="M40" i="4"/>
  <c r="L40" i="4"/>
  <c r="M39" i="4"/>
  <c r="L39" i="4"/>
  <c r="M38" i="4"/>
  <c r="L38" i="4"/>
  <c r="M37" i="4"/>
  <c r="L37" i="4"/>
  <c r="M36" i="4"/>
  <c r="L36" i="4"/>
  <c r="M35" i="4"/>
  <c r="L35" i="4"/>
  <c r="M34" i="4"/>
  <c r="L34" i="4"/>
  <c r="M33" i="4"/>
  <c r="L33" i="4"/>
  <c r="M32" i="4"/>
  <c r="L32" i="4"/>
  <c r="M31" i="4"/>
  <c r="L31" i="4"/>
  <c r="M30" i="4"/>
  <c r="L30" i="4"/>
  <c r="M29" i="4"/>
  <c r="H34" i="4"/>
  <c r="I34" i="4"/>
  <c r="I33" i="4"/>
  <c r="I32" i="4"/>
  <c r="I31" i="4"/>
  <c r="I30" i="4"/>
  <c r="I29" i="4"/>
  <c r="H33" i="4"/>
  <c r="H32" i="4"/>
  <c r="H31" i="4"/>
  <c r="H30" i="4"/>
  <c r="H29" i="4"/>
  <c r="K47" i="4"/>
  <c r="K46" i="4"/>
  <c r="J46" i="4"/>
  <c r="K45" i="4"/>
  <c r="J45" i="4"/>
  <c r="K44" i="4"/>
  <c r="J44" i="4"/>
  <c r="K43" i="4"/>
  <c r="J43" i="4"/>
  <c r="K42" i="4"/>
  <c r="J42" i="4"/>
  <c r="K41" i="4"/>
  <c r="J41" i="4"/>
  <c r="K40" i="4"/>
  <c r="J40" i="4"/>
  <c r="K39" i="4"/>
  <c r="J39" i="4"/>
  <c r="K38" i="4"/>
  <c r="J38" i="4"/>
  <c r="K37" i="4"/>
  <c r="J37" i="4"/>
  <c r="K36" i="4"/>
  <c r="J36" i="4"/>
  <c r="K35" i="4"/>
  <c r="J35" i="4"/>
  <c r="K34" i="4"/>
  <c r="J34" i="4"/>
  <c r="K33" i="4"/>
  <c r="J33" i="4"/>
  <c r="K32" i="4"/>
  <c r="J32" i="4"/>
  <c r="K31" i="4"/>
  <c r="J31" i="4"/>
  <c r="K30" i="4"/>
  <c r="J30" i="4"/>
  <c r="K29" i="4"/>
  <c r="J29" i="4"/>
  <c r="I46" i="4"/>
  <c r="H46" i="4"/>
  <c r="I45" i="4"/>
  <c r="H45" i="4"/>
  <c r="I44" i="4"/>
  <c r="H44" i="4"/>
  <c r="I43" i="4"/>
  <c r="H43" i="4"/>
  <c r="I42" i="4"/>
  <c r="H42" i="4"/>
  <c r="I41" i="4"/>
  <c r="H41" i="4"/>
  <c r="I40" i="4"/>
  <c r="H40" i="4"/>
  <c r="I39" i="4"/>
  <c r="H39" i="4"/>
  <c r="I38" i="4"/>
  <c r="H38" i="4"/>
  <c r="I37" i="4"/>
  <c r="H37" i="4"/>
  <c r="I36" i="4"/>
  <c r="H36" i="4"/>
  <c r="I35" i="4"/>
  <c r="H35" i="4"/>
  <c r="G31" i="4"/>
  <c r="G30" i="4"/>
  <c r="G29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F29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E30" i="4"/>
  <c r="E29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29" i="4"/>
  <c r="D25" i="4"/>
  <c r="E25" i="4"/>
  <c r="F25" i="4"/>
  <c r="H25" i="4"/>
  <c r="I49" i="4" s="1"/>
  <c r="J25" i="4"/>
  <c r="K25" i="4"/>
  <c r="L25" i="4"/>
  <c r="M49" i="4" s="1"/>
  <c r="N25" i="4"/>
  <c r="O25" i="4"/>
  <c r="P25" i="4"/>
  <c r="R25" i="4"/>
  <c r="T25" i="4"/>
  <c r="U25" i="4"/>
  <c r="V25" i="4"/>
  <c r="X25" i="4"/>
  <c r="Y25" i="4"/>
  <c r="Z25" i="4"/>
  <c r="AB25" i="4"/>
  <c r="AB49" i="4" s="1"/>
  <c r="AD25" i="4"/>
  <c r="AE25" i="4"/>
  <c r="K49" i="4" l="1"/>
  <c r="B49" i="4"/>
  <c r="C49" i="4"/>
  <c r="G49" i="4"/>
  <c r="W49" i="4"/>
  <c r="Q49" i="4"/>
  <c r="AE49" i="4"/>
  <c r="O49" i="4"/>
  <c r="S49" i="4"/>
  <c r="AA49" i="4"/>
  <c r="R49" i="4"/>
  <c r="E49" i="4"/>
  <c r="Y49" i="4"/>
  <c r="U49" i="4"/>
  <c r="F49" i="4"/>
  <c r="Z49" i="4"/>
  <c r="P49" i="4"/>
  <c r="V49" i="4"/>
  <c r="H49" i="4"/>
  <c r="L49" i="4"/>
  <c r="AD49" i="4"/>
  <c r="X49" i="4"/>
  <c r="T49" i="4"/>
  <c r="N49" i="4"/>
  <c r="J49" i="4"/>
  <c r="D49" i="4"/>
  <c r="AC49" i="4"/>
  <c r="H47" i="4"/>
  <c r="G47" i="4"/>
  <c r="P47" i="4"/>
  <c r="W47" i="4"/>
  <c r="Z47" i="4"/>
  <c r="H20" i="1"/>
  <c r="PJ21" i="1" l="1"/>
  <c r="PJ22" i="1"/>
  <c r="PJ23" i="1"/>
  <c r="PJ24" i="1"/>
  <c r="PJ25" i="1"/>
  <c r="PJ26" i="1"/>
  <c r="PJ27" i="1"/>
  <c r="PJ28" i="1"/>
  <c r="PJ29" i="1"/>
  <c r="PJ30" i="1"/>
  <c r="PJ31" i="1"/>
  <c r="PJ32" i="1"/>
  <c r="PJ33" i="1"/>
  <c r="PJ34" i="1"/>
  <c r="PJ35" i="1"/>
  <c r="PJ36" i="1"/>
  <c r="PJ37" i="1"/>
  <c r="PJ38" i="1"/>
  <c r="PJ39" i="1"/>
  <c r="PJ40" i="1"/>
  <c r="PJ41" i="1"/>
  <c r="PJ42" i="1"/>
  <c r="PJ43" i="1"/>
  <c r="PJ44" i="1"/>
  <c r="PJ45" i="1"/>
  <c r="PJ46" i="1"/>
  <c r="PJ47" i="1"/>
  <c r="PJ48" i="1"/>
  <c r="PJ49" i="1"/>
  <c r="PJ20" i="1"/>
  <c r="OY21" i="1"/>
  <c r="OY22" i="1"/>
  <c r="OY23" i="1"/>
  <c r="OY24" i="1"/>
  <c r="OY25" i="1"/>
  <c r="OY26" i="1"/>
  <c r="OY27" i="1"/>
  <c r="OY28" i="1"/>
  <c r="OY29" i="1"/>
  <c r="OY30" i="1"/>
  <c r="OY31" i="1"/>
  <c r="OY32" i="1"/>
  <c r="OY33" i="1"/>
  <c r="OY34" i="1"/>
  <c r="OY35" i="1"/>
  <c r="OY36" i="1"/>
  <c r="OY37" i="1"/>
  <c r="OY38" i="1"/>
  <c r="OY39" i="1"/>
  <c r="OY40" i="1"/>
  <c r="OY41" i="1"/>
  <c r="OY42" i="1"/>
  <c r="OY43" i="1"/>
  <c r="OY44" i="1"/>
  <c r="OY45" i="1"/>
  <c r="OY46" i="1"/>
  <c r="OY47" i="1"/>
  <c r="OY48" i="1"/>
  <c r="OY49" i="1"/>
  <c r="OY20" i="1"/>
  <c r="ON21" i="1"/>
  <c r="ON22" i="1"/>
  <c r="ON23" i="1"/>
  <c r="ON24" i="1"/>
  <c r="ON25" i="1"/>
  <c r="ON26" i="1"/>
  <c r="ON27" i="1"/>
  <c r="ON28" i="1"/>
  <c r="ON29" i="1"/>
  <c r="ON30" i="1"/>
  <c r="ON31" i="1"/>
  <c r="ON32" i="1"/>
  <c r="ON33" i="1"/>
  <c r="ON34" i="1"/>
  <c r="ON35" i="1"/>
  <c r="ON36" i="1"/>
  <c r="ON37" i="1"/>
  <c r="ON38" i="1"/>
  <c r="ON39" i="1"/>
  <c r="ON40" i="1"/>
  <c r="ON41" i="1"/>
  <c r="ON42" i="1"/>
  <c r="ON43" i="1"/>
  <c r="ON44" i="1"/>
  <c r="ON45" i="1"/>
  <c r="ON46" i="1"/>
  <c r="ON47" i="1"/>
  <c r="ON48" i="1"/>
  <c r="ON49" i="1"/>
  <c r="ON20" i="1"/>
  <c r="OC21" i="1"/>
  <c r="OC22" i="1"/>
  <c r="OC23" i="1"/>
  <c r="OC24" i="1"/>
  <c r="OC25" i="1"/>
  <c r="OC26" i="1"/>
  <c r="OC27" i="1"/>
  <c r="OC28" i="1"/>
  <c r="OC29" i="1"/>
  <c r="OC30" i="1"/>
  <c r="OC31" i="1"/>
  <c r="OC32" i="1"/>
  <c r="OC33" i="1"/>
  <c r="OC34" i="1"/>
  <c r="OC35" i="1"/>
  <c r="OC36" i="1"/>
  <c r="OC37" i="1"/>
  <c r="OC38" i="1"/>
  <c r="OC39" i="1"/>
  <c r="OC40" i="1"/>
  <c r="OC41" i="1"/>
  <c r="OC42" i="1"/>
  <c r="OC43" i="1"/>
  <c r="OC44" i="1"/>
  <c r="OC45" i="1"/>
  <c r="OC46" i="1"/>
  <c r="OC47" i="1"/>
  <c r="OC48" i="1"/>
  <c r="OC49" i="1"/>
  <c r="OC20" i="1"/>
  <c r="NR21" i="1"/>
  <c r="NR22" i="1"/>
  <c r="NR23" i="1"/>
  <c r="NR24" i="1"/>
  <c r="NR25" i="1"/>
  <c r="NR26" i="1"/>
  <c r="NR27" i="1"/>
  <c r="NR28" i="1"/>
  <c r="NR29" i="1"/>
  <c r="NR30" i="1"/>
  <c r="NR31" i="1"/>
  <c r="NR32" i="1"/>
  <c r="NR33" i="1"/>
  <c r="NR34" i="1"/>
  <c r="NR35" i="1"/>
  <c r="NR36" i="1"/>
  <c r="NR37" i="1"/>
  <c r="NR38" i="1"/>
  <c r="NR39" i="1"/>
  <c r="NR40" i="1"/>
  <c r="NR41" i="1"/>
  <c r="NR42" i="1"/>
  <c r="NR43" i="1"/>
  <c r="NR44" i="1"/>
  <c r="NR45" i="1"/>
  <c r="NR46" i="1"/>
  <c r="NR47" i="1"/>
  <c r="NR48" i="1"/>
  <c r="NR49" i="1"/>
  <c r="NR20" i="1"/>
  <c r="NG21" i="1"/>
  <c r="NG22" i="1"/>
  <c r="NG23" i="1"/>
  <c r="NG24" i="1"/>
  <c r="NG25" i="1"/>
  <c r="NG26" i="1"/>
  <c r="NG27" i="1"/>
  <c r="NG28" i="1"/>
  <c r="NG29" i="1"/>
  <c r="NG30" i="1"/>
  <c r="NG31" i="1"/>
  <c r="NG32" i="1"/>
  <c r="NG33" i="1"/>
  <c r="NG34" i="1"/>
  <c r="NG35" i="1"/>
  <c r="NG36" i="1"/>
  <c r="NG37" i="1"/>
  <c r="NG38" i="1"/>
  <c r="NG39" i="1"/>
  <c r="NG40" i="1"/>
  <c r="NG41" i="1"/>
  <c r="NG42" i="1"/>
  <c r="NG43" i="1"/>
  <c r="NG44" i="1"/>
  <c r="NG45" i="1"/>
  <c r="NG46" i="1"/>
  <c r="NG47" i="1"/>
  <c r="NG48" i="1"/>
  <c r="NG49" i="1"/>
  <c r="NG20" i="1"/>
  <c r="MU21" i="1"/>
  <c r="MU22" i="1"/>
  <c r="MU23" i="1"/>
  <c r="MU24" i="1"/>
  <c r="MU25" i="1"/>
  <c r="MU26" i="1"/>
  <c r="MU27" i="1"/>
  <c r="MU28" i="1"/>
  <c r="MU29" i="1"/>
  <c r="MU30" i="1"/>
  <c r="MU31" i="1"/>
  <c r="MU32" i="1"/>
  <c r="MU33" i="1"/>
  <c r="MU34" i="1"/>
  <c r="MU35" i="1"/>
  <c r="MU36" i="1"/>
  <c r="MU37" i="1"/>
  <c r="MU38" i="1"/>
  <c r="MU39" i="1"/>
  <c r="MU40" i="1"/>
  <c r="MU41" i="1"/>
  <c r="MU42" i="1"/>
  <c r="MU43" i="1"/>
  <c r="MU44" i="1"/>
  <c r="MU45" i="1"/>
  <c r="MU46" i="1"/>
  <c r="MU47" i="1"/>
  <c r="MU48" i="1"/>
  <c r="MU49" i="1"/>
  <c r="MU20" i="1"/>
  <c r="MJ21" i="1"/>
  <c r="MJ22" i="1"/>
  <c r="MJ23" i="1"/>
  <c r="MJ24" i="1"/>
  <c r="MJ25" i="1"/>
  <c r="MJ26" i="1"/>
  <c r="MJ27" i="1"/>
  <c r="MJ28" i="1"/>
  <c r="MJ29" i="1"/>
  <c r="MJ30" i="1"/>
  <c r="MJ31" i="1"/>
  <c r="MJ32" i="1"/>
  <c r="MJ33" i="1"/>
  <c r="MJ34" i="1"/>
  <c r="MJ35" i="1"/>
  <c r="MJ36" i="1"/>
  <c r="MJ37" i="1"/>
  <c r="MJ38" i="1"/>
  <c r="MJ39" i="1"/>
  <c r="MJ40" i="1"/>
  <c r="MJ41" i="1"/>
  <c r="MJ42" i="1"/>
  <c r="MJ43" i="1"/>
  <c r="MJ44" i="1"/>
  <c r="MJ45" i="1"/>
  <c r="MJ46" i="1"/>
  <c r="MJ47" i="1"/>
  <c r="MJ48" i="1"/>
  <c r="MJ49" i="1"/>
  <c r="MJ20" i="1"/>
  <c r="LX21" i="1"/>
  <c r="LX22" i="1"/>
  <c r="LX23" i="1"/>
  <c r="LX24" i="1"/>
  <c r="LX25" i="1"/>
  <c r="LX26" i="1"/>
  <c r="LX27" i="1"/>
  <c r="LX28" i="1"/>
  <c r="LX29" i="1"/>
  <c r="LX30" i="1"/>
  <c r="LX31" i="1"/>
  <c r="LX32" i="1"/>
  <c r="LX33" i="1"/>
  <c r="LX34" i="1"/>
  <c r="LX35" i="1"/>
  <c r="LX36" i="1"/>
  <c r="LX37" i="1"/>
  <c r="LX38" i="1"/>
  <c r="LX39" i="1"/>
  <c r="LX40" i="1"/>
  <c r="LX41" i="1"/>
  <c r="LX42" i="1"/>
  <c r="LX43" i="1"/>
  <c r="LX44" i="1"/>
  <c r="LX45" i="1"/>
  <c r="LX46" i="1"/>
  <c r="LX47" i="1"/>
  <c r="LX48" i="1"/>
  <c r="LX49" i="1"/>
  <c r="LX20" i="1"/>
  <c r="LM21" i="1" l="1"/>
  <c r="LM22" i="1"/>
  <c r="LM23" i="1"/>
  <c r="LM24" i="1"/>
  <c r="LM25" i="1"/>
  <c r="LM26" i="1"/>
  <c r="LM27" i="1"/>
  <c r="LM28" i="1"/>
  <c r="LM29" i="1"/>
  <c r="LM30" i="1"/>
  <c r="LM31" i="1"/>
  <c r="LM32" i="1"/>
  <c r="LM33" i="1"/>
  <c r="LM34" i="1"/>
  <c r="LM35" i="1"/>
  <c r="LM36" i="1"/>
  <c r="LM37" i="1"/>
  <c r="LM38" i="1"/>
  <c r="LM39" i="1"/>
  <c r="LM40" i="1"/>
  <c r="LM41" i="1"/>
  <c r="LM42" i="1"/>
  <c r="LM43" i="1"/>
  <c r="LM44" i="1"/>
  <c r="LM45" i="1"/>
  <c r="LM46" i="1"/>
  <c r="LM47" i="1"/>
  <c r="LM48" i="1"/>
  <c r="LM49" i="1"/>
  <c r="LM20" i="1"/>
  <c r="LB21" i="1"/>
  <c r="LD21" i="1" s="1"/>
  <c r="LB22" i="1"/>
  <c r="LD22" i="1" s="1"/>
  <c r="LB23" i="1"/>
  <c r="LD23" i="1" s="1"/>
  <c r="LB24" i="1"/>
  <c r="LD24" i="1" s="1"/>
  <c r="LB25" i="1"/>
  <c r="LD25" i="1" s="1"/>
  <c r="LB26" i="1"/>
  <c r="LD26" i="1" s="1"/>
  <c r="LB27" i="1"/>
  <c r="LD27" i="1" s="1"/>
  <c r="LB28" i="1"/>
  <c r="LD28" i="1" s="1"/>
  <c r="LB29" i="1"/>
  <c r="LD29" i="1" s="1"/>
  <c r="LB30" i="1"/>
  <c r="LD30" i="1" s="1"/>
  <c r="LB31" i="1"/>
  <c r="LD31" i="1" s="1"/>
  <c r="LB32" i="1"/>
  <c r="LD32" i="1" s="1"/>
  <c r="LB33" i="1"/>
  <c r="LD33" i="1" s="1"/>
  <c r="LB34" i="1"/>
  <c r="LD34" i="1" s="1"/>
  <c r="LB35" i="1"/>
  <c r="LD35" i="1" s="1"/>
  <c r="LB36" i="1"/>
  <c r="LD36" i="1" s="1"/>
  <c r="LB37" i="1"/>
  <c r="LD37" i="1" s="1"/>
  <c r="LB38" i="1"/>
  <c r="LD38" i="1" s="1"/>
  <c r="LB39" i="1"/>
  <c r="LD39" i="1" s="1"/>
  <c r="LB40" i="1"/>
  <c r="LD40" i="1" s="1"/>
  <c r="LB41" i="1"/>
  <c r="LD41" i="1" s="1"/>
  <c r="LB42" i="1"/>
  <c r="LD42" i="1" s="1"/>
  <c r="LB43" i="1"/>
  <c r="LD43" i="1" s="1"/>
  <c r="LB44" i="1"/>
  <c r="LD44" i="1" s="1"/>
  <c r="LB45" i="1"/>
  <c r="LD45" i="1" s="1"/>
  <c r="LB46" i="1"/>
  <c r="LD46" i="1" s="1"/>
  <c r="LB47" i="1"/>
  <c r="LD47" i="1" s="1"/>
  <c r="LB48" i="1"/>
  <c r="LD48" i="1" s="1"/>
  <c r="LB49" i="1"/>
  <c r="LD49" i="1" s="1"/>
  <c r="LB20" i="1"/>
  <c r="LD20" i="1" s="1"/>
  <c r="KQ21" i="1"/>
  <c r="KQ22" i="1"/>
  <c r="KQ23" i="1"/>
  <c r="KQ24" i="1"/>
  <c r="KQ25" i="1"/>
  <c r="KQ26" i="1"/>
  <c r="KQ27" i="1"/>
  <c r="KQ28" i="1"/>
  <c r="KQ29" i="1"/>
  <c r="KQ30" i="1"/>
  <c r="KQ31" i="1"/>
  <c r="KQ32" i="1"/>
  <c r="KQ33" i="1"/>
  <c r="KQ34" i="1"/>
  <c r="KQ35" i="1"/>
  <c r="KQ36" i="1"/>
  <c r="KQ37" i="1"/>
  <c r="KQ38" i="1"/>
  <c r="KQ39" i="1"/>
  <c r="KQ40" i="1"/>
  <c r="KQ41" i="1"/>
  <c r="KQ42" i="1"/>
  <c r="KQ43" i="1"/>
  <c r="KQ44" i="1"/>
  <c r="KQ45" i="1"/>
  <c r="KQ46" i="1"/>
  <c r="KQ47" i="1"/>
  <c r="KQ48" i="1"/>
  <c r="KQ49" i="1"/>
  <c r="KQ20" i="1"/>
  <c r="KF21" i="1"/>
  <c r="KF22" i="1"/>
  <c r="KF23" i="1"/>
  <c r="KF24" i="1"/>
  <c r="KF25" i="1"/>
  <c r="KF26" i="1"/>
  <c r="KF27" i="1"/>
  <c r="KF28" i="1"/>
  <c r="KF29" i="1"/>
  <c r="KF30" i="1"/>
  <c r="KF31" i="1"/>
  <c r="KF32" i="1"/>
  <c r="KF33" i="1"/>
  <c r="KF34" i="1"/>
  <c r="KF35" i="1"/>
  <c r="KF36" i="1"/>
  <c r="KF37" i="1"/>
  <c r="KF38" i="1"/>
  <c r="KF39" i="1"/>
  <c r="KF40" i="1"/>
  <c r="KF41" i="1"/>
  <c r="KF42" i="1"/>
  <c r="KF43" i="1"/>
  <c r="KF44" i="1"/>
  <c r="KF45" i="1"/>
  <c r="KF46" i="1"/>
  <c r="KF47" i="1"/>
  <c r="KF48" i="1"/>
  <c r="KF49" i="1"/>
  <c r="KF20" i="1"/>
  <c r="JU21" i="1"/>
  <c r="JU22" i="1"/>
  <c r="JU23" i="1"/>
  <c r="JU24" i="1"/>
  <c r="JU25" i="1"/>
  <c r="JU26" i="1"/>
  <c r="JU27" i="1"/>
  <c r="JU28" i="1"/>
  <c r="JU29" i="1"/>
  <c r="JU30" i="1"/>
  <c r="JU31" i="1"/>
  <c r="JU32" i="1"/>
  <c r="JU33" i="1"/>
  <c r="JU34" i="1"/>
  <c r="JU35" i="1"/>
  <c r="JU36" i="1"/>
  <c r="JU37" i="1"/>
  <c r="JU38" i="1"/>
  <c r="JU39" i="1"/>
  <c r="JU40" i="1"/>
  <c r="JU41" i="1"/>
  <c r="JU42" i="1"/>
  <c r="JU43" i="1"/>
  <c r="JU44" i="1"/>
  <c r="JU45" i="1"/>
  <c r="JU46" i="1"/>
  <c r="JU47" i="1"/>
  <c r="JU48" i="1"/>
  <c r="JU49" i="1"/>
  <c r="JU20" i="1"/>
  <c r="JJ21" i="1"/>
  <c r="JJ22" i="1"/>
  <c r="JJ23" i="1"/>
  <c r="JJ24" i="1"/>
  <c r="JJ25" i="1"/>
  <c r="JJ26" i="1"/>
  <c r="JJ27" i="1"/>
  <c r="JJ28" i="1"/>
  <c r="JJ29" i="1"/>
  <c r="JJ30" i="1"/>
  <c r="JJ31" i="1"/>
  <c r="JJ32" i="1"/>
  <c r="JJ33" i="1"/>
  <c r="JJ34" i="1"/>
  <c r="JJ35" i="1"/>
  <c r="JJ36" i="1"/>
  <c r="JJ37" i="1"/>
  <c r="JJ38" i="1"/>
  <c r="JJ39" i="1"/>
  <c r="JJ40" i="1"/>
  <c r="JJ41" i="1"/>
  <c r="JJ42" i="1"/>
  <c r="JJ43" i="1"/>
  <c r="JJ44" i="1"/>
  <c r="JJ45" i="1"/>
  <c r="JJ46" i="1"/>
  <c r="JJ47" i="1"/>
  <c r="JJ48" i="1"/>
  <c r="JJ49" i="1"/>
  <c r="JJ20" i="1"/>
  <c r="IN21" i="1"/>
  <c r="IN22" i="1"/>
  <c r="IN23" i="1"/>
  <c r="IN24" i="1"/>
  <c r="IN25" i="1"/>
  <c r="IN26" i="1"/>
  <c r="IN27" i="1"/>
  <c r="IN28" i="1"/>
  <c r="IN29" i="1"/>
  <c r="IN30" i="1"/>
  <c r="IN31" i="1"/>
  <c r="IN32" i="1"/>
  <c r="IN33" i="1"/>
  <c r="IN34" i="1"/>
  <c r="IN35" i="1"/>
  <c r="IN36" i="1"/>
  <c r="IN37" i="1"/>
  <c r="IN38" i="1"/>
  <c r="IN39" i="1"/>
  <c r="IN40" i="1"/>
  <c r="IN41" i="1"/>
  <c r="IN42" i="1"/>
  <c r="IN43" i="1"/>
  <c r="IN44" i="1"/>
  <c r="IN45" i="1"/>
  <c r="IN46" i="1"/>
  <c r="IN47" i="1"/>
  <c r="IN48" i="1"/>
  <c r="IN49" i="1"/>
  <c r="IN20" i="1"/>
  <c r="IC21" i="1"/>
  <c r="IE21" i="1" s="1"/>
  <c r="IC22" i="1"/>
  <c r="IE22" i="1" s="1"/>
  <c r="IC23" i="1"/>
  <c r="IC24" i="1"/>
  <c r="IE24" i="1" s="1"/>
  <c r="IC25" i="1"/>
  <c r="IE25" i="1" s="1"/>
  <c r="IC26" i="1"/>
  <c r="IE26" i="1" s="1"/>
  <c r="IC27" i="1"/>
  <c r="IE27" i="1" s="1"/>
  <c r="IC28" i="1"/>
  <c r="IE28" i="1" s="1"/>
  <c r="IC29" i="1"/>
  <c r="IE29" i="1" s="1"/>
  <c r="IC30" i="1"/>
  <c r="IE30" i="1" s="1"/>
  <c r="IC31" i="1"/>
  <c r="IE31" i="1" s="1"/>
  <c r="IC32" i="1"/>
  <c r="IE32" i="1" s="1"/>
  <c r="IC33" i="1"/>
  <c r="IE33" i="1" s="1"/>
  <c r="IC34" i="1"/>
  <c r="IE34" i="1" s="1"/>
  <c r="IC35" i="1"/>
  <c r="IE35" i="1" s="1"/>
  <c r="IC36" i="1"/>
  <c r="IE36" i="1" s="1"/>
  <c r="IC37" i="1"/>
  <c r="IE37" i="1" s="1"/>
  <c r="IC38" i="1"/>
  <c r="IE38" i="1" s="1"/>
  <c r="IC39" i="1"/>
  <c r="IE39" i="1" s="1"/>
  <c r="IC40" i="1"/>
  <c r="IE40" i="1" s="1"/>
  <c r="IC41" i="1"/>
  <c r="IE41" i="1" s="1"/>
  <c r="IC42" i="1"/>
  <c r="IE42" i="1" s="1"/>
  <c r="IC43" i="1"/>
  <c r="IE43" i="1" s="1"/>
  <c r="IC44" i="1"/>
  <c r="IE44" i="1" s="1"/>
  <c r="IC45" i="1"/>
  <c r="IE45" i="1" s="1"/>
  <c r="IC46" i="1"/>
  <c r="IE46" i="1" s="1"/>
  <c r="IC47" i="1"/>
  <c r="IE47" i="1" s="1"/>
  <c r="IC48" i="1"/>
  <c r="IE48" i="1" s="1"/>
  <c r="IC49" i="1"/>
  <c r="IE49" i="1" s="1"/>
  <c r="IC20" i="1"/>
  <c r="IE20" i="1" s="1"/>
  <c r="HR21" i="1"/>
  <c r="HT21" i="1" s="1"/>
  <c r="HR22" i="1"/>
  <c r="HT22" i="1" s="1"/>
  <c r="HR23" i="1"/>
  <c r="HT23" i="1" s="1"/>
  <c r="HR24" i="1"/>
  <c r="HT24" i="1" s="1"/>
  <c r="HR25" i="1"/>
  <c r="HT25" i="1" s="1"/>
  <c r="HR26" i="1"/>
  <c r="HT26" i="1" s="1"/>
  <c r="HR27" i="1"/>
  <c r="HT27" i="1" s="1"/>
  <c r="HR28" i="1"/>
  <c r="HT28" i="1" s="1"/>
  <c r="HR29" i="1"/>
  <c r="HT29" i="1" s="1"/>
  <c r="HR30" i="1"/>
  <c r="HT30" i="1" s="1"/>
  <c r="HR31" i="1"/>
  <c r="HT31" i="1" s="1"/>
  <c r="HR32" i="1"/>
  <c r="HT32" i="1" s="1"/>
  <c r="HR33" i="1"/>
  <c r="HR34" i="1"/>
  <c r="HT34" i="1" s="1"/>
  <c r="HR35" i="1"/>
  <c r="HT35" i="1" s="1"/>
  <c r="HR36" i="1"/>
  <c r="HT36" i="1" s="1"/>
  <c r="HR37" i="1"/>
  <c r="HR38" i="1"/>
  <c r="HT38" i="1" s="1"/>
  <c r="HR39" i="1"/>
  <c r="HT39" i="1" s="1"/>
  <c r="HR40" i="1"/>
  <c r="HT40" i="1" s="1"/>
  <c r="HR41" i="1"/>
  <c r="HT41" i="1" s="1"/>
  <c r="HR42" i="1"/>
  <c r="HT42" i="1" s="1"/>
  <c r="HR43" i="1"/>
  <c r="HT43" i="1" s="1"/>
  <c r="HR44" i="1"/>
  <c r="HT44" i="1" s="1"/>
  <c r="HR45" i="1"/>
  <c r="HT45" i="1" s="1"/>
  <c r="HR46" i="1"/>
  <c r="HT46" i="1" s="1"/>
  <c r="HR47" i="1"/>
  <c r="HT47" i="1" s="1"/>
  <c r="HR48" i="1"/>
  <c r="HT48" i="1" s="1"/>
  <c r="HR49" i="1"/>
  <c r="HT49" i="1" s="1"/>
  <c r="HR20" i="1"/>
  <c r="HT20" i="1" s="1"/>
  <c r="HG21" i="1"/>
  <c r="HG22" i="1"/>
  <c r="HG23" i="1"/>
  <c r="HG24" i="1"/>
  <c r="HG25" i="1"/>
  <c r="HG26" i="1"/>
  <c r="HG27" i="1"/>
  <c r="HG28" i="1"/>
  <c r="HG29" i="1"/>
  <c r="HG30" i="1"/>
  <c r="HG31" i="1"/>
  <c r="HG32" i="1"/>
  <c r="HG33" i="1"/>
  <c r="HG34" i="1"/>
  <c r="HG35" i="1"/>
  <c r="HG36" i="1"/>
  <c r="HG37" i="1"/>
  <c r="HG38" i="1"/>
  <c r="HG39" i="1"/>
  <c r="HG40" i="1"/>
  <c r="HG41" i="1"/>
  <c r="HG42" i="1"/>
  <c r="HG43" i="1"/>
  <c r="HG44" i="1"/>
  <c r="HG45" i="1"/>
  <c r="HG46" i="1"/>
  <c r="HG47" i="1"/>
  <c r="HG48" i="1"/>
  <c r="HG49" i="1"/>
  <c r="HG20" i="1"/>
  <c r="GV21" i="1"/>
  <c r="GV22" i="1"/>
  <c r="GV23" i="1"/>
  <c r="GV24" i="1"/>
  <c r="GV25" i="1"/>
  <c r="GV26" i="1"/>
  <c r="GV27" i="1"/>
  <c r="GV28" i="1"/>
  <c r="GV29" i="1"/>
  <c r="GV30" i="1"/>
  <c r="GV31" i="1"/>
  <c r="GV32" i="1"/>
  <c r="GV33" i="1"/>
  <c r="GV34" i="1"/>
  <c r="GV35" i="1"/>
  <c r="GV36" i="1"/>
  <c r="GV37" i="1"/>
  <c r="GV38" i="1"/>
  <c r="GV39" i="1"/>
  <c r="GV40" i="1"/>
  <c r="GV41" i="1"/>
  <c r="GV42" i="1"/>
  <c r="GV43" i="1"/>
  <c r="GV44" i="1"/>
  <c r="GV45" i="1"/>
  <c r="GV46" i="1"/>
  <c r="GV47" i="1"/>
  <c r="GV48" i="1"/>
  <c r="GV49" i="1"/>
  <c r="GV20" i="1"/>
  <c r="GK21" i="1"/>
  <c r="GK22" i="1"/>
  <c r="GK23" i="1"/>
  <c r="GK24" i="1"/>
  <c r="GK25" i="1"/>
  <c r="GK26" i="1"/>
  <c r="GK27" i="1"/>
  <c r="GK28" i="1"/>
  <c r="GK29" i="1"/>
  <c r="GK30" i="1"/>
  <c r="GK31" i="1"/>
  <c r="GK32" i="1"/>
  <c r="GK33" i="1"/>
  <c r="GK34" i="1"/>
  <c r="GK35" i="1"/>
  <c r="GK36" i="1"/>
  <c r="GK37" i="1"/>
  <c r="GK38" i="1"/>
  <c r="GK39" i="1"/>
  <c r="GK40" i="1"/>
  <c r="GK41" i="1"/>
  <c r="GK42" i="1"/>
  <c r="GK43" i="1"/>
  <c r="GK44" i="1"/>
  <c r="GK45" i="1"/>
  <c r="GK46" i="1"/>
  <c r="GK47" i="1"/>
  <c r="GK48" i="1"/>
  <c r="GK49" i="1"/>
  <c r="GK20" i="1"/>
  <c r="FZ21" i="1"/>
  <c r="FZ22" i="1"/>
  <c r="FZ23" i="1"/>
  <c r="FZ24" i="1"/>
  <c r="FZ25" i="1"/>
  <c r="FZ26" i="1"/>
  <c r="FZ27" i="1"/>
  <c r="FZ28" i="1"/>
  <c r="FZ29" i="1"/>
  <c r="FZ30" i="1"/>
  <c r="FZ31" i="1"/>
  <c r="FZ32" i="1"/>
  <c r="FZ33" i="1"/>
  <c r="FZ34" i="1"/>
  <c r="FZ35" i="1"/>
  <c r="FZ36" i="1"/>
  <c r="FZ37" i="1"/>
  <c r="FZ38" i="1"/>
  <c r="FZ39" i="1"/>
  <c r="FZ40" i="1"/>
  <c r="FZ41" i="1"/>
  <c r="FZ42" i="1"/>
  <c r="FZ43" i="1"/>
  <c r="FZ44" i="1"/>
  <c r="FZ45" i="1"/>
  <c r="FZ46" i="1"/>
  <c r="FZ47" i="1"/>
  <c r="FZ48" i="1"/>
  <c r="FZ49" i="1"/>
  <c r="FZ20" i="1"/>
  <c r="FO21" i="1"/>
  <c r="FO22" i="1"/>
  <c r="FO23" i="1"/>
  <c r="FO24" i="1"/>
  <c r="FO25" i="1"/>
  <c r="FO26" i="1"/>
  <c r="FO27" i="1"/>
  <c r="FO28" i="1"/>
  <c r="FO29" i="1"/>
  <c r="FO30" i="1"/>
  <c r="FO31" i="1"/>
  <c r="FO32" i="1"/>
  <c r="FO33" i="1"/>
  <c r="FO34" i="1"/>
  <c r="FO35" i="1"/>
  <c r="FO36" i="1"/>
  <c r="FO37" i="1"/>
  <c r="FO38" i="1"/>
  <c r="FO39" i="1"/>
  <c r="FO40" i="1"/>
  <c r="FO41" i="1"/>
  <c r="FO42" i="1"/>
  <c r="FO43" i="1"/>
  <c r="FO44" i="1"/>
  <c r="FO45" i="1"/>
  <c r="FO46" i="1"/>
  <c r="FO47" i="1"/>
  <c r="FO48" i="1"/>
  <c r="FO49" i="1"/>
  <c r="FO20" i="1"/>
  <c r="FD21" i="1"/>
  <c r="FD22" i="1"/>
  <c r="FD23" i="1"/>
  <c r="FD24" i="1"/>
  <c r="FD25" i="1"/>
  <c r="FD26" i="1"/>
  <c r="FD27" i="1"/>
  <c r="FD28" i="1"/>
  <c r="FD29" i="1"/>
  <c r="FD30" i="1"/>
  <c r="FD31" i="1"/>
  <c r="FD32" i="1"/>
  <c r="FD33" i="1"/>
  <c r="FD34" i="1"/>
  <c r="FD35" i="1"/>
  <c r="FD36" i="1"/>
  <c r="FD37" i="1"/>
  <c r="FD38" i="1"/>
  <c r="FD39" i="1"/>
  <c r="FD40" i="1"/>
  <c r="FD41" i="1"/>
  <c r="FD42" i="1"/>
  <c r="FD43" i="1"/>
  <c r="FD44" i="1"/>
  <c r="FD45" i="1"/>
  <c r="FD46" i="1"/>
  <c r="FD47" i="1"/>
  <c r="FD48" i="1"/>
  <c r="FD49" i="1"/>
  <c r="FD20" i="1"/>
  <c r="ES21" i="1"/>
  <c r="ES22" i="1"/>
  <c r="ES23" i="1"/>
  <c r="ES24" i="1"/>
  <c r="ES25" i="1"/>
  <c r="ES26" i="1"/>
  <c r="ES27" i="1"/>
  <c r="ES28" i="1"/>
  <c r="ES29" i="1"/>
  <c r="ES30" i="1"/>
  <c r="ES31" i="1"/>
  <c r="ES32" i="1"/>
  <c r="ES33" i="1"/>
  <c r="ES34" i="1"/>
  <c r="ES35" i="1"/>
  <c r="ES36" i="1"/>
  <c r="ES37" i="1"/>
  <c r="ES38" i="1"/>
  <c r="ES39" i="1"/>
  <c r="ES40" i="1"/>
  <c r="ES41" i="1"/>
  <c r="ES42" i="1"/>
  <c r="ES43" i="1"/>
  <c r="ES44" i="1"/>
  <c r="ES45" i="1"/>
  <c r="ES46" i="1"/>
  <c r="ES47" i="1"/>
  <c r="ES48" i="1"/>
  <c r="ES49" i="1"/>
  <c r="ES20" i="1"/>
  <c r="EH21" i="1"/>
  <c r="EH22" i="1"/>
  <c r="EH23" i="1"/>
  <c r="EH24" i="1"/>
  <c r="EH25" i="1"/>
  <c r="EH26" i="1"/>
  <c r="EH27" i="1"/>
  <c r="EH28" i="1"/>
  <c r="EH29" i="1"/>
  <c r="EH30" i="1"/>
  <c r="EH31" i="1"/>
  <c r="EH32" i="1"/>
  <c r="EH33" i="1"/>
  <c r="EH34" i="1"/>
  <c r="EH35" i="1"/>
  <c r="EH36" i="1"/>
  <c r="EH37" i="1"/>
  <c r="EH38" i="1"/>
  <c r="EH39" i="1"/>
  <c r="EH40" i="1"/>
  <c r="EH41" i="1"/>
  <c r="EH42" i="1"/>
  <c r="EH43" i="1"/>
  <c r="EH44" i="1"/>
  <c r="EH45" i="1"/>
  <c r="EH46" i="1"/>
  <c r="EH47" i="1"/>
  <c r="EH48" i="1"/>
  <c r="EH49" i="1"/>
  <c r="EH20" i="1"/>
  <c r="DW21" i="1"/>
  <c r="DW22" i="1"/>
  <c r="DW23" i="1"/>
  <c r="DW24" i="1"/>
  <c r="DW25" i="1"/>
  <c r="DW26" i="1"/>
  <c r="DW27" i="1"/>
  <c r="DW28" i="1"/>
  <c r="DW29" i="1"/>
  <c r="DW30" i="1"/>
  <c r="DW31" i="1"/>
  <c r="DW33" i="1"/>
  <c r="DW34" i="1"/>
  <c r="DW35" i="1"/>
  <c r="DW36" i="1"/>
  <c r="DW37" i="1"/>
  <c r="DW38" i="1"/>
  <c r="DW39" i="1"/>
  <c r="DW40" i="1"/>
  <c r="DW41" i="1"/>
  <c r="DW42" i="1"/>
  <c r="DW43" i="1"/>
  <c r="DW44" i="1"/>
  <c r="DW45" i="1"/>
  <c r="DW46" i="1"/>
  <c r="DW47" i="1"/>
  <c r="DW48" i="1"/>
  <c r="DW49" i="1"/>
  <c r="DW20" i="1"/>
  <c r="DL21" i="1"/>
  <c r="DL22" i="1"/>
  <c r="DL23" i="1"/>
  <c r="DL24" i="1"/>
  <c r="DL25" i="1"/>
  <c r="DL26" i="1"/>
  <c r="DL27" i="1"/>
  <c r="DL28" i="1"/>
  <c r="DL29" i="1"/>
  <c r="DL30" i="1"/>
  <c r="DL31" i="1"/>
  <c r="DL32" i="1"/>
  <c r="DL33" i="1"/>
  <c r="DL34" i="1"/>
  <c r="DL35" i="1"/>
  <c r="DL36" i="1"/>
  <c r="DL37" i="1"/>
  <c r="DL38" i="1"/>
  <c r="DL39" i="1"/>
  <c r="DL40" i="1"/>
  <c r="DL41" i="1"/>
  <c r="DL42" i="1"/>
  <c r="DL43" i="1"/>
  <c r="DL44" i="1"/>
  <c r="DL45" i="1"/>
  <c r="DL46" i="1"/>
  <c r="DL47" i="1"/>
  <c r="DL48" i="1"/>
  <c r="DL49" i="1"/>
  <c r="DL20" i="1"/>
  <c r="DA21" i="1"/>
  <c r="DA22" i="1"/>
  <c r="DA23" i="1"/>
  <c r="DA24" i="1"/>
  <c r="DA25" i="1"/>
  <c r="DA26" i="1"/>
  <c r="DA27" i="1"/>
  <c r="DA28" i="1"/>
  <c r="DA29" i="1"/>
  <c r="DA30" i="1"/>
  <c r="DA31" i="1"/>
  <c r="DA32" i="1"/>
  <c r="DA33" i="1"/>
  <c r="DA34" i="1"/>
  <c r="DA35" i="1"/>
  <c r="DA36" i="1"/>
  <c r="DA37" i="1"/>
  <c r="DA38" i="1"/>
  <c r="DA39" i="1"/>
  <c r="DA40" i="1"/>
  <c r="DA41" i="1"/>
  <c r="DA42" i="1"/>
  <c r="DA43" i="1"/>
  <c r="DA44" i="1"/>
  <c r="DA45" i="1"/>
  <c r="DA46" i="1"/>
  <c r="DA47" i="1"/>
  <c r="DA48" i="1"/>
  <c r="DA49" i="1"/>
  <c r="DA20" i="1"/>
  <c r="CP21" i="1"/>
  <c r="CP22" i="1"/>
  <c r="CP23" i="1"/>
  <c r="CP24" i="1"/>
  <c r="CP25" i="1"/>
  <c r="CP26" i="1"/>
  <c r="CP27" i="1"/>
  <c r="CP28" i="1"/>
  <c r="CP29" i="1"/>
  <c r="CP30" i="1"/>
  <c r="CP31" i="1"/>
  <c r="CP32" i="1"/>
  <c r="CP33" i="1"/>
  <c r="CP34" i="1"/>
  <c r="CP35" i="1"/>
  <c r="CP36" i="1"/>
  <c r="CP37" i="1"/>
  <c r="CP38" i="1"/>
  <c r="CP39" i="1"/>
  <c r="CP40" i="1"/>
  <c r="CP41" i="1"/>
  <c r="CP42" i="1"/>
  <c r="CP43" i="1"/>
  <c r="CP44" i="1"/>
  <c r="CP45" i="1"/>
  <c r="CP46" i="1"/>
  <c r="CP47" i="1"/>
  <c r="CP48" i="1"/>
  <c r="CP49" i="1"/>
  <c r="CP20" i="1"/>
  <c r="CE21" i="1"/>
  <c r="CE22" i="1"/>
  <c r="CE23" i="1"/>
  <c r="CE24" i="1"/>
  <c r="CE25" i="1"/>
  <c r="CE26" i="1"/>
  <c r="CE27" i="1"/>
  <c r="CE28" i="1"/>
  <c r="CE29" i="1"/>
  <c r="CE30" i="1"/>
  <c r="CE31" i="1"/>
  <c r="CE32" i="1"/>
  <c r="CE33" i="1"/>
  <c r="CE34" i="1"/>
  <c r="CE35" i="1"/>
  <c r="CE36" i="1"/>
  <c r="CE37" i="1"/>
  <c r="CE38" i="1"/>
  <c r="CE39" i="1"/>
  <c r="CE40" i="1"/>
  <c r="CE41" i="1"/>
  <c r="CE42" i="1"/>
  <c r="CE43" i="1"/>
  <c r="CE44" i="1"/>
  <c r="CE45" i="1"/>
  <c r="CE46" i="1"/>
  <c r="CE47" i="1"/>
  <c r="CE48" i="1"/>
  <c r="CE49" i="1"/>
  <c r="CE20" i="1"/>
  <c r="BT21" i="1"/>
  <c r="BT22" i="1"/>
  <c r="BT23" i="1"/>
  <c r="BT24" i="1"/>
  <c r="BT25" i="1"/>
  <c r="BT26" i="1"/>
  <c r="BT27" i="1"/>
  <c r="BT28" i="1"/>
  <c r="BT29" i="1"/>
  <c r="BT30" i="1"/>
  <c r="BT31" i="1"/>
  <c r="BT32" i="1"/>
  <c r="BT33" i="1"/>
  <c r="BT34" i="1"/>
  <c r="BT35" i="1"/>
  <c r="BT36" i="1"/>
  <c r="BT37" i="1"/>
  <c r="BT38" i="1"/>
  <c r="BT39" i="1"/>
  <c r="BT40" i="1"/>
  <c r="BT41" i="1"/>
  <c r="BT42" i="1"/>
  <c r="BT43" i="1"/>
  <c r="BT44" i="1"/>
  <c r="BT45" i="1"/>
  <c r="BT46" i="1"/>
  <c r="BT47" i="1"/>
  <c r="BT48" i="1"/>
  <c r="BT49" i="1"/>
  <c r="BT20" i="1"/>
  <c r="BI21" i="1"/>
  <c r="BI22" i="1"/>
  <c r="BI23" i="1"/>
  <c r="BI24" i="1"/>
  <c r="BI25" i="1"/>
  <c r="BI26" i="1"/>
  <c r="BI27" i="1"/>
  <c r="BI28" i="1"/>
  <c r="BI29" i="1"/>
  <c r="BI30" i="1"/>
  <c r="BI31" i="1"/>
  <c r="BI32" i="1"/>
  <c r="BI33" i="1"/>
  <c r="BI34" i="1"/>
  <c r="BI35" i="1"/>
  <c r="BI36" i="1"/>
  <c r="BI37" i="1"/>
  <c r="BI38" i="1"/>
  <c r="BI39" i="1"/>
  <c r="BI40" i="1"/>
  <c r="BI41" i="1"/>
  <c r="BI42" i="1"/>
  <c r="BI43" i="1"/>
  <c r="BI44" i="1"/>
  <c r="BI45" i="1"/>
  <c r="BI46" i="1"/>
  <c r="BI47" i="1"/>
  <c r="BI48" i="1"/>
  <c r="BI49" i="1"/>
  <c r="BI20" i="1"/>
  <c r="BK20" i="1" s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X46" i="1"/>
  <c r="AX47" i="1"/>
  <c r="AX48" i="1"/>
  <c r="AX49" i="1"/>
  <c r="AX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O32" i="1" s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20" i="1"/>
  <c r="IE23" i="1"/>
  <c r="HT37" i="1"/>
  <c r="HT33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F53" i="1"/>
  <c r="F52" i="1"/>
  <c r="G24" i="1" l="1"/>
  <c r="G20" i="1"/>
  <c r="G23" i="1"/>
  <c r="G26" i="1"/>
  <c r="G22" i="1"/>
  <c r="G25" i="1"/>
  <c r="G21" i="1"/>
  <c r="F54" i="1"/>
  <c r="PL49" i="1"/>
  <c r="PL48" i="1"/>
  <c r="PL47" i="1"/>
  <c r="PL46" i="1"/>
  <c r="PL45" i="1"/>
  <c r="PL44" i="1"/>
  <c r="PL43" i="1"/>
  <c r="PL42" i="1"/>
  <c r="PL41" i="1"/>
  <c r="PL40" i="1"/>
  <c r="PL39" i="1"/>
  <c r="PL38" i="1"/>
  <c r="PL37" i="1"/>
  <c r="PL36" i="1"/>
  <c r="PL35" i="1"/>
  <c r="PL34" i="1"/>
  <c r="PL33" i="1"/>
  <c r="PL32" i="1"/>
  <c r="PL31" i="1"/>
  <c r="PL30" i="1"/>
  <c r="PL29" i="1"/>
  <c r="PL28" i="1"/>
  <c r="PL27" i="1"/>
  <c r="PL26" i="1"/>
  <c r="PL25" i="1"/>
  <c r="PL24" i="1"/>
  <c r="PL23" i="1"/>
  <c r="PL22" i="1"/>
  <c r="PL21" i="1"/>
  <c r="PL20" i="1"/>
  <c r="PH14" i="1"/>
  <c r="PH13" i="1"/>
  <c r="PA49" i="1"/>
  <c r="PA48" i="1"/>
  <c r="PA47" i="1"/>
  <c r="PA46" i="1"/>
  <c r="PA45" i="1"/>
  <c r="PA44" i="1"/>
  <c r="PA43" i="1"/>
  <c r="PA42" i="1"/>
  <c r="PA41" i="1"/>
  <c r="PA40" i="1"/>
  <c r="PA39" i="1"/>
  <c r="PA38" i="1"/>
  <c r="PA37" i="1"/>
  <c r="PA36" i="1"/>
  <c r="PA35" i="1"/>
  <c r="PA34" i="1"/>
  <c r="PA33" i="1"/>
  <c r="PA32" i="1"/>
  <c r="PA31" i="1"/>
  <c r="PA30" i="1"/>
  <c r="PA29" i="1"/>
  <c r="PA28" i="1"/>
  <c r="PA27" i="1"/>
  <c r="PA26" i="1"/>
  <c r="PA25" i="1"/>
  <c r="PA24" i="1"/>
  <c r="PA23" i="1"/>
  <c r="PA22" i="1"/>
  <c r="PA21" i="1"/>
  <c r="PA20" i="1"/>
  <c r="OW14" i="1"/>
  <c r="OW13" i="1"/>
  <c r="OP49" i="1"/>
  <c r="OP48" i="1"/>
  <c r="OP47" i="1"/>
  <c r="OP46" i="1"/>
  <c r="OP45" i="1"/>
  <c r="OP44" i="1"/>
  <c r="OP43" i="1"/>
  <c r="OP42" i="1"/>
  <c r="OP41" i="1"/>
  <c r="OP40" i="1"/>
  <c r="OP39" i="1"/>
  <c r="OP38" i="1"/>
  <c r="OP37" i="1"/>
  <c r="OP36" i="1"/>
  <c r="OP35" i="1"/>
  <c r="OP34" i="1"/>
  <c r="OP33" i="1"/>
  <c r="OP32" i="1"/>
  <c r="OP31" i="1"/>
  <c r="OP30" i="1"/>
  <c r="OP29" i="1"/>
  <c r="OP28" i="1"/>
  <c r="OP27" i="1"/>
  <c r="OP26" i="1"/>
  <c r="OP25" i="1"/>
  <c r="OP24" i="1"/>
  <c r="OP23" i="1"/>
  <c r="OP22" i="1"/>
  <c r="OP21" i="1"/>
  <c r="OP20" i="1"/>
  <c r="OL14" i="1"/>
  <c r="OL13" i="1"/>
  <c r="OE49" i="1"/>
  <c r="OE48" i="1"/>
  <c r="OE47" i="1"/>
  <c r="OE46" i="1"/>
  <c r="OE45" i="1"/>
  <c r="OE44" i="1"/>
  <c r="OE43" i="1"/>
  <c r="OE42" i="1"/>
  <c r="OE41" i="1"/>
  <c r="OE40" i="1"/>
  <c r="OE39" i="1"/>
  <c r="OE38" i="1"/>
  <c r="OE37" i="1"/>
  <c r="OE36" i="1"/>
  <c r="OE35" i="1"/>
  <c r="OE34" i="1"/>
  <c r="OE33" i="1"/>
  <c r="OE32" i="1"/>
  <c r="OE31" i="1"/>
  <c r="OE30" i="1"/>
  <c r="OE29" i="1"/>
  <c r="OE28" i="1"/>
  <c r="OE27" i="1"/>
  <c r="OE26" i="1"/>
  <c r="OE25" i="1"/>
  <c r="OE24" i="1"/>
  <c r="OE23" i="1"/>
  <c r="OE22" i="1"/>
  <c r="OE21" i="1"/>
  <c r="OE20" i="1"/>
  <c r="OA14" i="1"/>
  <c r="OA13" i="1"/>
  <c r="NT49" i="1"/>
  <c r="NT48" i="1"/>
  <c r="NT47" i="1"/>
  <c r="NT46" i="1"/>
  <c r="NT45" i="1"/>
  <c r="NT44" i="1"/>
  <c r="NT43" i="1"/>
  <c r="NT42" i="1"/>
  <c r="NT41" i="1"/>
  <c r="NT40" i="1"/>
  <c r="NT39" i="1"/>
  <c r="NT38" i="1"/>
  <c r="NT37" i="1"/>
  <c r="NT36" i="1"/>
  <c r="NT35" i="1"/>
  <c r="NT34" i="1"/>
  <c r="NT33" i="1"/>
  <c r="NT32" i="1"/>
  <c r="NT31" i="1"/>
  <c r="NT30" i="1"/>
  <c r="NT29" i="1"/>
  <c r="NT28" i="1"/>
  <c r="NT27" i="1"/>
  <c r="NT26" i="1"/>
  <c r="NT25" i="1"/>
  <c r="NT24" i="1"/>
  <c r="NT23" i="1"/>
  <c r="NT22" i="1"/>
  <c r="NT21" i="1"/>
  <c r="NT20" i="1"/>
  <c r="NP14" i="1"/>
  <c r="NP13" i="1"/>
  <c r="NI49" i="1"/>
  <c r="NI48" i="1"/>
  <c r="NI47" i="1"/>
  <c r="NI46" i="1"/>
  <c r="NI45" i="1"/>
  <c r="NI44" i="1"/>
  <c r="NI43" i="1"/>
  <c r="NI42" i="1"/>
  <c r="NI41" i="1"/>
  <c r="NI40" i="1"/>
  <c r="NI39" i="1"/>
  <c r="NI38" i="1"/>
  <c r="NI37" i="1"/>
  <c r="NI36" i="1"/>
  <c r="NI35" i="1"/>
  <c r="NI34" i="1"/>
  <c r="NI33" i="1"/>
  <c r="NI32" i="1"/>
  <c r="NI31" i="1"/>
  <c r="NI30" i="1"/>
  <c r="NI29" i="1"/>
  <c r="NI28" i="1"/>
  <c r="NI27" i="1"/>
  <c r="NI26" i="1"/>
  <c r="NI25" i="1"/>
  <c r="NI24" i="1"/>
  <c r="NI23" i="1"/>
  <c r="NI22" i="1"/>
  <c r="NI21" i="1"/>
  <c r="NI20" i="1"/>
  <c r="NE14" i="1"/>
  <c r="NE13" i="1"/>
  <c r="MW49" i="1"/>
  <c r="MW48" i="1"/>
  <c r="MW47" i="1"/>
  <c r="MW46" i="1"/>
  <c r="MW45" i="1"/>
  <c r="MW44" i="1"/>
  <c r="MW43" i="1"/>
  <c r="MW42" i="1"/>
  <c r="MW41" i="1"/>
  <c r="MW40" i="1"/>
  <c r="MW39" i="1"/>
  <c r="MW38" i="1"/>
  <c r="MW37" i="1"/>
  <c r="MW36" i="1"/>
  <c r="MW35" i="1"/>
  <c r="MW34" i="1"/>
  <c r="MW33" i="1"/>
  <c r="MW32" i="1"/>
  <c r="MW31" i="1"/>
  <c r="MW30" i="1"/>
  <c r="MW29" i="1"/>
  <c r="MW28" i="1"/>
  <c r="MW27" i="1"/>
  <c r="MW26" i="1"/>
  <c r="MW25" i="1"/>
  <c r="MW24" i="1"/>
  <c r="MW23" i="1"/>
  <c r="MW22" i="1"/>
  <c r="MW21" i="1"/>
  <c r="MW20" i="1"/>
  <c r="MS14" i="1"/>
  <c r="MS13" i="1"/>
  <c r="ML49" i="1"/>
  <c r="ML48" i="1"/>
  <c r="ML47" i="1"/>
  <c r="ML46" i="1"/>
  <c r="ML45" i="1"/>
  <c r="ML44" i="1"/>
  <c r="ML43" i="1"/>
  <c r="ML42" i="1"/>
  <c r="ML41" i="1"/>
  <c r="ML40" i="1"/>
  <c r="ML39" i="1"/>
  <c r="ML38" i="1"/>
  <c r="ML37" i="1"/>
  <c r="ML36" i="1"/>
  <c r="ML35" i="1"/>
  <c r="ML34" i="1"/>
  <c r="ML33" i="1"/>
  <c r="ML32" i="1"/>
  <c r="ML31" i="1"/>
  <c r="ML30" i="1"/>
  <c r="ML29" i="1"/>
  <c r="ML28" i="1"/>
  <c r="ML27" i="1"/>
  <c r="ML26" i="1"/>
  <c r="ML25" i="1"/>
  <c r="ML24" i="1"/>
  <c r="ML23" i="1"/>
  <c r="ML22" i="1"/>
  <c r="ML21" i="1"/>
  <c r="ML20" i="1"/>
  <c r="MH14" i="1"/>
  <c r="MH13" i="1"/>
  <c r="LZ49" i="1"/>
  <c r="LZ48" i="1"/>
  <c r="LZ47" i="1"/>
  <c r="LZ46" i="1"/>
  <c r="LZ45" i="1"/>
  <c r="LZ44" i="1"/>
  <c r="LZ43" i="1"/>
  <c r="LZ42" i="1"/>
  <c r="LZ41" i="1"/>
  <c r="LZ40" i="1"/>
  <c r="LZ39" i="1"/>
  <c r="LZ38" i="1"/>
  <c r="LZ37" i="1"/>
  <c r="LZ36" i="1"/>
  <c r="LZ35" i="1"/>
  <c r="LZ34" i="1"/>
  <c r="LZ33" i="1"/>
  <c r="LZ32" i="1"/>
  <c r="LZ31" i="1"/>
  <c r="LZ30" i="1"/>
  <c r="LZ29" i="1"/>
  <c r="LZ28" i="1"/>
  <c r="LZ27" i="1"/>
  <c r="LZ26" i="1"/>
  <c r="LZ25" i="1"/>
  <c r="LZ24" i="1"/>
  <c r="LZ23" i="1"/>
  <c r="LZ22" i="1"/>
  <c r="LZ21" i="1"/>
  <c r="LZ20" i="1"/>
  <c r="LV14" i="1"/>
  <c r="LV13" i="1"/>
  <c r="LO49" i="1"/>
  <c r="LO48" i="1"/>
  <c r="LO47" i="1"/>
  <c r="LO46" i="1"/>
  <c r="LO45" i="1"/>
  <c r="LO44" i="1"/>
  <c r="LO43" i="1"/>
  <c r="LO42" i="1"/>
  <c r="LO41" i="1"/>
  <c r="LO40" i="1"/>
  <c r="LO39" i="1"/>
  <c r="LO38" i="1"/>
  <c r="LO37" i="1"/>
  <c r="LO36" i="1"/>
  <c r="LO35" i="1"/>
  <c r="LO34" i="1"/>
  <c r="LO33" i="1"/>
  <c r="LO32" i="1"/>
  <c r="LO31" i="1"/>
  <c r="LO30" i="1"/>
  <c r="LO29" i="1"/>
  <c r="LO28" i="1"/>
  <c r="LO27" i="1"/>
  <c r="LO26" i="1"/>
  <c r="LO25" i="1"/>
  <c r="LO24" i="1"/>
  <c r="LO23" i="1"/>
  <c r="LO22" i="1"/>
  <c r="LO21" i="1"/>
  <c r="LO20" i="1"/>
  <c r="LK14" i="1"/>
  <c r="LK13" i="1"/>
  <c r="KS49" i="1"/>
  <c r="KS48" i="1"/>
  <c r="KS47" i="1"/>
  <c r="KS46" i="1"/>
  <c r="KS45" i="1"/>
  <c r="KS44" i="1"/>
  <c r="KS43" i="1"/>
  <c r="KS42" i="1"/>
  <c r="KS41" i="1"/>
  <c r="KS40" i="1"/>
  <c r="KS39" i="1"/>
  <c r="KS38" i="1"/>
  <c r="KS37" i="1"/>
  <c r="KS36" i="1"/>
  <c r="KS35" i="1"/>
  <c r="KS34" i="1"/>
  <c r="KS33" i="1"/>
  <c r="KS32" i="1"/>
  <c r="KS31" i="1"/>
  <c r="KS30" i="1"/>
  <c r="KS29" i="1"/>
  <c r="KS28" i="1"/>
  <c r="KS27" i="1"/>
  <c r="KS26" i="1"/>
  <c r="KS25" i="1"/>
  <c r="KS24" i="1"/>
  <c r="KS23" i="1"/>
  <c r="KS22" i="1"/>
  <c r="KS21" i="1"/>
  <c r="KS20" i="1"/>
  <c r="KH49" i="1"/>
  <c r="KH48" i="1"/>
  <c r="KH47" i="1"/>
  <c r="KH46" i="1"/>
  <c r="KH45" i="1"/>
  <c r="KH44" i="1"/>
  <c r="KH43" i="1"/>
  <c r="KH42" i="1"/>
  <c r="KH41" i="1"/>
  <c r="KH40" i="1"/>
  <c r="KH39" i="1"/>
  <c r="KH38" i="1"/>
  <c r="KH37" i="1"/>
  <c r="KH36" i="1"/>
  <c r="KH35" i="1"/>
  <c r="KH34" i="1"/>
  <c r="KH33" i="1"/>
  <c r="KH32" i="1"/>
  <c r="KH31" i="1"/>
  <c r="KH30" i="1"/>
  <c r="KH29" i="1"/>
  <c r="KH28" i="1"/>
  <c r="KH27" i="1"/>
  <c r="KH26" i="1"/>
  <c r="KH25" i="1"/>
  <c r="KH24" i="1"/>
  <c r="KH23" i="1"/>
  <c r="KH22" i="1"/>
  <c r="KH21" i="1"/>
  <c r="KH20" i="1"/>
  <c r="JW49" i="1"/>
  <c r="JW48" i="1"/>
  <c r="JW47" i="1"/>
  <c r="JW46" i="1"/>
  <c r="JW45" i="1"/>
  <c r="JW44" i="1"/>
  <c r="JW43" i="1"/>
  <c r="JW42" i="1"/>
  <c r="JW41" i="1"/>
  <c r="JW40" i="1"/>
  <c r="JW39" i="1"/>
  <c r="JW38" i="1"/>
  <c r="JW37" i="1"/>
  <c r="JW36" i="1"/>
  <c r="JW35" i="1"/>
  <c r="JW34" i="1"/>
  <c r="JW33" i="1"/>
  <c r="JW32" i="1"/>
  <c r="JW31" i="1"/>
  <c r="JW30" i="1"/>
  <c r="JW29" i="1"/>
  <c r="JW28" i="1"/>
  <c r="JW27" i="1"/>
  <c r="JW26" i="1"/>
  <c r="JW25" i="1"/>
  <c r="JW24" i="1"/>
  <c r="JW23" i="1"/>
  <c r="JW22" i="1"/>
  <c r="JW21" i="1"/>
  <c r="JW20" i="1"/>
  <c r="JL49" i="1"/>
  <c r="JL48" i="1"/>
  <c r="JL47" i="1"/>
  <c r="JL46" i="1"/>
  <c r="JL45" i="1"/>
  <c r="JL44" i="1"/>
  <c r="JL43" i="1"/>
  <c r="JL42" i="1"/>
  <c r="JL41" i="1"/>
  <c r="JL40" i="1"/>
  <c r="JL39" i="1"/>
  <c r="JL38" i="1"/>
  <c r="JL37" i="1"/>
  <c r="JL36" i="1"/>
  <c r="JL35" i="1"/>
  <c r="JL34" i="1"/>
  <c r="JL33" i="1"/>
  <c r="JL32" i="1"/>
  <c r="JL31" i="1"/>
  <c r="JL30" i="1"/>
  <c r="JL29" i="1"/>
  <c r="JL28" i="1"/>
  <c r="JL27" i="1"/>
  <c r="JL26" i="1"/>
  <c r="JL25" i="1"/>
  <c r="JL24" i="1"/>
  <c r="JL23" i="1"/>
  <c r="JL22" i="1"/>
  <c r="JL21" i="1"/>
  <c r="JL20" i="1"/>
  <c r="IY49" i="1"/>
  <c r="JA49" i="1" s="1"/>
  <c r="IY48" i="1"/>
  <c r="JA48" i="1" s="1"/>
  <c r="IY47" i="1"/>
  <c r="JA47" i="1" s="1"/>
  <c r="IY46" i="1"/>
  <c r="JA46" i="1" s="1"/>
  <c r="IY45" i="1"/>
  <c r="JA45" i="1" s="1"/>
  <c r="IY44" i="1"/>
  <c r="JA44" i="1" s="1"/>
  <c r="IY43" i="1"/>
  <c r="JA43" i="1" s="1"/>
  <c r="IY42" i="1"/>
  <c r="JA42" i="1" s="1"/>
  <c r="IY41" i="1"/>
  <c r="JA41" i="1" s="1"/>
  <c r="IY40" i="1"/>
  <c r="JA40" i="1" s="1"/>
  <c r="IY39" i="1"/>
  <c r="JA39" i="1" s="1"/>
  <c r="IY38" i="1"/>
  <c r="JA38" i="1" s="1"/>
  <c r="IY37" i="1"/>
  <c r="JA37" i="1" s="1"/>
  <c r="IY36" i="1"/>
  <c r="JA36" i="1" s="1"/>
  <c r="IY35" i="1"/>
  <c r="JA35" i="1" s="1"/>
  <c r="IY34" i="1"/>
  <c r="JA34" i="1" s="1"/>
  <c r="IY33" i="1"/>
  <c r="JA33" i="1" s="1"/>
  <c r="IY32" i="1"/>
  <c r="JA32" i="1" s="1"/>
  <c r="IY31" i="1"/>
  <c r="JA31" i="1" s="1"/>
  <c r="IY30" i="1"/>
  <c r="JA30" i="1" s="1"/>
  <c r="IY29" i="1"/>
  <c r="JA29" i="1" s="1"/>
  <c r="IY28" i="1"/>
  <c r="JA28" i="1" s="1"/>
  <c r="IY27" i="1"/>
  <c r="JA27" i="1" s="1"/>
  <c r="IY26" i="1"/>
  <c r="JA26" i="1" s="1"/>
  <c r="IY25" i="1"/>
  <c r="JA25" i="1" s="1"/>
  <c r="IY24" i="1"/>
  <c r="JA24" i="1" s="1"/>
  <c r="IY23" i="1"/>
  <c r="JA23" i="1" s="1"/>
  <c r="IY22" i="1"/>
  <c r="JA22" i="1" s="1"/>
  <c r="IY21" i="1"/>
  <c r="JA21" i="1" s="1"/>
  <c r="IY20" i="1"/>
  <c r="JA20" i="1" s="1"/>
  <c r="IW14" i="1"/>
  <c r="IW13" i="1"/>
  <c r="IP40" i="1"/>
  <c r="IP41" i="1"/>
  <c r="IP42" i="1"/>
  <c r="IP43" i="1"/>
  <c r="IP44" i="1"/>
  <c r="IP45" i="1"/>
  <c r="IP46" i="1"/>
  <c r="IP47" i="1"/>
  <c r="IP48" i="1"/>
  <c r="IP49" i="1"/>
  <c r="HI40" i="1"/>
  <c r="HI41" i="1"/>
  <c r="HI42" i="1"/>
  <c r="HI43" i="1"/>
  <c r="HI44" i="1"/>
  <c r="HI45" i="1"/>
  <c r="HI46" i="1"/>
  <c r="HI47" i="1"/>
  <c r="HI48" i="1"/>
  <c r="HI49" i="1"/>
  <c r="GX40" i="1"/>
  <c r="GX41" i="1"/>
  <c r="GX42" i="1"/>
  <c r="GX43" i="1"/>
  <c r="GX44" i="1"/>
  <c r="GX45" i="1"/>
  <c r="GX46" i="1"/>
  <c r="GX47" i="1"/>
  <c r="GX48" i="1"/>
  <c r="GX49" i="1"/>
  <c r="GM44" i="1"/>
  <c r="GM40" i="1"/>
  <c r="GM41" i="1"/>
  <c r="GM42" i="1"/>
  <c r="GM43" i="1"/>
  <c r="GM45" i="1"/>
  <c r="GM46" i="1"/>
  <c r="GM47" i="1"/>
  <c r="GM48" i="1"/>
  <c r="GM49" i="1"/>
  <c r="GB40" i="1"/>
  <c r="GB41" i="1"/>
  <c r="GB42" i="1"/>
  <c r="GB43" i="1"/>
  <c r="GB44" i="1"/>
  <c r="GB45" i="1"/>
  <c r="GB46" i="1"/>
  <c r="GB47" i="1"/>
  <c r="GB48" i="1"/>
  <c r="GB49" i="1"/>
  <c r="FQ40" i="1"/>
  <c r="FQ41" i="1"/>
  <c r="FQ42" i="1"/>
  <c r="FQ43" i="1"/>
  <c r="FQ44" i="1"/>
  <c r="FQ45" i="1"/>
  <c r="FQ46" i="1"/>
  <c r="FQ47" i="1"/>
  <c r="FQ48" i="1"/>
  <c r="FQ49" i="1"/>
  <c r="FF40" i="1"/>
  <c r="FF41" i="1"/>
  <c r="FF42" i="1"/>
  <c r="FF43" i="1"/>
  <c r="FF44" i="1"/>
  <c r="FF45" i="1"/>
  <c r="FF46" i="1"/>
  <c r="FF47" i="1"/>
  <c r="FF48" i="1"/>
  <c r="FF49" i="1"/>
  <c r="EU40" i="1"/>
  <c r="EU41" i="1"/>
  <c r="EU42" i="1"/>
  <c r="EU43" i="1"/>
  <c r="EU44" i="1"/>
  <c r="EU45" i="1"/>
  <c r="EU46" i="1"/>
  <c r="EU47" i="1"/>
  <c r="EU48" i="1"/>
  <c r="EU49" i="1"/>
  <c r="EJ40" i="1"/>
  <c r="EJ41" i="1"/>
  <c r="EJ42" i="1"/>
  <c r="EJ43" i="1"/>
  <c r="EJ44" i="1"/>
  <c r="EJ45" i="1"/>
  <c r="EJ46" i="1"/>
  <c r="EJ47" i="1"/>
  <c r="EJ48" i="1"/>
  <c r="EJ49" i="1"/>
  <c r="DY40" i="1"/>
  <c r="DY41" i="1"/>
  <c r="DY42" i="1"/>
  <c r="DY43" i="1"/>
  <c r="DY44" i="1"/>
  <c r="DY45" i="1"/>
  <c r="DY46" i="1"/>
  <c r="DY47" i="1"/>
  <c r="DY48" i="1"/>
  <c r="DY49" i="1"/>
  <c r="DN40" i="1"/>
  <c r="DN41" i="1"/>
  <c r="DN42" i="1"/>
  <c r="DN43" i="1"/>
  <c r="DN44" i="1"/>
  <c r="DN45" i="1"/>
  <c r="DN46" i="1"/>
  <c r="DN47" i="1"/>
  <c r="DN48" i="1"/>
  <c r="DN49" i="1"/>
  <c r="DC40" i="1"/>
  <c r="DC41" i="1"/>
  <c r="DC42" i="1"/>
  <c r="DC43" i="1"/>
  <c r="DC44" i="1"/>
  <c r="DC45" i="1"/>
  <c r="DC46" i="1"/>
  <c r="DC47" i="1"/>
  <c r="DC48" i="1"/>
  <c r="DC49" i="1"/>
  <c r="CR40" i="1"/>
  <c r="CR41" i="1"/>
  <c r="CR42" i="1"/>
  <c r="CR43" i="1"/>
  <c r="CR44" i="1"/>
  <c r="CR45" i="1"/>
  <c r="CR46" i="1"/>
  <c r="CR47" i="1"/>
  <c r="CR48" i="1"/>
  <c r="CR49" i="1"/>
  <c r="CG40" i="1"/>
  <c r="CG41" i="1"/>
  <c r="CG42" i="1"/>
  <c r="CG43" i="1"/>
  <c r="CG44" i="1"/>
  <c r="CG45" i="1"/>
  <c r="CG46" i="1"/>
  <c r="CG47" i="1"/>
  <c r="CG48" i="1"/>
  <c r="CG49" i="1"/>
  <c r="BV40" i="1"/>
  <c r="BV41" i="1"/>
  <c r="BV42" i="1"/>
  <c r="BV43" i="1"/>
  <c r="BV44" i="1"/>
  <c r="BV45" i="1"/>
  <c r="BV46" i="1"/>
  <c r="BV47" i="1"/>
  <c r="BV48" i="1"/>
  <c r="BV49" i="1"/>
  <c r="BK40" i="1"/>
  <c r="BK41" i="1"/>
  <c r="BK42" i="1"/>
  <c r="BK43" i="1"/>
  <c r="BK44" i="1"/>
  <c r="BK45" i="1"/>
  <c r="BK46" i="1"/>
  <c r="BK47" i="1"/>
  <c r="BK48" i="1"/>
  <c r="BK49" i="1"/>
  <c r="AZ40" i="1"/>
  <c r="AZ41" i="1"/>
  <c r="AZ42" i="1"/>
  <c r="AZ43" i="1"/>
  <c r="AZ44" i="1"/>
  <c r="AZ45" i="1"/>
  <c r="AZ46" i="1"/>
  <c r="AZ47" i="1"/>
  <c r="AZ48" i="1"/>
  <c r="AZ49" i="1"/>
  <c r="AO40" i="1"/>
  <c r="AO41" i="1"/>
  <c r="AO42" i="1"/>
  <c r="AO43" i="1"/>
  <c r="AO44" i="1"/>
  <c r="AO45" i="1"/>
  <c r="AO46" i="1"/>
  <c r="AO47" i="1"/>
  <c r="AO48" i="1"/>
  <c r="AO49" i="1"/>
  <c r="AD40" i="1"/>
  <c r="AD41" i="1"/>
  <c r="AD42" i="1"/>
  <c r="AD43" i="1"/>
  <c r="AD44" i="1"/>
  <c r="AD45" i="1"/>
  <c r="AD46" i="1"/>
  <c r="AD47" i="1"/>
  <c r="AD48" i="1"/>
  <c r="AD49" i="1"/>
  <c r="OF26" i="1" l="1"/>
  <c r="OF36" i="1"/>
  <c r="OF46" i="1"/>
  <c r="NJ20" i="1"/>
  <c r="NK20" i="1" s="1"/>
  <c r="NJ30" i="1"/>
  <c r="NK30" i="1" s="1"/>
  <c r="PB26" i="1"/>
  <c r="PB36" i="1"/>
  <c r="NJ40" i="1"/>
  <c r="NK40" i="1" s="1"/>
  <c r="NU48" i="1"/>
  <c r="NV48" i="1" s="1"/>
  <c r="NU23" i="1"/>
  <c r="NV23" i="1" s="1"/>
  <c r="NU29" i="1"/>
  <c r="NV29" i="1" s="1"/>
  <c r="NU33" i="1"/>
  <c r="NV33" i="1" s="1"/>
  <c r="NU39" i="1"/>
  <c r="NV39" i="1" s="1"/>
  <c r="NU43" i="1"/>
  <c r="NV43" i="1" s="1"/>
  <c r="NU49" i="1"/>
  <c r="NV49" i="1" s="1"/>
  <c r="OQ39" i="1"/>
  <c r="OQ49" i="1"/>
  <c r="MX22" i="1"/>
  <c r="MY22" i="1" s="1"/>
  <c r="MX32" i="1"/>
  <c r="MY32" i="1" s="1"/>
  <c r="MX42" i="1"/>
  <c r="MY42" i="1" s="1"/>
  <c r="NU22" i="1"/>
  <c r="NV22" i="1" s="1"/>
  <c r="NU28" i="1"/>
  <c r="NV28" i="1" s="1"/>
  <c r="NU38" i="1"/>
  <c r="NV38" i="1" s="1"/>
  <c r="NU42" i="1"/>
  <c r="NV42" i="1" s="1"/>
  <c r="MX26" i="1"/>
  <c r="MY26" i="1" s="1"/>
  <c r="MX36" i="1"/>
  <c r="MY36" i="1" s="1"/>
  <c r="MX46" i="1"/>
  <c r="MY46" i="1" s="1"/>
  <c r="NU20" i="1"/>
  <c r="NV20" i="1" s="1"/>
  <c r="NU24" i="1"/>
  <c r="NV24" i="1" s="1"/>
  <c r="NU26" i="1"/>
  <c r="NV26" i="1" s="1"/>
  <c r="NU30" i="1"/>
  <c r="NV30" i="1" s="1"/>
  <c r="NU34" i="1"/>
  <c r="NV34" i="1" s="1"/>
  <c r="NU36" i="1"/>
  <c r="NV36" i="1" s="1"/>
  <c r="NU40" i="1"/>
  <c r="NV40" i="1" s="1"/>
  <c r="NU44" i="1"/>
  <c r="NV44" i="1" s="1"/>
  <c r="NU46" i="1"/>
  <c r="NV46" i="1" s="1"/>
  <c r="OF22" i="1"/>
  <c r="OF32" i="1"/>
  <c r="OF42" i="1"/>
  <c r="OQ20" i="1"/>
  <c r="OQ30" i="1"/>
  <c r="PB22" i="1"/>
  <c r="PB32" i="1"/>
  <c r="NU32" i="1"/>
  <c r="NV32" i="1" s="1"/>
  <c r="MX21" i="1"/>
  <c r="MY21" i="1" s="1"/>
  <c r="MX31" i="1"/>
  <c r="MY31" i="1" s="1"/>
  <c r="MX41" i="1"/>
  <c r="MY41" i="1" s="1"/>
  <c r="NU21" i="1"/>
  <c r="NV21" i="1" s="1"/>
  <c r="NU25" i="1"/>
  <c r="NV25" i="1" s="1"/>
  <c r="NU27" i="1"/>
  <c r="NV27" i="1" s="1"/>
  <c r="NU31" i="1"/>
  <c r="NV31" i="1" s="1"/>
  <c r="NU35" i="1"/>
  <c r="NV35" i="1" s="1"/>
  <c r="NU37" i="1"/>
  <c r="NV37" i="1" s="1"/>
  <c r="NU41" i="1"/>
  <c r="NV41" i="1" s="1"/>
  <c r="NU45" i="1"/>
  <c r="NV45" i="1" s="1"/>
  <c r="NU47" i="1"/>
  <c r="NV47" i="1" s="1"/>
  <c r="MM24" i="1"/>
  <c r="MN24" i="1" s="1"/>
  <c r="MM28" i="1"/>
  <c r="MN28" i="1" s="1"/>
  <c r="MM34" i="1"/>
  <c r="MN34" i="1" s="1"/>
  <c r="MM38" i="1"/>
  <c r="MN38" i="1" s="1"/>
  <c r="MM44" i="1"/>
  <c r="MN44" i="1" s="1"/>
  <c r="MM48" i="1"/>
  <c r="MN48" i="1" s="1"/>
  <c r="MM25" i="1"/>
  <c r="MN25" i="1" s="1"/>
  <c r="MM29" i="1"/>
  <c r="MN29" i="1" s="1"/>
  <c r="MM35" i="1"/>
  <c r="MN35" i="1" s="1"/>
  <c r="MM39" i="1"/>
  <c r="MN39" i="1" s="1"/>
  <c r="MM45" i="1"/>
  <c r="MN45" i="1" s="1"/>
  <c r="MM49" i="1"/>
  <c r="MN49" i="1" s="1"/>
  <c r="MX23" i="1"/>
  <c r="MY23" i="1" s="1"/>
  <c r="MX27" i="1"/>
  <c r="MY27" i="1" s="1"/>
  <c r="MX33" i="1"/>
  <c r="MY33" i="1" s="1"/>
  <c r="MX37" i="1"/>
  <c r="MY37" i="1" s="1"/>
  <c r="MX43" i="1"/>
  <c r="MY43" i="1" s="1"/>
  <c r="MX47" i="1"/>
  <c r="MY47" i="1" s="1"/>
  <c r="MM20" i="1"/>
  <c r="MN20" i="1" s="1"/>
  <c r="MM30" i="1"/>
  <c r="MN30" i="1" s="1"/>
  <c r="MM40" i="1"/>
  <c r="MN40" i="1" s="1"/>
  <c r="MX24" i="1"/>
  <c r="MY24" i="1" s="1"/>
  <c r="MX28" i="1"/>
  <c r="MY28" i="1" s="1"/>
  <c r="MX34" i="1"/>
  <c r="MY34" i="1" s="1"/>
  <c r="MX38" i="1"/>
  <c r="MY38" i="1" s="1"/>
  <c r="MX44" i="1"/>
  <c r="MY44" i="1" s="1"/>
  <c r="MX48" i="1"/>
  <c r="MY48" i="1" s="1"/>
  <c r="MM21" i="1"/>
  <c r="MN21" i="1" s="1"/>
  <c r="MM31" i="1"/>
  <c r="MN31" i="1" s="1"/>
  <c r="MM41" i="1"/>
  <c r="MN41" i="1" s="1"/>
  <c r="MS15" i="1"/>
  <c r="MX25" i="1"/>
  <c r="MY25" i="1" s="1"/>
  <c r="MX29" i="1"/>
  <c r="MY29" i="1" s="1"/>
  <c r="MX35" i="1"/>
  <c r="MY35" i="1" s="1"/>
  <c r="MX39" i="1"/>
  <c r="MY39" i="1" s="1"/>
  <c r="MX45" i="1"/>
  <c r="MY45" i="1" s="1"/>
  <c r="MX49" i="1"/>
  <c r="MY49" i="1" s="1"/>
  <c r="MM22" i="1"/>
  <c r="MN22" i="1" s="1"/>
  <c r="MM26" i="1"/>
  <c r="MN26" i="1" s="1"/>
  <c r="MM32" i="1"/>
  <c r="MN32" i="1" s="1"/>
  <c r="MM36" i="1"/>
  <c r="MN36" i="1" s="1"/>
  <c r="MM42" i="1"/>
  <c r="MN42" i="1" s="1"/>
  <c r="MM46" i="1"/>
  <c r="MN46" i="1" s="1"/>
  <c r="MX20" i="1"/>
  <c r="MY20" i="1" s="1"/>
  <c r="MX30" i="1"/>
  <c r="MY30" i="1" s="1"/>
  <c r="MX40" i="1"/>
  <c r="MY40" i="1" s="1"/>
  <c r="MM23" i="1"/>
  <c r="MN23" i="1" s="1"/>
  <c r="MM27" i="1"/>
  <c r="MN27" i="1" s="1"/>
  <c r="MM33" i="1"/>
  <c r="MN33" i="1" s="1"/>
  <c r="MM37" i="1"/>
  <c r="MN37" i="1" s="1"/>
  <c r="MM43" i="1"/>
  <c r="MN43" i="1" s="1"/>
  <c r="MM47" i="1"/>
  <c r="MN47" i="1" s="1"/>
  <c r="OQ40" i="1"/>
  <c r="NJ22" i="1"/>
  <c r="NK22" i="1" s="1"/>
  <c r="NJ26" i="1"/>
  <c r="NK26" i="1" s="1"/>
  <c r="NJ32" i="1"/>
  <c r="NK32" i="1" s="1"/>
  <c r="NJ36" i="1"/>
  <c r="NK36" i="1" s="1"/>
  <c r="OQ22" i="1"/>
  <c r="OQ26" i="1"/>
  <c r="OQ32" i="1"/>
  <c r="OQ36" i="1"/>
  <c r="OQ44" i="1"/>
  <c r="OQ48" i="1"/>
  <c r="PM20" i="1"/>
  <c r="PM30" i="1"/>
  <c r="PM40" i="1"/>
  <c r="PB20" i="1"/>
  <c r="PB42" i="1"/>
  <c r="PB46" i="1"/>
  <c r="LP20" i="1"/>
  <c r="LQ20" i="1" s="1"/>
  <c r="LP30" i="1"/>
  <c r="LQ30" i="1" s="1"/>
  <c r="LP40" i="1"/>
  <c r="LQ40" i="1" s="1"/>
  <c r="NJ42" i="1"/>
  <c r="NK42" i="1" s="1"/>
  <c r="NJ46" i="1"/>
  <c r="NK46" i="1" s="1"/>
  <c r="OF24" i="1"/>
  <c r="OF28" i="1"/>
  <c r="OF34" i="1"/>
  <c r="OF38" i="1"/>
  <c r="OF44" i="1"/>
  <c r="OF48" i="1"/>
  <c r="MA20" i="1"/>
  <c r="MA30" i="1"/>
  <c r="MA40" i="1"/>
  <c r="NJ24" i="1"/>
  <c r="NK24" i="1" s="1"/>
  <c r="NJ28" i="1"/>
  <c r="NK28" i="1" s="1"/>
  <c r="NJ34" i="1"/>
  <c r="NK34" i="1" s="1"/>
  <c r="NJ38" i="1"/>
  <c r="NK38" i="1" s="1"/>
  <c r="NJ44" i="1"/>
  <c r="NK44" i="1" s="1"/>
  <c r="NJ48" i="1"/>
  <c r="NK48" i="1" s="1"/>
  <c r="OF20" i="1"/>
  <c r="OF30" i="1"/>
  <c r="OF40" i="1"/>
  <c r="MH15" i="1"/>
  <c r="NE15" i="1"/>
  <c r="NJ25" i="1"/>
  <c r="NK25" i="1" s="1"/>
  <c r="NJ29" i="1"/>
  <c r="NK29" i="1" s="1"/>
  <c r="NJ35" i="1"/>
  <c r="NK35" i="1" s="1"/>
  <c r="NJ39" i="1"/>
  <c r="NK39" i="1" s="1"/>
  <c r="NJ45" i="1"/>
  <c r="NK45" i="1" s="1"/>
  <c r="NJ49" i="1"/>
  <c r="NK49" i="1" s="1"/>
  <c r="OF21" i="1"/>
  <c r="OF31" i="1"/>
  <c r="OF41" i="1"/>
  <c r="NJ23" i="1"/>
  <c r="NK23" i="1" s="1"/>
  <c r="NJ27" i="1"/>
  <c r="NK27" i="1" s="1"/>
  <c r="NJ33" i="1"/>
  <c r="NK33" i="1" s="1"/>
  <c r="NJ37" i="1"/>
  <c r="NK37" i="1" s="1"/>
  <c r="NJ43" i="1"/>
  <c r="NK43" i="1" s="1"/>
  <c r="NJ47" i="1"/>
  <c r="NK47" i="1" s="1"/>
  <c r="OA15" i="1"/>
  <c r="OF25" i="1"/>
  <c r="OF29" i="1"/>
  <c r="OF35" i="1"/>
  <c r="OF39" i="1"/>
  <c r="OF45" i="1"/>
  <c r="OF49" i="1"/>
  <c r="OQ23" i="1"/>
  <c r="OQ27" i="1"/>
  <c r="OQ33" i="1"/>
  <c r="OQ37" i="1"/>
  <c r="OQ41" i="1"/>
  <c r="PB23" i="1"/>
  <c r="PB27" i="1"/>
  <c r="PB33" i="1"/>
  <c r="PB37" i="1"/>
  <c r="PB43" i="1"/>
  <c r="PB47" i="1"/>
  <c r="PM21" i="1"/>
  <c r="PM31" i="1"/>
  <c r="PM41" i="1"/>
  <c r="OQ24" i="1"/>
  <c r="OQ28" i="1"/>
  <c r="OQ34" i="1"/>
  <c r="OQ38" i="1"/>
  <c r="OQ42" i="1"/>
  <c r="OQ46" i="1"/>
  <c r="PB24" i="1"/>
  <c r="PB28" i="1"/>
  <c r="PB34" i="1"/>
  <c r="PB38" i="1"/>
  <c r="PB44" i="1"/>
  <c r="PB48" i="1"/>
  <c r="PM22" i="1"/>
  <c r="PM26" i="1"/>
  <c r="PM32" i="1"/>
  <c r="PM36" i="1"/>
  <c r="PM42" i="1"/>
  <c r="PM46" i="1"/>
  <c r="OL15" i="1"/>
  <c r="OQ25" i="1"/>
  <c r="OQ29" i="1"/>
  <c r="OQ35" i="1"/>
  <c r="OQ43" i="1"/>
  <c r="OQ47" i="1"/>
  <c r="OW15" i="1"/>
  <c r="PB25" i="1"/>
  <c r="PB29" i="1"/>
  <c r="PB35" i="1"/>
  <c r="PB39" i="1"/>
  <c r="PB45" i="1"/>
  <c r="PB49" i="1"/>
  <c r="PM23" i="1"/>
  <c r="PM27" i="1"/>
  <c r="PM33" i="1"/>
  <c r="PM37" i="1"/>
  <c r="PM43" i="1"/>
  <c r="PM47" i="1"/>
  <c r="PB30" i="1"/>
  <c r="PB40" i="1"/>
  <c r="PM24" i="1"/>
  <c r="PM28" i="1"/>
  <c r="PM34" i="1"/>
  <c r="PM38" i="1"/>
  <c r="PM44" i="1"/>
  <c r="PM48" i="1"/>
  <c r="NJ21" i="1"/>
  <c r="NK21" i="1" s="1"/>
  <c r="NJ31" i="1"/>
  <c r="NK31" i="1" s="1"/>
  <c r="NJ41" i="1"/>
  <c r="NK41" i="1" s="1"/>
  <c r="NP15" i="1"/>
  <c r="OF23" i="1"/>
  <c r="OF27" i="1"/>
  <c r="OF33" i="1"/>
  <c r="OF37" i="1"/>
  <c r="OF43" i="1"/>
  <c r="OF47" i="1"/>
  <c r="OQ21" i="1"/>
  <c r="OQ31" i="1"/>
  <c r="OQ45" i="1"/>
  <c r="PB21" i="1"/>
  <c r="PB31" i="1"/>
  <c r="PB41" i="1"/>
  <c r="PH15" i="1"/>
  <c r="PM25" i="1"/>
  <c r="PM29" i="1"/>
  <c r="PM35" i="1"/>
  <c r="PM39" i="1"/>
  <c r="PM45" i="1"/>
  <c r="PM49" i="1"/>
  <c r="MA21" i="1"/>
  <c r="MA31" i="1"/>
  <c r="MA41" i="1"/>
  <c r="MA22" i="1"/>
  <c r="MA26" i="1"/>
  <c r="MA32" i="1"/>
  <c r="MA36" i="1"/>
  <c r="MA42" i="1"/>
  <c r="MA46" i="1"/>
  <c r="MA23" i="1"/>
  <c r="MA27" i="1"/>
  <c r="MA33" i="1"/>
  <c r="MA37" i="1"/>
  <c r="MA43" i="1"/>
  <c r="MA47" i="1"/>
  <c r="MA24" i="1"/>
  <c r="MA28" i="1"/>
  <c r="MA34" i="1"/>
  <c r="MA38" i="1"/>
  <c r="MA44" i="1"/>
  <c r="MA48" i="1"/>
  <c r="LV15" i="1"/>
  <c r="MA25" i="1"/>
  <c r="MA29" i="1"/>
  <c r="MA35" i="1"/>
  <c r="MA39" i="1"/>
  <c r="MA45" i="1"/>
  <c r="MA49" i="1"/>
  <c r="LK15" i="1"/>
  <c r="LP21" i="1"/>
  <c r="LQ21" i="1" s="1"/>
  <c r="LP31" i="1"/>
  <c r="LQ31" i="1" s="1"/>
  <c r="LP41" i="1"/>
  <c r="LQ41" i="1" s="1"/>
  <c r="LP22" i="1"/>
  <c r="LQ22" i="1" s="1"/>
  <c r="LP26" i="1"/>
  <c r="LQ26" i="1" s="1"/>
  <c r="LP32" i="1"/>
  <c r="LQ32" i="1" s="1"/>
  <c r="LP36" i="1"/>
  <c r="LQ36" i="1" s="1"/>
  <c r="LP42" i="1"/>
  <c r="LQ42" i="1" s="1"/>
  <c r="LP46" i="1"/>
  <c r="LQ46" i="1" s="1"/>
  <c r="LP23" i="1"/>
  <c r="LQ23" i="1" s="1"/>
  <c r="LP27" i="1"/>
  <c r="LQ27" i="1" s="1"/>
  <c r="LP33" i="1"/>
  <c r="LQ33" i="1" s="1"/>
  <c r="LP37" i="1"/>
  <c r="LQ37" i="1" s="1"/>
  <c r="LP43" i="1"/>
  <c r="LQ43" i="1" s="1"/>
  <c r="LP47" i="1"/>
  <c r="LQ47" i="1" s="1"/>
  <c r="LP24" i="1"/>
  <c r="LQ24" i="1" s="1"/>
  <c r="LP28" i="1"/>
  <c r="LQ28" i="1" s="1"/>
  <c r="LP34" i="1"/>
  <c r="LQ34" i="1" s="1"/>
  <c r="LP38" i="1"/>
  <c r="LQ38" i="1" s="1"/>
  <c r="LP44" i="1"/>
  <c r="LQ44" i="1" s="1"/>
  <c r="LP48" i="1"/>
  <c r="LQ48" i="1" s="1"/>
  <c r="LP25" i="1"/>
  <c r="LQ25" i="1" s="1"/>
  <c r="LP29" i="1"/>
  <c r="LQ29" i="1" s="1"/>
  <c r="LP35" i="1"/>
  <c r="LQ35" i="1" s="1"/>
  <c r="LP39" i="1"/>
  <c r="LQ39" i="1" s="1"/>
  <c r="LP45" i="1"/>
  <c r="LQ45" i="1" s="1"/>
  <c r="LP49" i="1"/>
  <c r="LQ49" i="1" s="1"/>
  <c r="IW15" i="1"/>
  <c r="JB21" i="1"/>
  <c r="JC21" i="1" s="1"/>
  <c r="JB31" i="1"/>
  <c r="JC31" i="1" s="1"/>
  <c r="JB41" i="1"/>
  <c r="JC41" i="1" s="1"/>
  <c r="JB22" i="1"/>
  <c r="JC22" i="1" s="1"/>
  <c r="JB26" i="1"/>
  <c r="JC26" i="1" s="1"/>
  <c r="JB32" i="1"/>
  <c r="JC32" i="1" s="1"/>
  <c r="JB36" i="1"/>
  <c r="JC36" i="1" s="1"/>
  <c r="JB42" i="1"/>
  <c r="JC42" i="1" s="1"/>
  <c r="JB46" i="1"/>
  <c r="JC46" i="1" s="1"/>
  <c r="JB23" i="1"/>
  <c r="JC23" i="1" s="1"/>
  <c r="JB27" i="1"/>
  <c r="JC27" i="1" s="1"/>
  <c r="JB33" i="1"/>
  <c r="JC33" i="1" s="1"/>
  <c r="JB37" i="1"/>
  <c r="JC37" i="1" s="1"/>
  <c r="JB43" i="1"/>
  <c r="JC43" i="1" s="1"/>
  <c r="JB47" i="1"/>
  <c r="JC47" i="1" s="1"/>
  <c r="JB24" i="1"/>
  <c r="JC24" i="1" s="1"/>
  <c r="JB28" i="1"/>
  <c r="JC28" i="1" s="1"/>
  <c r="JB34" i="1"/>
  <c r="JC34" i="1" s="1"/>
  <c r="JB38" i="1"/>
  <c r="JC38" i="1" s="1"/>
  <c r="JB44" i="1"/>
  <c r="JC44" i="1" s="1"/>
  <c r="JB48" i="1"/>
  <c r="JC48" i="1" s="1"/>
  <c r="JB25" i="1"/>
  <c r="JC25" i="1" s="1"/>
  <c r="JB29" i="1"/>
  <c r="JC29" i="1" s="1"/>
  <c r="JB35" i="1"/>
  <c r="JC35" i="1" s="1"/>
  <c r="JB39" i="1"/>
  <c r="JC39" i="1" s="1"/>
  <c r="JB45" i="1"/>
  <c r="JC45" i="1" s="1"/>
  <c r="JB49" i="1"/>
  <c r="JC49" i="1" s="1"/>
  <c r="JB20" i="1"/>
  <c r="JC20" i="1" s="1"/>
  <c r="JB30" i="1"/>
  <c r="JC30" i="1" s="1"/>
  <c r="JB40" i="1"/>
  <c r="JC40" i="1" s="1"/>
  <c r="R40" i="1"/>
  <c r="R41" i="1"/>
  <c r="R42" i="1"/>
  <c r="R43" i="1"/>
  <c r="R44" i="1"/>
  <c r="R45" i="1"/>
  <c r="R46" i="1"/>
  <c r="R47" i="1"/>
  <c r="R48" i="1"/>
  <c r="R49" i="1"/>
  <c r="R38" i="1"/>
  <c r="R36" i="1"/>
  <c r="R34" i="1"/>
  <c r="R32" i="1"/>
  <c r="R31" i="1"/>
  <c r="R30" i="1"/>
  <c r="R28" i="1"/>
  <c r="R26" i="1"/>
  <c r="R24" i="1"/>
  <c r="R22" i="1"/>
  <c r="R21" i="1"/>
  <c r="R20" i="1"/>
  <c r="N14" i="1"/>
  <c r="N13" i="1"/>
  <c r="F14" i="1"/>
  <c r="G47" i="1" l="1"/>
  <c r="S43" i="1"/>
  <c r="T43" i="1" s="1"/>
  <c r="G43" i="1"/>
  <c r="S40" i="1"/>
  <c r="T40" i="1" s="1"/>
  <c r="G40" i="1"/>
  <c r="S48" i="1"/>
  <c r="T48" i="1" s="1"/>
  <c r="S44" i="1"/>
  <c r="T44" i="1" s="1"/>
  <c r="S47" i="1"/>
  <c r="T47" i="1" s="1"/>
  <c r="S46" i="1"/>
  <c r="T46" i="1" s="1"/>
  <c r="S42" i="1"/>
  <c r="T42" i="1" s="1"/>
  <c r="S41" i="1"/>
  <c r="T41" i="1" s="1"/>
  <c r="S45" i="1"/>
  <c r="T45" i="1" s="1"/>
  <c r="G48" i="1"/>
  <c r="G44" i="1"/>
  <c r="G41" i="1"/>
  <c r="N15" i="1"/>
  <c r="S49" i="1"/>
  <c r="T49" i="1" s="1"/>
  <c r="G49" i="1"/>
  <c r="G46" i="1"/>
  <c r="G45" i="1"/>
  <c r="G42" i="1"/>
  <c r="R23" i="1"/>
  <c r="S23" i="1" s="1"/>
  <c r="T23" i="1" s="1"/>
  <c r="R27" i="1"/>
  <c r="S27" i="1" s="1"/>
  <c r="T27" i="1" s="1"/>
  <c r="R33" i="1"/>
  <c r="S33" i="1" s="1"/>
  <c r="T33" i="1" s="1"/>
  <c r="R37" i="1"/>
  <c r="S37" i="1" s="1"/>
  <c r="T37" i="1" s="1"/>
  <c r="R25" i="1"/>
  <c r="S25" i="1" s="1"/>
  <c r="T25" i="1" s="1"/>
  <c r="R29" i="1"/>
  <c r="S29" i="1" s="1"/>
  <c r="T29" i="1" s="1"/>
  <c r="R35" i="1"/>
  <c r="S35" i="1" s="1"/>
  <c r="T35" i="1" s="1"/>
  <c r="R39" i="1"/>
  <c r="S39" i="1" s="1"/>
  <c r="T39" i="1" s="1"/>
  <c r="S38" i="1"/>
  <c r="T38" i="1" s="1"/>
  <c r="S24" i="1"/>
  <c r="T24" i="1" s="1"/>
  <c r="S30" i="1"/>
  <c r="T30" i="1" s="1"/>
  <c r="S34" i="1"/>
  <c r="T34" i="1" s="1"/>
  <c r="S28" i="1"/>
  <c r="T28" i="1" s="1"/>
  <c r="S20" i="1"/>
  <c r="T20" i="1" s="1"/>
  <c r="S21" i="1"/>
  <c r="T21" i="1" s="1"/>
  <c r="S31" i="1"/>
  <c r="T31" i="1" s="1"/>
  <c r="S22" i="1"/>
  <c r="T22" i="1" s="1"/>
  <c r="S26" i="1"/>
  <c r="T26" i="1" s="1"/>
  <c r="S32" i="1"/>
  <c r="T32" i="1" s="1"/>
  <c r="S36" i="1"/>
  <c r="T36" i="1" s="1"/>
  <c r="IP39" i="1"/>
  <c r="IP38" i="1"/>
  <c r="IP37" i="1"/>
  <c r="IP36" i="1"/>
  <c r="IP35" i="1"/>
  <c r="IP34" i="1"/>
  <c r="IP33" i="1"/>
  <c r="IP32" i="1"/>
  <c r="IP31" i="1"/>
  <c r="IP30" i="1"/>
  <c r="IP29" i="1"/>
  <c r="IP28" i="1"/>
  <c r="IP27" i="1"/>
  <c r="IP26" i="1"/>
  <c r="IP25" i="1"/>
  <c r="IP24" i="1"/>
  <c r="IP23" i="1"/>
  <c r="IP22" i="1"/>
  <c r="IP21" i="1"/>
  <c r="IP20" i="1"/>
  <c r="HI39" i="1"/>
  <c r="HI38" i="1"/>
  <c r="HI37" i="1"/>
  <c r="HI36" i="1"/>
  <c r="HI35" i="1"/>
  <c r="HI34" i="1"/>
  <c r="HI33" i="1"/>
  <c r="HI32" i="1"/>
  <c r="HI31" i="1"/>
  <c r="HI30" i="1"/>
  <c r="HI29" i="1"/>
  <c r="HI28" i="1"/>
  <c r="HI27" i="1"/>
  <c r="HI26" i="1"/>
  <c r="HI25" i="1"/>
  <c r="HI24" i="1"/>
  <c r="HI23" i="1"/>
  <c r="HI22" i="1"/>
  <c r="HI21" i="1"/>
  <c r="HI20" i="1"/>
  <c r="GX39" i="1"/>
  <c r="GX38" i="1"/>
  <c r="GX37" i="1"/>
  <c r="GX36" i="1"/>
  <c r="GX35" i="1"/>
  <c r="GX34" i="1"/>
  <c r="GX33" i="1"/>
  <c r="GX32" i="1"/>
  <c r="GX31" i="1"/>
  <c r="GX30" i="1"/>
  <c r="GX29" i="1"/>
  <c r="GX28" i="1"/>
  <c r="GX27" i="1"/>
  <c r="GX26" i="1"/>
  <c r="GX25" i="1"/>
  <c r="GX24" i="1"/>
  <c r="GX23" i="1"/>
  <c r="GX22" i="1"/>
  <c r="GX21" i="1"/>
  <c r="GX20" i="1"/>
  <c r="GM39" i="1"/>
  <c r="GM38" i="1"/>
  <c r="GM37" i="1"/>
  <c r="GM36" i="1"/>
  <c r="GM35" i="1"/>
  <c r="GM34" i="1"/>
  <c r="GM33" i="1"/>
  <c r="GM32" i="1"/>
  <c r="GM31" i="1"/>
  <c r="GM30" i="1"/>
  <c r="GM29" i="1"/>
  <c r="GM28" i="1"/>
  <c r="GM27" i="1"/>
  <c r="GM26" i="1"/>
  <c r="GM25" i="1"/>
  <c r="GM24" i="1"/>
  <c r="GM23" i="1"/>
  <c r="GM22" i="1"/>
  <c r="GM21" i="1"/>
  <c r="GM20" i="1"/>
  <c r="GB39" i="1"/>
  <c r="GB38" i="1"/>
  <c r="GB37" i="1"/>
  <c r="GB36" i="1"/>
  <c r="GB35" i="1"/>
  <c r="GB34" i="1"/>
  <c r="GB33" i="1"/>
  <c r="GB32" i="1"/>
  <c r="GB31" i="1"/>
  <c r="GB30" i="1"/>
  <c r="GB29" i="1"/>
  <c r="GB28" i="1"/>
  <c r="GB27" i="1"/>
  <c r="GB26" i="1"/>
  <c r="GB25" i="1"/>
  <c r="GB24" i="1"/>
  <c r="GB23" i="1"/>
  <c r="GB22" i="1"/>
  <c r="GB21" i="1"/>
  <c r="GB20" i="1"/>
  <c r="FQ39" i="1"/>
  <c r="FQ38" i="1"/>
  <c r="FQ37" i="1"/>
  <c r="FQ36" i="1"/>
  <c r="FQ35" i="1"/>
  <c r="FQ34" i="1"/>
  <c r="FQ33" i="1"/>
  <c r="FQ32" i="1"/>
  <c r="FQ31" i="1"/>
  <c r="FQ30" i="1"/>
  <c r="FQ29" i="1"/>
  <c r="FQ28" i="1"/>
  <c r="FQ27" i="1"/>
  <c r="FQ26" i="1"/>
  <c r="FQ25" i="1"/>
  <c r="FQ24" i="1"/>
  <c r="FQ23" i="1"/>
  <c r="FQ22" i="1"/>
  <c r="FQ21" i="1"/>
  <c r="FQ20" i="1"/>
  <c r="FF39" i="1"/>
  <c r="FF38" i="1"/>
  <c r="FF37" i="1"/>
  <c r="FF36" i="1"/>
  <c r="FF35" i="1"/>
  <c r="FF34" i="1"/>
  <c r="FF33" i="1"/>
  <c r="FF32" i="1"/>
  <c r="FF31" i="1"/>
  <c r="FF30" i="1"/>
  <c r="FF29" i="1"/>
  <c r="FF28" i="1"/>
  <c r="FF27" i="1"/>
  <c r="FF26" i="1"/>
  <c r="FF25" i="1"/>
  <c r="FF24" i="1"/>
  <c r="FF23" i="1"/>
  <c r="FF22" i="1"/>
  <c r="FF21" i="1"/>
  <c r="FF20" i="1"/>
  <c r="EU39" i="1"/>
  <c r="EU38" i="1"/>
  <c r="EU37" i="1"/>
  <c r="EU36" i="1"/>
  <c r="EU35" i="1"/>
  <c r="EU34" i="1"/>
  <c r="EU33" i="1"/>
  <c r="EU32" i="1"/>
  <c r="EU31" i="1"/>
  <c r="EU30" i="1"/>
  <c r="EU29" i="1"/>
  <c r="EU28" i="1"/>
  <c r="EU27" i="1"/>
  <c r="EU26" i="1"/>
  <c r="EU25" i="1"/>
  <c r="EU24" i="1"/>
  <c r="EU23" i="1"/>
  <c r="EU22" i="1"/>
  <c r="EU21" i="1"/>
  <c r="EU20" i="1"/>
  <c r="EJ39" i="1"/>
  <c r="EJ38" i="1"/>
  <c r="EJ37" i="1"/>
  <c r="EJ36" i="1"/>
  <c r="EJ35" i="1"/>
  <c r="EJ34" i="1"/>
  <c r="EJ33" i="1"/>
  <c r="EJ32" i="1"/>
  <c r="EJ31" i="1"/>
  <c r="EJ30" i="1"/>
  <c r="EJ29" i="1"/>
  <c r="EJ28" i="1"/>
  <c r="EJ27" i="1"/>
  <c r="EJ26" i="1"/>
  <c r="EJ25" i="1"/>
  <c r="EJ24" i="1"/>
  <c r="EJ23" i="1"/>
  <c r="EJ22" i="1"/>
  <c r="EJ21" i="1"/>
  <c r="EJ20" i="1"/>
  <c r="DY39" i="1"/>
  <c r="DY38" i="1"/>
  <c r="DY37" i="1"/>
  <c r="DY36" i="1"/>
  <c r="DY35" i="1"/>
  <c r="DY34" i="1"/>
  <c r="DY33" i="1"/>
  <c r="DY31" i="1"/>
  <c r="DY30" i="1"/>
  <c r="DY29" i="1"/>
  <c r="DY28" i="1"/>
  <c r="DY27" i="1"/>
  <c r="DY26" i="1"/>
  <c r="DY25" i="1"/>
  <c r="DY24" i="1"/>
  <c r="DY23" i="1"/>
  <c r="DY22" i="1"/>
  <c r="DY21" i="1"/>
  <c r="DY20" i="1"/>
  <c r="DN39" i="1"/>
  <c r="DN38" i="1"/>
  <c r="DN37" i="1"/>
  <c r="DN36" i="1"/>
  <c r="DN35" i="1"/>
  <c r="DN34" i="1"/>
  <c r="DN33" i="1"/>
  <c r="DN32" i="1"/>
  <c r="DN31" i="1"/>
  <c r="DN30" i="1"/>
  <c r="DN29" i="1"/>
  <c r="DN28" i="1"/>
  <c r="DN27" i="1"/>
  <c r="DN26" i="1"/>
  <c r="DN25" i="1"/>
  <c r="DN24" i="1"/>
  <c r="DN23" i="1"/>
  <c r="DN22" i="1"/>
  <c r="DN21" i="1"/>
  <c r="DN20" i="1"/>
  <c r="DC39" i="1"/>
  <c r="DC38" i="1"/>
  <c r="DC37" i="1"/>
  <c r="DC36" i="1"/>
  <c r="DC35" i="1"/>
  <c r="DC34" i="1"/>
  <c r="DC33" i="1"/>
  <c r="DC32" i="1"/>
  <c r="DC31" i="1"/>
  <c r="DC30" i="1"/>
  <c r="DC29" i="1"/>
  <c r="DC28" i="1"/>
  <c r="DC27" i="1"/>
  <c r="DC26" i="1"/>
  <c r="DC25" i="1"/>
  <c r="DC24" i="1"/>
  <c r="DC23" i="1"/>
  <c r="DC22" i="1"/>
  <c r="DC21" i="1"/>
  <c r="DC20" i="1"/>
  <c r="CR39" i="1"/>
  <c r="CR38" i="1"/>
  <c r="CR37" i="1"/>
  <c r="CR36" i="1"/>
  <c r="CR35" i="1"/>
  <c r="CR34" i="1"/>
  <c r="CR33" i="1"/>
  <c r="CR32" i="1"/>
  <c r="CR31" i="1"/>
  <c r="CR30" i="1"/>
  <c r="CR29" i="1"/>
  <c r="CR28" i="1"/>
  <c r="CR27" i="1"/>
  <c r="CR26" i="1"/>
  <c r="CR25" i="1"/>
  <c r="CR24" i="1"/>
  <c r="CR23" i="1"/>
  <c r="CR22" i="1"/>
  <c r="CR21" i="1"/>
  <c r="CR20" i="1"/>
  <c r="CG39" i="1"/>
  <c r="CG38" i="1"/>
  <c r="CG37" i="1"/>
  <c r="CG36" i="1"/>
  <c r="CG35" i="1"/>
  <c r="CG34" i="1"/>
  <c r="CG33" i="1"/>
  <c r="CG32" i="1"/>
  <c r="CG31" i="1"/>
  <c r="CG30" i="1"/>
  <c r="CG29" i="1"/>
  <c r="CG28" i="1"/>
  <c r="CG27" i="1"/>
  <c r="CG26" i="1"/>
  <c r="CG25" i="1"/>
  <c r="CG24" i="1"/>
  <c r="CG23" i="1"/>
  <c r="CG22" i="1"/>
  <c r="CG21" i="1"/>
  <c r="CG20" i="1"/>
  <c r="BV39" i="1"/>
  <c r="BV38" i="1"/>
  <c r="BV37" i="1"/>
  <c r="BV36" i="1"/>
  <c r="BV35" i="1"/>
  <c r="BV34" i="1"/>
  <c r="BV33" i="1"/>
  <c r="BV32" i="1"/>
  <c r="BV31" i="1"/>
  <c r="BV30" i="1"/>
  <c r="BV29" i="1"/>
  <c r="BV28" i="1"/>
  <c r="BV27" i="1"/>
  <c r="BV26" i="1"/>
  <c r="BV25" i="1"/>
  <c r="BV24" i="1"/>
  <c r="BV23" i="1"/>
  <c r="BV22" i="1"/>
  <c r="BV21" i="1"/>
  <c r="BV20" i="1"/>
  <c r="BK39" i="1"/>
  <c r="BK38" i="1"/>
  <c r="BK37" i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24" i="1"/>
  <c r="BK23" i="1"/>
  <c r="BK22" i="1"/>
  <c r="BK21" i="1"/>
  <c r="AZ39" i="1"/>
  <c r="AZ38" i="1"/>
  <c r="AZ37" i="1"/>
  <c r="AZ36" i="1"/>
  <c r="AZ35" i="1"/>
  <c r="AZ34" i="1"/>
  <c r="AZ33" i="1"/>
  <c r="AZ32" i="1"/>
  <c r="AZ31" i="1"/>
  <c r="AZ30" i="1"/>
  <c r="AZ29" i="1"/>
  <c r="AZ28" i="1"/>
  <c r="AZ27" i="1"/>
  <c r="AZ26" i="1"/>
  <c r="AZ25" i="1"/>
  <c r="AZ24" i="1"/>
  <c r="AZ23" i="1"/>
  <c r="AZ22" i="1"/>
  <c r="AZ21" i="1"/>
  <c r="AZ20" i="1"/>
  <c r="AD20" i="1"/>
  <c r="KZ14" i="1" l="1"/>
  <c r="KZ13" i="1"/>
  <c r="KO14" i="1"/>
  <c r="KO13" i="1"/>
  <c r="KD14" i="1"/>
  <c r="KD13" i="1"/>
  <c r="JS14" i="1"/>
  <c r="JS13" i="1"/>
  <c r="JH14" i="1"/>
  <c r="JH13" i="1"/>
  <c r="IL14" i="1"/>
  <c r="IL13" i="1"/>
  <c r="IA14" i="1"/>
  <c r="IA13" i="1"/>
  <c r="HP14" i="1"/>
  <c r="HP13" i="1"/>
  <c r="HE14" i="1"/>
  <c r="HE13" i="1"/>
  <c r="GT14" i="1"/>
  <c r="GT13" i="1"/>
  <c r="GI14" i="1"/>
  <c r="GI13" i="1"/>
  <c r="FX14" i="1"/>
  <c r="FX13" i="1"/>
  <c r="FM14" i="1"/>
  <c r="FM13" i="1"/>
  <c r="FB14" i="1"/>
  <c r="FB13" i="1"/>
  <c r="EQ14" i="1"/>
  <c r="EQ13" i="1"/>
  <c r="EF14" i="1"/>
  <c r="EF13" i="1"/>
  <c r="DU14" i="1"/>
  <c r="DU13" i="1"/>
  <c r="DZ33" i="1" s="1"/>
  <c r="DJ14" i="1"/>
  <c r="DJ13" i="1"/>
  <c r="CY14" i="1"/>
  <c r="CY13" i="1"/>
  <c r="CN14" i="1"/>
  <c r="CN13" i="1"/>
  <c r="CC14" i="1"/>
  <c r="CC13" i="1"/>
  <c r="BR14" i="1"/>
  <c r="BR13" i="1"/>
  <c r="BG14" i="1"/>
  <c r="BG13" i="1"/>
  <c r="AV14" i="1"/>
  <c r="AV13" i="1"/>
  <c r="AO20" i="1"/>
  <c r="AO39" i="1"/>
  <c r="AO38" i="1"/>
  <c r="AO37" i="1"/>
  <c r="AO36" i="1"/>
  <c r="AO35" i="1"/>
  <c r="AO34" i="1"/>
  <c r="AO33" i="1"/>
  <c r="AO31" i="1"/>
  <c r="AO30" i="1"/>
  <c r="AO29" i="1"/>
  <c r="AO28" i="1"/>
  <c r="AO27" i="1"/>
  <c r="AO26" i="1"/>
  <c r="AO25" i="1"/>
  <c r="AO24" i="1"/>
  <c r="AO23" i="1"/>
  <c r="AO22" i="1"/>
  <c r="AO21" i="1"/>
  <c r="AK14" i="1"/>
  <c r="AK13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Z14" i="1"/>
  <c r="Z13" i="1"/>
  <c r="DZ31" i="1" l="1"/>
  <c r="DZ32" i="1"/>
  <c r="EA32" i="1" s="1"/>
  <c r="AP20" i="1"/>
  <c r="AQ20" i="1" s="1"/>
  <c r="DZ27" i="1"/>
  <c r="EA27" i="1" s="1"/>
  <c r="DZ21" i="1"/>
  <c r="EA21" i="1" s="1"/>
  <c r="DZ38" i="1"/>
  <c r="EA38" i="1" s="1"/>
  <c r="DZ23" i="1"/>
  <c r="EA23" i="1" s="1"/>
  <c r="DZ34" i="1"/>
  <c r="EA34" i="1" s="1"/>
  <c r="DZ26" i="1"/>
  <c r="EA26" i="1" s="1"/>
  <c r="DZ28" i="1"/>
  <c r="EA28" i="1" s="1"/>
  <c r="DZ22" i="1"/>
  <c r="EA22" i="1" s="1"/>
  <c r="DZ20" i="1"/>
  <c r="EA20" i="1" s="1"/>
  <c r="DZ39" i="1"/>
  <c r="EA39" i="1" s="1"/>
  <c r="DZ37" i="1"/>
  <c r="EA37" i="1" s="1"/>
  <c r="DZ35" i="1"/>
  <c r="EA35" i="1" s="1"/>
  <c r="EA33" i="1"/>
  <c r="DZ47" i="1"/>
  <c r="EA47" i="1" s="1"/>
  <c r="DZ42" i="1"/>
  <c r="EA42" i="1" s="1"/>
  <c r="DZ43" i="1"/>
  <c r="EA43" i="1" s="1"/>
  <c r="DZ45" i="1"/>
  <c r="EA45" i="1" s="1"/>
  <c r="DZ40" i="1"/>
  <c r="EA40" i="1" s="1"/>
  <c r="DZ41" i="1"/>
  <c r="EA41" i="1" s="1"/>
  <c r="DZ48" i="1"/>
  <c r="EA48" i="1" s="1"/>
  <c r="DZ44" i="1"/>
  <c r="EA44" i="1" s="1"/>
  <c r="DZ46" i="1"/>
  <c r="EA46" i="1" s="1"/>
  <c r="DZ49" i="1"/>
  <c r="EA49" i="1" s="1"/>
  <c r="DZ29" i="1"/>
  <c r="EA29" i="1" s="1"/>
  <c r="DZ24" i="1"/>
  <c r="EA24" i="1" s="1"/>
  <c r="DZ36" i="1"/>
  <c r="EA36" i="1" s="1"/>
  <c r="EA31" i="1"/>
  <c r="DZ25" i="1"/>
  <c r="EA25" i="1" s="1"/>
  <c r="DZ30" i="1"/>
  <c r="EA30" i="1" s="1"/>
  <c r="KT21" i="1"/>
  <c r="KU21" i="1" s="1"/>
  <c r="KT41" i="1"/>
  <c r="KU41" i="1" s="1"/>
  <c r="KT22" i="1"/>
  <c r="KU22" i="1" s="1"/>
  <c r="KT42" i="1"/>
  <c r="KU42" i="1" s="1"/>
  <c r="KT23" i="1"/>
  <c r="KU23" i="1" s="1"/>
  <c r="KT43" i="1"/>
  <c r="KU43" i="1" s="1"/>
  <c r="KT24" i="1"/>
  <c r="KU24" i="1" s="1"/>
  <c r="KT48" i="1"/>
  <c r="KU48" i="1" s="1"/>
  <c r="KT29" i="1"/>
  <c r="KU29" i="1" s="1"/>
  <c r="KT49" i="1"/>
  <c r="KU49" i="1" s="1"/>
  <c r="KT20" i="1"/>
  <c r="KU20" i="1" s="1"/>
  <c r="KT40" i="1"/>
  <c r="KU40" i="1" s="1"/>
  <c r="KT26" i="1"/>
  <c r="KU26" i="1" s="1"/>
  <c r="KT46" i="1"/>
  <c r="KU46" i="1" s="1"/>
  <c r="KT27" i="1"/>
  <c r="KU27" i="1" s="1"/>
  <c r="KT47" i="1"/>
  <c r="KU47" i="1" s="1"/>
  <c r="KT28" i="1"/>
  <c r="KU28" i="1" s="1"/>
  <c r="KT35" i="1"/>
  <c r="KU35" i="1" s="1"/>
  <c r="KT31" i="1"/>
  <c r="KU31" i="1" s="1"/>
  <c r="KT32" i="1"/>
  <c r="KU32" i="1" s="1"/>
  <c r="KT33" i="1"/>
  <c r="KU33" i="1" s="1"/>
  <c r="KT34" i="1"/>
  <c r="KU34" i="1" s="1"/>
  <c r="KT39" i="1"/>
  <c r="KU39" i="1" s="1"/>
  <c r="KT30" i="1"/>
  <c r="KU30" i="1" s="1"/>
  <c r="KT36" i="1"/>
  <c r="KU36" i="1" s="1"/>
  <c r="KT37" i="1"/>
  <c r="KU37" i="1" s="1"/>
  <c r="KT38" i="1"/>
  <c r="KU38" i="1" s="1"/>
  <c r="KT44" i="1"/>
  <c r="KU44" i="1" s="1"/>
  <c r="KT25" i="1"/>
  <c r="KU25" i="1" s="1"/>
  <c r="KT45" i="1"/>
  <c r="KU45" i="1" s="1"/>
  <c r="DU15" i="1"/>
  <c r="LE21" i="1"/>
  <c r="LF21" i="1" s="1"/>
  <c r="LE41" i="1"/>
  <c r="LF41" i="1" s="1"/>
  <c r="LE33" i="1"/>
  <c r="LF33" i="1" s="1"/>
  <c r="LE24" i="1"/>
  <c r="LF24" i="1" s="1"/>
  <c r="LE44" i="1"/>
  <c r="LF44" i="1" s="1"/>
  <c r="LE20" i="1"/>
  <c r="LF20" i="1" s="1"/>
  <c r="LE37" i="1"/>
  <c r="LF37" i="1" s="1"/>
  <c r="LE28" i="1"/>
  <c r="LF28" i="1" s="1"/>
  <c r="LE48" i="1"/>
  <c r="LF48" i="1" s="1"/>
  <c r="LE31" i="1"/>
  <c r="LF31" i="1" s="1"/>
  <c r="LE22" i="1"/>
  <c r="LF22" i="1" s="1"/>
  <c r="LE42" i="1"/>
  <c r="LF42" i="1" s="1"/>
  <c r="LE34" i="1"/>
  <c r="LF34" i="1" s="1"/>
  <c r="LE25" i="1"/>
  <c r="LF25" i="1" s="1"/>
  <c r="LE45" i="1"/>
  <c r="LF45" i="1" s="1"/>
  <c r="LE26" i="1"/>
  <c r="LF26" i="1" s="1"/>
  <c r="LE46" i="1"/>
  <c r="LF46" i="1" s="1"/>
  <c r="LE38" i="1"/>
  <c r="LF38" i="1" s="1"/>
  <c r="LE29" i="1"/>
  <c r="LF29" i="1" s="1"/>
  <c r="LE49" i="1"/>
  <c r="LF49" i="1" s="1"/>
  <c r="LE40" i="1"/>
  <c r="LF40" i="1" s="1"/>
  <c r="LE32" i="1"/>
  <c r="LF32" i="1" s="1"/>
  <c r="LE23" i="1"/>
  <c r="LF23" i="1" s="1"/>
  <c r="LE43" i="1"/>
  <c r="LF43" i="1" s="1"/>
  <c r="LE30" i="1"/>
  <c r="LF30" i="1" s="1"/>
  <c r="LE35" i="1"/>
  <c r="LF35" i="1" s="1"/>
  <c r="LE36" i="1"/>
  <c r="LF36" i="1" s="1"/>
  <c r="LE27" i="1"/>
  <c r="LF27" i="1" s="1"/>
  <c r="LE47" i="1"/>
  <c r="LF47" i="1" s="1"/>
  <c r="LE39" i="1"/>
  <c r="LF39" i="1" s="1"/>
  <c r="KI21" i="1"/>
  <c r="KJ21" i="1" s="1"/>
  <c r="KI20" i="1"/>
  <c r="KJ20" i="1" s="1"/>
  <c r="KI44" i="1"/>
  <c r="KJ44" i="1" s="1"/>
  <c r="KI45" i="1"/>
  <c r="KJ45" i="1" s="1"/>
  <c r="KI22" i="1"/>
  <c r="KJ22" i="1" s="1"/>
  <c r="KI40" i="1"/>
  <c r="KJ40" i="1" s="1"/>
  <c r="KI41" i="1"/>
  <c r="KJ41" i="1" s="1"/>
  <c r="KI23" i="1"/>
  <c r="KJ23" i="1" s="1"/>
  <c r="KI42" i="1"/>
  <c r="KJ42" i="1" s="1"/>
  <c r="KI24" i="1"/>
  <c r="KJ24" i="1" s="1"/>
  <c r="KI43" i="1"/>
  <c r="KJ43" i="1" s="1"/>
  <c r="KI25" i="1"/>
  <c r="KJ25" i="1" s="1"/>
  <c r="KI47" i="1"/>
  <c r="KJ47" i="1" s="1"/>
  <c r="KI30" i="1"/>
  <c r="KJ30" i="1" s="1"/>
  <c r="KI48" i="1"/>
  <c r="KJ48" i="1" s="1"/>
  <c r="KI26" i="1"/>
  <c r="KJ26" i="1" s="1"/>
  <c r="KI27" i="1"/>
  <c r="KJ27" i="1" s="1"/>
  <c r="KI46" i="1"/>
  <c r="KJ46" i="1" s="1"/>
  <c r="KI28" i="1"/>
  <c r="KJ28" i="1" s="1"/>
  <c r="KI29" i="1"/>
  <c r="KJ29" i="1" s="1"/>
  <c r="KI31" i="1"/>
  <c r="KJ31" i="1" s="1"/>
  <c r="KI49" i="1"/>
  <c r="KJ49" i="1" s="1"/>
  <c r="KI32" i="1"/>
  <c r="KJ32" i="1" s="1"/>
  <c r="KI33" i="1"/>
  <c r="KJ33" i="1" s="1"/>
  <c r="KI34" i="1"/>
  <c r="KJ34" i="1" s="1"/>
  <c r="KI35" i="1"/>
  <c r="KJ35" i="1" s="1"/>
  <c r="KI39" i="1"/>
  <c r="KJ39" i="1" s="1"/>
  <c r="KI36" i="1"/>
  <c r="KJ36" i="1" s="1"/>
  <c r="KI37" i="1"/>
  <c r="KJ37" i="1" s="1"/>
  <c r="KI38" i="1"/>
  <c r="KJ38" i="1" s="1"/>
  <c r="JX20" i="1"/>
  <c r="JY20" i="1" s="1"/>
  <c r="JX40" i="1"/>
  <c r="JY40" i="1" s="1"/>
  <c r="JX21" i="1"/>
  <c r="JY21" i="1" s="1"/>
  <c r="JX41" i="1"/>
  <c r="JY41" i="1" s="1"/>
  <c r="JX22" i="1"/>
  <c r="JY22" i="1" s="1"/>
  <c r="JX42" i="1"/>
  <c r="JY42" i="1" s="1"/>
  <c r="JX23" i="1"/>
  <c r="JY23" i="1" s="1"/>
  <c r="JX43" i="1"/>
  <c r="JY43" i="1" s="1"/>
  <c r="JX24" i="1"/>
  <c r="JY24" i="1" s="1"/>
  <c r="JX44" i="1"/>
  <c r="JY44" i="1" s="1"/>
  <c r="JX25" i="1"/>
  <c r="JY25" i="1" s="1"/>
  <c r="JX45" i="1"/>
  <c r="JY45" i="1" s="1"/>
  <c r="JX26" i="1"/>
  <c r="JY26" i="1" s="1"/>
  <c r="JX46" i="1"/>
  <c r="JY46" i="1" s="1"/>
  <c r="JX27" i="1"/>
  <c r="JY27" i="1" s="1"/>
  <c r="JX47" i="1"/>
  <c r="JY47" i="1" s="1"/>
  <c r="JX28" i="1"/>
  <c r="JY28" i="1" s="1"/>
  <c r="JX48" i="1"/>
  <c r="JY48" i="1" s="1"/>
  <c r="JX29" i="1"/>
  <c r="JY29" i="1" s="1"/>
  <c r="JX49" i="1"/>
  <c r="JY49" i="1" s="1"/>
  <c r="JX30" i="1"/>
  <c r="JY30" i="1" s="1"/>
  <c r="JX31" i="1"/>
  <c r="JY31" i="1" s="1"/>
  <c r="JX32" i="1"/>
  <c r="JY32" i="1" s="1"/>
  <c r="JX33" i="1"/>
  <c r="JY33" i="1" s="1"/>
  <c r="JX34" i="1"/>
  <c r="JY34" i="1" s="1"/>
  <c r="JX35" i="1"/>
  <c r="JY35" i="1" s="1"/>
  <c r="JX36" i="1"/>
  <c r="JY36" i="1" s="1"/>
  <c r="JX37" i="1"/>
  <c r="JY37" i="1" s="1"/>
  <c r="JX38" i="1"/>
  <c r="JY38" i="1" s="1"/>
  <c r="JX39" i="1"/>
  <c r="JY39" i="1" s="1"/>
  <c r="JM42" i="1"/>
  <c r="JN42" i="1" s="1"/>
  <c r="JM25" i="1"/>
  <c r="JN25" i="1" s="1"/>
  <c r="JM43" i="1"/>
  <c r="JN43" i="1" s="1"/>
  <c r="JM20" i="1"/>
  <c r="JN20" i="1" s="1"/>
  <c r="JM41" i="1"/>
  <c r="JN41" i="1" s="1"/>
  <c r="JM24" i="1"/>
  <c r="JN24" i="1" s="1"/>
  <c r="JM46" i="1"/>
  <c r="JN46" i="1" s="1"/>
  <c r="JM28" i="1"/>
  <c r="JN28" i="1" s="1"/>
  <c r="JM47" i="1"/>
  <c r="JN47" i="1" s="1"/>
  <c r="JM44" i="1"/>
  <c r="JN44" i="1" s="1"/>
  <c r="JM21" i="1"/>
  <c r="JN21" i="1" s="1"/>
  <c r="JM22" i="1"/>
  <c r="JN22" i="1" s="1"/>
  <c r="JM40" i="1"/>
  <c r="JN40" i="1" s="1"/>
  <c r="JM23" i="1"/>
  <c r="JN23" i="1" s="1"/>
  <c r="JM27" i="1"/>
  <c r="JN27" i="1" s="1"/>
  <c r="JM34" i="1"/>
  <c r="JN34" i="1" s="1"/>
  <c r="JM29" i="1"/>
  <c r="JN29" i="1" s="1"/>
  <c r="JM48" i="1"/>
  <c r="JN48" i="1" s="1"/>
  <c r="JM45" i="1"/>
  <c r="JN45" i="1" s="1"/>
  <c r="JM26" i="1"/>
  <c r="JN26" i="1" s="1"/>
  <c r="JM32" i="1"/>
  <c r="JN32" i="1" s="1"/>
  <c r="JM33" i="1"/>
  <c r="JN33" i="1" s="1"/>
  <c r="JM38" i="1"/>
  <c r="JN38" i="1" s="1"/>
  <c r="JM35" i="1"/>
  <c r="JN35" i="1" s="1"/>
  <c r="JM30" i="1"/>
  <c r="JN30" i="1" s="1"/>
  <c r="JM49" i="1"/>
  <c r="JN49" i="1" s="1"/>
  <c r="JM31" i="1"/>
  <c r="JN31" i="1" s="1"/>
  <c r="JM36" i="1"/>
  <c r="JN36" i="1" s="1"/>
  <c r="JM37" i="1"/>
  <c r="JN37" i="1" s="1"/>
  <c r="JM39" i="1"/>
  <c r="JN39" i="1" s="1"/>
  <c r="HU47" i="1"/>
  <c r="HV47" i="1" s="1"/>
  <c r="HU48" i="1"/>
  <c r="HV48" i="1" s="1"/>
  <c r="HU42" i="1"/>
  <c r="HV42" i="1" s="1"/>
  <c r="HU40" i="1"/>
  <c r="HV40" i="1" s="1"/>
  <c r="HU41" i="1"/>
  <c r="HV41" i="1" s="1"/>
  <c r="HU49" i="1"/>
  <c r="HV49" i="1" s="1"/>
  <c r="HU44" i="1"/>
  <c r="HV44" i="1" s="1"/>
  <c r="HU43" i="1"/>
  <c r="HV43" i="1" s="1"/>
  <c r="HU46" i="1"/>
  <c r="HV46" i="1" s="1"/>
  <c r="HU45" i="1"/>
  <c r="HV45" i="1" s="1"/>
  <c r="FX15" i="1"/>
  <c r="IQ45" i="1"/>
  <c r="IR45" i="1" s="1"/>
  <c r="IQ42" i="1"/>
  <c r="IR42" i="1" s="1"/>
  <c r="IQ46" i="1"/>
  <c r="IR46" i="1" s="1"/>
  <c r="IQ49" i="1"/>
  <c r="IR49" i="1" s="1"/>
  <c r="IQ40" i="1"/>
  <c r="IR40" i="1" s="1"/>
  <c r="IQ43" i="1"/>
  <c r="IR43" i="1" s="1"/>
  <c r="IQ47" i="1"/>
  <c r="IR47" i="1" s="1"/>
  <c r="IQ41" i="1"/>
  <c r="IR41" i="1" s="1"/>
  <c r="IQ44" i="1"/>
  <c r="IR44" i="1" s="1"/>
  <c r="IQ48" i="1"/>
  <c r="IR48" i="1" s="1"/>
  <c r="IF42" i="1"/>
  <c r="IG42" i="1" s="1"/>
  <c r="IF45" i="1"/>
  <c r="IG45" i="1" s="1"/>
  <c r="IF46" i="1"/>
  <c r="IG46" i="1" s="1"/>
  <c r="IF49" i="1"/>
  <c r="IG49" i="1" s="1"/>
  <c r="IF40" i="1"/>
  <c r="IG40" i="1" s="1"/>
  <c r="IF43" i="1"/>
  <c r="IG43" i="1" s="1"/>
  <c r="IF47" i="1"/>
  <c r="IG47" i="1" s="1"/>
  <c r="IF41" i="1"/>
  <c r="IG41" i="1" s="1"/>
  <c r="IF44" i="1"/>
  <c r="IG44" i="1" s="1"/>
  <c r="IF48" i="1"/>
  <c r="IG48" i="1" s="1"/>
  <c r="HJ42" i="1"/>
  <c r="HK42" i="1" s="1"/>
  <c r="HJ45" i="1"/>
  <c r="HK45" i="1" s="1"/>
  <c r="HJ46" i="1"/>
  <c r="HK46" i="1" s="1"/>
  <c r="HJ49" i="1"/>
  <c r="HK49" i="1" s="1"/>
  <c r="HJ40" i="1"/>
  <c r="HK40" i="1" s="1"/>
  <c r="HJ43" i="1"/>
  <c r="HK43" i="1" s="1"/>
  <c r="HJ47" i="1"/>
  <c r="HK47" i="1" s="1"/>
  <c r="HJ41" i="1"/>
  <c r="HK41" i="1" s="1"/>
  <c r="HJ44" i="1"/>
  <c r="HK44" i="1" s="1"/>
  <c r="HJ48" i="1"/>
  <c r="HK48" i="1" s="1"/>
  <c r="GY44" i="1"/>
  <c r="GZ44" i="1" s="1"/>
  <c r="GY47" i="1"/>
  <c r="GZ47" i="1" s="1"/>
  <c r="GY43" i="1"/>
  <c r="GZ43" i="1" s="1"/>
  <c r="GY41" i="1"/>
  <c r="GZ41" i="1" s="1"/>
  <c r="GY46" i="1"/>
  <c r="GZ46" i="1" s="1"/>
  <c r="GY40" i="1"/>
  <c r="GZ40" i="1" s="1"/>
  <c r="GY49" i="1"/>
  <c r="GZ49" i="1" s="1"/>
  <c r="GY42" i="1"/>
  <c r="GZ42" i="1" s="1"/>
  <c r="GY45" i="1"/>
  <c r="GZ45" i="1" s="1"/>
  <c r="GY48" i="1"/>
  <c r="GZ48" i="1" s="1"/>
  <c r="GN42" i="1"/>
  <c r="GO42" i="1" s="1"/>
  <c r="GN45" i="1"/>
  <c r="GO45" i="1" s="1"/>
  <c r="GN46" i="1"/>
  <c r="GO46" i="1" s="1"/>
  <c r="GN49" i="1"/>
  <c r="GO49" i="1" s="1"/>
  <c r="GN40" i="1"/>
  <c r="GO40" i="1" s="1"/>
  <c r="GN43" i="1"/>
  <c r="GO43" i="1" s="1"/>
  <c r="GN47" i="1"/>
  <c r="GO47" i="1" s="1"/>
  <c r="GN41" i="1"/>
  <c r="GO41" i="1" s="1"/>
  <c r="GN44" i="1"/>
  <c r="GO44" i="1" s="1"/>
  <c r="GN48" i="1"/>
  <c r="GO48" i="1" s="1"/>
  <c r="GC40" i="1"/>
  <c r="GD40" i="1" s="1"/>
  <c r="GC49" i="1"/>
  <c r="GD49" i="1" s="1"/>
  <c r="GC43" i="1"/>
  <c r="GD43" i="1" s="1"/>
  <c r="GC46" i="1"/>
  <c r="GD46" i="1" s="1"/>
  <c r="GC45" i="1"/>
  <c r="GD45" i="1" s="1"/>
  <c r="GC42" i="1"/>
  <c r="GD42" i="1" s="1"/>
  <c r="GC41" i="1"/>
  <c r="GD41" i="1" s="1"/>
  <c r="GC44" i="1"/>
  <c r="GD44" i="1" s="1"/>
  <c r="GC47" i="1"/>
  <c r="GD47" i="1" s="1"/>
  <c r="GC48" i="1"/>
  <c r="GD48" i="1" s="1"/>
  <c r="FR42" i="1"/>
  <c r="FS42" i="1" s="1"/>
  <c r="FR45" i="1"/>
  <c r="FS45" i="1" s="1"/>
  <c r="FR46" i="1"/>
  <c r="FS46" i="1" s="1"/>
  <c r="FR49" i="1"/>
  <c r="FS49" i="1" s="1"/>
  <c r="FR40" i="1"/>
  <c r="FS40" i="1" s="1"/>
  <c r="FR43" i="1"/>
  <c r="FS43" i="1" s="1"/>
  <c r="FR47" i="1"/>
  <c r="FS47" i="1" s="1"/>
  <c r="FR41" i="1"/>
  <c r="FS41" i="1" s="1"/>
  <c r="FR44" i="1"/>
  <c r="FS44" i="1" s="1"/>
  <c r="FR48" i="1"/>
  <c r="FS48" i="1" s="1"/>
  <c r="FG48" i="1"/>
  <c r="FH48" i="1" s="1"/>
  <c r="FG47" i="1"/>
  <c r="FH47" i="1" s="1"/>
  <c r="FG44" i="1"/>
  <c r="FH44" i="1" s="1"/>
  <c r="FG43" i="1"/>
  <c r="FH43" i="1" s="1"/>
  <c r="FG46" i="1"/>
  <c r="FH46" i="1" s="1"/>
  <c r="FG41" i="1"/>
  <c r="FH41" i="1" s="1"/>
  <c r="FG42" i="1"/>
  <c r="FH42" i="1" s="1"/>
  <c r="FG40" i="1"/>
  <c r="FH40" i="1" s="1"/>
  <c r="FG49" i="1"/>
  <c r="FH49" i="1" s="1"/>
  <c r="FG45" i="1"/>
  <c r="FH45" i="1" s="1"/>
  <c r="EV42" i="1"/>
  <c r="EW42" i="1" s="1"/>
  <c r="EV41" i="1"/>
  <c r="EW41" i="1" s="1"/>
  <c r="EV45" i="1"/>
  <c r="EW45" i="1" s="1"/>
  <c r="EV44" i="1"/>
  <c r="EW44" i="1" s="1"/>
  <c r="EV40" i="1"/>
  <c r="EW40" i="1" s="1"/>
  <c r="EV47" i="1"/>
  <c r="EW47" i="1" s="1"/>
  <c r="EV49" i="1"/>
  <c r="EW49" i="1" s="1"/>
  <c r="EV48" i="1"/>
  <c r="EW48" i="1" s="1"/>
  <c r="EV43" i="1"/>
  <c r="EW43" i="1" s="1"/>
  <c r="EV46" i="1"/>
  <c r="EW46" i="1" s="1"/>
  <c r="EK49" i="1"/>
  <c r="EL49" i="1" s="1"/>
  <c r="EK40" i="1"/>
  <c r="EL40" i="1" s="1"/>
  <c r="EK45" i="1"/>
  <c r="EL45" i="1" s="1"/>
  <c r="EK48" i="1"/>
  <c r="EL48" i="1" s="1"/>
  <c r="EK46" i="1"/>
  <c r="EL46" i="1" s="1"/>
  <c r="EK47" i="1"/>
  <c r="EL47" i="1" s="1"/>
  <c r="EK44" i="1"/>
  <c r="EL44" i="1" s="1"/>
  <c r="EK42" i="1"/>
  <c r="EL42" i="1" s="1"/>
  <c r="EK43" i="1"/>
  <c r="EL43" i="1" s="1"/>
  <c r="EK41" i="1"/>
  <c r="EL41" i="1" s="1"/>
  <c r="DO47" i="1"/>
  <c r="DP47" i="1" s="1"/>
  <c r="DO41" i="1"/>
  <c r="DP41" i="1" s="1"/>
  <c r="DO45" i="1"/>
  <c r="DP45" i="1" s="1"/>
  <c r="DO40" i="1"/>
  <c r="DP40" i="1" s="1"/>
  <c r="DO43" i="1"/>
  <c r="DP43" i="1" s="1"/>
  <c r="DO46" i="1"/>
  <c r="DP46" i="1" s="1"/>
  <c r="DO48" i="1"/>
  <c r="DP48" i="1" s="1"/>
  <c r="DO42" i="1"/>
  <c r="DP42" i="1" s="1"/>
  <c r="DO49" i="1"/>
  <c r="DP49" i="1" s="1"/>
  <c r="DO44" i="1"/>
  <c r="DP44" i="1" s="1"/>
  <c r="DD43" i="1"/>
  <c r="DE43" i="1" s="1"/>
  <c r="DD47" i="1"/>
  <c r="DE47" i="1" s="1"/>
  <c r="DD41" i="1"/>
  <c r="DE41" i="1" s="1"/>
  <c r="DD44" i="1"/>
  <c r="DE44" i="1" s="1"/>
  <c r="DD48" i="1"/>
  <c r="DE48" i="1" s="1"/>
  <c r="DD42" i="1"/>
  <c r="DE42" i="1" s="1"/>
  <c r="DD45" i="1"/>
  <c r="DE45" i="1" s="1"/>
  <c r="DD46" i="1"/>
  <c r="DE46" i="1" s="1"/>
  <c r="DD49" i="1"/>
  <c r="DE49" i="1" s="1"/>
  <c r="DD40" i="1"/>
  <c r="DE40" i="1" s="1"/>
  <c r="CS48" i="1"/>
  <c r="CT48" i="1" s="1"/>
  <c r="CS46" i="1"/>
  <c r="CT46" i="1" s="1"/>
  <c r="CS44" i="1"/>
  <c r="CT44" i="1" s="1"/>
  <c r="CS41" i="1"/>
  <c r="CT41" i="1" s="1"/>
  <c r="CS49" i="1"/>
  <c r="CT49" i="1" s="1"/>
  <c r="CS47" i="1"/>
  <c r="CT47" i="1" s="1"/>
  <c r="CS40" i="1"/>
  <c r="CT40" i="1" s="1"/>
  <c r="CS45" i="1"/>
  <c r="CT45" i="1" s="1"/>
  <c r="CS42" i="1"/>
  <c r="CT42" i="1" s="1"/>
  <c r="CS43" i="1"/>
  <c r="CT43" i="1" s="1"/>
  <c r="CH40" i="1"/>
  <c r="CI40" i="1" s="1"/>
  <c r="CH49" i="1"/>
  <c r="CI49" i="1" s="1"/>
  <c r="CH45" i="1"/>
  <c r="CI45" i="1" s="1"/>
  <c r="CH47" i="1"/>
  <c r="CI47" i="1" s="1"/>
  <c r="CH46" i="1"/>
  <c r="CI46" i="1" s="1"/>
  <c r="CH48" i="1"/>
  <c r="CI48" i="1" s="1"/>
  <c r="CH43" i="1"/>
  <c r="CI43" i="1" s="1"/>
  <c r="CH42" i="1"/>
  <c r="CI42" i="1" s="1"/>
  <c r="CH44" i="1"/>
  <c r="CI44" i="1" s="1"/>
  <c r="CH41" i="1"/>
  <c r="CI41" i="1" s="1"/>
  <c r="BW47" i="1"/>
  <c r="BX47" i="1" s="1"/>
  <c r="BW40" i="1"/>
  <c r="BX40" i="1" s="1"/>
  <c r="BW45" i="1"/>
  <c r="BX45" i="1" s="1"/>
  <c r="BW43" i="1"/>
  <c r="BX43" i="1" s="1"/>
  <c r="BW48" i="1"/>
  <c r="BX48" i="1" s="1"/>
  <c r="BW46" i="1"/>
  <c r="BX46" i="1" s="1"/>
  <c r="BW44" i="1"/>
  <c r="BX44" i="1" s="1"/>
  <c r="BW42" i="1"/>
  <c r="BX42" i="1" s="1"/>
  <c r="BW41" i="1"/>
  <c r="BX41" i="1" s="1"/>
  <c r="BW49" i="1"/>
  <c r="BX49" i="1" s="1"/>
  <c r="BL41" i="1"/>
  <c r="BM41" i="1" s="1"/>
  <c r="BL44" i="1"/>
  <c r="BM44" i="1" s="1"/>
  <c r="BL48" i="1"/>
  <c r="BM48" i="1" s="1"/>
  <c r="BL42" i="1"/>
  <c r="BM42" i="1" s="1"/>
  <c r="BL45" i="1"/>
  <c r="BM45" i="1" s="1"/>
  <c r="BL46" i="1"/>
  <c r="BM46" i="1" s="1"/>
  <c r="BL49" i="1"/>
  <c r="BM49" i="1" s="1"/>
  <c r="BL40" i="1"/>
  <c r="BM40" i="1" s="1"/>
  <c r="BL43" i="1"/>
  <c r="BM43" i="1" s="1"/>
  <c r="BL47" i="1"/>
  <c r="BM47" i="1" s="1"/>
  <c r="IQ28" i="1"/>
  <c r="IR28" i="1" s="1"/>
  <c r="IQ24" i="1"/>
  <c r="IR24" i="1" s="1"/>
  <c r="IQ34" i="1"/>
  <c r="IR34" i="1" s="1"/>
  <c r="IQ38" i="1"/>
  <c r="IR38" i="1" s="1"/>
  <c r="IQ26" i="1"/>
  <c r="IR26" i="1" s="1"/>
  <c r="IQ32" i="1"/>
  <c r="IR32" i="1" s="1"/>
  <c r="IQ23" i="1"/>
  <c r="IR23" i="1" s="1"/>
  <c r="IQ30" i="1"/>
  <c r="IR30" i="1" s="1"/>
  <c r="IQ36" i="1"/>
  <c r="IR36" i="1" s="1"/>
  <c r="IQ27" i="1"/>
  <c r="IR27" i="1" s="1"/>
  <c r="IQ25" i="1"/>
  <c r="IR25" i="1" s="1"/>
  <c r="IQ33" i="1"/>
  <c r="IR33" i="1" s="1"/>
  <c r="IQ29" i="1"/>
  <c r="IR29" i="1" s="1"/>
  <c r="IQ21" i="1"/>
  <c r="IR21" i="1" s="1"/>
  <c r="IQ37" i="1"/>
  <c r="IR37" i="1" s="1"/>
  <c r="IQ35" i="1"/>
  <c r="IR35" i="1" s="1"/>
  <c r="IQ39" i="1"/>
  <c r="IR39" i="1" s="1"/>
  <c r="IQ20" i="1"/>
  <c r="IR20" i="1" s="1"/>
  <c r="IQ31" i="1"/>
  <c r="IR31" i="1" s="1"/>
  <c r="IQ22" i="1"/>
  <c r="IR22" i="1" s="1"/>
  <c r="AE20" i="1"/>
  <c r="AF20" i="1" s="1"/>
  <c r="AE42" i="1"/>
  <c r="AF42" i="1" s="1"/>
  <c r="AE48" i="1"/>
  <c r="AF48" i="1" s="1"/>
  <c r="AE47" i="1"/>
  <c r="AF47" i="1" s="1"/>
  <c r="AE49" i="1"/>
  <c r="AF49" i="1" s="1"/>
  <c r="AE43" i="1"/>
  <c r="AF43" i="1" s="1"/>
  <c r="AE46" i="1"/>
  <c r="AF46" i="1" s="1"/>
  <c r="AE40" i="1"/>
  <c r="AF40" i="1" s="1"/>
  <c r="AE45" i="1"/>
  <c r="AF45" i="1" s="1"/>
  <c r="AE44" i="1"/>
  <c r="AF44" i="1" s="1"/>
  <c r="AE41" i="1"/>
  <c r="AF41" i="1" s="1"/>
  <c r="BA44" i="1"/>
  <c r="BB44" i="1" s="1"/>
  <c r="BA41" i="1"/>
  <c r="BB41" i="1" s="1"/>
  <c r="BA47" i="1"/>
  <c r="BB47" i="1" s="1"/>
  <c r="BA40" i="1"/>
  <c r="BB40" i="1" s="1"/>
  <c r="BA45" i="1"/>
  <c r="BB45" i="1" s="1"/>
  <c r="BA43" i="1"/>
  <c r="BB43" i="1" s="1"/>
  <c r="BA49" i="1"/>
  <c r="BB49" i="1" s="1"/>
  <c r="BA46" i="1"/>
  <c r="BB46" i="1" s="1"/>
  <c r="BA48" i="1"/>
  <c r="BB48" i="1" s="1"/>
  <c r="BA42" i="1"/>
  <c r="BB42" i="1" s="1"/>
  <c r="AP49" i="1"/>
  <c r="AQ49" i="1" s="1"/>
  <c r="AP46" i="1"/>
  <c r="AQ46" i="1" s="1"/>
  <c r="AP45" i="1"/>
  <c r="AQ45" i="1" s="1"/>
  <c r="AP42" i="1"/>
  <c r="AQ42" i="1" s="1"/>
  <c r="AP48" i="1"/>
  <c r="AQ48" i="1" s="1"/>
  <c r="AP44" i="1"/>
  <c r="AQ44" i="1" s="1"/>
  <c r="AP41" i="1"/>
  <c r="AQ41" i="1" s="1"/>
  <c r="AP47" i="1"/>
  <c r="AQ47" i="1" s="1"/>
  <c r="AP40" i="1"/>
  <c r="AQ40" i="1" s="1"/>
  <c r="AP43" i="1"/>
  <c r="AQ43" i="1" s="1"/>
  <c r="KZ15" i="1"/>
  <c r="IF20" i="1"/>
  <c r="IG20" i="1" s="1"/>
  <c r="IF26" i="1"/>
  <c r="IG26" i="1" s="1"/>
  <c r="IF37" i="1"/>
  <c r="IG37" i="1" s="1"/>
  <c r="IF32" i="1"/>
  <c r="IG32" i="1" s="1"/>
  <c r="IF34" i="1"/>
  <c r="IG34" i="1" s="1"/>
  <c r="IF31" i="1"/>
  <c r="IG31" i="1" s="1"/>
  <c r="IF24" i="1"/>
  <c r="IG24" i="1" s="1"/>
  <c r="IF30" i="1"/>
  <c r="IG30" i="1" s="1"/>
  <c r="IF36" i="1"/>
  <c r="IG36" i="1" s="1"/>
  <c r="IF38" i="1"/>
  <c r="IG38" i="1" s="1"/>
  <c r="IF25" i="1"/>
  <c r="IG25" i="1" s="1"/>
  <c r="IF23" i="1"/>
  <c r="IG23" i="1" s="1"/>
  <c r="IF28" i="1"/>
  <c r="IG28" i="1" s="1"/>
  <c r="IF29" i="1"/>
  <c r="IG29" i="1" s="1"/>
  <c r="IF27" i="1"/>
  <c r="IG27" i="1" s="1"/>
  <c r="IF39" i="1"/>
  <c r="IG39" i="1" s="1"/>
  <c r="IF35" i="1"/>
  <c r="IG35" i="1" s="1"/>
  <c r="IF22" i="1"/>
  <c r="IG22" i="1" s="1"/>
  <c r="IF33" i="1"/>
  <c r="IG33" i="1" s="1"/>
  <c r="IF21" i="1"/>
  <c r="IG21" i="1" s="1"/>
  <c r="HU21" i="1"/>
  <c r="HV21" i="1" s="1"/>
  <c r="HU36" i="1"/>
  <c r="HV36" i="1" s="1"/>
  <c r="HU29" i="1"/>
  <c r="HV29" i="1" s="1"/>
  <c r="HU34" i="1"/>
  <c r="HV34" i="1" s="1"/>
  <c r="HU33" i="1"/>
  <c r="HV33" i="1" s="1"/>
  <c r="HU38" i="1"/>
  <c r="HV38" i="1" s="1"/>
  <c r="HU30" i="1"/>
  <c r="HV30" i="1" s="1"/>
  <c r="HU32" i="1"/>
  <c r="HV32" i="1" s="1"/>
  <c r="HU24" i="1"/>
  <c r="HV24" i="1" s="1"/>
  <c r="HU35" i="1"/>
  <c r="HV35" i="1" s="1"/>
  <c r="HU23" i="1"/>
  <c r="HV23" i="1" s="1"/>
  <c r="HU25" i="1"/>
  <c r="HV25" i="1" s="1"/>
  <c r="HU31" i="1"/>
  <c r="HV31" i="1" s="1"/>
  <c r="HU28" i="1"/>
  <c r="HV28" i="1" s="1"/>
  <c r="HU39" i="1"/>
  <c r="HV39" i="1" s="1"/>
  <c r="HU27" i="1"/>
  <c r="HV27" i="1" s="1"/>
  <c r="HU22" i="1"/>
  <c r="HV22" i="1" s="1"/>
  <c r="HU20" i="1"/>
  <c r="HV20" i="1" s="1"/>
  <c r="HU26" i="1"/>
  <c r="HV26" i="1" s="1"/>
  <c r="HU37" i="1"/>
  <c r="HV37" i="1" s="1"/>
  <c r="HJ30" i="1"/>
  <c r="HK30" i="1" s="1"/>
  <c r="HJ22" i="1"/>
  <c r="HK22" i="1" s="1"/>
  <c r="HJ33" i="1"/>
  <c r="HK33" i="1" s="1"/>
  <c r="HJ29" i="1"/>
  <c r="HK29" i="1" s="1"/>
  <c r="HJ26" i="1"/>
  <c r="HK26" i="1" s="1"/>
  <c r="HJ37" i="1"/>
  <c r="HK37" i="1" s="1"/>
  <c r="HJ39" i="1"/>
  <c r="HK39" i="1" s="1"/>
  <c r="HJ25" i="1"/>
  <c r="HK25" i="1" s="1"/>
  <c r="HJ32" i="1"/>
  <c r="HK32" i="1" s="1"/>
  <c r="HJ24" i="1"/>
  <c r="HK24" i="1" s="1"/>
  <c r="HJ31" i="1"/>
  <c r="HK31" i="1" s="1"/>
  <c r="HJ35" i="1"/>
  <c r="HK35" i="1" s="1"/>
  <c r="HJ21" i="1"/>
  <c r="HK21" i="1" s="1"/>
  <c r="HJ36" i="1"/>
  <c r="HK36" i="1" s="1"/>
  <c r="HJ28" i="1"/>
  <c r="HK28" i="1" s="1"/>
  <c r="HJ20" i="1"/>
  <c r="HK20" i="1" s="1"/>
  <c r="HJ23" i="1"/>
  <c r="HK23" i="1" s="1"/>
  <c r="HJ34" i="1"/>
  <c r="HK34" i="1" s="1"/>
  <c r="HJ27" i="1"/>
  <c r="HK27" i="1" s="1"/>
  <c r="HJ38" i="1"/>
  <c r="HK38" i="1" s="1"/>
  <c r="GY27" i="1"/>
  <c r="GZ27" i="1" s="1"/>
  <c r="GY38" i="1"/>
  <c r="GZ38" i="1" s="1"/>
  <c r="GY30" i="1"/>
  <c r="GZ30" i="1" s="1"/>
  <c r="GY22" i="1"/>
  <c r="GZ22" i="1" s="1"/>
  <c r="GY33" i="1"/>
  <c r="GZ33" i="1" s="1"/>
  <c r="GY35" i="1"/>
  <c r="GZ35" i="1" s="1"/>
  <c r="GY25" i="1"/>
  <c r="GZ25" i="1" s="1"/>
  <c r="GY26" i="1"/>
  <c r="GZ26" i="1" s="1"/>
  <c r="GY37" i="1"/>
  <c r="GZ37" i="1" s="1"/>
  <c r="GY31" i="1"/>
  <c r="GZ31" i="1" s="1"/>
  <c r="GY29" i="1"/>
  <c r="GZ29" i="1" s="1"/>
  <c r="GY32" i="1"/>
  <c r="GZ32" i="1" s="1"/>
  <c r="GY24" i="1"/>
  <c r="GZ24" i="1" s="1"/>
  <c r="GY39" i="1"/>
  <c r="GZ39" i="1" s="1"/>
  <c r="GY21" i="1"/>
  <c r="GZ21" i="1" s="1"/>
  <c r="GY36" i="1"/>
  <c r="GZ36" i="1" s="1"/>
  <c r="GY28" i="1"/>
  <c r="GZ28" i="1" s="1"/>
  <c r="GY20" i="1"/>
  <c r="GZ20" i="1" s="1"/>
  <c r="GY23" i="1"/>
  <c r="GZ23" i="1" s="1"/>
  <c r="GY34" i="1"/>
  <c r="GZ34" i="1" s="1"/>
  <c r="GN39" i="1"/>
  <c r="GO39" i="1" s="1"/>
  <c r="GN22" i="1"/>
  <c r="GO22" i="1" s="1"/>
  <c r="GN27" i="1"/>
  <c r="GO27" i="1" s="1"/>
  <c r="GN37" i="1"/>
  <c r="GO37" i="1" s="1"/>
  <c r="GN21" i="1"/>
  <c r="GO21" i="1" s="1"/>
  <c r="GN26" i="1"/>
  <c r="GO26" i="1" s="1"/>
  <c r="GN32" i="1"/>
  <c r="GO32" i="1" s="1"/>
  <c r="GN25" i="1"/>
  <c r="GO25" i="1" s="1"/>
  <c r="GN34" i="1"/>
  <c r="GO34" i="1" s="1"/>
  <c r="GN31" i="1"/>
  <c r="GO31" i="1" s="1"/>
  <c r="GN36" i="1"/>
  <c r="GO36" i="1" s="1"/>
  <c r="GN38" i="1"/>
  <c r="GO38" i="1" s="1"/>
  <c r="GN20" i="1"/>
  <c r="GO20" i="1" s="1"/>
  <c r="GN30" i="1"/>
  <c r="GO30" i="1" s="1"/>
  <c r="GN24" i="1"/>
  <c r="GO24" i="1" s="1"/>
  <c r="GN29" i="1"/>
  <c r="GO29" i="1" s="1"/>
  <c r="GN28" i="1"/>
  <c r="GO28" i="1" s="1"/>
  <c r="GN35" i="1"/>
  <c r="GO35" i="1" s="1"/>
  <c r="GN23" i="1"/>
  <c r="GO23" i="1" s="1"/>
  <c r="GN33" i="1"/>
  <c r="GO33" i="1" s="1"/>
  <c r="GC25" i="1"/>
  <c r="GD25" i="1" s="1"/>
  <c r="GC30" i="1"/>
  <c r="GD30" i="1" s="1"/>
  <c r="GC23" i="1"/>
  <c r="GD23" i="1" s="1"/>
  <c r="GC29" i="1"/>
  <c r="GD29" i="1" s="1"/>
  <c r="GC27" i="1"/>
  <c r="GD27" i="1" s="1"/>
  <c r="GC24" i="1"/>
  <c r="GD24" i="1" s="1"/>
  <c r="GC35" i="1"/>
  <c r="GD35" i="1" s="1"/>
  <c r="GC22" i="1"/>
  <c r="GD22" i="1" s="1"/>
  <c r="GC33" i="1"/>
  <c r="GD33" i="1" s="1"/>
  <c r="GC28" i="1"/>
  <c r="GD28" i="1" s="1"/>
  <c r="GC39" i="1"/>
  <c r="GD39" i="1" s="1"/>
  <c r="GC21" i="1"/>
  <c r="GD21" i="1" s="1"/>
  <c r="GC26" i="1"/>
  <c r="GD26" i="1" s="1"/>
  <c r="GC37" i="1"/>
  <c r="GD37" i="1" s="1"/>
  <c r="GC34" i="1"/>
  <c r="GD34" i="1" s="1"/>
  <c r="GC20" i="1"/>
  <c r="GD20" i="1" s="1"/>
  <c r="GC32" i="1"/>
  <c r="GD32" i="1" s="1"/>
  <c r="GC38" i="1"/>
  <c r="GD38" i="1" s="1"/>
  <c r="GC31" i="1"/>
  <c r="GD31" i="1" s="1"/>
  <c r="GC36" i="1"/>
  <c r="GD36" i="1" s="1"/>
  <c r="FR29" i="1"/>
  <c r="FS29" i="1" s="1"/>
  <c r="FR27" i="1"/>
  <c r="FS27" i="1" s="1"/>
  <c r="FR35" i="1"/>
  <c r="FS35" i="1" s="1"/>
  <c r="FR22" i="1"/>
  <c r="FS22" i="1" s="1"/>
  <c r="FR33" i="1"/>
  <c r="FS33" i="1" s="1"/>
  <c r="FR24" i="1"/>
  <c r="FS24" i="1" s="1"/>
  <c r="FR39" i="1"/>
  <c r="FS39" i="1" s="1"/>
  <c r="FR21" i="1"/>
  <c r="FS21" i="1" s="1"/>
  <c r="FR26" i="1"/>
  <c r="FS26" i="1" s="1"/>
  <c r="FR37" i="1"/>
  <c r="FS37" i="1" s="1"/>
  <c r="FR28" i="1"/>
  <c r="FS28" i="1" s="1"/>
  <c r="FR20" i="1"/>
  <c r="FS20" i="1" s="1"/>
  <c r="FR32" i="1"/>
  <c r="FS32" i="1" s="1"/>
  <c r="FR34" i="1"/>
  <c r="FS34" i="1" s="1"/>
  <c r="FR38" i="1"/>
  <c r="FS38" i="1" s="1"/>
  <c r="FR31" i="1"/>
  <c r="FS31" i="1" s="1"/>
  <c r="FR36" i="1"/>
  <c r="FS36" i="1" s="1"/>
  <c r="FR25" i="1"/>
  <c r="FS25" i="1" s="1"/>
  <c r="FR30" i="1"/>
  <c r="FS30" i="1" s="1"/>
  <c r="FR23" i="1"/>
  <c r="FS23" i="1" s="1"/>
  <c r="FG23" i="1"/>
  <c r="FH23" i="1" s="1"/>
  <c r="FG38" i="1"/>
  <c r="FH38" i="1" s="1"/>
  <c r="FG20" i="1"/>
  <c r="FH20" i="1" s="1"/>
  <c r="FG33" i="1"/>
  <c r="FH33" i="1" s="1"/>
  <c r="FG25" i="1"/>
  <c r="FH25" i="1" s="1"/>
  <c r="FG31" i="1"/>
  <c r="FH31" i="1" s="1"/>
  <c r="FG32" i="1"/>
  <c r="FH32" i="1" s="1"/>
  <c r="FG37" i="1"/>
  <c r="FH37" i="1" s="1"/>
  <c r="FG29" i="1"/>
  <c r="FH29" i="1" s="1"/>
  <c r="FG30" i="1"/>
  <c r="FH30" i="1" s="1"/>
  <c r="FG22" i="1"/>
  <c r="FH22" i="1" s="1"/>
  <c r="FG24" i="1"/>
  <c r="FH24" i="1" s="1"/>
  <c r="FG35" i="1"/>
  <c r="FH35" i="1" s="1"/>
  <c r="FG26" i="1"/>
  <c r="FH26" i="1" s="1"/>
  <c r="FG28" i="1"/>
  <c r="FH28" i="1" s="1"/>
  <c r="FG39" i="1"/>
  <c r="FH39" i="1" s="1"/>
  <c r="FG36" i="1"/>
  <c r="FH36" i="1" s="1"/>
  <c r="FG34" i="1"/>
  <c r="FH34" i="1" s="1"/>
  <c r="FG27" i="1"/>
  <c r="FH27" i="1" s="1"/>
  <c r="FG21" i="1"/>
  <c r="FH21" i="1" s="1"/>
  <c r="EV25" i="1"/>
  <c r="EW25" i="1" s="1"/>
  <c r="EV30" i="1"/>
  <c r="EW30" i="1" s="1"/>
  <c r="EV23" i="1"/>
  <c r="EW23" i="1" s="1"/>
  <c r="EV29" i="1"/>
  <c r="EW29" i="1" s="1"/>
  <c r="EV27" i="1"/>
  <c r="EW27" i="1" s="1"/>
  <c r="EV24" i="1"/>
  <c r="EW24" i="1" s="1"/>
  <c r="EV35" i="1"/>
  <c r="EW35" i="1" s="1"/>
  <c r="EV22" i="1"/>
  <c r="EW22" i="1" s="1"/>
  <c r="EV33" i="1"/>
  <c r="EW33" i="1" s="1"/>
  <c r="EV28" i="1"/>
  <c r="EW28" i="1" s="1"/>
  <c r="EV39" i="1"/>
  <c r="EW39" i="1" s="1"/>
  <c r="EV21" i="1"/>
  <c r="EW21" i="1" s="1"/>
  <c r="EV26" i="1"/>
  <c r="EW26" i="1" s="1"/>
  <c r="EV37" i="1"/>
  <c r="EW37" i="1" s="1"/>
  <c r="EV34" i="1"/>
  <c r="EW34" i="1" s="1"/>
  <c r="EV20" i="1"/>
  <c r="EW20" i="1" s="1"/>
  <c r="EV32" i="1"/>
  <c r="EW32" i="1" s="1"/>
  <c r="EV38" i="1"/>
  <c r="EW38" i="1" s="1"/>
  <c r="EV31" i="1"/>
  <c r="EW31" i="1" s="1"/>
  <c r="EV36" i="1"/>
  <c r="EW36" i="1" s="1"/>
  <c r="EK35" i="1"/>
  <c r="EL35" i="1" s="1"/>
  <c r="EK22" i="1"/>
  <c r="EL22" i="1" s="1"/>
  <c r="EK33" i="1"/>
  <c r="EL33" i="1" s="1"/>
  <c r="EK39" i="1"/>
  <c r="EL39" i="1" s="1"/>
  <c r="EK21" i="1"/>
  <c r="EL21" i="1" s="1"/>
  <c r="EK26" i="1"/>
  <c r="EL26" i="1" s="1"/>
  <c r="EK37" i="1"/>
  <c r="EL37" i="1" s="1"/>
  <c r="EK30" i="1"/>
  <c r="EL30" i="1" s="1"/>
  <c r="EK34" i="1"/>
  <c r="EL34" i="1" s="1"/>
  <c r="EK38" i="1"/>
  <c r="EL38" i="1" s="1"/>
  <c r="EK20" i="1"/>
  <c r="EL20" i="1" s="1"/>
  <c r="EK32" i="1"/>
  <c r="EL32" i="1" s="1"/>
  <c r="EK24" i="1"/>
  <c r="EL24" i="1" s="1"/>
  <c r="EK31" i="1"/>
  <c r="EL31" i="1" s="1"/>
  <c r="EK36" i="1"/>
  <c r="EL36" i="1" s="1"/>
  <c r="EK28" i="1"/>
  <c r="EL28" i="1" s="1"/>
  <c r="EK25" i="1"/>
  <c r="EL25" i="1" s="1"/>
  <c r="EK23" i="1"/>
  <c r="EL23" i="1" s="1"/>
  <c r="EK29" i="1"/>
  <c r="EL29" i="1" s="1"/>
  <c r="EK27" i="1"/>
  <c r="EL27" i="1" s="1"/>
  <c r="DO21" i="1"/>
  <c r="DP21" i="1" s="1"/>
  <c r="DO24" i="1"/>
  <c r="DP24" i="1" s="1"/>
  <c r="DO30" i="1"/>
  <c r="DP30" i="1" s="1"/>
  <c r="DO28" i="1"/>
  <c r="DP28" i="1" s="1"/>
  <c r="DO20" i="1"/>
  <c r="DP20" i="1" s="1"/>
  <c r="DO29" i="1"/>
  <c r="DP29" i="1" s="1"/>
  <c r="DO23" i="1"/>
  <c r="DP23" i="1" s="1"/>
  <c r="DO33" i="1"/>
  <c r="DP33" i="1" s="1"/>
  <c r="DO25" i="1"/>
  <c r="DP25" i="1" s="1"/>
  <c r="DO35" i="1"/>
  <c r="DP35" i="1" s="1"/>
  <c r="DO27" i="1"/>
  <c r="DP27" i="1" s="1"/>
  <c r="DO37" i="1"/>
  <c r="DP37" i="1" s="1"/>
  <c r="DO34" i="1"/>
  <c r="DP34" i="1" s="1"/>
  <c r="DO39" i="1"/>
  <c r="DP39" i="1" s="1"/>
  <c r="DO26" i="1"/>
  <c r="DP26" i="1" s="1"/>
  <c r="DO32" i="1"/>
  <c r="DP32" i="1" s="1"/>
  <c r="DO38" i="1"/>
  <c r="DP38" i="1" s="1"/>
  <c r="DO22" i="1"/>
  <c r="DP22" i="1" s="1"/>
  <c r="DO31" i="1"/>
  <c r="DP31" i="1" s="1"/>
  <c r="DO36" i="1"/>
  <c r="DP36" i="1" s="1"/>
  <c r="DD25" i="1"/>
  <c r="DE25" i="1" s="1"/>
  <c r="DD30" i="1"/>
  <c r="DE30" i="1" s="1"/>
  <c r="DD23" i="1"/>
  <c r="DE23" i="1" s="1"/>
  <c r="DD29" i="1"/>
  <c r="DE29" i="1" s="1"/>
  <c r="DD27" i="1"/>
  <c r="DE27" i="1" s="1"/>
  <c r="DD24" i="1"/>
  <c r="DE24" i="1" s="1"/>
  <c r="DD35" i="1"/>
  <c r="DE35" i="1" s="1"/>
  <c r="DD22" i="1"/>
  <c r="DE22" i="1" s="1"/>
  <c r="DD33" i="1"/>
  <c r="DE33" i="1" s="1"/>
  <c r="DD28" i="1"/>
  <c r="DE28" i="1" s="1"/>
  <c r="DD39" i="1"/>
  <c r="DE39" i="1" s="1"/>
  <c r="DD21" i="1"/>
  <c r="DE21" i="1" s="1"/>
  <c r="DD26" i="1"/>
  <c r="DE26" i="1" s="1"/>
  <c r="DD37" i="1"/>
  <c r="DE37" i="1" s="1"/>
  <c r="DD34" i="1"/>
  <c r="DE34" i="1" s="1"/>
  <c r="DD20" i="1"/>
  <c r="DE20" i="1" s="1"/>
  <c r="DD32" i="1"/>
  <c r="DE32" i="1" s="1"/>
  <c r="DD38" i="1"/>
  <c r="DE38" i="1" s="1"/>
  <c r="DD31" i="1"/>
  <c r="DE31" i="1" s="1"/>
  <c r="DD36" i="1"/>
  <c r="DE36" i="1" s="1"/>
  <c r="CS38" i="1"/>
  <c r="CT38" i="1" s="1"/>
  <c r="CS31" i="1"/>
  <c r="CT31" i="1" s="1"/>
  <c r="CS36" i="1"/>
  <c r="CT36" i="1" s="1"/>
  <c r="CS25" i="1"/>
  <c r="CT25" i="1" s="1"/>
  <c r="CS30" i="1"/>
  <c r="CT30" i="1" s="1"/>
  <c r="CS23" i="1"/>
  <c r="CT23" i="1" s="1"/>
  <c r="CS29" i="1"/>
  <c r="CT29" i="1" s="1"/>
  <c r="CS27" i="1"/>
  <c r="CT27" i="1" s="1"/>
  <c r="CS24" i="1"/>
  <c r="CT24" i="1" s="1"/>
  <c r="CS35" i="1"/>
  <c r="CT35" i="1" s="1"/>
  <c r="CS22" i="1"/>
  <c r="CT22" i="1" s="1"/>
  <c r="CS33" i="1"/>
  <c r="CT33" i="1" s="1"/>
  <c r="CS28" i="1"/>
  <c r="CT28" i="1" s="1"/>
  <c r="CS39" i="1"/>
  <c r="CT39" i="1" s="1"/>
  <c r="CS21" i="1"/>
  <c r="CT21" i="1" s="1"/>
  <c r="CS26" i="1"/>
  <c r="CT26" i="1" s="1"/>
  <c r="CS37" i="1"/>
  <c r="CT37" i="1" s="1"/>
  <c r="CS34" i="1"/>
  <c r="CT34" i="1" s="1"/>
  <c r="CS20" i="1"/>
  <c r="CT20" i="1" s="1"/>
  <c r="CS32" i="1"/>
  <c r="CT32" i="1" s="1"/>
  <c r="CH25" i="1"/>
  <c r="CI25" i="1" s="1"/>
  <c r="CH30" i="1"/>
  <c r="CI30" i="1" s="1"/>
  <c r="CH23" i="1"/>
  <c r="CI23" i="1" s="1"/>
  <c r="CH29" i="1"/>
  <c r="CI29" i="1" s="1"/>
  <c r="CH27" i="1"/>
  <c r="CI27" i="1" s="1"/>
  <c r="CH24" i="1"/>
  <c r="CI24" i="1" s="1"/>
  <c r="CH35" i="1"/>
  <c r="CI35" i="1" s="1"/>
  <c r="CH22" i="1"/>
  <c r="CI22" i="1" s="1"/>
  <c r="CH33" i="1"/>
  <c r="CI33" i="1" s="1"/>
  <c r="CH28" i="1"/>
  <c r="CI28" i="1" s="1"/>
  <c r="CH39" i="1"/>
  <c r="CI39" i="1" s="1"/>
  <c r="CH21" i="1"/>
  <c r="CI21" i="1" s="1"/>
  <c r="CH26" i="1"/>
  <c r="CI26" i="1" s="1"/>
  <c r="CH37" i="1"/>
  <c r="CI37" i="1" s="1"/>
  <c r="CH34" i="1"/>
  <c r="CI34" i="1" s="1"/>
  <c r="CH20" i="1"/>
  <c r="CI20" i="1" s="1"/>
  <c r="CH32" i="1"/>
  <c r="CI32" i="1" s="1"/>
  <c r="CH38" i="1"/>
  <c r="CI38" i="1" s="1"/>
  <c r="CH31" i="1"/>
  <c r="CI31" i="1" s="1"/>
  <c r="CH36" i="1"/>
  <c r="CI36" i="1" s="1"/>
  <c r="BW25" i="1"/>
  <c r="BX25" i="1" s="1"/>
  <c r="BW30" i="1"/>
  <c r="BX30" i="1" s="1"/>
  <c r="BW23" i="1"/>
  <c r="BX23" i="1" s="1"/>
  <c r="BW29" i="1"/>
  <c r="BX29" i="1" s="1"/>
  <c r="BW27" i="1"/>
  <c r="BX27" i="1" s="1"/>
  <c r="BW24" i="1"/>
  <c r="BX24" i="1" s="1"/>
  <c r="BW35" i="1"/>
  <c r="BX35" i="1" s="1"/>
  <c r="BW22" i="1"/>
  <c r="BX22" i="1" s="1"/>
  <c r="BW33" i="1"/>
  <c r="BX33" i="1" s="1"/>
  <c r="BW28" i="1"/>
  <c r="BX28" i="1" s="1"/>
  <c r="BW39" i="1"/>
  <c r="BX39" i="1" s="1"/>
  <c r="BW21" i="1"/>
  <c r="BX21" i="1" s="1"/>
  <c r="BW26" i="1"/>
  <c r="BX26" i="1" s="1"/>
  <c r="BW37" i="1"/>
  <c r="BX37" i="1" s="1"/>
  <c r="BW34" i="1"/>
  <c r="BX34" i="1" s="1"/>
  <c r="BW20" i="1"/>
  <c r="BX20" i="1" s="1"/>
  <c r="BW32" i="1"/>
  <c r="BX32" i="1" s="1"/>
  <c r="BW38" i="1"/>
  <c r="BX38" i="1" s="1"/>
  <c r="BW31" i="1"/>
  <c r="BX31" i="1" s="1"/>
  <c r="BW36" i="1"/>
  <c r="BX36" i="1" s="1"/>
  <c r="BL23" i="1"/>
  <c r="BM23" i="1" s="1"/>
  <c r="BL34" i="1"/>
  <c r="BM34" i="1" s="1"/>
  <c r="BL20" i="1"/>
  <c r="BM20" i="1" s="1"/>
  <c r="BL27" i="1"/>
  <c r="BM27" i="1" s="1"/>
  <c r="BL38" i="1"/>
  <c r="BM38" i="1" s="1"/>
  <c r="BL31" i="1"/>
  <c r="BM31" i="1" s="1"/>
  <c r="BL22" i="1"/>
  <c r="BM22" i="1" s="1"/>
  <c r="BL33" i="1"/>
  <c r="BM33" i="1" s="1"/>
  <c r="BL25" i="1"/>
  <c r="BM25" i="1" s="1"/>
  <c r="BL30" i="1"/>
  <c r="BM30" i="1" s="1"/>
  <c r="BL26" i="1"/>
  <c r="BM26" i="1" s="1"/>
  <c r="BL37" i="1"/>
  <c r="BM37" i="1" s="1"/>
  <c r="BL29" i="1"/>
  <c r="BM29" i="1" s="1"/>
  <c r="BL32" i="1"/>
  <c r="BM32" i="1" s="1"/>
  <c r="BL24" i="1"/>
  <c r="BM24" i="1" s="1"/>
  <c r="BL35" i="1"/>
  <c r="BM35" i="1" s="1"/>
  <c r="BL36" i="1"/>
  <c r="BM36" i="1" s="1"/>
  <c r="BL28" i="1"/>
  <c r="BM28" i="1" s="1"/>
  <c r="BL39" i="1"/>
  <c r="BM39" i="1" s="1"/>
  <c r="BL21" i="1"/>
  <c r="BM21" i="1" s="1"/>
  <c r="BA25" i="1"/>
  <c r="BB25" i="1" s="1"/>
  <c r="BA30" i="1"/>
  <c r="BB30" i="1" s="1"/>
  <c r="BA23" i="1"/>
  <c r="BB23" i="1" s="1"/>
  <c r="BA29" i="1"/>
  <c r="BB29" i="1" s="1"/>
  <c r="BA27" i="1"/>
  <c r="BB27" i="1" s="1"/>
  <c r="BA24" i="1"/>
  <c r="BB24" i="1" s="1"/>
  <c r="BA35" i="1"/>
  <c r="BB35" i="1" s="1"/>
  <c r="BA22" i="1"/>
  <c r="BB22" i="1" s="1"/>
  <c r="BA33" i="1"/>
  <c r="BB33" i="1" s="1"/>
  <c r="BA28" i="1"/>
  <c r="BB28" i="1" s="1"/>
  <c r="BA39" i="1"/>
  <c r="BB39" i="1" s="1"/>
  <c r="BA21" i="1"/>
  <c r="BB21" i="1" s="1"/>
  <c r="BA26" i="1"/>
  <c r="BB26" i="1" s="1"/>
  <c r="BA37" i="1"/>
  <c r="BB37" i="1" s="1"/>
  <c r="BA34" i="1"/>
  <c r="BB34" i="1" s="1"/>
  <c r="BA20" i="1"/>
  <c r="BB20" i="1" s="1"/>
  <c r="BA32" i="1"/>
  <c r="BB32" i="1" s="1"/>
  <c r="BA38" i="1"/>
  <c r="BB38" i="1" s="1"/>
  <c r="BA31" i="1"/>
  <c r="BB31" i="1" s="1"/>
  <c r="BA36" i="1"/>
  <c r="BB36" i="1" s="1"/>
  <c r="Z15" i="1"/>
  <c r="AE29" i="1"/>
  <c r="AF29" i="1" s="1"/>
  <c r="AE39" i="1"/>
  <c r="AF39" i="1" s="1"/>
  <c r="AE23" i="1"/>
  <c r="AF23" i="1" s="1"/>
  <c r="KD15" i="1"/>
  <c r="AE33" i="1"/>
  <c r="AF33" i="1" s="1"/>
  <c r="AE22" i="1"/>
  <c r="AF22" i="1" s="1"/>
  <c r="AE36" i="1"/>
  <c r="AF36" i="1" s="1"/>
  <c r="AE32" i="1"/>
  <c r="AF32" i="1" s="1"/>
  <c r="AE26" i="1"/>
  <c r="AF26" i="1" s="1"/>
  <c r="AE21" i="1"/>
  <c r="AF21" i="1" s="1"/>
  <c r="AE35" i="1"/>
  <c r="AF35" i="1" s="1"/>
  <c r="AE24" i="1"/>
  <c r="AF24" i="1" s="1"/>
  <c r="AE38" i="1"/>
  <c r="AF38" i="1" s="1"/>
  <c r="AE34" i="1"/>
  <c r="AF34" i="1" s="1"/>
  <c r="AE28" i="1"/>
  <c r="AF28" i="1" s="1"/>
  <c r="CY15" i="1"/>
  <c r="FB15" i="1"/>
  <c r="FM15" i="1"/>
  <c r="AE37" i="1"/>
  <c r="AF37" i="1" s="1"/>
  <c r="AE27" i="1"/>
  <c r="AF27" i="1" s="1"/>
  <c r="AE31" i="1"/>
  <c r="AF31" i="1" s="1"/>
  <c r="IL15" i="1"/>
  <c r="AE30" i="1"/>
  <c r="AF30" i="1" s="1"/>
  <c r="AE25" i="1"/>
  <c r="AF25" i="1" s="1"/>
  <c r="KO15" i="1"/>
  <c r="JS15" i="1"/>
  <c r="JH15" i="1"/>
  <c r="IA15" i="1"/>
  <c r="HP15" i="1"/>
  <c r="HE15" i="1"/>
  <c r="GT15" i="1"/>
  <c r="GI15" i="1"/>
  <c r="EQ15" i="1"/>
  <c r="EF15" i="1"/>
  <c r="DJ15" i="1"/>
  <c r="CN15" i="1"/>
  <c r="CC15" i="1"/>
  <c r="BR15" i="1"/>
  <c r="BG15" i="1"/>
  <c r="AV15" i="1"/>
  <c r="AK15" i="1"/>
  <c r="AP21" i="1"/>
  <c r="AQ21" i="1" s="1"/>
  <c r="AP24" i="1"/>
  <c r="AQ24" i="1" s="1"/>
  <c r="AP26" i="1"/>
  <c r="AQ26" i="1" s="1"/>
  <c r="AP30" i="1"/>
  <c r="AQ30" i="1" s="1"/>
  <c r="AP38" i="1"/>
  <c r="AQ38" i="1" s="1"/>
  <c r="AP22" i="1"/>
  <c r="AQ22" i="1" s="1"/>
  <c r="AP25" i="1"/>
  <c r="AQ25" i="1" s="1"/>
  <c r="AP27" i="1"/>
  <c r="AQ27" i="1" s="1"/>
  <c r="AP31" i="1"/>
  <c r="AQ31" i="1" s="1"/>
  <c r="AP34" i="1"/>
  <c r="AQ34" i="1" s="1"/>
  <c r="AP39" i="1"/>
  <c r="AQ39" i="1" s="1"/>
  <c r="AP23" i="1"/>
  <c r="AQ23" i="1" s="1"/>
  <c r="AP28" i="1"/>
  <c r="AQ28" i="1" s="1"/>
  <c r="AP32" i="1"/>
  <c r="AQ32" i="1" s="1"/>
  <c r="AP35" i="1"/>
  <c r="AQ35" i="1" s="1"/>
  <c r="AP36" i="1"/>
  <c r="AQ36" i="1" s="1"/>
  <c r="AP29" i="1"/>
  <c r="AQ29" i="1" s="1"/>
  <c r="AP33" i="1"/>
  <c r="AQ33" i="1" s="1"/>
  <c r="AP37" i="1"/>
  <c r="AQ37" i="1" s="1"/>
  <c r="F13" i="1" l="1"/>
  <c r="F15" i="1" s="1"/>
  <c r="G29" i="1"/>
  <c r="G33" i="1"/>
  <c r="G39" i="1"/>
  <c r="G37" i="1" l="1"/>
  <c r="G35" i="1"/>
  <c r="G31" i="1"/>
  <c r="G27" i="1"/>
  <c r="G38" i="1"/>
  <c r="G32" i="1"/>
  <c r="G28" i="1"/>
  <c r="G36" i="1"/>
  <c r="G34" i="1"/>
  <c r="G30" i="1"/>
</calcChain>
</file>

<file path=xl/sharedStrings.xml><?xml version="1.0" encoding="utf-8"?>
<sst xmlns="http://schemas.openxmlformats.org/spreadsheetml/2006/main" count="2935" uniqueCount="285">
  <si>
    <t>Carnitine</t>
  </si>
  <si>
    <t>Data#</t>
  </si>
  <si>
    <t>Data Filename</t>
  </si>
  <si>
    <t>Ret. Time</t>
  </si>
  <si>
    <t>Area</t>
  </si>
  <si>
    <t>MW</t>
  </si>
  <si>
    <t>StabW</t>
  </si>
  <si>
    <t>% div</t>
  </si>
  <si>
    <t>Factor</t>
  </si>
  <si>
    <t>% dev</t>
  </si>
  <si>
    <t>Standard (single) - 1 mg/ml (1:1000)</t>
  </si>
  <si>
    <t>(corresp. to 1 ng)</t>
  </si>
  <si>
    <t>Zellextrakte</t>
  </si>
  <si>
    <t>Area/whole sample</t>
  </si>
  <si>
    <t>Alanine</t>
  </si>
  <si>
    <t>Standard (amino acid mix 1) - 1 mg/ml (1:1000)</t>
  </si>
  <si>
    <t>Peak area</t>
  </si>
  <si>
    <t>undiluted</t>
  </si>
  <si>
    <t>Total volume</t>
  </si>
  <si>
    <t>of the sample</t>
  </si>
  <si>
    <t>per total sample</t>
  </si>
  <si>
    <t>normalized to Std (ng)</t>
  </si>
  <si>
    <t>Factor IT</t>
  </si>
  <si>
    <t>normalized to IT</t>
  </si>
  <si>
    <t>normalization to FW/DW/OD</t>
  </si>
  <si>
    <t>needs to be done here</t>
  </si>
  <si>
    <t>Serine</t>
  </si>
  <si>
    <t>Glycine</t>
  </si>
  <si>
    <t>Glutamine</t>
  </si>
  <si>
    <t>Threonine</t>
  </si>
  <si>
    <t>Glutamate</t>
  </si>
  <si>
    <t>Proline</t>
  </si>
  <si>
    <t>Lysine</t>
  </si>
  <si>
    <t>Histidine</t>
  </si>
  <si>
    <t>Arginine</t>
  </si>
  <si>
    <t>Valine</t>
  </si>
  <si>
    <t>Tyrosine</t>
  </si>
  <si>
    <t>Isoleucine</t>
  </si>
  <si>
    <t>Leucine</t>
  </si>
  <si>
    <t>Phenylalanine</t>
  </si>
  <si>
    <t>Malate</t>
  </si>
  <si>
    <t>Standard (organic acid mix 1) - 1 mg/ml (1:100)</t>
  </si>
  <si>
    <t>Lactate</t>
  </si>
  <si>
    <t>Succinate</t>
  </si>
  <si>
    <t>AMP</t>
  </si>
  <si>
    <t>GMP</t>
  </si>
  <si>
    <t>CMP</t>
  </si>
  <si>
    <t>Citrulline</t>
  </si>
  <si>
    <t>(corresp. to 10 ng)</t>
  </si>
  <si>
    <t>Inosine</t>
  </si>
  <si>
    <t>Methionine</t>
  </si>
  <si>
    <t>Aspartate</t>
  </si>
  <si>
    <t>Ornithine</t>
  </si>
  <si>
    <t>Tryptophan</t>
  </si>
  <si>
    <t>3PGA</t>
  </si>
  <si>
    <t>Isocitrate + Citrate</t>
  </si>
  <si>
    <t>not separated from each other</t>
  </si>
  <si>
    <t>Cis-Aconitate</t>
  </si>
  <si>
    <t>Standard (single) - 1 mg/ml (1:100)</t>
  </si>
  <si>
    <t xml:space="preserve">03/2021 AG Hess - Freibung </t>
  </si>
  <si>
    <t>Asparagine</t>
  </si>
  <si>
    <t>2-Oxoglutarate</t>
  </si>
  <si>
    <t>Standard (organic acid mix) - 1 mg/ml (1:100)</t>
  </si>
  <si>
    <t>GSH</t>
  </si>
  <si>
    <t>GABA</t>
  </si>
  <si>
    <t>bad resolvation, take care!!!</t>
  </si>
  <si>
    <t>none</t>
  </si>
  <si>
    <t>relative response values</t>
  </si>
  <si>
    <t>not applicable!</t>
  </si>
  <si>
    <t>Argininosuccinic acid</t>
  </si>
  <si>
    <t>TMP</t>
  </si>
  <si>
    <t>(dissolved in 1000 µl; 5 µl injected)</t>
  </si>
  <si>
    <t>partially rather fluctuative</t>
  </si>
  <si>
    <t>was the std added in a master mix prior extraction?</t>
  </si>
  <si>
    <t>0121 Carnitin 1000 1ul</t>
  </si>
  <si>
    <t>0122 AS 1000 1ul</t>
  </si>
  <si>
    <t>check</t>
  </si>
  <si>
    <t>partially very low abundances</t>
  </si>
  <si>
    <t>do not overinterpret</t>
  </si>
  <si>
    <t>0129 Citrullin 1000 1ul</t>
  </si>
  <si>
    <t>0130 Ornithin 100 1ul</t>
  </si>
  <si>
    <t>0125  3PGA 100 1ul</t>
  </si>
  <si>
    <t>0125 3PGA 100 1ul</t>
  </si>
  <si>
    <t>no chance, sorry!</t>
  </si>
  <si>
    <t>0123 OS 100 1ul</t>
  </si>
  <si>
    <t>very low signals, close to detection limit.</t>
  </si>
  <si>
    <t>take care, do not overinterpret</t>
  </si>
  <si>
    <t>0133 Aconitat 1000 1ul</t>
  </si>
  <si>
    <t>low signals</t>
  </si>
  <si>
    <t>058 GSH 1 zu 100 1 µl</t>
  </si>
  <si>
    <t>0135 CMP 1000 1ul</t>
  </si>
  <si>
    <t>single - 1:1000</t>
  </si>
  <si>
    <t>0136 GMP 1000 1ul</t>
  </si>
  <si>
    <t>0127 AMP 100 1ul</t>
  </si>
  <si>
    <t>single - 1:100</t>
  </si>
  <si>
    <t>0132 L Arginin succinic acid 1000 1ul</t>
  </si>
  <si>
    <t>single - 1 : 1000</t>
  </si>
  <si>
    <t>relative values</t>
  </si>
  <si>
    <t>Adenine</t>
  </si>
  <si>
    <t>Adenosine</t>
  </si>
  <si>
    <t>No</t>
  </si>
  <si>
    <t>Sample</t>
  </si>
  <si>
    <t>OD</t>
  </si>
  <si>
    <t>Vol</t>
  </si>
  <si>
    <t>Od/Vol</t>
  </si>
  <si>
    <t>Norm to 1 OD/Vol                ≙ Faktor</t>
  </si>
  <si>
    <t>Gesamt</t>
  </si>
  <si>
    <t>Norm to OD/Vol =1</t>
  </si>
  <si>
    <t>Glycine*</t>
  </si>
  <si>
    <t>Average</t>
  </si>
  <si>
    <t>Std</t>
  </si>
  <si>
    <t>WT</t>
  </si>
  <si>
    <t>Total AS</t>
  </si>
  <si>
    <t>0zu1</t>
  </si>
  <si>
    <t>1zu3</t>
  </si>
  <si>
    <t>3zu24</t>
  </si>
  <si>
    <t>12zu24</t>
  </si>
  <si>
    <t>3zu12</t>
  </si>
  <si>
    <t>1zu12</t>
  </si>
  <si>
    <t>1zu24</t>
  </si>
  <si>
    <t>0zu3</t>
  </si>
  <si>
    <t>0zu12</t>
  </si>
  <si>
    <t>0zu24</t>
  </si>
  <si>
    <t>WTzuKO0</t>
  </si>
  <si>
    <t>WTzuKO1</t>
  </si>
  <si>
    <t>WTzuOEX0</t>
  </si>
  <si>
    <t>WTzuOEX1</t>
  </si>
  <si>
    <t>WTzuKO3</t>
  </si>
  <si>
    <t>WTzuOEX3</t>
  </si>
  <si>
    <t>WTzuKO12</t>
  </si>
  <si>
    <t>WTzuOEX12</t>
  </si>
  <si>
    <t>WTzuKO24</t>
  </si>
  <si>
    <t>WTzuOEX24</t>
  </si>
  <si>
    <t>0h</t>
  </si>
  <si>
    <t>1h</t>
  </si>
  <si>
    <t>3h</t>
  </si>
  <si>
    <t>12h</t>
  </si>
  <si>
    <t>24h</t>
  </si>
  <si>
    <t>KOzuOEX0</t>
  </si>
  <si>
    <t>KOzuOEX1</t>
  </si>
  <si>
    <t>KOzuOEX3</t>
  </si>
  <si>
    <t>KOzuOEX12</t>
  </si>
  <si>
    <t>KOzuOEX24</t>
  </si>
  <si>
    <t>Arginosuccinat</t>
  </si>
  <si>
    <t>Statistics</t>
  </si>
  <si>
    <t>-MS analysis Plant Physiology Rostock (S.Timm)</t>
  </si>
  <si>
    <t>0001 WT1 Oh  5ul</t>
  </si>
  <si>
    <t>0002 WT2 Oh  5ul</t>
  </si>
  <si>
    <t>0003 WT1 1h  5ul</t>
  </si>
  <si>
    <t>0004 WT2 1h  5ul</t>
  </si>
  <si>
    <t>0005 WT1 3h  5ul</t>
  </si>
  <si>
    <t>0006 WT2 3h  5ul</t>
  </si>
  <si>
    <t>0009 WT1 12h  5ul</t>
  </si>
  <si>
    <t>0010 WT2 12h  5ul</t>
  </si>
  <si>
    <t>0011 WT1 24h  5ul</t>
  </si>
  <si>
    <t>0012 WT2 24h  5ul</t>
  </si>
  <si>
    <t>0013 Delta NirP1_1 0h  5ul</t>
  </si>
  <si>
    <t>0014 Delta NirP1_2 0h  5ul</t>
  </si>
  <si>
    <t>0015 Delta NirP1_1 1h  5ul</t>
  </si>
  <si>
    <t>0016 Delta NirP1_2 1h  5ul</t>
  </si>
  <si>
    <t>0017 Delta NirP1_1 3h  5ul</t>
  </si>
  <si>
    <t>0018 Delta NirP1_2 3h  5ul</t>
  </si>
  <si>
    <t>0021 Delta NirP1_1 12h  5ul</t>
  </si>
  <si>
    <t>0022 Delta NirP1_2 12h  5ul</t>
  </si>
  <si>
    <t>0023 Delta NirP1_1 124  5ul</t>
  </si>
  <si>
    <t>0024 Delta NirP1_2 124  5ul</t>
  </si>
  <si>
    <t>0037 NirP1_ OE1 0h  5ul</t>
  </si>
  <si>
    <t>0038 NirP1_ OE2 0h  5ul</t>
  </si>
  <si>
    <t>0039 NirP1_ OE1 1h  5ul</t>
  </si>
  <si>
    <t>0040 NirP1_ OE2 1h  5ul</t>
  </si>
  <si>
    <t>0041 NirP1_ OE1 3h  5ul</t>
  </si>
  <si>
    <t>0042 NirP1_ OE2 3h  5ul</t>
  </si>
  <si>
    <t>0045 NirP1_ OE1 12h  5ul</t>
  </si>
  <si>
    <t>0046 NirP1_ OE2 12h  5ul</t>
  </si>
  <si>
    <t>0047 NirP1_ OE1 24h  5ul</t>
  </si>
  <si>
    <t>0048 NirP1_ OE2 24h  5ul</t>
  </si>
  <si>
    <t>WT1_0h</t>
  </si>
  <si>
    <t>WT2_0h</t>
  </si>
  <si>
    <t>WT1_1h</t>
  </si>
  <si>
    <t>WT2_1h</t>
  </si>
  <si>
    <t>WT1_3h</t>
  </si>
  <si>
    <t>WT2_3h</t>
  </si>
  <si>
    <t>WT1_12h</t>
  </si>
  <si>
    <t>WT2_12h</t>
  </si>
  <si>
    <t>WT1_24h</t>
  </si>
  <si>
    <t>WT2_24h</t>
  </si>
  <si>
    <t>Delta-NirP1_1_0h</t>
  </si>
  <si>
    <t>Delta-NirP1_2_0h</t>
  </si>
  <si>
    <t>Delta-NirP1_1_1h</t>
  </si>
  <si>
    <t>Delta-NirP1_2_1h</t>
  </si>
  <si>
    <t>Delta-NirP1_1_3h</t>
  </si>
  <si>
    <t>Delta-NirP1_2_3h</t>
  </si>
  <si>
    <t>Delta-NirP1_1_12h</t>
  </si>
  <si>
    <t>Delta-NirP1_2_12h</t>
  </si>
  <si>
    <t>Delta-NirP1_1_24h</t>
  </si>
  <si>
    <t>Delta-NirP1_2_24h</t>
  </si>
  <si>
    <t xml:space="preserve">0001 WT1 0h  </t>
  </si>
  <si>
    <t xml:space="preserve">0002 WT2 0h </t>
  </si>
  <si>
    <t xml:space="preserve">0003 WT1 1h </t>
  </si>
  <si>
    <t xml:space="preserve">0004 WT2 1h </t>
  </si>
  <si>
    <t xml:space="preserve">0005 WT1 3h </t>
  </si>
  <si>
    <t xml:space="preserve">0006 WT2 3h </t>
  </si>
  <si>
    <t xml:space="preserve">WT 0h </t>
  </si>
  <si>
    <t xml:space="preserve">WT 1h </t>
  </si>
  <si>
    <t xml:space="preserve">WT 3h </t>
  </si>
  <si>
    <t xml:space="preserve">WT 12h </t>
  </si>
  <si>
    <t xml:space="preserve">WT 24h </t>
  </si>
  <si>
    <t xml:space="preserve"> 0h</t>
  </si>
  <si>
    <t xml:space="preserve"> 1h</t>
  </si>
  <si>
    <t xml:space="preserve"> 3h</t>
  </si>
  <si>
    <t xml:space="preserve"> 12h</t>
  </si>
  <si>
    <t xml:space="preserve"> 24h</t>
  </si>
  <si>
    <r>
      <t>Delta_</t>
    </r>
    <r>
      <rPr>
        <i/>
        <sz val="11"/>
        <color theme="1"/>
        <rFont val="Calibri"/>
        <family val="2"/>
        <scheme val="minor"/>
      </rPr>
      <t>nirP1</t>
    </r>
  </si>
  <si>
    <t>Strange value</t>
  </si>
  <si>
    <t>*</t>
  </si>
  <si>
    <t>**</t>
  </si>
  <si>
    <t>***</t>
  </si>
  <si>
    <t>Arginosuccinate</t>
  </si>
  <si>
    <t>Values</t>
  </si>
  <si>
    <t>*strange value /strange fluctuation</t>
  </si>
  <si>
    <t>NirP1_OE1_0h</t>
  </si>
  <si>
    <t>NirP1_OE2_0h</t>
  </si>
  <si>
    <t>NirP1_OE1_1h</t>
  </si>
  <si>
    <t>NirP1_OE2_1h</t>
  </si>
  <si>
    <t>NirP1_OE1_3h</t>
  </si>
  <si>
    <t>NirP1_OE2_3h</t>
  </si>
  <si>
    <t>NirP1_OE1_12h</t>
  </si>
  <si>
    <t>NirP1_OE2_12h</t>
  </si>
  <si>
    <t>NirP1_OE1_24h</t>
  </si>
  <si>
    <t>NirP1_OE2_24h</t>
  </si>
  <si>
    <t xml:space="preserve">ΔnirP1 0h </t>
  </si>
  <si>
    <t xml:space="preserve">ΔnirP1 1h </t>
  </si>
  <si>
    <t xml:space="preserve">ΔnirP1 3h </t>
  </si>
  <si>
    <t xml:space="preserve">ΔnirP1 12h </t>
  </si>
  <si>
    <t xml:space="preserve">ΔnirP1 24h </t>
  </si>
  <si>
    <t xml:space="preserve">NirP1oex 0h </t>
  </si>
  <si>
    <t xml:space="preserve">NirP1oex 1h </t>
  </si>
  <si>
    <t xml:space="preserve">NirP1oex 3h </t>
  </si>
  <si>
    <t xml:space="preserve">NirP1oex 12h </t>
  </si>
  <si>
    <t xml:space="preserve">NirP1oex 24h </t>
  </si>
  <si>
    <t>0025 NirP1_ OE1 0h  5ul</t>
  </si>
  <si>
    <t>0026 NirP1_ OE2 0h  5ul</t>
  </si>
  <si>
    <t>0027 NirP1_ OE1 1h  5ul</t>
  </si>
  <si>
    <t>0028 NirP1_ OE2 1h  5ul</t>
  </si>
  <si>
    <t>0029 NirP1_ OE1 3h  5ul</t>
  </si>
  <si>
    <t>0030 NirP1_ OE2 3h  5ul</t>
  </si>
  <si>
    <t>0033 NirP1_ OE1 12h  5ul</t>
  </si>
  <si>
    <t>0034 NirP1_ OE2 12h  5ul</t>
  </si>
  <si>
    <t>0035 NirP1_ OE1 24h  5ul</t>
  </si>
  <si>
    <t>0036 NirP1_ OE2 24h  5ul</t>
  </si>
  <si>
    <t>NirP1oex</t>
  </si>
  <si>
    <t>ΔnirP1</t>
  </si>
  <si>
    <t>Measurements</t>
  </si>
  <si>
    <t>Total amino acid</t>
  </si>
  <si>
    <t>Single amino acids</t>
  </si>
  <si>
    <r>
      <rPr>
        <b/>
        <sz val="11"/>
        <color theme="1"/>
        <rFont val="Calibri"/>
        <family val="2"/>
      </rPr>
      <t>Δ</t>
    </r>
    <r>
      <rPr>
        <b/>
        <sz val="6.05"/>
        <color theme="1"/>
        <rFont val="Calibri"/>
        <family val="2"/>
      </rPr>
      <t>nirP1</t>
    </r>
  </si>
  <si>
    <t>OEXzuKO0</t>
  </si>
  <si>
    <t>OEXzuKO1</t>
  </si>
  <si>
    <t>OEXzuKO3</t>
  </si>
  <si>
    <t>OEXzuKO12</t>
  </si>
  <si>
    <t>OEXzuKO24</t>
  </si>
  <si>
    <t xml:space="preserve">0007 WT1 12h </t>
  </si>
  <si>
    <t xml:space="preserve">0008 WT2 12h </t>
  </si>
  <si>
    <t xml:space="preserve">0009 WT1 24h </t>
  </si>
  <si>
    <t xml:space="preserve">0010 WT2 24h </t>
  </si>
  <si>
    <t>0011 ΔnirP1_1 0h Δ</t>
  </si>
  <si>
    <t xml:space="preserve">0012 ΔnirP1_2 0h </t>
  </si>
  <si>
    <t xml:space="preserve">0013 ΔnirP1_1 1h </t>
  </si>
  <si>
    <t xml:space="preserve">0014 ΔnirP1_2 1h </t>
  </si>
  <si>
    <t xml:space="preserve">0015 ΔnirP1_1 3h </t>
  </si>
  <si>
    <t xml:space="preserve">0016 ΔnirP1_2 3h </t>
  </si>
  <si>
    <t xml:space="preserve">0017 ΔnirP1_1 12h </t>
  </si>
  <si>
    <t xml:space="preserve">0018 ΔnirP1_2 12h </t>
  </si>
  <si>
    <t xml:space="preserve">0019 ΔnirP1_1 124  </t>
  </si>
  <si>
    <t xml:space="preserve">0020 ΔnirP1_2 124 </t>
  </si>
  <si>
    <t xml:space="preserve">0021 NirP1oex1 0h </t>
  </si>
  <si>
    <t xml:space="preserve">0022 NirP1oex2 0h </t>
  </si>
  <si>
    <t xml:space="preserve">0023 NirP1oex1 1h </t>
  </si>
  <si>
    <t xml:space="preserve">0024 NirP1oex2 1h </t>
  </si>
  <si>
    <t xml:space="preserve">0025 NirP1oex1 3h </t>
  </si>
  <si>
    <t xml:space="preserve">0026 NirP1oex2 3h </t>
  </si>
  <si>
    <t xml:space="preserve">0027 NirP1oex1 12h </t>
  </si>
  <si>
    <t xml:space="preserve">0028 NirP1oex2 12h </t>
  </si>
  <si>
    <t xml:space="preserve">0029 NirP1oex1 24h </t>
  </si>
  <si>
    <t xml:space="preserve">0030 NirP1oex2 24h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</si>
</sst>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"/>
    <numFmt numFmtId="166" formatCode="0.0000"/>
  </numFmts>
  <fonts count="1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9" tint="0.3999755851924192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6.05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6161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</cellStyleXfs>
  <cellXfs count="18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Fill="1" applyAlignment="1">
      <alignment horizontal="center"/>
    </xf>
    <xf numFmtId="0" fontId="1" fillId="2" borderId="0" xfId="1" applyAlignment="1">
      <alignment horizontal="center"/>
    </xf>
    <xf numFmtId="0" fontId="1" fillId="2" borderId="0" xfId="1"/>
    <xf numFmtId="164" fontId="1" fillId="2" borderId="0" xfId="1" applyNumberFormat="1" applyAlignment="1">
      <alignment horizontal="center"/>
    </xf>
    <xf numFmtId="0" fontId="3" fillId="2" borderId="0" xfId="1" applyFont="1" applyAlignment="1">
      <alignment horizontal="center"/>
    </xf>
    <xf numFmtId="0" fontId="1" fillId="0" borderId="0" xfId="1" applyFill="1"/>
    <xf numFmtId="0" fontId="3" fillId="0" borderId="0" xfId="1" applyFont="1" applyFill="1" applyAlignment="1">
      <alignment horizontal="center"/>
    </xf>
    <xf numFmtId="165" fontId="3" fillId="2" borderId="0" xfId="1" applyNumberFormat="1" applyFont="1" applyAlignment="1">
      <alignment horizontal="center"/>
    </xf>
    <xf numFmtId="0" fontId="6" fillId="3" borderId="0" xfId="1" applyFont="1" applyFill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4" fillId="4" borderId="0" xfId="2"/>
    <xf numFmtId="0" fontId="7" fillId="3" borderId="0" xfId="1" applyFont="1" applyFill="1"/>
    <xf numFmtId="0" fontId="4" fillId="4" borderId="0" xfId="2" applyAlignment="1">
      <alignment horizontal="center"/>
    </xf>
    <xf numFmtId="0" fontId="5" fillId="5" borderId="1" xfId="3"/>
    <xf numFmtId="0" fontId="5" fillId="5" borderId="1" xfId="3" applyAlignment="1">
      <alignment horizontal="center"/>
    </xf>
    <xf numFmtId="0" fontId="1" fillId="2" borderId="0" xfId="1" applyAlignment="1">
      <alignment horizontal="left"/>
    </xf>
    <xf numFmtId="0" fontId="6" fillId="2" borderId="0" xfId="1" applyFont="1" applyAlignment="1"/>
    <xf numFmtId="0" fontId="6" fillId="2" borderId="0" xfId="1" applyFont="1"/>
    <xf numFmtId="0" fontId="6" fillId="2" borderId="0" xfId="1" applyFont="1" applyAlignment="1">
      <alignment horizontal="center"/>
    </xf>
    <xf numFmtId="0" fontId="6" fillId="2" borderId="0" xfId="1" applyFont="1" applyAlignment="1">
      <alignment horizontal="left"/>
    </xf>
    <xf numFmtId="3" fontId="1" fillId="2" borderId="0" xfId="1" applyNumberFormat="1" applyAlignment="1">
      <alignment horizontal="center"/>
    </xf>
    <xf numFmtId="0" fontId="6" fillId="3" borderId="0" xfId="1" applyFont="1" applyFill="1" applyAlignment="1">
      <alignment horizontal="left"/>
    </xf>
    <xf numFmtId="0" fontId="7" fillId="3" borderId="0" xfId="0" applyFont="1" applyFill="1"/>
    <xf numFmtId="2" fontId="1" fillId="2" borderId="0" xfId="1" applyNumberFormat="1" applyAlignment="1">
      <alignment horizontal="center"/>
    </xf>
    <xf numFmtId="2" fontId="3" fillId="2" borderId="0" xfId="1" applyNumberFormat="1" applyFont="1" applyAlignment="1">
      <alignment horizontal="center"/>
    </xf>
    <xf numFmtId="0" fontId="6" fillId="3" borderId="0" xfId="1" applyFont="1" applyFill="1" applyAlignment="1">
      <alignment horizontal="center"/>
    </xf>
    <xf numFmtId="3" fontId="1" fillId="2" borderId="0" xfId="1" applyNumberFormat="1"/>
    <xf numFmtId="0" fontId="4" fillId="4" borderId="1" xfId="2" applyBorder="1"/>
    <xf numFmtId="0" fontId="0" fillId="0" borderId="0" xfId="0" applyFill="1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/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11" borderId="13" xfId="0" applyFill="1" applyBorder="1" applyAlignment="1">
      <alignment horizontal="center" vertical="center"/>
    </xf>
    <xf numFmtId="0" fontId="0" fillId="11" borderId="14" xfId="0" applyFill="1" applyBorder="1" applyAlignment="1">
      <alignment horizontal="center" vertical="center"/>
    </xf>
    <xf numFmtId="0" fontId="0" fillId="11" borderId="15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7" fillId="0" borderId="24" xfId="1" applyFont="1" applyFill="1" applyBorder="1" applyAlignment="1">
      <alignment horizontal="center" vertical="center"/>
    </xf>
    <xf numFmtId="0" fontId="7" fillId="0" borderId="25" xfId="1" applyFont="1" applyFill="1" applyBorder="1" applyAlignment="1">
      <alignment horizontal="center" vertical="center"/>
    </xf>
    <xf numFmtId="0" fontId="7" fillId="0" borderId="26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0" fontId="0" fillId="11" borderId="30" xfId="0" applyFill="1" applyBorder="1" applyAlignment="1">
      <alignment horizontal="center" vertical="center"/>
    </xf>
    <xf numFmtId="0" fontId="0" fillId="10" borderId="31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164" fontId="0" fillId="0" borderId="0" xfId="0" applyNumberFormat="1" applyBorder="1"/>
    <xf numFmtId="164" fontId="2" fillId="0" borderId="0" xfId="0" applyNumberFormat="1" applyFont="1" applyBorder="1"/>
    <xf numFmtId="0" fontId="0" fillId="0" borderId="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11" borderId="13" xfId="0" applyFont="1" applyFill="1" applyBorder="1" applyAlignment="1">
      <alignment horizontal="center" vertical="center"/>
    </xf>
    <xf numFmtId="0" fontId="2" fillId="11" borderId="14" xfId="0" applyFont="1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2" fillId="0" borderId="0" xfId="0" applyFont="1"/>
    <xf numFmtId="0" fontId="0" fillId="11" borderId="5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166" fontId="0" fillId="0" borderId="16" xfId="0" applyNumberFormat="1" applyBorder="1" applyAlignment="1">
      <alignment horizontal="center" vertical="center"/>
    </xf>
    <xf numFmtId="166" fontId="0" fillId="0" borderId="0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66" fontId="0" fillId="0" borderId="17" xfId="0" applyNumberFormat="1" applyBorder="1" applyAlignment="1">
      <alignment horizontal="center" vertical="center"/>
    </xf>
    <xf numFmtId="166" fontId="0" fillId="0" borderId="18" xfId="0" applyNumberFormat="1" applyBorder="1" applyAlignment="1">
      <alignment horizontal="center" vertical="center"/>
    </xf>
    <xf numFmtId="166" fontId="0" fillId="0" borderId="19" xfId="0" applyNumberForma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34" xfId="0" applyNumberFormat="1" applyBorder="1" applyAlignment="1">
      <alignment horizontal="center" vertical="center"/>
    </xf>
    <xf numFmtId="164" fontId="0" fillId="0" borderId="35" xfId="0" applyNumberFormat="1" applyBorder="1" applyAlignment="1">
      <alignment horizontal="center" vertical="center"/>
    </xf>
    <xf numFmtId="164" fontId="0" fillId="0" borderId="36" xfId="0" applyNumberForma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6" fontId="0" fillId="0" borderId="28" xfId="0" applyNumberFormat="1" applyBorder="1" applyAlignment="1">
      <alignment horizontal="center" vertical="center"/>
    </xf>
    <xf numFmtId="166" fontId="0" fillId="0" borderId="29" xfId="0" applyNumberFormat="1" applyBorder="1" applyAlignment="1">
      <alignment horizontal="center" vertical="center"/>
    </xf>
    <xf numFmtId="166" fontId="0" fillId="0" borderId="27" xfId="0" applyNumberForma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7" fillId="9" borderId="0" xfId="0" applyFont="1" applyFill="1" applyBorder="1" applyAlignment="1">
      <alignment horizontal="center" vertical="center"/>
    </xf>
    <xf numFmtId="0" fontId="9" fillId="9" borderId="0" xfId="0" applyFont="1" applyFill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10" fillId="8" borderId="0" xfId="0" applyFont="1" applyFill="1" applyAlignment="1">
      <alignment horizontal="center" vertical="center"/>
    </xf>
    <xf numFmtId="0" fontId="7" fillId="8" borderId="0" xfId="0" applyFont="1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7" fillId="9" borderId="16" xfId="0" applyFont="1" applyFill="1" applyBorder="1" applyAlignment="1">
      <alignment horizontal="center" vertical="center"/>
    </xf>
    <xf numFmtId="166" fontId="0" fillId="10" borderId="0" xfId="0" applyNumberFormat="1" applyFill="1" applyBorder="1" applyAlignment="1">
      <alignment horizontal="center" vertical="center"/>
    </xf>
    <xf numFmtId="164" fontId="0" fillId="0" borderId="2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66" fontId="7" fillId="9" borderId="0" xfId="0" applyNumberFormat="1" applyFont="1" applyFill="1" applyAlignment="1">
      <alignment horizontal="center" vertical="center"/>
    </xf>
    <xf numFmtId="166" fontId="7" fillId="9" borderId="2" xfId="0" applyNumberFormat="1" applyFont="1" applyFill="1" applyBorder="1" applyAlignment="1">
      <alignment horizontal="center" vertical="center"/>
    </xf>
    <xf numFmtId="166" fontId="7" fillId="8" borderId="0" xfId="0" applyNumberFormat="1" applyFont="1" applyFill="1" applyAlignment="1">
      <alignment horizontal="center" vertical="center"/>
    </xf>
    <xf numFmtId="166" fontId="7" fillId="8" borderId="2" xfId="0" applyNumberFormat="1" applyFont="1" applyFill="1" applyBorder="1" applyAlignment="1">
      <alignment horizontal="center" vertical="center"/>
    </xf>
    <xf numFmtId="166" fontId="0" fillId="10" borderId="0" xfId="0" applyNumberFormat="1" applyFill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0" fillId="0" borderId="0" xfId="0" applyNumberFormat="1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66" fontId="0" fillId="0" borderId="28" xfId="0" applyNumberFormat="1" applyBorder="1" applyAlignment="1">
      <alignment vertical="center"/>
    </xf>
    <xf numFmtId="166" fontId="0" fillId="0" borderId="29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166" fontId="0" fillId="0" borderId="2" xfId="0" applyNumberFormat="1" applyBorder="1" applyAlignment="1">
      <alignment vertical="center"/>
    </xf>
    <xf numFmtId="166" fontId="0" fillId="0" borderId="18" xfId="0" applyNumberFormat="1" applyBorder="1" applyAlignment="1">
      <alignment vertical="center"/>
    </xf>
    <xf numFmtId="166" fontId="0" fillId="0" borderId="19" xfId="0" applyNumberFormat="1" applyBorder="1" applyAlignment="1">
      <alignment vertical="center"/>
    </xf>
    <xf numFmtId="0" fontId="7" fillId="8" borderId="0" xfId="0" applyFont="1" applyFill="1" applyAlignment="1">
      <alignment horizontal="center" vertical="center"/>
    </xf>
    <xf numFmtId="0" fontId="0" fillId="9" borderId="0" xfId="0" applyFill="1"/>
    <xf numFmtId="0" fontId="0" fillId="9" borderId="17" xfId="0" applyFill="1" applyBorder="1"/>
    <xf numFmtId="0" fontId="0" fillId="0" borderId="19" xfId="0" applyBorder="1"/>
    <xf numFmtId="0" fontId="0" fillId="0" borderId="17" xfId="0" applyBorder="1"/>
    <xf numFmtId="0" fontId="0" fillId="9" borderId="19" xfId="0" applyFill="1" applyBorder="1"/>
    <xf numFmtId="0" fontId="2" fillId="0" borderId="13" xfId="0" applyFont="1" applyBorder="1"/>
    <xf numFmtId="0" fontId="2" fillId="0" borderId="30" xfId="0" applyFont="1" applyBorder="1"/>
    <xf numFmtId="0" fontId="2" fillId="0" borderId="14" xfId="0" applyFont="1" applyBorder="1"/>
    <xf numFmtId="0" fontId="2" fillId="0" borderId="15" xfId="0" applyFont="1" applyBorder="1"/>
    <xf numFmtId="0" fontId="0" fillId="0" borderId="20" xfId="0" applyBorder="1"/>
    <xf numFmtId="0" fontId="0" fillId="0" borderId="30" xfId="0" applyBorder="1"/>
    <xf numFmtId="0" fontId="0" fillId="0" borderId="15" xfId="0" applyBorder="1"/>
    <xf numFmtId="0" fontId="0" fillId="9" borderId="2" xfId="0" applyFill="1" applyBorder="1" applyAlignment="1">
      <alignment horizontal="center" vertical="center"/>
    </xf>
    <xf numFmtId="0" fontId="0" fillId="9" borderId="16" xfId="0" applyFill="1" applyBorder="1" applyAlignment="1">
      <alignment horizontal="center" vertical="center"/>
    </xf>
    <xf numFmtId="0" fontId="0" fillId="9" borderId="19" xfId="0" applyFill="1" applyBorder="1" applyAlignment="1">
      <alignment horizontal="center" vertical="center"/>
    </xf>
    <xf numFmtId="0" fontId="0" fillId="9" borderId="17" xfId="0" applyFill="1" applyBorder="1" applyAlignment="1">
      <alignment horizontal="center" vertical="center"/>
    </xf>
    <xf numFmtId="0" fontId="0" fillId="8" borderId="19" xfId="0" applyFill="1" applyBorder="1" applyAlignment="1">
      <alignment horizontal="center" vertical="center"/>
    </xf>
    <xf numFmtId="166" fontId="0" fillId="9" borderId="0" xfId="0" applyNumberForma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2" fillId="11" borderId="14" xfId="0" applyFont="1" applyFill="1" applyBorder="1" applyAlignment="1">
      <alignment horizontal="center" vertical="center"/>
    </xf>
    <xf numFmtId="0" fontId="2" fillId="11" borderId="15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7" borderId="29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</cellXfs>
  <cellStyles count="4">
    <cellStyle name="Bad" xfId="2" builtinId="27"/>
    <cellStyle name="Good" xfId="1" builtinId="26"/>
    <cellStyle name="Input" xfId="3" builtinId="20"/>
    <cellStyle name="Normal" xfId="0" builtinId="0"/>
  </cellStyles>
  <dxfs count="0"/>
  <tableStyles count="0" defaultTableStyle="TableStyleMedium2" defaultPivotStyle="PivotStyleLight16"/>
  <colors>
    <mruColors>
      <color rgb="FFFF61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2000"/>
              <a:t>WT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Total_AA!$A$29</c:f>
              <c:strCache>
                <c:ptCount val="1"/>
                <c:pt idx="0">
                  <c:v>Asparagine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(Total_AA!$C$29,Total_AA!$E$29,Total_AA!$G$29,Total_AA!$I$29,Total_AA!$K$29)</c:f>
                <c:numCache>
                  <c:formatCode>General</c:formatCode>
                  <c:ptCount val="5"/>
                  <c:pt idx="0">
                    <c:v>0.27471736133413682</c:v>
                  </c:pt>
                  <c:pt idx="1">
                    <c:v>0.32638127003768241</c:v>
                  </c:pt>
                  <c:pt idx="2">
                    <c:v>3.3168873451747238E-2</c:v>
                  </c:pt>
                  <c:pt idx="3">
                    <c:v>0.16138452202261488</c:v>
                  </c:pt>
                  <c:pt idx="4">
                    <c:v>6.7898211367779182E-2</c:v>
                  </c:pt>
                </c:numCache>
              </c:numRef>
            </c:plus>
            <c:minus>
              <c:numRef>
                <c:f>(Total_AA!$C$29,Total_AA!$E$29,Total_AA!$G$29,Total_AA!$I$29,Total_AA!$K$29)</c:f>
                <c:numCache>
                  <c:formatCode>General</c:formatCode>
                  <c:ptCount val="5"/>
                  <c:pt idx="0">
                    <c:v>0.27471736133413682</c:v>
                  </c:pt>
                  <c:pt idx="1">
                    <c:v>0.32638127003768241</c:v>
                  </c:pt>
                  <c:pt idx="2">
                    <c:v>3.3168873451747238E-2</c:v>
                  </c:pt>
                  <c:pt idx="3">
                    <c:v>0.16138452202261488</c:v>
                  </c:pt>
                  <c:pt idx="4">
                    <c:v>6.7898211367779182E-2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(Total_AA!$B$29,Total_AA!$D$29,Total_AA!$F$29,Total_AA!$H$29,Total_AA!$J$29)</c:f>
              <c:numCache>
                <c:formatCode>0.000</c:formatCode>
                <c:ptCount val="5"/>
                <c:pt idx="0">
                  <c:v>1.6473057239820199</c:v>
                </c:pt>
                <c:pt idx="1">
                  <c:v>1.8079025295846853</c:v>
                </c:pt>
                <c:pt idx="2">
                  <c:v>2.0113210763948248</c:v>
                </c:pt>
                <c:pt idx="3">
                  <c:v>1.6884306635688635</c:v>
                </c:pt>
                <c:pt idx="4">
                  <c:v>1.6232061998097849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B73-4F1C-B44A-873B50E7B2DF}"/>
            </c:ext>
          </c:extLst>
        </c:ser>
        <c:ser>
          <c:idx val="1"/>
          <c:order val="1"/>
          <c:tx>
            <c:strRef>
              <c:f>Total_AA!$A$30</c:f>
              <c:strCache>
                <c:ptCount val="1"/>
                <c:pt idx="0">
                  <c:v>Aspartate</c:v>
                </c:pt>
              </c:strCache>
              <c:extLst xmlns:c15="http://schemas.microsoft.com/office/drawing/2012/chart"/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(Total_AA!$C$30,Total_AA!$E$30,Total_AA!$G$30,Total_AA!$I$30,Total_AA!$K$30)</c:f>
                <c:numCache>
                  <c:formatCode>General</c:formatCode>
                  <c:ptCount val="5"/>
                  <c:pt idx="0">
                    <c:v>2.5314910797948365</c:v>
                  </c:pt>
                  <c:pt idx="1">
                    <c:v>1.2661127392534439</c:v>
                  </c:pt>
                  <c:pt idx="2">
                    <c:v>1.3722461462520528</c:v>
                  </c:pt>
                  <c:pt idx="3">
                    <c:v>0.39347976886374214</c:v>
                  </c:pt>
                  <c:pt idx="4">
                    <c:v>1.0005247832362727</c:v>
                  </c:pt>
                </c:numCache>
              </c:numRef>
            </c:plus>
            <c:minus>
              <c:numRef>
                <c:f>(Total_AA!$C$30,Total_AA!$E$30,Total_AA!$G$30,Total_AA!$I$30,Total_AA!$K$30)</c:f>
                <c:numCache>
                  <c:formatCode>General</c:formatCode>
                  <c:ptCount val="5"/>
                  <c:pt idx="0">
                    <c:v>2.5314910797948365</c:v>
                  </c:pt>
                  <c:pt idx="1">
                    <c:v>1.2661127392534439</c:v>
                  </c:pt>
                  <c:pt idx="2">
                    <c:v>1.3722461462520528</c:v>
                  </c:pt>
                  <c:pt idx="3">
                    <c:v>0.39347976886374214</c:v>
                  </c:pt>
                  <c:pt idx="4">
                    <c:v>1.0005247832362727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  <c:extLst xmlns:c15="http://schemas.microsoft.com/office/drawing/2012/chart"/>
            </c:strRef>
          </c:cat>
          <c:val>
            <c:numRef>
              <c:f>(Total_AA!$B$30,Total_AA!$D$30,Total_AA!$F$30,Total_AA!$H$30,Total_AA!$J$30)</c:f>
              <c:numCache>
                <c:formatCode>0.000</c:formatCode>
                <c:ptCount val="5"/>
                <c:pt idx="0">
                  <c:v>25.801534562582113</c:v>
                </c:pt>
                <c:pt idx="1">
                  <c:v>34.499496483855886</c:v>
                </c:pt>
                <c:pt idx="2">
                  <c:v>20.717035269607948</c:v>
                </c:pt>
                <c:pt idx="3">
                  <c:v>7.9211737069835078</c:v>
                </c:pt>
                <c:pt idx="4">
                  <c:v>13.355469435703345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5B73-4F1C-B44A-873B50E7B2DF}"/>
            </c:ext>
          </c:extLst>
        </c:ser>
        <c:ser>
          <c:idx val="2"/>
          <c:order val="2"/>
          <c:tx>
            <c:strRef>
              <c:f>Total_AA!$A$31</c:f>
              <c:strCache>
                <c:ptCount val="1"/>
                <c:pt idx="0">
                  <c:v>Serine</c:v>
                </c:pt>
              </c:strCache>
              <c:extLst xmlns:c15="http://schemas.microsoft.com/office/drawing/2012/chart"/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(Total_AA!$C$31,Total_AA!$E$31,Total_AA!$G$31,Total_AA!$I$31,Total_AA!$K$31)</c:f>
                <c:numCache>
                  <c:formatCode>General</c:formatCode>
                  <c:ptCount val="5"/>
                  <c:pt idx="0">
                    <c:v>1.3011711406807809</c:v>
                  </c:pt>
                  <c:pt idx="1">
                    <c:v>1.7379454357605937</c:v>
                  </c:pt>
                  <c:pt idx="2">
                    <c:v>1.5606187443452944</c:v>
                  </c:pt>
                  <c:pt idx="3">
                    <c:v>0.31813229200561244</c:v>
                  </c:pt>
                  <c:pt idx="4">
                    <c:v>0.28473253891966754</c:v>
                  </c:pt>
                </c:numCache>
              </c:numRef>
            </c:plus>
            <c:minus>
              <c:numRef>
                <c:f>(Total_AA!$C$31,Total_AA!$E$31,Total_AA!$G$31,Total_AA!$I$31,Total_AA!$K$31)</c:f>
                <c:numCache>
                  <c:formatCode>General</c:formatCode>
                  <c:ptCount val="5"/>
                  <c:pt idx="0">
                    <c:v>1.3011711406807809</c:v>
                  </c:pt>
                  <c:pt idx="1">
                    <c:v>1.7379454357605937</c:v>
                  </c:pt>
                  <c:pt idx="2">
                    <c:v>1.5606187443452944</c:v>
                  </c:pt>
                  <c:pt idx="3">
                    <c:v>0.31813229200561244</c:v>
                  </c:pt>
                  <c:pt idx="4">
                    <c:v>0.28473253891966754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  <c:extLst xmlns:c15="http://schemas.microsoft.com/office/drawing/2012/chart"/>
            </c:strRef>
          </c:cat>
          <c:val>
            <c:numRef>
              <c:f>(Total_AA!$B$31,Total_AA!$D$31,Total_AA!$F$31,Total_AA!$H$31,Total_AA!$J$31)</c:f>
              <c:numCache>
                <c:formatCode>0.000</c:formatCode>
                <c:ptCount val="5"/>
                <c:pt idx="0">
                  <c:v>20.611993530411397</c:v>
                </c:pt>
                <c:pt idx="1">
                  <c:v>23.47123958612061</c:v>
                </c:pt>
                <c:pt idx="2">
                  <c:v>15.214118191519741</c:v>
                </c:pt>
                <c:pt idx="3">
                  <c:v>6.013367180625135</c:v>
                </c:pt>
                <c:pt idx="4">
                  <c:v>6.3892046034252239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5B73-4F1C-B44A-873B50E7B2DF}"/>
            </c:ext>
          </c:extLst>
        </c:ser>
        <c:ser>
          <c:idx val="3"/>
          <c:order val="3"/>
          <c:tx>
            <c:strRef>
              <c:f>Total_AA!$A$32</c:f>
              <c:strCache>
                <c:ptCount val="1"/>
                <c:pt idx="0">
                  <c:v>Alanine</c:v>
                </c:pt>
              </c:strCache>
              <c:extLst xmlns:c15="http://schemas.microsoft.com/office/drawing/2012/chart"/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(Total_AA!$C$32,Total_AA!$E$32,Total_AA!$G$32,Total_AA!$I$32,Total_AA!$K$32)</c:f>
                <c:numCache>
                  <c:formatCode>General</c:formatCode>
                  <c:ptCount val="5"/>
                  <c:pt idx="0">
                    <c:v>0.54012913660464434</c:v>
                  </c:pt>
                  <c:pt idx="1">
                    <c:v>4.0087589330973401</c:v>
                  </c:pt>
                  <c:pt idx="2">
                    <c:v>1.6049193811738043</c:v>
                  </c:pt>
                  <c:pt idx="3">
                    <c:v>0.23895044927339182</c:v>
                  </c:pt>
                  <c:pt idx="4">
                    <c:v>0.77069790072802036</c:v>
                  </c:pt>
                </c:numCache>
              </c:numRef>
            </c:plus>
            <c:minus>
              <c:numRef>
                <c:f>(Total_AA!$C$32,Total_AA!$E$32,Total_AA!$G$32,Total_AA!$I$32,Total_AA!$K$32)</c:f>
                <c:numCache>
                  <c:formatCode>General</c:formatCode>
                  <c:ptCount val="5"/>
                  <c:pt idx="0">
                    <c:v>0.54012913660464434</c:v>
                  </c:pt>
                  <c:pt idx="1">
                    <c:v>4.0087589330973401</c:v>
                  </c:pt>
                  <c:pt idx="2">
                    <c:v>1.6049193811738043</c:v>
                  </c:pt>
                  <c:pt idx="3">
                    <c:v>0.23895044927339182</c:v>
                  </c:pt>
                  <c:pt idx="4">
                    <c:v>0.77069790072802036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  <c:extLst xmlns:c15="http://schemas.microsoft.com/office/drawing/2012/chart"/>
            </c:strRef>
          </c:cat>
          <c:val>
            <c:numRef>
              <c:f>(Total_AA!$B$32,Total_AA!$D$32,Total_AA!$F$32,Total_AA!$H$32,Total_AA!$J$32)</c:f>
              <c:numCache>
                <c:formatCode>0.000</c:formatCode>
                <c:ptCount val="5"/>
                <c:pt idx="0">
                  <c:v>40.460350610829281</c:v>
                </c:pt>
                <c:pt idx="1">
                  <c:v>43.273752061413795</c:v>
                </c:pt>
                <c:pt idx="2">
                  <c:v>20.759227652294477</c:v>
                </c:pt>
                <c:pt idx="3">
                  <c:v>13.758557345417508</c:v>
                </c:pt>
                <c:pt idx="4">
                  <c:v>12.322391432525222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5B73-4F1C-B44A-873B50E7B2DF}"/>
            </c:ext>
          </c:extLst>
        </c:ser>
        <c:ser>
          <c:idx val="4"/>
          <c:order val="4"/>
          <c:tx>
            <c:strRef>
              <c:f>Total_AA!$A$33</c:f>
              <c:strCache>
                <c:ptCount val="1"/>
                <c:pt idx="0">
                  <c:v>Glycine*</c:v>
                </c:pt>
              </c:strCache>
              <c:extLst xmlns:c15="http://schemas.microsoft.com/office/drawing/2012/chart"/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(Total_AA!$C$33,Total_AA!$E$33,Total_AA!$G$33,Total_AA!$I$33,Total_AA!$K$33)</c:f>
                <c:numCache>
                  <c:formatCode>General</c:formatCode>
                  <c:ptCount val="5"/>
                  <c:pt idx="0">
                    <c:v>0.39377198194072749</c:v>
                  </c:pt>
                  <c:pt idx="1">
                    <c:v>0.75058345230010026</c:v>
                  </c:pt>
                  <c:pt idx="2">
                    <c:v>0.61669980356376275</c:v>
                  </c:pt>
                  <c:pt idx="3">
                    <c:v>0.3859391240586505</c:v>
                  </c:pt>
                  <c:pt idx="4">
                    <c:v>0.70412045563020209</c:v>
                  </c:pt>
                </c:numCache>
              </c:numRef>
            </c:plus>
            <c:minus>
              <c:numRef>
                <c:f>(Total_AA!$C$33,Total_AA!$E$33,Total_AA!$G$33,Total_AA!$I$33,Total_AA!$K$33)</c:f>
                <c:numCache>
                  <c:formatCode>General</c:formatCode>
                  <c:ptCount val="5"/>
                  <c:pt idx="0">
                    <c:v>0.39377198194072749</c:v>
                  </c:pt>
                  <c:pt idx="1">
                    <c:v>0.75058345230010026</c:v>
                  </c:pt>
                  <c:pt idx="2">
                    <c:v>0.61669980356376275</c:v>
                  </c:pt>
                  <c:pt idx="3">
                    <c:v>0.3859391240586505</c:v>
                  </c:pt>
                  <c:pt idx="4">
                    <c:v>0.70412045563020209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  <c:extLst xmlns:c15="http://schemas.microsoft.com/office/drawing/2012/chart"/>
            </c:strRef>
          </c:cat>
          <c:val>
            <c:numRef>
              <c:f>(Total_AA!$B$33,Total_AA!$D$33,Total_AA!$F$33,Total_AA!$H$33,Total_AA!$J$33)</c:f>
              <c:numCache>
                <c:formatCode>0.000</c:formatCode>
                <c:ptCount val="5"/>
                <c:pt idx="0">
                  <c:v>7.1914505925150358</c:v>
                </c:pt>
                <c:pt idx="1">
                  <c:v>9.8237323254724576</c:v>
                </c:pt>
                <c:pt idx="2">
                  <c:v>8.4929221733948026</c:v>
                </c:pt>
                <c:pt idx="3">
                  <c:v>7.0777480991859019</c:v>
                </c:pt>
                <c:pt idx="4">
                  <c:v>6.7270058201802385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5B73-4F1C-B44A-873B50E7B2DF}"/>
            </c:ext>
          </c:extLst>
        </c:ser>
        <c:ser>
          <c:idx val="5"/>
          <c:order val="5"/>
          <c:tx>
            <c:strRef>
              <c:f>Total_AA!$A$34</c:f>
              <c:strCache>
                <c:ptCount val="1"/>
                <c:pt idx="0">
                  <c:v>Glutamine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(Total_AA!$C$34,Total_AA!$E$34,Total_AA!$G$34,Total_AA!$I$34,Total_AA!$K$34)</c:f>
                <c:numCache>
                  <c:formatCode>General</c:formatCode>
                  <c:ptCount val="5"/>
                  <c:pt idx="0">
                    <c:v>2.9787310255073902</c:v>
                  </c:pt>
                  <c:pt idx="1">
                    <c:v>0.48305995632023446</c:v>
                  </c:pt>
                  <c:pt idx="2">
                    <c:v>9.5498433701810033</c:v>
                  </c:pt>
                  <c:pt idx="3">
                    <c:v>7.2175832848864525</c:v>
                  </c:pt>
                  <c:pt idx="4">
                    <c:v>1.4522029821432341</c:v>
                  </c:pt>
                </c:numCache>
              </c:numRef>
            </c:plus>
            <c:minus>
              <c:numRef>
                <c:f>(Total_AA!$C$34,Total_AA!$E$34,Total_AA!$G$34,Total_AA!$I$34,Total_AA!$K$34)</c:f>
                <c:numCache>
                  <c:formatCode>General</c:formatCode>
                  <c:ptCount val="5"/>
                  <c:pt idx="0">
                    <c:v>2.9787310255073902</c:v>
                  </c:pt>
                  <c:pt idx="1">
                    <c:v>0.48305995632023446</c:v>
                  </c:pt>
                  <c:pt idx="2">
                    <c:v>9.5498433701810033</c:v>
                  </c:pt>
                  <c:pt idx="3">
                    <c:v>7.2175832848864525</c:v>
                  </c:pt>
                  <c:pt idx="4">
                    <c:v>1.4522029821432341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(Total_AA!$B$34,Total_AA!$D$34,Total_AA!$F$34,Total_AA!$H$34,Total_AA!$J$34)</c:f>
              <c:numCache>
                <c:formatCode>0.000</c:formatCode>
                <c:ptCount val="5"/>
                <c:pt idx="0">
                  <c:v>15.548482095617125</c:v>
                </c:pt>
                <c:pt idx="1">
                  <c:v>24.692624122718868</c:v>
                </c:pt>
                <c:pt idx="2">
                  <c:v>39.31614038684021</c:v>
                </c:pt>
                <c:pt idx="3">
                  <c:v>32.778642930010449</c:v>
                </c:pt>
                <c:pt idx="4">
                  <c:v>34.579770370109102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B73-4F1C-B44A-873B50E7B2DF}"/>
            </c:ext>
          </c:extLst>
        </c:ser>
        <c:ser>
          <c:idx val="6"/>
          <c:order val="6"/>
          <c:tx>
            <c:strRef>
              <c:f>Total_AA!$A$35</c:f>
              <c:strCache>
                <c:ptCount val="1"/>
                <c:pt idx="0">
                  <c:v>Threonine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(Total_AA!$C$35,Total_AA!$E$35,Total_AA!$G$35,Total_AA!$I$35,Total_AA!$K$35)</c:f>
                <c:numCache>
                  <c:formatCode>General</c:formatCode>
                  <c:ptCount val="5"/>
                  <c:pt idx="0">
                    <c:v>0.65697644746102135</c:v>
                  </c:pt>
                  <c:pt idx="1">
                    <c:v>0.60429379667559235</c:v>
                  </c:pt>
                  <c:pt idx="2">
                    <c:v>0.90439115491764799</c:v>
                  </c:pt>
                  <c:pt idx="3">
                    <c:v>0.66224779997510641</c:v>
                  </c:pt>
                  <c:pt idx="4">
                    <c:v>0.53826905000614866</c:v>
                  </c:pt>
                </c:numCache>
              </c:numRef>
            </c:plus>
            <c:minus>
              <c:numRef>
                <c:f>(Total_AA!$C$35,Total_AA!$E$35,Total_AA!$G$35,Total_AA!$I$35,Total_AA!$K$35)</c:f>
                <c:numCache>
                  <c:formatCode>General</c:formatCode>
                  <c:ptCount val="5"/>
                  <c:pt idx="0">
                    <c:v>0.65697644746102135</c:v>
                  </c:pt>
                  <c:pt idx="1">
                    <c:v>0.60429379667559235</c:v>
                  </c:pt>
                  <c:pt idx="2">
                    <c:v>0.90439115491764799</c:v>
                  </c:pt>
                  <c:pt idx="3">
                    <c:v>0.66224779997510641</c:v>
                  </c:pt>
                  <c:pt idx="4">
                    <c:v>0.53826905000614866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  <c:extLst xmlns:c15="http://schemas.microsoft.com/office/drawing/2012/chart"/>
            </c:strRef>
          </c:cat>
          <c:val>
            <c:numRef>
              <c:f>(Total_AA!$B$35,Total_AA!$D$35,Total_AA!$F$35,Total_AA!$H$35,Total_AA!$J$35)</c:f>
              <c:numCache>
                <c:formatCode>0.000</c:formatCode>
                <c:ptCount val="5"/>
                <c:pt idx="0">
                  <c:v>9.2936851966417819</c:v>
                </c:pt>
                <c:pt idx="1">
                  <c:v>11.930324204874562</c:v>
                </c:pt>
                <c:pt idx="2">
                  <c:v>10.043007503108278</c:v>
                </c:pt>
                <c:pt idx="3">
                  <c:v>8.8150159321694908</c:v>
                </c:pt>
                <c:pt idx="4">
                  <c:v>8.3618208735418413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5B73-4F1C-B44A-873B50E7B2DF}"/>
            </c:ext>
          </c:extLst>
        </c:ser>
        <c:ser>
          <c:idx val="7"/>
          <c:order val="7"/>
          <c:tx>
            <c:strRef>
              <c:f>Total_AA!$A$36</c:f>
              <c:strCache>
                <c:ptCount val="1"/>
                <c:pt idx="0">
                  <c:v>Glutamate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(Total_AA!$C$36,Total_AA!$E$36,Total_AA!$G$36,Total_AA!$I$36,Total_AA!$K$36)</c:f>
                <c:numCache>
                  <c:formatCode>General</c:formatCode>
                  <c:ptCount val="5"/>
                  <c:pt idx="0">
                    <c:v>2.0340418436057064</c:v>
                  </c:pt>
                  <c:pt idx="1">
                    <c:v>5.4784571331422569</c:v>
                  </c:pt>
                  <c:pt idx="2">
                    <c:v>35.455706708742753</c:v>
                  </c:pt>
                  <c:pt idx="3">
                    <c:v>27.528333745414955</c:v>
                  </c:pt>
                  <c:pt idx="4">
                    <c:v>28.51617119466863</c:v>
                  </c:pt>
                </c:numCache>
              </c:numRef>
            </c:plus>
            <c:minus>
              <c:numRef>
                <c:f>(Total_AA!$C$36,Total_AA!$E$36,Total_AA!$G$36,Total_AA!$I$36,Total_AA!$K$36)</c:f>
                <c:numCache>
                  <c:formatCode>General</c:formatCode>
                  <c:ptCount val="5"/>
                  <c:pt idx="0">
                    <c:v>2.0340418436057064</c:v>
                  </c:pt>
                  <c:pt idx="1">
                    <c:v>5.4784571331422569</c:v>
                  </c:pt>
                  <c:pt idx="2">
                    <c:v>35.455706708742753</c:v>
                  </c:pt>
                  <c:pt idx="3">
                    <c:v>27.528333745414955</c:v>
                  </c:pt>
                  <c:pt idx="4">
                    <c:v>28.51617119466863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(Total_AA!$B$36,Total_AA!$D$36,Total_AA!$F$36,Total_AA!$H$36,Total_AA!$J$36)</c:f>
              <c:numCache>
                <c:formatCode>0.000</c:formatCode>
                <c:ptCount val="5"/>
                <c:pt idx="0">
                  <c:v>497.22578294148116</c:v>
                </c:pt>
                <c:pt idx="1">
                  <c:v>451.39196031143274</c:v>
                </c:pt>
                <c:pt idx="2">
                  <c:v>378.40451900775867</c:v>
                </c:pt>
                <c:pt idx="3">
                  <c:v>352.6008383271614</c:v>
                </c:pt>
                <c:pt idx="4">
                  <c:v>424.03684395944657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B73-4F1C-B44A-873B50E7B2DF}"/>
            </c:ext>
          </c:extLst>
        </c:ser>
        <c:ser>
          <c:idx val="8"/>
          <c:order val="8"/>
          <c:tx>
            <c:strRef>
              <c:f>Total_AA!$A$37</c:f>
              <c:strCache>
                <c:ptCount val="1"/>
                <c:pt idx="0">
                  <c:v>Proline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(Total_AA!$C$37,Total_AA!$E$37,Total_AA!$G$37,Total_AA!$I$37,Total_AA!$K$37)</c:f>
                <c:numCache>
                  <c:formatCode>General</c:formatCode>
                  <c:ptCount val="5"/>
                  <c:pt idx="0">
                    <c:v>0.14443868978318841</c:v>
                  </c:pt>
                  <c:pt idx="1">
                    <c:v>0.79152899536632004</c:v>
                  </c:pt>
                  <c:pt idx="2">
                    <c:v>1.4324304527341176</c:v>
                  </c:pt>
                  <c:pt idx="3">
                    <c:v>3.4993376210075144E-3</c:v>
                  </c:pt>
                  <c:pt idx="4">
                    <c:v>0.12433059237166044</c:v>
                  </c:pt>
                </c:numCache>
              </c:numRef>
            </c:plus>
            <c:minus>
              <c:numRef>
                <c:f>(Total_AA!$C$37,Total_AA!$E$37,Total_AA!$G$37,Total_AA!$I$37,Total_AA!$K$37)</c:f>
                <c:numCache>
                  <c:formatCode>General</c:formatCode>
                  <c:ptCount val="5"/>
                  <c:pt idx="0">
                    <c:v>0.14443868978318841</c:v>
                  </c:pt>
                  <c:pt idx="1">
                    <c:v>0.79152899536632004</c:v>
                  </c:pt>
                  <c:pt idx="2">
                    <c:v>1.4324304527341176</c:v>
                  </c:pt>
                  <c:pt idx="3">
                    <c:v>3.4993376210075144E-3</c:v>
                  </c:pt>
                  <c:pt idx="4">
                    <c:v>0.12433059237166044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  <c:extLst xmlns:c15="http://schemas.microsoft.com/office/drawing/2012/chart"/>
            </c:strRef>
          </c:cat>
          <c:val>
            <c:numRef>
              <c:f>(Total_AA!$B$37,Total_AA!$D$37,Total_AA!$F$37,Total_AA!$H$37,Total_AA!$J$37)</c:f>
              <c:numCache>
                <c:formatCode>0.000</c:formatCode>
                <c:ptCount val="5"/>
                <c:pt idx="0">
                  <c:v>2.9501481460984555</c:v>
                </c:pt>
                <c:pt idx="1">
                  <c:v>3.4846198130049726</c:v>
                </c:pt>
                <c:pt idx="2">
                  <c:v>3.2297829107754055</c:v>
                </c:pt>
                <c:pt idx="3">
                  <c:v>1.1872519538448125</c:v>
                </c:pt>
                <c:pt idx="4">
                  <c:v>1.4323297748783663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D-5B73-4F1C-B44A-873B50E7B2DF}"/>
            </c:ext>
          </c:extLst>
        </c:ser>
        <c:ser>
          <c:idx val="9"/>
          <c:order val="9"/>
          <c:tx>
            <c:strRef>
              <c:f>Total_AA!$A$38</c:f>
              <c:strCache>
                <c:ptCount val="1"/>
                <c:pt idx="0">
                  <c:v>Lysine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(Total_AA!$C$38,Total_AA!$E$38,Total_AA!$G$38,Total_AA!$I$38,Total_AA!$K$38)</c:f>
                <c:numCache>
                  <c:formatCode>General</c:formatCode>
                  <c:ptCount val="5"/>
                  <c:pt idx="0">
                    <c:v>3.2486456649000988</c:v>
                  </c:pt>
                  <c:pt idx="1">
                    <c:v>0.58563952026391064</c:v>
                  </c:pt>
                  <c:pt idx="2">
                    <c:v>9.2134659907050551</c:v>
                  </c:pt>
                  <c:pt idx="3">
                    <c:v>7.8700315598607196</c:v>
                  </c:pt>
                  <c:pt idx="4">
                    <c:v>1.5412713865289618</c:v>
                  </c:pt>
                </c:numCache>
              </c:numRef>
            </c:plus>
            <c:minus>
              <c:numRef>
                <c:f>(Total_AA!$C$38,Total_AA!$E$38,Total_AA!$G$38,Total_AA!$I$38,Total_AA!$K$38)</c:f>
                <c:numCache>
                  <c:formatCode>General</c:formatCode>
                  <c:ptCount val="5"/>
                  <c:pt idx="0">
                    <c:v>3.2486456649000988</c:v>
                  </c:pt>
                  <c:pt idx="1">
                    <c:v>0.58563952026391064</c:v>
                  </c:pt>
                  <c:pt idx="2">
                    <c:v>9.2134659907050551</c:v>
                  </c:pt>
                  <c:pt idx="3">
                    <c:v>7.8700315598607196</c:v>
                  </c:pt>
                  <c:pt idx="4">
                    <c:v>1.5412713865289618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  <c:extLst xmlns:c15="http://schemas.microsoft.com/office/drawing/2012/chart"/>
            </c:strRef>
          </c:cat>
          <c:val>
            <c:numRef>
              <c:f>(Total_AA!$B$38,Total_AA!$D$38,Total_AA!$F$38,Total_AA!$H$38,Total_AA!$J$38)</c:f>
              <c:numCache>
                <c:formatCode>0.000</c:formatCode>
                <c:ptCount val="5"/>
                <c:pt idx="0">
                  <c:v>15.501330167066259</c:v>
                </c:pt>
                <c:pt idx="1">
                  <c:v>24.695313536654304</c:v>
                </c:pt>
                <c:pt idx="2">
                  <c:v>39.216004616365687</c:v>
                </c:pt>
                <c:pt idx="3">
                  <c:v>33.315451993787882</c:v>
                </c:pt>
                <c:pt idx="4">
                  <c:v>33.855662753587687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5B73-4F1C-B44A-873B50E7B2DF}"/>
            </c:ext>
          </c:extLst>
        </c:ser>
        <c:ser>
          <c:idx val="10"/>
          <c:order val="10"/>
          <c:tx>
            <c:strRef>
              <c:f>Total_AA!$A$39</c:f>
              <c:strCache>
                <c:ptCount val="1"/>
                <c:pt idx="0">
                  <c:v>Histidine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(Total_AA!$C$39,Total_AA!$E$39,Total_AA!$G$39,Total_AA!$I$39,Total_AA!$K$39)</c:f>
                <c:numCache>
                  <c:formatCode>General</c:formatCode>
                  <c:ptCount val="5"/>
                  <c:pt idx="0">
                    <c:v>0.26875923168179283</c:v>
                  </c:pt>
                  <c:pt idx="1">
                    <c:v>4.3555940524719894E-4</c:v>
                  </c:pt>
                  <c:pt idx="2">
                    <c:v>0.42379519502302171</c:v>
                  </c:pt>
                  <c:pt idx="3">
                    <c:v>6.0434835595064018E-2</c:v>
                  </c:pt>
                  <c:pt idx="4">
                    <c:v>0.14177975189683173</c:v>
                  </c:pt>
                </c:numCache>
              </c:numRef>
            </c:plus>
            <c:minus>
              <c:numRef>
                <c:f>(Total_AA!$C$39,Total_AA!$E$39,Total_AA!$G$39,Total_AA!$I$39,Total_AA!$K$39)</c:f>
                <c:numCache>
                  <c:formatCode>General</c:formatCode>
                  <c:ptCount val="5"/>
                  <c:pt idx="0">
                    <c:v>0.26875923168179283</c:v>
                  </c:pt>
                  <c:pt idx="1">
                    <c:v>4.3555940524719894E-4</c:v>
                  </c:pt>
                  <c:pt idx="2">
                    <c:v>0.42379519502302171</c:v>
                  </c:pt>
                  <c:pt idx="3">
                    <c:v>6.0434835595064018E-2</c:v>
                  </c:pt>
                  <c:pt idx="4">
                    <c:v>0.14177975189683173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  <c:extLst xmlns:c15="http://schemas.microsoft.com/office/drawing/2012/chart"/>
            </c:strRef>
          </c:cat>
          <c:val>
            <c:numRef>
              <c:f>(Total_AA!$B$39,Total_AA!$D$39,Total_AA!$F$39,Total_AA!$H$39,Total_AA!$J$39)</c:f>
              <c:numCache>
                <c:formatCode>0.000</c:formatCode>
                <c:ptCount val="5"/>
                <c:pt idx="0">
                  <c:v>1.6988277503623035</c:v>
                </c:pt>
                <c:pt idx="1">
                  <c:v>3.0044114170866818</c:v>
                </c:pt>
                <c:pt idx="2">
                  <c:v>1.7193136933591795</c:v>
                </c:pt>
                <c:pt idx="3">
                  <c:v>1.2232325830409683</c:v>
                </c:pt>
                <c:pt idx="4">
                  <c:v>0.93410603765347833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F-5B73-4F1C-B44A-873B50E7B2DF}"/>
            </c:ext>
          </c:extLst>
        </c:ser>
        <c:ser>
          <c:idx val="11"/>
          <c:order val="11"/>
          <c:tx>
            <c:strRef>
              <c:f>Total_AA!$A$40</c:f>
              <c:strCache>
                <c:ptCount val="1"/>
                <c:pt idx="0">
                  <c:v>Arginine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(Total_AA!$C$40,Total_AA!$E$40,Total_AA!$G$40,Total_AA!$I$40,Total_AA!$K$40)</c:f>
                <c:numCache>
                  <c:formatCode>General</c:formatCode>
                  <c:ptCount val="5"/>
                  <c:pt idx="0">
                    <c:v>3.3462521934447693</c:v>
                  </c:pt>
                  <c:pt idx="1">
                    <c:v>3.3094339933580206</c:v>
                  </c:pt>
                  <c:pt idx="2">
                    <c:v>0.81317121029089456</c:v>
                  </c:pt>
                  <c:pt idx="3">
                    <c:v>1.0064673760786109</c:v>
                  </c:pt>
                  <c:pt idx="4">
                    <c:v>0.4679162655343676</c:v>
                  </c:pt>
                </c:numCache>
              </c:numRef>
            </c:plus>
            <c:minus>
              <c:numRef>
                <c:f>(Total_AA!$C$40,Total_AA!$E$40,Total_AA!$G$40,Total_AA!$I$40,Total_AA!$K$40)</c:f>
                <c:numCache>
                  <c:formatCode>General</c:formatCode>
                  <c:ptCount val="5"/>
                  <c:pt idx="0">
                    <c:v>3.3462521934447693</c:v>
                  </c:pt>
                  <c:pt idx="1">
                    <c:v>3.3094339933580206</c:v>
                  </c:pt>
                  <c:pt idx="2">
                    <c:v>0.81317121029089456</c:v>
                  </c:pt>
                  <c:pt idx="3">
                    <c:v>1.0064673760786109</c:v>
                  </c:pt>
                  <c:pt idx="4">
                    <c:v>0.4679162655343676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  <c:extLst xmlns:c15="http://schemas.microsoft.com/office/drawing/2012/chart"/>
            </c:strRef>
          </c:cat>
          <c:val>
            <c:numRef>
              <c:f>(Total_AA!$B$40,Total_AA!$D$40,Total_AA!$F$40,Total_AA!$H$40,Total_AA!$J$40)</c:f>
              <c:numCache>
                <c:formatCode>0.000</c:formatCode>
                <c:ptCount val="5"/>
                <c:pt idx="0">
                  <c:v>16.153442679487078</c:v>
                </c:pt>
                <c:pt idx="1">
                  <c:v>10.309998527721675</c:v>
                </c:pt>
                <c:pt idx="2">
                  <c:v>12.424585608159973</c:v>
                </c:pt>
                <c:pt idx="3">
                  <c:v>7.9906027771825645</c:v>
                </c:pt>
                <c:pt idx="4">
                  <c:v>8.5279107735194017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0-5B73-4F1C-B44A-873B50E7B2DF}"/>
            </c:ext>
          </c:extLst>
        </c:ser>
        <c:ser>
          <c:idx val="12"/>
          <c:order val="12"/>
          <c:tx>
            <c:strRef>
              <c:f>Total_AA!$A$41</c:f>
              <c:strCache>
                <c:ptCount val="1"/>
                <c:pt idx="0">
                  <c:v>Valine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(Total_AA!$C$41,Total_AA!$E$41,Total_AA!$G$41,Total_AA!$I$41,Total_AA!$K$41)</c:f>
                <c:numCache>
                  <c:formatCode>General</c:formatCode>
                  <c:ptCount val="5"/>
                  <c:pt idx="0">
                    <c:v>0.13127765060521401</c:v>
                  </c:pt>
                  <c:pt idx="1">
                    <c:v>0.75538832777338794</c:v>
                  </c:pt>
                  <c:pt idx="2">
                    <c:v>7.7934365684946272E-2</c:v>
                  </c:pt>
                  <c:pt idx="3">
                    <c:v>6.811784956392164E-2</c:v>
                  </c:pt>
                  <c:pt idx="4">
                    <c:v>7.1946148872244153E-2</c:v>
                  </c:pt>
                </c:numCache>
              </c:numRef>
            </c:plus>
            <c:minus>
              <c:numRef>
                <c:f>(Total_AA!$C$41,Total_AA!$E$41,Total_AA!$G$41,Total_AA!$I$41,Total_AA!$K$41)</c:f>
                <c:numCache>
                  <c:formatCode>General</c:formatCode>
                  <c:ptCount val="5"/>
                  <c:pt idx="0">
                    <c:v>0.13127765060521401</c:v>
                  </c:pt>
                  <c:pt idx="1">
                    <c:v>0.75538832777338794</c:v>
                  </c:pt>
                  <c:pt idx="2">
                    <c:v>7.7934365684946272E-2</c:v>
                  </c:pt>
                  <c:pt idx="3">
                    <c:v>6.811784956392164E-2</c:v>
                  </c:pt>
                  <c:pt idx="4">
                    <c:v>7.1946148872244153E-2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  <c:extLst xmlns:c15="http://schemas.microsoft.com/office/drawing/2012/chart"/>
            </c:strRef>
          </c:cat>
          <c:val>
            <c:numRef>
              <c:f>(Total_AA!$B$41,Total_AA!$D$41,Total_AA!$F$41,Total_AA!$H$41,Total_AA!$J$41)</c:f>
              <c:numCache>
                <c:formatCode>0.000</c:formatCode>
                <c:ptCount val="5"/>
                <c:pt idx="0">
                  <c:v>4.6061369181989811</c:v>
                </c:pt>
                <c:pt idx="1">
                  <c:v>4.906553868104762</c:v>
                </c:pt>
                <c:pt idx="2">
                  <c:v>2.8270574881845092</c:v>
                </c:pt>
                <c:pt idx="3">
                  <c:v>2.2898516706241923</c:v>
                </c:pt>
                <c:pt idx="4">
                  <c:v>1.9822696566163975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1-5B73-4F1C-B44A-873B50E7B2DF}"/>
            </c:ext>
          </c:extLst>
        </c:ser>
        <c:ser>
          <c:idx val="13"/>
          <c:order val="13"/>
          <c:tx>
            <c:strRef>
              <c:f>Total_AA!$A$42</c:f>
              <c:strCache>
                <c:ptCount val="1"/>
                <c:pt idx="0">
                  <c:v>Methionine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(Total_AA!$C$42,Total_AA!$E$42,Total_AA!$G$42,Total_AA!$I$42,Total_AA!$K$42)</c:f>
                <c:numCache>
                  <c:formatCode>General</c:formatCode>
                  <c:ptCount val="5"/>
                  <c:pt idx="0">
                    <c:v>0.12346478743449119</c:v>
                  </c:pt>
                  <c:pt idx="1">
                    <c:v>8.651737292263717E-2</c:v>
                  </c:pt>
                  <c:pt idx="2">
                    <c:v>0.27438667343119899</c:v>
                  </c:pt>
                  <c:pt idx="3">
                    <c:v>0.13890843087561144</c:v>
                  </c:pt>
                  <c:pt idx="4">
                    <c:v>3.9021213505640029E-2</c:v>
                  </c:pt>
                </c:numCache>
              </c:numRef>
            </c:plus>
            <c:minus>
              <c:numRef>
                <c:f>(Total_AA!$C$42,Total_AA!$E$42,Total_AA!$G$42,Total_AA!$I$42,Total_AA!$K$42)</c:f>
                <c:numCache>
                  <c:formatCode>General</c:formatCode>
                  <c:ptCount val="5"/>
                  <c:pt idx="0">
                    <c:v>0.12346478743449119</c:v>
                  </c:pt>
                  <c:pt idx="1">
                    <c:v>8.651737292263717E-2</c:v>
                  </c:pt>
                  <c:pt idx="2">
                    <c:v>0.27438667343119899</c:v>
                  </c:pt>
                  <c:pt idx="3">
                    <c:v>0.13890843087561144</c:v>
                  </c:pt>
                  <c:pt idx="4">
                    <c:v>3.9021213505640029E-2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  <c:extLst xmlns:c15="http://schemas.microsoft.com/office/drawing/2012/chart"/>
            </c:strRef>
          </c:cat>
          <c:val>
            <c:numRef>
              <c:f>(Total_AA!$B$42,Total_AA!$D$42,Total_AA!$F$42,Total_AA!$H$42,Total_AA!$J$42)</c:f>
              <c:numCache>
                <c:formatCode>0.000</c:formatCode>
                <c:ptCount val="5"/>
                <c:pt idx="0">
                  <c:v>2.1764091675541199</c:v>
                </c:pt>
                <c:pt idx="1">
                  <c:v>2.077808492786315</c:v>
                </c:pt>
                <c:pt idx="2">
                  <c:v>1.5751194233150541</c:v>
                </c:pt>
                <c:pt idx="3">
                  <c:v>2.1398577683937137</c:v>
                </c:pt>
                <c:pt idx="4">
                  <c:v>1.6067859182679944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2-5B73-4F1C-B44A-873B50E7B2DF}"/>
            </c:ext>
          </c:extLst>
        </c:ser>
        <c:ser>
          <c:idx val="14"/>
          <c:order val="14"/>
          <c:tx>
            <c:strRef>
              <c:f>Total_AA!$A$43</c:f>
              <c:strCache>
                <c:ptCount val="1"/>
                <c:pt idx="0">
                  <c:v>Tyrosine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(Total_AA!$C$43,Total_AA!$E$43,Total_AA!$G$43,Total_AA!$I$43,Total_AA!$K$43)</c:f>
                <c:numCache>
                  <c:formatCode>General</c:formatCode>
                  <c:ptCount val="5"/>
                  <c:pt idx="0">
                    <c:v>0.37589598364049365</c:v>
                  </c:pt>
                  <c:pt idx="1">
                    <c:v>9.6144338454811296E-2</c:v>
                  </c:pt>
                  <c:pt idx="2">
                    <c:v>6.1239148903786012E-2</c:v>
                  </c:pt>
                  <c:pt idx="3">
                    <c:v>0.1637005062737511</c:v>
                  </c:pt>
                  <c:pt idx="4">
                    <c:v>1.3716854030035641E-2</c:v>
                  </c:pt>
                </c:numCache>
              </c:numRef>
            </c:plus>
            <c:minus>
              <c:numRef>
                <c:f>(Total_AA!$C$43,Total_AA!$E$43,Total_AA!$G$43,Total_AA!$I$43,Total_AA!$K$43)</c:f>
                <c:numCache>
                  <c:formatCode>General</c:formatCode>
                  <c:ptCount val="5"/>
                  <c:pt idx="0">
                    <c:v>0.37589598364049365</c:v>
                  </c:pt>
                  <c:pt idx="1">
                    <c:v>9.6144338454811296E-2</c:v>
                  </c:pt>
                  <c:pt idx="2">
                    <c:v>6.1239148903786012E-2</c:v>
                  </c:pt>
                  <c:pt idx="3">
                    <c:v>0.1637005062737511</c:v>
                  </c:pt>
                  <c:pt idx="4">
                    <c:v>1.3716854030035641E-2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  <c:extLst xmlns:c15="http://schemas.microsoft.com/office/drawing/2012/chart"/>
            </c:strRef>
          </c:cat>
          <c:val>
            <c:numRef>
              <c:f>(Total_AA!$B$43,Total_AA!$D$43,Total_AA!$F$43,Total_AA!$H$43,Total_AA!$J$43)</c:f>
              <c:numCache>
                <c:formatCode>0.000</c:formatCode>
                <c:ptCount val="5"/>
                <c:pt idx="0">
                  <c:v>2.6139961727037928</c:v>
                </c:pt>
                <c:pt idx="1">
                  <c:v>2.6968005061302476</c:v>
                </c:pt>
                <c:pt idx="2">
                  <c:v>2.0507434806024785</c:v>
                </c:pt>
                <c:pt idx="3">
                  <c:v>2.5097004914148187</c:v>
                </c:pt>
                <c:pt idx="4">
                  <c:v>1.7106184757564584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3-5B73-4F1C-B44A-873B50E7B2DF}"/>
            </c:ext>
          </c:extLst>
        </c:ser>
        <c:ser>
          <c:idx val="15"/>
          <c:order val="15"/>
          <c:tx>
            <c:strRef>
              <c:f>Total_AA!$A$44</c:f>
              <c:strCache>
                <c:ptCount val="1"/>
                <c:pt idx="0">
                  <c:v>Isoleucine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(Total_AA!$C$44,Total_AA!$E$44,Total_AA!$G$44,Total_AA!$I$44,Total_AA!$K$44)</c:f>
                <c:numCache>
                  <c:formatCode>General</c:formatCode>
                  <c:ptCount val="5"/>
                  <c:pt idx="0">
                    <c:v>0.17904581129774932</c:v>
                  </c:pt>
                  <c:pt idx="1">
                    <c:v>0.38438636484170252</c:v>
                  </c:pt>
                  <c:pt idx="2">
                    <c:v>0.23163884151345362</c:v>
                  </c:pt>
                  <c:pt idx="3">
                    <c:v>0.26420344818573677</c:v>
                  </c:pt>
                  <c:pt idx="4">
                    <c:v>8.1354698299096362E-2</c:v>
                  </c:pt>
                </c:numCache>
              </c:numRef>
            </c:plus>
            <c:minus>
              <c:numRef>
                <c:f>(Total_AA!$C$44,Total_AA!$E$44,Total_AA!$G$44,Total_AA!$I$44,Total_AA!$K$44)</c:f>
                <c:numCache>
                  <c:formatCode>General</c:formatCode>
                  <c:ptCount val="5"/>
                  <c:pt idx="0">
                    <c:v>0.17904581129774932</c:v>
                  </c:pt>
                  <c:pt idx="1">
                    <c:v>0.38438636484170252</c:v>
                  </c:pt>
                  <c:pt idx="2">
                    <c:v>0.23163884151345362</c:v>
                  </c:pt>
                  <c:pt idx="3">
                    <c:v>0.26420344818573677</c:v>
                  </c:pt>
                  <c:pt idx="4">
                    <c:v>8.1354698299096362E-2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  <c:extLst xmlns:c15="http://schemas.microsoft.com/office/drawing/2012/chart"/>
            </c:strRef>
          </c:cat>
          <c:val>
            <c:numRef>
              <c:f>(Total_AA!$B$44,Total_AA!$D$44,Total_AA!$F$44,Total_AA!$H$44,Total_AA!$J$44)</c:f>
              <c:numCache>
                <c:formatCode>0.000</c:formatCode>
                <c:ptCount val="5"/>
                <c:pt idx="0">
                  <c:v>2.9321888942729442</c:v>
                </c:pt>
                <c:pt idx="1">
                  <c:v>3.4662429391005762</c:v>
                </c:pt>
                <c:pt idx="2">
                  <c:v>2.2718925889805259</c:v>
                </c:pt>
                <c:pt idx="3">
                  <c:v>2.061043294759616</c:v>
                </c:pt>
                <c:pt idx="4">
                  <c:v>1.4237340745086788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4-5B73-4F1C-B44A-873B50E7B2DF}"/>
            </c:ext>
          </c:extLst>
        </c:ser>
        <c:ser>
          <c:idx val="16"/>
          <c:order val="16"/>
          <c:tx>
            <c:strRef>
              <c:f>Total_AA!$A$45</c:f>
              <c:strCache>
                <c:ptCount val="1"/>
                <c:pt idx="0">
                  <c:v>Leucine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(Total_AA!$C$45,Total_AA!$E$45,Total_AA!$G$45,Total_AA!$I$45,Total_AA!$K$45)</c:f>
                <c:numCache>
                  <c:formatCode>General</c:formatCode>
                  <c:ptCount val="5"/>
                  <c:pt idx="0">
                    <c:v>1.1371405941791981E-2</c:v>
                  </c:pt>
                  <c:pt idx="1">
                    <c:v>0.39573512565973967</c:v>
                  </c:pt>
                  <c:pt idx="2">
                    <c:v>7.9755907198428844E-3</c:v>
                  </c:pt>
                  <c:pt idx="3">
                    <c:v>3.0607308941181133E-2</c:v>
                  </c:pt>
                  <c:pt idx="4">
                    <c:v>7.8438483799796677E-2</c:v>
                  </c:pt>
                </c:numCache>
              </c:numRef>
            </c:plus>
            <c:minus>
              <c:numRef>
                <c:f>(Total_AA!$C$45,Total_AA!$E$45,Total_AA!$G$45,Total_AA!$I$45,Total_AA!$K$45)</c:f>
                <c:numCache>
                  <c:formatCode>General</c:formatCode>
                  <c:ptCount val="5"/>
                  <c:pt idx="0">
                    <c:v>1.1371405941791981E-2</c:v>
                  </c:pt>
                  <c:pt idx="1">
                    <c:v>0.39573512565973967</c:v>
                  </c:pt>
                  <c:pt idx="2">
                    <c:v>7.9755907198428844E-3</c:v>
                  </c:pt>
                  <c:pt idx="3">
                    <c:v>3.0607308941181133E-2</c:v>
                  </c:pt>
                  <c:pt idx="4">
                    <c:v>7.8438483799796677E-2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  <c:extLst xmlns:c15="http://schemas.microsoft.com/office/drawing/2012/chart"/>
            </c:strRef>
          </c:cat>
          <c:val>
            <c:numRef>
              <c:f>(Total_AA!$B$45,Total_AA!$D$45,Total_AA!$F$45,Total_AA!$H$45,Total_AA!$J$45)</c:f>
              <c:numCache>
                <c:formatCode>0.000</c:formatCode>
                <c:ptCount val="5"/>
                <c:pt idx="0">
                  <c:v>3.4690180097766792</c:v>
                </c:pt>
                <c:pt idx="1">
                  <c:v>3.7696415062811832</c:v>
                </c:pt>
                <c:pt idx="2">
                  <c:v>2.1586153816054821</c:v>
                </c:pt>
                <c:pt idx="3">
                  <c:v>2.8304507401157117</c:v>
                </c:pt>
                <c:pt idx="4">
                  <c:v>2.1444663366947738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5-5B73-4F1C-B44A-873B50E7B2DF}"/>
            </c:ext>
          </c:extLst>
        </c:ser>
        <c:ser>
          <c:idx val="17"/>
          <c:order val="17"/>
          <c:tx>
            <c:strRef>
              <c:f>Total_AA!$A$46</c:f>
              <c:strCache>
                <c:ptCount val="1"/>
                <c:pt idx="0">
                  <c:v>Phenylalanine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(Total_AA!$C$46,Total_AA!$E$46,Total_AA!$G$46,Total_AA!$I$46,Total_AA!$K$46)</c:f>
                <c:numCache>
                  <c:formatCode>General</c:formatCode>
                  <c:ptCount val="5"/>
                  <c:pt idx="0">
                    <c:v>0.37906580223096731</c:v>
                  </c:pt>
                  <c:pt idx="1">
                    <c:v>0.2114333547837659</c:v>
                  </c:pt>
                  <c:pt idx="2">
                    <c:v>0.20508146514124614</c:v>
                  </c:pt>
                  <c:pt idx="3">
                    <c:v>0.13821611688414626</c:v>
                  </c:pt>
                  <c:pt idx="4">
                    <c:v>4.8772017880124086E-2</c:v>
                  </c:pt>
                </c:numCache>
              </c:numRef>
            </c:plus>
            <c:minus>
              <c:numRef>
                <c:f>(Total_AA!$C$46,Total_AA!$E$46,Total_AA!$G$46,Total_AA!$I$46,Total_AA!$K$46)</c:f>
                <c:numCache>
                  <c:formatCode>General</c:formatCode>
                  <c:ptCount val="5"/>
                  <c:pt idx="0">
                    <c:v>0.37906580223096731</c:v>
                  </c:pt>
                  <c:pt idx="1">
                    <c:v>0.2114333547837659</c:v>
                  </c:pt>
                  <c:pt idx="2">
                    <c:v>0.20508146514124614</c:v>
                  </c:pt>
                  <c:pt idx="3">
                    <c:v>0.13821611688414626</c:v>
                  </c:pt>
                  <c:pt idx="4">
                    <c:v>4.8772017880124086E-2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  <c:extLst xmlns:c15="http://schemas.microsoft.com/office/drawing/2012/chart"/>
            </c:strRef>
          </c:cat>
          <c:val>
            <c:numRef>
              <c:f>(Total_AA!$B$46,Total_AA!$D$46,Total_AA!$F$46,Total_AA!$H$46,Total_AA!$J$46)</c:f>
              <c:numCache>
                <c:formatCode>0.000</c:formatCode>
                <c:ptCount val="5"/>
                <c:pt idx="0">
                  <c:v>2.7664770074965208</c:v>
                </c:pt>
                <c:pt idx="1">
                  <c:v>3.0966300439549914</c:v>
                </c:pt>
                <c:pt idx="2">
                  <c:v>2.1198744562826124</c:v>
                </c:pt>
                <c:pt idx="3">
                  <c:v>3.2651421134273164</c:v>
                </c:pt>
                <c:pt idx="4">
                  <c:v>2.142586343710934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6-5B73-4F1C-B44A-873B50E7B2DF}"/>
            </c:ext>
          </c:extLst>
        </c:ser>
        <c:ser>
          <c:idx val="18"/>
          <c:order val="18"/>
          <c:tx>
            <c:strRef>
              <c:f>Total_AA!$A$47</c:f>
              <c:strCache>
                <c:ptCount val="1"/>
                <c:pt idx="0">
                  <c:v>Tryptophan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(Total_AA!$C$47,Total_AA!$E$47,Total_AA!$G$47,Total_AA!$I$47,Total_AA!$K$47)</c:f>
                <c:numCache>
                  <c:formatCode>General</c:formatCode>
                  <c:ptCount val="5"/>
                  <c:pt idx="0">
                    <c:v>0.13066733785255799</c:v>
                  </c:pt>
                  <c:pt idx="1">
                    <c:v>0.1340569150174391</c:v>
                  </c:pt>
                  <c:pt idx="2">
                    <c:v>3.8192322002106982E-2</c:v>
                  </c:pt>
                  <c:pt idx="3">
                    <c:v>3.2521748610985335E-2</c:v>
                  </c:pt>
                  <c:pt idx="4">
                    <c:v>1.5150625124757788E-2</c:v>
                  </c:pt>
                </c:numCache>
              </c:numRef>
            </c:plus>
            <c:minus>
              <c:numRef>
                <c:f>(Total_AA!$C$47,Total_AA!$E$47,Total_AA!$G$47,Total_AA!$I$47,Total_AA!$K$47)</c:f>
                <c:numCache>
                  <c:formatCode>General</c:formatCode>
                  <c:ptCount val="5"/>
                  <c:pt idx="0">
                    <c:v>0.13066733785255799</c:v>
                  </c:pt>
                  <c:pt idx="1">
                    <c:v>0.1340569150174391</c:v>
                  </c:pt>
                  <c:pt idx="2">
                    <c:v>3.8192322002106982E-2</c:v>
                  </c:pt>
                  <c:pt idx="3">
                    <c:v>3.2521748610985335E-2</c:v>
                  </c:pt>
                  <c:pt idx="4">
                    <c:v>1.5150625124757788E-2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  <c:extLst xmlns:c15="http://schemas.microsoft.com/office/drawing/2012/chart"/>
            </c:strRef>
          </c:cat>
          <c:val>
            <c:numRef>
              <c:f>(Total_AA!$B$47,Total_AA!$D$47,Total_AA!$F$47,Total_AA!$H$47,Total_AA!$J$47)</c:f>
              <c:numCache>
                <c:formatCode>0.000</c:formatCode>
                <c:ptCount val="5"/>
                <c:pt idx="0">
                  <c:v>1.0965710586552275</c:v>
                </c:pt>
                <c:pt idx="1">
                  <c:v>1.0844612137094207</c:v>
                </c:pt>
                <c:pt idx="2">
                  <c:v>0.82855174011447852</c:v>
                </c:pt>
                <c:pt idx="3">
                  <c:v>0.98956598631983639</c:v>
                </c:pt>
                <c:pt idx="4">
                  <c:v>0.8621954122632971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7-5B73-4F1C-B44A-873B50E7B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00776632"/>
        <c:axId val="600774008"/>
        <c:extLst/>
      </c:barChart>
      <c:catAx>
        <c:axId val="600776632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00774008"/>
        <c:crosses val="autoZero"/>
        <c:auto val="1"/>
        <c:lblAlgn val="ctr"/>
        <c:lblOffset val="100"/>
        <c:noMultiLvlLbl val="0"/>
      </c:catAx>
      <c:valAx>
        <c:axId val="600774008"/>
        <c:scaling>
          <c:orientation val="minMax"/>
          <c:max val="6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DE" sz="16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ng</a:t>
                </a:r>
                <a:r>
                  <a:rPr lang="de-DE" sz="16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/ (Vol*OD)</a:t>
                </a:r>
                <a:endParaRPr lang="de-DE" sz="16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00776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2000"/>
              <a:t>Threonine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4828165365482193E-2"/>
          <c:y val="6.9933989051578606E-3"/>
          <c:w val="0.84615697875325102"/>
          <c:h val="0.929457252893054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Total_AA!$A$105</c:f>
              <c:strCache>
                <c:ptCount val="1"/>
                <c:pt idx="0">
                  <c:v>WT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(Total_AA!$C$35,Total_AA!$E$35,Total_AA!$G$35,Total_AA!$I$35,Total_AA!$K$35)</c:f>
                <c:numCache>
                  <c:formatCode>General</c:formatCode>
                  <c:ptCount val="5"/>
                  <c:pt idx="0">
                    <c:v>0.65697644746102135</c:v>
                  </c:pt>
                  <c:pt idx="1">
                    <c:v>0.60429379667559235</c:v>
                  </c:pt>
                  <c:pt idx="2">
                    <c:v>0.90439115491764799</c:v>
                  </c:pt>
                  <c:pt idx="3">
                    <c:v>0.66224779997510641</c:v>
                  </c:pt>
                  <c:pt idx="4">
                    <c:v>0.53826905000614866</c:v>
                  </c:pt>
                </c:numCache>
              </c:numRef>
            </c:plus>
            <c:minus>
              <c:numRef>
                <c:f>(Total_AA!$C$35,Total_AA!$E$35,Total_AA!$G$35,Total_AA!$I$35,Total_AA!$K$35)</c:f>
                <c:numCache>
                  <c:formatCode>General</c:formatCode>
                  <c:ptCount val="5"/>
                  <c:pt idx="0">
                    <c:v>0.65697644746102135</c:v>
                  </c:pt>
                  <c:pt idx="1">
                    <c:v>0.60429379667559235</c:v>
                  </c:pt>
                  <c:pt idx="2">
                    <c:v>0.90439115491764799</c:v>
                  </c:pt>
                  <c:pt idx="3">
                    <c:v>0.66224779997510641</c:v>
                  </c:pt>
                  <c:pt idx="4">
                    <c:v>0.53826905000614866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Total_AA!$B$105:$F$105</c:f>
              <c:numCache>
                <c:formatCode>General</c:formatCode>
                <c:ptCount val="5"/>
                <c:pt idx="0">
                  <c:v>9.2936851966417819</c:v>
                </c:pt>
                <c:pt idx="1">
                  <c:v>11.930324204874562</c:v>
                </c:pt>
                <c:pt idx="2">
                  <c:v>10.043007503108278</c:v>
                </c:pt>
                <c:pt idx="3">
                  <c:v>8.8150159321694908</c:v>
                </c:pt>
                <c:pt idx="4">
                  <c:v>8.3618208735418413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E4-4ADD-BBDE-B2D4698DBFAA}"/>
            </c:ext>
          </c:extLst>
        </c:ser>
        <c:ser>
          <c:idx val="1"/>
          <c:order val="1"/>
          <c:tx>
            <c:strRef>
              <c:f>Total_AA!$A$106</c:f>
              <c:strCache>
                <c:ptCount val="1"/>
                <c:pt idx="0">
                  <c:v>ΔnirP1</c:v>
                </c:pt>
              </c:strCache>
            </c:strRef>
          </c:tx>
          <c:spPr>
            <a:solidFill>
              <a:srgbClr val="FF616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(Total_AA!$M$35,Total_AA!$O$35,Total_AA!$Q$35,Total_AA!$S$35,Total_AA!$U$35)</c:f>
                <c:numCache>
                  <c:formatCode>General</c:formatCode>
                  <c:ptCount val="5"/>
                  <c:pt idx="0">
                    <c:v>0.27125195542262492</c:v>
                  </c:pt>
                  <c:pt idx="1">
                    <c:v>4.4224791806431956</c:v>
                  </c:pt>
                  <c:pt idx="2">
                    <c:v>0.43308732726206856</c:v>
                  </c:pt>
                  <c:pt idx="3">
                    <c:v>0.99692252204967391</c:v>
                  </c:pt>
                  <c:pt idx="4">
                    <c:v>1.5043450603730917</c:v>
                  </c:pt>
                </c:numCache>
              </c:numRef>
            </c:plus>
            <c:minus>
              <c:numRef>
                <c:f>(Total_AA!$M$35,Total_AA!$O$35,Total_AA!$Q$35,Total_AA!$S$35,Total_AA!$U$35)</c:f>
                <c:numCache>
                  <c:formatCode>General</c:formatCode>
                  <c:ptCount val="5"/>
                  <c:pt idx="0">
                    <c:v>0.27125195542262492</c:v>
                  </c:pt>
                  <c:pt idx="1">
                    <c:v>4.4224791806431956</c:v>
                  </c:pt>
                  <c:pt idx="2">
                    <c:v>0.43308732726206856</c:v>
                  </c:pt>
                  <c:pt idx="3">
                    <c:v>0.99692252204967391</c:v>
                  </c:pt>
                  <c:pt idx="4">
                    <c:v>1.5043450603730917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Total_AA!$B$106:$F$106</c:f>
              <c:numCache>
                <c:formatCode>General</c:formatCode>
                <c:ptCount val="5"/>
                <c:pt idx="0">
                  <c:v>10.123817108309201</c:v>
                </c:pt>
                <c:pt idx="1">
                  <c:v>14.067034283383517</c:v>
                </c:pt>
                <c:pt idx="2">
                  <c:v>7.9892265017400952</c:v>
                </c:pt>
                <c:pt idx="3">
                  <c:v>8.7283014835813031</c:v>
                </c:pt>
                <c:pt idx="4">
                  <c:v>8.4830015988480838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E4-4ADD-BBDE-B2D4698DBFAA}"/>
            </c:ext>
          </c:extLst>
        </c:ser>
        <c:ser>
          <c:idx val="3"/>
          <c:order val="2"/>
          <c:tx>
            <c:strRef>
              <c:f>Total_AA!$A$107</c:f>
              <c:strCache>
                <c:ptCount val="1"/>
                <c:pt idx="0">
                  <c:v>NirP1oex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(Total_AA!$W$35,Total_AA!$Y$35,Total_AA!$AA$35,Total_AA!$AC$35,Total_AA!$AE$35)</c:f>
                <c:numCache>
                  <c:formatCode>General</c:formatCode>
                  <c:ptCount val="5"/>
                  <c:pt idx="0">
                    <c:v>0.63985020818206007</c:v>
                  </c:pt>
                  <c:pt idx="1">
                    <c:v>0.56382664750058265</c:v>
                  </c:pt>
                  <c:pt idx="2">
                    <c:v>0.24851254714801829</c:v>
                  </c:pt>
                  <c:pt idx="3">
                    <c:v>0.31686241880284438</c:v>
                  </c:pt>
                  <c:pt idx="4">
                    <c:v>0.90634671290739866</c:v>
                  </c:pt>
                </c:numCache>
              </c:numRef>
            </c:plus>
            <c:minus>
              <c:numRef>
                <c:f>(Total_AA!$W$35,Total_AA!$Y$35,Total_AA!$AA$35,Total_AA!$AC$35,Total_AA!$AE$35)</c:f>
                <c:numCache>
                  <c:formatCode>General</c:formatCode>
                  <c:ptCount val="5"/>
                  <c:pt idx="0">
                    <c:v>0.63985020818206007</c:v>
                  </c:pt>
                  <c:pt idx="1">
                    <c:v>0.56382664750058265</c:v>
                  </c:pt>
                  <c:pt idx="2">
                    <c:v>0.24851254714801829</c:v>
                  </c:pt>
                  <c:pt idx="3">
                    <c:v>0.31686241880284438</c:v>
                  </c:pt>
                  <c:pt idx="4">
                    <c:v>0.90634671290739866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Total_AA!$B$107:$F$107</c:f>
              <c:numCache>
                <c:formatCode>General</c:formatCode>
                <c:ptCount val="5"/>
                <c:pt idx="0">
                  <c:v>8.9527454507585063</c:v>
                </c:pt>
                <c:pt idx="1">
                  <c:v>8.9125533293165375</c:v>
                </c:pt>
                <c:pt idx="2">
                  <c:v>7.8957263224870831</c:v>
                </c:pt>
                <c:pt idx="3">
                  <c:v>8.4340131114859496</c:v>
                </c:pt>
                <c:pt idx="4">
                  <c:v>8.2950686682579278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E4-4ADD-BBDE-B2D4698DB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0771384"/>
        <c:axId val="600770400"/>
      </c:barChart>
      <c:catAx>
        <c:axId val="60077138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00770400"/>
        <c:crosses val="autoZero"/>
        <c:auto val="1"/>
        <c:lblAlgn val="ctr"/>
        <c:lblOffset val="100"/>
        <c:noMultiLvlLbl val="0"/>
      </c:catAx>
      <c:valAx>
        <c:axId val="6007704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ng/ (OD*Vol)</a:t>
                </a:r>
                <a:endParaRPr lang="en-US" sz="2000" baseline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00771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967587815125069"/>
          <c:y val="2.029945442365191E-2"/>
          <c:w val="0.12630709534981735"/>
          <c:h val="0.186533012592429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2000"/>
              <a:t>Glutamate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4828165365482193E-2"/>
          <c:y val="6.9933989051578606E-3"/>
          <c:w val="0.84615697875325102"/>
          <c:h val="0.929457252893054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Total_AA!$A$108</c:f>
              <c:strCache>
                <c:ptCount val="1"/>
                <c:pt idx="0">
                  <c:v>WT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(Total_AA!$C$36,Total_AA!$E$36,Total_AA!$G$36,Total_AA!$I$36,Total_AA!$K$36)</c:f>
                <c:numCache>
                  <c:formatCode>General</c:formatCode>
                  <c:ptCount val="5"/>
                  <c:pt idx="0">
                    <c:v>2.0340418436057064</c:v>
                  </c:pt>
                  <c:pt idx="1">
                    <c:v>5.4784571331422569</c:v>
                  </c:pt>
                  <c:pt idx="2">
                    <c:v>35.455706708742753</c:v>
                  </c:pt>
                  <c:pt idx="3">
                    <c:v>27.528333745414955</c:v>
                  </c:pt>
                  <c:pt idx="4">
                    <c:v>28.51617119466863</c:v>
                  </c:pt>
                </c:numCache>
              </c:numRef>
            </c:plus>
            <c:minus>
              <c:numRef>
                <c:f>(Total_AA!$C$36,Total_AA!$E$36,Total_AA!$G$36,Total_AA!$I$36,Total_AA!$K$36)</c:f>
                <c:numCache>
                  <c:formatCode>General</c:formatCode>
                  <c:ptCount val="5"/>
                  <c:pt idx="0">
                    <c:v>2.0340418436057064</c:v>
                  </c:pt>
                  <c:pt idx="1">
                    <c:v>5.4784571331422569</c:v>
                  </c:pt>
                  <c:pt idx="2">
                    <c:v>35.455706708742753</c:v>
                  </c:pt>
                  <c:pt idx="3">
                    <c:v>27.528333745414955</c:v>
                  </c:pt>
                  <c:pt idx="4">
                    <c:v>28.51617119466863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Total_AA!$B$108:$F$108</c:f>
              <c:numCache>
                <c:formatCode>General</c:formatCode>
                <c:ptCount val="5"/>
                <c:pt idx="0">
                  <c:v>497.22578294148116</c:v>
                </c:pt>
                <c:pt idx="1">
                  <c:v>451.39196031143274</c:v>
                </c:pt>
                <c:pt idx="2">
                  <c:v>378.40451900775867</c:v>
                </c:pt>
                <c:pt idx="3">
                  <c:v>352.6008383271614</c:v>
                </c:pt>
                <c:pt idx="4">
                  <c:v>424.03684395944657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A5-4720-A4F9-EFDDAF14ECE8}"/>
            </c:ext>
          </c:extLst>
        </c:ser>
        <c:ser>
          <c:idx val="1"/>
          <c:order val="1"/>
          <c:tx>
            <c:strRef>
              <c:f>Total_AA!$A$109</c:f>
              <c:strCache>
                <c:ptCount val="1"/>
                <c:pt idx="0">
                  <c:v>ΔnirP1</c:v>
                </c:pt>
              </c:strCache>
            </c:strRef>
          </c:tx>
          <c:spPr>
            <a:solidFill>
              <a:srgbClr val="FF616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(Total_AA!$M$36,Total_AA!$O$36,Total_AA!$Q$36,Total_AA!$S$36,Total_AA!$U$36)</c:f>
                <c:numCache>
                  <c:formatCode>General</c:formatCode>
                  <c:ptCount val="5"/>
                  <c:pt idx="0">
                    <c:v>14.372098271300104</c:v>
                  </c:pt>
                  <c:pt idx="1">
                    <c:v>4.6659541772204989</c:v>
                  </c:pt>
                  <c:pt idx="2">
                    <c:v>8.256835040367946</c:v>
                  </c:pt>
                  <c:pt idx="3">
                    <c:v>25.775300878715399</c:v>
                  </c:pt>
                  <c:pt idx="4">
                    <c:v>33.034523386881091</c:v>
                  </c:pt>
                </c:numCache>
              </c:numRef>
            </c:plus>
            <c:minus>
              <c:numRef>
                <c:f>(Total_AA!$M$36,Total_AA!$O$36,Total_AA!$Q$36,Total_AA!$S$36,Total_AA!$U$36)</c:f>
                <c:numCache>
                  <c:formatCode>General</c:formatCode>
                  <c:ptCount val="5"/>
                  <c:pt idx="0">
                    <c:v>14.372098271300104</c:v>
                  </c:pt>
                  <c:pt idx="1">
                    <c:v>4.6659541772204989</c:v>
                  </c:pt>
                  <c:pt idx="2">
                    <c:v>8.256835040367946</c:v>
                  </c:pt>
                  <c:pt idx="3">
                    <c:v>25.775300878715399</c:v>
                  </c:pt>
                  <c:pt idx="4">
                    <c:v>33.034523386881091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Total_AA!$B$109:$F$109</c:f>
              <c:numCache>
                <c:formatCode>General</c:formatCode>
                <c:ptCount val="5"/>
                <c:pt idx="0">
                  <c:v>569.49736496391552</c:v>
                </c:pt>
                <c:pt idx="1">
                  <c:v>494.12409215177695</c:v>
                </c:pt>
                <c:pt idx="2">
                  <c:v>352.41641158695836</c:v>
                </c:pt>
                <c:pt idx="3">
                  <c:v>392.22447656046018</c:v>
                </c:pt>
                <c:pt idx="4">
                  <c:v>413.89189155374243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A5-4720-A4F9-EFDDAF14ECE8}"/>
            </c:ext>
          </c:extLst>
        </c:ser>
        <c:ser>
          <c:idx val="3"/>
          <c:order val="2"/>
          <c:tx>
            <c:strRef>
              <c:f>Total_AA!$A$110</c:f>
              <c:strCache>
                <c:ptCount val="1"/>
                <c:pt idx="0">
                  <c:v>NirP1oex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(Total_AA!$W$36,Total_AA!$Y$36,Total_AA!$AA$36,Total_AA!$AC$36,Total_AA!$AE$36)</c:f>
                <c:numCache>
                  <c:formatCode>General</c:formatCode>
                  <c:ptCount val="5"/>
                  <c:pt idx="0">
                    <c:v>25.577847112688801</c:v>
                  </c:pt>
                  <c:pt idx="1">
                    <c:v>26.651687182934864</c:v>
                  </c:pt>
                  <c:pt idx="2">
                    <c:v>0.75895750436009735</c:v>
                  </c:pt>
                  <c:pt idx="3">
                    <c:v>47.716560720348355</c:v>
                  </c:pt>
                  <c:pt idx="4">
                    <c:v>23.904189483502591</c:v>
                  </c:pt>
                </c:numCache>
              </c:numRef>
            </c:plus>
            <c:minus>
              <c:numRef>
                <c:f>(Total_AA!$W$36,Total_AA!$Y$36,Total_AA!$AA$36,Total_AA!$AC$36,Total_AA!$AE$36)</c:f>
                <c:numCache>
                  <c:formatCode>General</c:formatCode>
                  <c:ptCount val="5"/>
                  <c:pt idx="0">
                    <c:v>25.577847112688801</c:v>
                  </c:pt>
                  <c:pt idx="1">
                    <c:v>26.651687182934864</c:v>
                  </c:pt>
                  <c:pt idx="2">
                    <c:v>0.75895750436009735</c:v>
                  </c:pt>
                  <c:pt idx="3">
                    <c:v>47.716560720348355</c:v>
                  </c:pt>
                  <c:pt idx="4">
                    <c:v>23.904189483502591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Total_AA!$B$110:$F$110</c:f>
              <c:numCache>
                <c:formatCode>General</c:formatCode>
                <c:ptCount val="5"/>
                <c:pt idx="0">
                  <c:v>581.71955911235193</c:v>
                </c:pt>
                <c:pt idx="1">
                  <c:v>534.94154026412843</c:v>
                </c:pt>
                <c:pt idx="2">
                  <c:v>407.39553755115583</c:v>
                </c:pt>
                <c:pt idx="3">
                  <c:v>608.60349894009914</c:v>
                </c:pt>
                <c:pt idx="4">
                  <c:v>718.6942951877387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A5-4720-A4F9-EFDDAF14E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0771384"/>
        <c:axId val="600770400"/>
      </c:barChart>
      <c:catAx>
        <c:axId val="60077138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00770400"/>
        <c:crosses val="autoZero"/>
        <c:auto val="1"/>
        <c:lblAlgn val="ctr"/>
        <c:lblOffset val="100"/>
        <c:noMultiLvlLbl val="0"/>
      </c:catAx>
      <c:valAx>
        <c:axId val="6007704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ng/ (OD*Vol)</a:t>
                </a:r>
                <a:endParaRPr lang="en-US" sz="2000" baseline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00771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363192909439956"/>
          <c:y val="1.0113384195509988E-2"/>
          <c:w val="0.12630709534981735"/>
          <c:h val="8.72188278680454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2000"/>
              <a:t>Proline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4828165365482193E-2"/>
          <c:y val="6.9933989051578606E-3"/>
          <c:w val="0.84615697875325102"/>
          <c:h val="0.929457252893054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Total_AA!$A$111</c:f>
              <c:strCache>
                <c:ptCount val="1"/>
                <c:pt idx="0">
                  <c:v>WT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(Total_AA!$C$37,Total_AA!$E$37,Total_AA!$G$37,Total_AA!$I$37,Total_AA!$K$37)</c:f>
                <c:numCache>
                  <c:formatCode>General</c:formatCode>
                  <c:ptCount val="5"/>
                  <c:pt idx="0">
                    <c:v>0.14443868978318841</c:v>
                  </c:pt>
                  <c:pt idx="1">
                    <c:v>0.79152899536632004</c:v>
                  </c:pt>
                  <c:pt idx="2">
                    <c:v>1.4324304527341176</c:v>
                  </c:pt>
                  <c:pt idx="3">
                    <c:v>3.4993376210075144E-3</c:v>
                  </c:pt>
                  <c:pt idx="4">
                    <c:v>0.12433059237166044</c:v>
                  </c:pt>
                </c:numCache>
              </c:numRef>
            </c:plus>
            <c:minus>
              <c:numRef>
                <c:f>(Total_AA!$C$37,Total_AA!$E$37,Total_AA!$G$37,Total_AA!$I$37,Total_AA!$K$37)</c:f>
                <c:numCache>
                  <c:formatCode>General</c:formatCode>
                  <c:ptCount val="5"/>
                  <c:pt idx="0">
                    <c:v>0.14443868978318841</c:v>
                  </c:pt>
                  <c:pt idx="1">
                    <c:v>0.79152899536632004</c:v>
                  </c:pt>
                  <c:pt idx="2">
                    <c:v>1.4324304527341176</c:v>
                  </c:pt>
                  <c:pt idx="3">
                    <c:v>3.4993376210075144E-3</c:v>
                  </c:pt>
                  <c:pt idx="4">
                    <c:v>0.12433059237166044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Total_AA!$B$111:$F$111</c:f>
              <c:numCache>
                <c:formatCode>General</c:formatCode>
                <c:ptCount val="5"/>
                <c:pt idx="0">
                  <c:v>2.9501481460984555</c:v>
                </c:pt>
                <c:pt idx="1">
                  <c:v>3.4846198130049726</c:v>
                </c:pt>
                <c:pt idx="2">
                  <c:v>3.2297829107754055</c:v>
                </c:pt>
                <c:pt idx="3">
                  <c:v>1.1872519538448125</c:v>
                </c:pt>
                <c:pt idx="4">
                  <c:v>1.4323297748783663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41-4CFF-A963-9B9429229341}"/>
            </c:ext>
          </c:extLst>
        </c:ser>
        <c:ser>
          <c:idx val="1"/>
          <c:order val="1"/>
          <c:tx>
            <c:strRef>
              <c:f>Total_AA!$A$112</c:f>
              <c:strCache>
                <c:ptCount val="1"/>
                <c:pt idx="0">
                  <c:v>ΔnirP1</c:v>
                </c:pt>
              </c:strCache>
            </c:strRef>
          </c:tx>
          <c:spPr>
            <a:solidFill>
              <a:srgbClr val="FF616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(Total_AA!$M$37,Total_AA!$O$37,Total_AA!$Q$37,Total_AA!$S$37,Total_AA!$U$37)</c:f>
                <c:numCache>
                  <c:formatCode>General</c:formatCode>
                  <c:ptCount val="5"/>
                  <c:pt idx="0">
                    <c:v>0.4354230823702982</c:v>
                  </c:pt>
                  <c:pt idx="1">
                    <c:v>2.0594987439058179</c:v>
                  </c:pt>
                  <c:pt idx="2">
                    <c:v>0.13201639477636151</c:v>
                  </c:pt>
                  <c:pt idx="3">
                    <c:v>0.11662016983257915</c:v>
                  </c:pt>
                  <c:pt idx="4">
                    <c:v>0.51464793253736973</c:v>
                  </c:pt>
                </c:numCache>
              </c:numRef>
            </c:plus>
            <c:minus>
              <c:numRef>
                <c:f>(Total_AA!$M$37,Total_AA!$O$37,Total_AA!$Q$37,Total_AA!$S$37,Total_AA!$U$37)</c:f>
                <c:numCache>
                  <c:formatCode>General</c:formatCode>
                  <c:ptCount val="5"/>
                  <c:pt idx="0">
                    <c:v>0.4354230823702982</c:v>
                  </c:pt>
                  <c:pt idx="1">
                    <c:v>2.0594987439058179</c:v>
                  </c:pt>
                  <c:pt idx="2">
                    <c:v>0.13201639477636151</c:v>
                  </c:pt>
                  <c:pt idx="3">
                    <c:v>0.11662016983257915</c:v>
                  </c:pt>
                  <c:pt idx="4">
                    <c:v>0.51464793253736973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Total_AA!$B$112:$F$112</c:f>
              <c:numCache>
                <c:formatCode>General</c:formatCode>
                <c:ptCount val="5"/>
                <c:pt idx="0">
                  <c:v>3.6437135409335388</c:v>
                </c:pt>
                <c:pt idx="1">
                  <c:v>4.9411959130372178</c:v>
                </c:pt>
                <c:pt idx="2">
                  <c:v>2.7240551512732902</c:v>
                </c:pt>
                <c:pt idx="3">
                  <c:v>1.0570298883091396</c:v>
                </c:pt>
                <c:pt idx="4">
                  <c:v>1.1766561234672481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41-4CFF-A963-9B9429229341}"/>
            </c:ext>
          </c:extLst>
        </c:ser>
        <c:ser>
          <c:idx val="3"/>
          <c:order val="2"/>
          <c:tx>
            <c:strRef>
              <c:f>Total_AA!$A$113</c:f>
              <c:strCache>
                <c:ptCount val="1"/>
                <c:pt idx="0">
                  <c:v>NirP1oex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(Total_AA!$W$37,Total_AA!$Y$37,Total_AA!$AA$37,Total_AA!$AC$37,Total_AA!$AE$37)</c:f>
                <c:numCache>
                  <c:formatCode>General</c:formatCode>
                  <c:ptCount val="5"/>
                  <c:pt idx="0">
                    <c:v>0.35169805807222065</c:v>
                  </c:pt>
                  <c:pt idx="1">
                    <c:v>7.2698972604670065E-3</c:v>
                  </c:pt>
                  <c:pt idx="2">
                    <c:v>8.9465899281837569E-2</c:v>
                  </c:pt>
                  <c:pt idx="3">
                    <c:v>6.1707718685907964E-2</c:v>
                  </c:pt>
                  <c:pt idx="4">
                    <c:v>4.4368719743877849E-2</c:v>
                  </c:pt>
                </c:numCache>
              </c:numRef>
            </c:plus>
            <c:minus>
              <c:numRef>
                <c:f>(Total_AA!$W$37,Total_AA!$Y$37,Total_AA!$AA$37,Total_AA!$AC$37,Total_AA!$AE$37)</c:f>
                <c:numCache>
                  <c:formatCode>General</c:formatCode>
                  <c:ptCount val="5"/>
                  <c:pt idx="0">
                    <c:v>0.35169805807222065</c:v>
                  </c:pt>
                  <c:pt idx="1">
                    <c:v>7.2698972604670065E-3</c:v>
                  </c:pt>
                  <c:pt idx="2">
                    <c:v>8.9465899281837569E-2</c:v>
                  </c:pt>
                  <c:pt idx="3">
                    <c:v>6.1707718685907964E-2</c:v>
                  </c:pt>
                  <c:pt idx="4">
                    <c:v>4.4368719743877849E-2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Total_AA!$B$113:$F$113</c:f>
              <c:numCache>
                <c:formatCode>General</c:formatCode>
                <c:ptCount val="5"/>
                <c:pt idx="0">
                  <c:v>3.9226128447783832</c:v>
                </c:pt>
                <c:pt idx="1">
                  <c:v>2.8860464091326783</c:v>
                </c:pt>
                <c:pt idx="2">
                  <c:v>2.1539087553173357</c:v>
                </c:pt>
                <c:pt idx="3">
                  <c:v>1.1755773719979699</c:v>
                </c:pt>
                <c:pt idx="4">
                  <c:v>0.95937434465573324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41-4CFF-A963-9B9429229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0771384"/>
        <c:axId val="600770400"/>
      </c:barChart>
      <c:catAx>
        <c:axId val="60077138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00770400"/>
        <c:crosses val="autoZero"/>
        <c:auto val="1"/>
        <c:lblAlgn val="ctr"/>
        <c:lblOffset val="100"/>
        <c:noMultiLvlLbl val="0"/>
      </c:catAx>
      <c:valAx>
        <c:axId val="6007704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ng/ (OD*Vol)</a:t>
                </a:r>
                <a:endParaRPr lang="en-US" sz="2000" baseline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00771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967587815125069"/>
          <c:y val="2.029945442365191E-2"/>
          <c:w val="0.12630709534981735"/>
          <c:h val="0.186533012592429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2000"/>
              <a:t>Lysine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4828165365482193E-2"/>
          <c:y val="6.9933989051578606E-3"/>
          <c:w val="0.84615697875325102"/>
          <c:h val="0.929457252893054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Total_AA!$A$114</c:f>
              <c:strCache>
                <c:ptCount val="1"/>
                <c:pt idx="0">
                  <c:v>WT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(Total_AA!$C$38,Total_AA!$E$38,Total_AA!$G$38,Total_AA!$I$38,Total_AA!$K$38)</c15:sqref>
                    </c15:fullRef>
                  </c:ext>
                </c:extLst>
                <c:f>(Total_AA!$C$38,Total_AA!$E$38,Total_AA!$G$38,Total_AA!$K$38)</c:f>
                <c:numCache>
                  <c:formatCode>General</c:formatCode>
                  <c:ptCount val="4"/>
                  <c:pt idx="0">
                    <c:v>3.2486456649000988</c:v>
                  </c:pt>
                  <c:pt idx="1">
                    <c:v>0.58563952026391064</c:v>
                  </c:pt>
                  <c:pt idx="2">
                    <c:v>9.2134659907050551</c:v>
                  </c:pt>
                  <c:pt idx="3">
                    <c:v>1.5412713865289618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(Total_AA!$C$38,Total_AA!$E$38,Total_AA!$G$38,Total_AA!$I$38,Total_AA!$K$38)</c15:sqref>
                    </c15:fullRef>
                  </c:ext>
                </c:extLst>
                <c:f>(Total_AA!$C$38,Total_AA!$E$38,Total_AA!$G$38,Total_AA!$K$38)</c:f>
                <c:numCache>
                  <c:formatCode>General</c:formatCode>
                  <c:ptCount val="4"/>
                  <c:pt idx="0">
                    <c:v>3.2486456649000988</c:v>
                  </c:pt>
                  <c:pt idx="1">
                    <c:v>0.58563952026391064</c:v>
                  </c:pt>
                  <c:pt idx="2">
                    <c:v>9.2134659907050551</c:v>
                  </c:pt>
                  <c:pt idx="3">
                    <c:v>1.5412713865289618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Total_AA!$B$86:$F$86</c15:sqref>
                  </c15:fullRef>
                </c:ext>
              </c:extLst>
              <c:f>(Total_AA!$B$86:$D$86,Total_AA!$F$86)</c:f>
              <c:strCache>
                <c:ptCount val="4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24h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Total_AA!$B$114:$F$114</c15:sqref>
                  </c15:fullRef>
                </c:ext>
              </c:extLst>
              <c:f>(Total_AA!$B$114:$D$114,Total_AA!$F$114)</c:f>
              <c:numCache>
                <c:formatCode>General</c:formatCode>
                <c:ptCount val="4"/>
                <c:pt idx="0">
                  <c:v>15.501330167066259</c:v>
                </c:pt>
                <c:pt idx="1">
                  <c:v>24.695313536654304</c:v>
                </c:pt>
                <c:pt idx="2">
                  <c:v>39.216004616365687</c:v>
                </c:pt>
                <c:pt idx="3">
                  <c:v>33.855662753587687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40-49A2-AA29-5A95BD8A9B94}"/>
            </c:ext>
          </c:extLst>
        </c:ser>
        <c:ser>
          <c:idx val="1"/>
          <c:order val="1"/>
          <c:tx>
            <c:strRef>
              <c:f>Total_AA!$A$115</c:f>
              <c:strCache>
                <c:ptCount val="1"/>
                <c:pt idx="0">
                  <c:v>ΔnirP1</c:v>
                </c:pt>
              </c:strCache>
            </c:strRef>
          </c:tx>
          <c:spPr>
            <a:solidFill>
              <a:srgbClr val="FF616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(Total_AA!$M$38,Total_AA!$O$38,Total_AA!$Q$38,Total_AA!$S$38,Total_AA!$U$38)</c15:sqref>
                    </c15:fullRef>
                  </c:ext>
                </c:extLst>
                <c:f>(Total_AA!$M$38,Total_AA!$O$38,Total_AA!$Q$38,Total_AA!$U$38)</c:f>
                <c:numCache>
                  <c:formatCode>General</c:formatCode>
                  <c:ptCount val="4"/>
                  <c:pt idx="0">
                    <c:v>2.516639329887477</c:v>
                  </c:pt>
                  <c:pt idx="1">
                    <c:v>4.2929570042452054</c:v>
                  </c:pt>
                  <c:pt idx="2">
                    <c:v>2.2620099988383373</c:v>
                  </c:pt>
                  <c:pt idx="3">
                    <c:v>5.8553319196485347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(Total_AA!$M$38,Total_AA!$O$38,Total_AA!$Q$38,Total_AA!$S$38,Total_AA!$U$38)</c15:sqref>
                    </c15:fullRef>
                  </c:ext>
                </c:extLst>
                <c:f>(Total_AA!$M$38,Total_AA!$O$38,Total_AA!$Q$38,Total_AA!$U$38)</c:f>
                <c:numCache>
                  <c:formatCode>General</c:formatCode>
                  <c:ptCount val="4"/>
                  <c:pt idx="0">
                    <c:v>2.516639329887477</c:v>
                  </c:pt>
                  <c:pt idx="1">
                    <c:v>4.2929570042452054</c:v>
                  </c:pt>
                  <c:pt idx="2">
                    <c:v>2.2620099988383373</c:v>
                  </c:pt>
                  <c:pt idx="3">
                    <c:v>5.8553319196485347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Total_AA!$B$86:$F$86</c15:sqref>
                  </c15:fullRef>
                </c:ext>
              </c:extLst>
              <c:f>(Total_AA!$B$86:$D$86,Total_AA!$F$86)</c:f>
              <c:strCache>
                <c:ptCount val="4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24h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Total_AA!$B$115:$F$115</c15:sqref>
                  </c15:fullRef>
                </c:ext>
              </c:extLst>
              <c:f>(Total_AA!$B$115:$D$115,Total_AA!$F$115)</c:f>
              <c:numCache>
                <c:formatCode>General</c:formatCode>
                <c:ptCount val="4"/>
                <c:pt idx="0">
                  <c:v>24.345817024594698</c:v>
                </c:pt>
                <c:pt idx="1">
                  <c:v>34.155064297848746</c:v>
                </c:pt>
                <c:pt idx="2">
                  <c:v>40.266360359000366</c:v>
                </c:pt>
                <c:pt idx="3">
                  <c:v>45.530353088123505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40-49A2-AA29-5A95BD8A9B94}"/>
            </c:ext>
          </c:extLst>
        </c:ser>
        <c:ser>
          <c:idx val="3"/>
          <c:order val="2"/>
          <c:tx>
            <c:strRef>
              <c:f>Total_AA!$A$116</c:f>
              <c:strCache>
                <c:ptCount val="1"/>
                <c:pt idx="0">
                  <c:v>NirP1oex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(Total_AA!$W$38,Total_AA!$Y$38,Total_AA!$AA$38,Total_AA!$AC$38,Total_AA!$AE$38)</c15:sqref>
                    </c15:fullRef>
                  </c:ext>
                </c:extLst>
                <c:f>(Total_AA!$W$38,Total_AA!$Y$38,Total_AA!$AA$38,Total_AA!$AE$38)</c:f>
                <c:numCache>
                  <c:formatCode>General</c:formatCode>
                  <c:ptCount val="4"/>
                  <c:pt idx="0">
                    <c:v>5.4578898640327722E-2</c:v>
                  </c:pt>
                  <c:pt idx="1">
                    <c:v>0.72904027922066916</c:v>
                  </c:pt>
                  <c:pt idx="2">
                    <c:v>0.41380086250230796</c:v>
                  </c:pt>
                  <c:pt idx="3">
                    <c:v>4.2437342990979161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(Total_AA!$W$38,Total_AA!$Y$38,Total_AA!$AA$38,Total_AA!$AC$38,Total_AA!$AE$38)</c15:sqref>
                    </c15:fullRef>
                  </c:ext>
                </c:extLst>
                <c:f>(Total_AA!$W$38,Total_AA!$Y$38,Total_AA!$AA$38,Total_AA!$AE$38)</c:f>
                <c:numCache>
                  <c:formatCode>General</c:formatCode>
                  <c:ptCount val="4"/>
                  <c:pt idx="0">
                    <c:v>5.4578898640327722E-2</c:v>
                  </c:pt>
                  <c:pt idx="1">
                    <c:v>0.72904027922066916</c:v>
                  </c:pt>
                  <c:pt idx="2">
                    <c:v>0.41380086250230796</c:v>
                  </c:pt>
                  <c:pt idx="3">
                    <c:v>4.2437342990979161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Total_AA!$B$86:$F$86</c15:sqref>
                  </c15:fullRef>
                </c:ext>
              </c:extLst>
              <c:f>(Total_AA!$B$86:$D$86,Total_AA!$F$86)</c:f>
              <c:strCache>
                <c:ptCount val="4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24h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Total_AA!$B$116:$F$116</c15:sqref>
                  </c15:fullRef>
                </c:ext>
              </c:extLst>
              <c:f>(Total_AA!$B$116:$D$116,Total_AA!$F$116)</c:f>
              <c:numCache>
                <c:formatCode>General</c:formatCode>
                <c:ptCount val="4"/>
                <c:pt idx="0">
                  <c:v>18.154546423898729</c:v>
                </c:pt>
                <c:pt idx="1">
                  <c:v>40.682553143588905</c:v>
                </c:pt>
                <c:pt idx="2">
                  <c:v>13.612076751910301</c:v>
                </c:pt>
                <c:pt idx="3">
                  <c:v>16.624700898178482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40-49A2-AA29-5A95BD8A9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0771384"/>
        <c:axId val="600770400"/>
        <c:extLst/>
      </c:barChart>
      <c:catAx>
        <c:axId val="60077138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00770400"/>
        <c:crosses val="autoZero"/>
        <c:auto val="1"/>
        <c:lblAlgn val="ctr"/>
        <c:lblOffset val="100"/>
        <c:noMultiLvlLbl val="0"/>
      </c:catAx>
      <c:valAx>
        <c:axId val="6007704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ng/ (OD*Vol)</a:t>
                </a:r>
                <a:endParaRPr lang="en-US" sz="2000" baseline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00771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967587815125069"/>
          <c:y val="2.029945442365191E-2"/>
          <c:w val="0.12630709534981735"/>
          <c:h val="0.186533012592429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2000"/>
              <a:t>Histidine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4828165365482193E-2"/>
          <c:y val="6.9933989051578606E-3"/>
          <c:w val="0.84615697875325102"/>
          <c:h val="0.929457252893054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Total_AA!$A$117</c:f>
              <c:strCache>
                <c:ptCount val="1"/>
                <c:pt idx="0">
                  <c:v>WT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(Total_AA!$C$39,Total_AA!$E$39,Total_AA!$G$39,Total_AA!$I$39,Total_AA!$K$39)</c:f>
                <c:numCache>
                  <c:formatCode>General</c:formatCode>
                  <c:ptCount val="5"/>
                  <c:pt idx="0">
                    <c:v>0.26875923168179283</c:v>
                  </c:pt>
                  <c:pt idx="1">
                    <c:v>4.3555940524719894E-4</c:v>
                  </c:pt>
                  <c:pt idx="2">
                    <c:v>0.42379519502302171</c:v>
                  </c:pt>
                  <c:pt idx="3">
                    <c:v>6.0434835595064018E-2</c:v>
                  </c:pt>
                  <c:pt idx="4">
                    <c:v>0.14177975189683173</c:v>
                  </c:pt>
                </c:numCache>
              </c:numRef>
            </c:plus>
            <c:minus>
              <c:numRef>
                <c:f>(Total_AA!$C$39,Total_AA!$E$39,Total_AA!$G$39,Total_AA!$I$39,Total_AA!$K$39)</c:f>
                <c:numCache>
                  <c:formatCode>General</c:formatCode>
                  <c:ptCount val="5"/>
                  <c:pt idx="0">
                    <c:v>0.26875923168179283</c:v>
                  </c:pt>
                  <c:pt idx="1">
                    <c:v>4.3555940524719894E-4</c:v>
                  </c:pt>
                  <c:pt idx="2">
                    <c:v>0.42379519502302171</c:v>
                  </c:pt>
                  <c:pt idx="3">
                    <c:v>6.0434835595064018E-2</c:v>
                  </c:pt>
                  <c:pt idx="4">
                    <c:v>0.14177975189683173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Total_AA!$B$117:$F$117</c:f>
              <c:numCache>
                <c:formatCode>General</c:formatCode>
                <c:ptCount val="5"/>
                <c:pt idx="0">
                  <c:v>1.6988277503623035</c:v>
                </c:pt>
                <c:pt idx="1">
                  <c:v>3.0044114170866818</c:v>
                </c:pt>
                <c:pt idx="2">
                  <c:v>1.7193136933591795</c:v>
                </c:pt>
                <c:pt idx="3">
                  <c:v>1.2232325830409683</c:v>
                </c:pt>
                <c:pt idx="4">
                  <c:v>0.93410603765347833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4C-4720-B918-B1D4287EB17D}"/>
            </c:ext>
          </c:extLst>
        </c:ser>
        <c:ser>
          <c:idx val="1"/>
          <c:order val="1"/>
          <c:tx>
            <c:strRef>
              <c:f>Total_AA!$A$118</c:f>
              <c:strCache>
                <c:ptCount val="1"/>
                <c:pt idx="0">
                  <c:v>ΔnirP1</c:v>
                </c:pt>
              </c:strCache>
            </c:strRef>
          </c:tx>
          <c:spPr>
            <a:solidFill>
              <a:srgbClr val="FF616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(Total_AA!$M$39,Total_AA!$O$39,Total_AA!$Q$39,Total_AA!$S$39,Total_AA!$U$39)</c:f>
                <c:numCache>
                  <c:formatCode>General</c:formatCode>
                  <c:ptCount val="5"/>
                  <c:pt idx="0">
                    <c:v>7.0180737612185684E-2</c:v>
                  </c:pt>
                  <c:pt idx="1">
                    <c:v>3.8811702957138792</c:v>
                  </c:pt>
                  <c:pt idx="2">
                    <c:v>4.7268506719652659E-2</c:v>
                  </c:pt>
                  <c:pt idx="3">
                    <c:v>0.22936399305371047</c:v>
                  </c:pt>
                  <c:pt idx="4">
                    <c:v>0.45280299791624856</c:v>
                  </c:pt>
                </c:numCache>
              </c:numRef>
            </c:plus>
            <c:minus>
              <c:numRef>
                <c:f>(Total_AA!$M$39,Total_AA!$O$39,Total_AA!$Q$39,Total_AA!$S$39,Total_AA!$U$39)</c:f>
                <c:numCache>
                  <c:formatCode>General</c:formatCode>
                  <c:ptCount val="5"/>
                  <c:pt idx="0">
                    <c:v>7.0180737612185684E-2</c:v>
                  </c:pt>
                  <c:pt idx="1">
                    <c:v>3.8811702957138792</c:v>
                  </c:pt>
                  <c:pt idx="2">
                    <c:v>4.7268506719652659E-2</c:v>
                  </c:pt>
                  <c:pt idx="3">
                    <c:v>0.22936399305371047</c:v>
                  </c:pt>
                  <c:pt idx="4">
                    <c:v>0.45280299791624856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Total_AA!$B$118:$F$118</c:f>
              <c:numCache>
                <c:formatCode>General</c:formatCode>
                <c:ptCount val="5"/>
                <c:pt idx="0">
                  <c:v>1.4661226935510243</c:v>
                </c:pt>
                <c:pt idx="1">
                  <c:v>5.1754193534310371</c:v>
                </c:pt>
                <c:pt idx="2">
                  <c:v>1.1906938914519083</c:v>
                </c:pt>
                <c:pt idx="3">
                  <c:v>1.2133843336478973</c:v>
                </c:pt>
                <c:pt idx="4">
                  <c:v>1.3295419117938829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4C-4720-B918-B1D4287EB17D}"/>
            </c:ext>
          </c:extLst>
        </c:ser>
        <c:ser>
          <c:idx val="3"/>
          <c:order val="2"/>
          <c:tx>
            <c:strRef>
              <c:f>Total_AA!$A$119</c:f>
              <c:strCache>
                <c:ptCount val="1"/>
                <c:pt idx="0">
                  <c:v>NirP1oex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(Total_AA!$W$39,Total_AA!$Y$39,Total_AA!$AA$39,Total_AA!$AC$39,Total_AA!$AE$39)</c:f>
                <c:numCache>
                  <c:formatCode>General</c:formatCode>
                  <c:ptCount val="5"/>
                  <c:pt idx="0">
                    <c:v>0.19401400765155491</c:v>
                  </c:pt>
                  <c:pt idx="1">
                    <c:v>8.7175340146953162E-2</c:v>
                  </c:pt>
                  <c:pt idx="2">
                    <c:v>0.2522622029593265</c:v>
                  </c:pt>
                  <c:pt idx="3">
                    <c:v>0.51192542681090292</c:v>
                  </c:pt>
                  <c:pt idx="4">
                    <c:v>7.238199191949829E-2</c:v>
                  </c:pt>
                </c:numCache>
              </c:numRef>
            </c:plus>
            <c:minus>
              <c:numRef>
                <c:f>(Total_AA!$W$39,Total_AA!$Y$39,Total_AA!$AA$39,Total_AA!$AC$39,Total_AA!$AE$39)</c:f>
                <c:numCache>
                  <c:formatCode>General</c:formatCode>
                  <c:ptCount val="5"/>
                  <c:pt idx="0">
                    <c:v>0.19401400765155491</c:v>
                  </c:pt>
                  <c:pt idx="1">
                    <c:v>8.7175340146953162E-2</c:v>
                  </c:pt>
                  <c:pt idx="2">
                    <c:v>0.2522622029593265</c:v>
                  </c:pt>
                  <c:pt idx="3">
                    <c:v>0.51192542681090292</c:v>
                  </c:pt>
                  <c:pt idx="4">
                    <c:v>7.238199191949829E-2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Total_AA!$B$119:$F$119</c:f>
              <c:numCache>
                <c:formatCode>General</c:formatCode>
                <c:ptCount val="5"/>
                <c:pt idx="0">
                  <c:v>1.8993808592681336</c:v>
                </c:pt>
                <c:pt idx="1">
                  <c:v>1.957498153000266</c:v>
                </c:pt>
                <c:pt idx="2">
                  <c:v>1.121282545632911</c:v>
                </c:pt>
                <c:pt idx="3">
                  <c:v>1.2347461614948949</c:v>
                </c:pt>
                <c:pt idx="4">
                  <c:v>0.77692254301945129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4C-4720-B918-B1D4287EB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0771384"/>
        <c:axId val="600770400"/>
      </c:barChart>
      <c:catAx>
        <c:axId val="600771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00770400"/>
        <c:crosses val="autoZero"/>
        <c:auto val="1"/>
        <c:lblAlgn val="ctr"/>
        <c:lblOffset val="100"/>
        <c:noMultiLvlLbl val="0"/>
      </c:catAx>
      <c:valAx>
        <c:axId val="6007704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ng/ (OD*Vol)</a:t>
                </a:r>
                <a:endParaRPr lang="en-US" sz="2000" baseline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00771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967587815125069"/>
          <c:y val="2.029945442365191E-2"/>
          <c:w val="0.12630709534981735"/>
          <c:h val="0.186533012592429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2000"/>
              <a:t>Arginine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4828165365482193E-2"/>
          <c:y val="6.9933989051578606E-3"/>
          <c:w val="0.84615697875325102"/>
          <c:h val="0.929457252893054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Total_AA!$A$120</c:f>
              <c:strCache>
                <c:ptCount val="1"/>
                <c:pt idx="0">
                  <c:v>WT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(Total_AA!$C$40,Total_AA!$E$40,Total_AA!$G$40,Total_AA!$I$40,Total_AA!$K$40)</c:f>
                <c:numCache>
                  <c:formatCode>General</c:formatCode>
                  <c:ptCount val="5"/>
                  <c:pt idx="0">
                    <c:v>3.3462521934447693</c:v>
                  </c:pt>
                  <c:pt idx="1">
                    <c:v>3.3094339933580206</c:v>
                  </c:pt>
                  <c:pt idx="2">
                    <c:v>0.81317121029089456</c:v>
                  </c:pt>
                  <c:pt idx="3">
                    <c:v>1.0064673760786109</c:v>
                  </c:pt>
                  <c:pt idx="4">
                    <c:v>0.4679162655343676</c:v>
                  </c:pt>
                </c:numCache>
              </c:numRef>
            </c:plus>
            <c:minus>
              <c:numRef>
                <c:f>(Total_AA!$C$40,Total_AA!$E$40,Total_AA!$G$40,Total_AA!$I$40,Total_AA!$K$40)</c:f>
                <c:numCache>
                  <c:formatCode>General</c:formatCode>
                  <c:ptCount val="5"/>
                  <c:pt idx="0">
                    <c:v>3.3462521934447693</c:v>
                  </c:pt>
                  <c:pt idx="1">
                    <c:v>3.3094339933580206</c:v>
                  </c:pt>
                  <c:pt idx="2">
                    <c:v>0.81317121029089456</c:v>
                  </c:pt>
                  <c:pt idx="3">
                    <c:v>1.0064673760786109</c:v>
                  </c:pt>
                  <c:pt idx="4">
                    <c:v>0.4679162655343676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Total_AA!$B$120:$F$120</c:f>
              <c:numCache>
                <c:formatCode>General</c:formatCode>
                <c:ptCount val="5"/>
                <c:pt idx="0">
                  <c:v>16.153442679487078</c:v>
                </c:pt>
                <c:pt idx="1">
                  <c:v>10.309998527721675</c:v>
                </c:pt>
                <c:pt idx="2">
                  <c:v>12.424585608159973</c:v>
                </c:pt>
                <c:pt idx="3">
                  <c:v>7.9906027771825645</c:v>
                </c:pt>
                <c:pt idx="4">
                  <c:v>8.5279107735194017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A5-459D-A4AE-68F8091311D8}"/>
            </c:ext>
          </c:extLst>
        </c:ser>
        <c:ser>
          <c:idx val="1"/>
          <c:order val="1"/>
          <c:tx>
            <c:strRef>
              <c:f>Total_AA!$A$121</c:f>
              <c:strCache>
                <c:ptCount val="1"/>
                <c:pt idx="0">
                  <c:v>ΔnirP1</c:v>
                </c:pt>
              </c:strCache>
            </c:strRef>
          </c:tx>
          <c:spPr>
            <a:solidFill>
              <a:srgbClr val="FF616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(Total_AA!$M$40,Total_AA!$O$40,Total_AA!$Q$40,Total_AA!$S$40,Total_AA!$U$40)</c:f>
                <c:numCache>
                  <c:formatCode>General</c:formatCode>
                  <c:ptCount val="5"/>
                  <c:pt idx="0">
                    <c:v>2.4061082579136412</c:v>
                  </c:pt>
                  <c:pt idx="1">
                    <c:v>2.0214044208560837</c:v>
                  </c:pt>
                  <c:pt idx="2">
                    <c:v>3.2580073446655877</c:v>
                  </c:pt>
                  <c:pt idx="3">
                    <c:v>1.2928476481376832</c:v>
                  </c:pt>
                  <c:pt idx="4">
                    <c:v>1.3049090158006529</c:v>
                  </c:pt>
                </c:numCache>
              </c:numRef>
            </c:plus>
            <c:minus>
              <c:numRef>
                <c:f>(Total_AA!$M$40,Total_AA!$O$40,Total_AA!$Q$40,Total_AA!$S$40,Total_AA!$U$40)</c:f>
                <c:numCache>
                  <c:formatCode>General</c:formatCode>
                  <c:ptCount val="5"/>
                  <c:pt idx="0">
                    <c:v>2.4061082579136412</c:v>
                  </c:pt>
                  <c:pt idx="1">
                    <c:v>2.0214044208560837</c:v>
                  </c:pt>
                  <c:pt idx="2">
                    <c:v>3.2580073446655877</c:v>
                  </c:pt>
                  <c:pt idx="3">
                    <c:v>1.2928476481376832</c:v>
                  </c:pt>
                  <c:pt idx="4">
                    <c:v>1.3049090158006529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Total_AA!$B$121:$F$121</c:f>
              <c:numCache>
                <c:formatCode>General</c:formatCode>
                <c:ptCount val="5"/>
                <c:pt idx="0">
                  <c:v>20.301696716179208</c:v>
                </c:pt>
                <c:pt idx="1">
                  <c:v>15.484567593330343</c:v>
                </c:pt>
                <c:pt idx="2">
                  <c:v>15.7493713104199</c:v>
                </c:pt>
                <c:pt idx="3">
                  <c:v>12.88495300610365</c:v>
                </c:pt>
                <c:pt idx="4">
                  <c:v>8.9689875362446472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A5-459D-A4AE-68F8091311D8}"/>
            </c:ext>
          </c:extLst>
        </c:ser>
        <c:ser>
          <c:idx val="3"/>
          <c:order val="2"/>
          <c:tx>
            <c:strRef>
              <c:f>Total_AA!$A$122</c:f>
              <c:strCache>
                <c:ptCount val="1"/>
                <c:pt idx="0">
                  <c:v>NirP1oex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(Total_AA!$W$40,Total_AA!$Y$40,Total_AA!$AA$40,Total_AA!$AC$40,Total_AA!$AE$40)</c:f>
                <c:numCache>
                  <c:formatCode>General</c:formatCode>
                  <c:ptCount val="5"/>
                  <c:pt idx="0">
                    <c:v>1.9803126188616162</c:v>
                  </c:pt>
                  <c:pt idx="1">
                    <c:v>0.67818299200609466</c:v>
                  </c:pt>
                  <c:pt idx="2">
                    <c:v>2.3577414119212787</c:v>
                  </c:pt>
                  <c:pt idx="3">
                    <c:v>0.36375254411907942</c:v>
                  </c:pt>
                  <c:pt idx="4">
                    <c:v>0.87038756289925656</c:v>
                  </c:pt>
                </c:numCache>
              </c:numRef>
            </c:plus>
            <c:minus>
              <c:numRef>
                <c:f>(Total_AA!$W$40,Total_AA!$Y$40,Total_AA!$AA$40,Total_AA!$AC$40,Total_AA!$AE$40)</c:f>
                <c:numCache>
                  <c:formatCode>General</c:formatCode>
                  <c:ptCount val="5"/>
                  <c:pt idx="0">
                    <c:v>1.9803126188616162</c:v>
                  </c:pt>
                  <c:pt idx="1">
                    <c:v>0.67818299200609466</c:v>
                  </c:pt>
                  <c:pt idx="2">
                    <c:v>2.3577414119212787</c:v>
                  </c:pt>
                  <c:pt idx="3">
                    <c:v>0.36375254411907942</c:v>
                  </c:pt>
                  <c:pt idx="4">
                    <c:v>0.87038756289925656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Total_AA!$B$122:$F$122</c:f>
              <c:numCache>
                <c:formatCode>General</c:formatCode>
                <c:ptCount val="5"/>
                <c:pt idx="0">
                  <c:v>9.2003340353562439</c:v>
                </c:pt>
                <c:pt idx="1">
                  <c:v>11.187810558542287</c:v>
                </c:pt>
                <c:pt idx="2">
                  <c:v>8.972007018078985</c:v>
                </c:pt>
                <c:pt idx="3">
                  <c:v>5.5555087994478338</c:v>
                </c:pt>
                <c:pt idx="4">
                  <c:v>5.7050548705965607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A5-459D-A4AE-68F809131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0771384"/>
        <c:axId val="600770400"/>
      </c:barChart>
      <c:catAx>
        <c:axId val="60077138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00770400"/>
        <c:crosses val="autoZero"/>
        <c:auto val="1"/>
        <c:lblAlgn val="ctr"/>
        <c:lblOffset val="100"/>
        <c:noMultiLvlLbl val="0"/>
      </c:catAx>
      <c:valAx>
        <c:axId val="6007704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ng/ (OD*Vol)</a:t>
                </a:r>
                <a:endParaRPr lang="en-US" sz="2000" baseline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00771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967587815125069"/>
          <c:y val="2.029945442365191E-2"/>
          <c:w val="0.12630709534981735"/>
          <c:h val="0.186533012592429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2000"/>
              <a:t>Valine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4828165365482193E-2"/>
          <c:y val="6.9933989051578606E-3"/>
          <c:w val="0.84615697875325102"/>
          <c:h val="0.929457252893054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Total_AA!$A$123</c:f>
              <c:strCache>
                <c:ptCount val="1"/>
                <c:pt idx="0">
                  <c:v>WT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(Total_AA!$C$41,Total_AA!$E$41,Total_AA!$G$41,Total_AA!$I$41,Total_AA!$K$41)</c:f>
                <c:numCache>
                  <c:formatCode>General</c:formatCode>
                  <c:ptCount val="5"/>
                  <c:pt idx="0">
                    <c:v>0.13127765060521401</c:v>
                  </c:pt>
                  <c:pt idx="1">
                    <c:v>0.75538832777338794</c:v>
                  </c:pt>
                  <c:pt idx="2">
                    <c:v>7.7934365684946272E-2</c:v>
                  </c:pt>
                  <c:pt idx="3">
                    <c:v>6.811784956392164E-2</c:v>
                  </c:pt>
                  <c:pt idx="4">
                    <c:v>7.1946148872244153E-2</c:v>
                  </c:pt>
                </c:numCache>
              </c:numRef>
            </c:plus>
            <c:minus>
              <c:numRef>
                <c:f>(Total_AA!$C$41,Total_AA!$E$41,Total_AA!$G$41,Total_AA!$I$41,Total_AA!$K$41)</c:f>
                <c:numCache>
                  <c:formatCode>General</c:formatCode>
                  <c:ptCount val="5"/>
                  <c:pt idx="0">
                    <c:v>0.13127765060521401</c:v>
                  </c:pt>
                  <c:pt idx="1">
                    <c:v>0.75538832777338794</c:v>
                  </c:pt>
                  <c:pt idx="2">
                    <c:v>7.7934365684946272E-2</c:v>
                  </c:pt>
                  <c:pt idx="3">
                    <c:v>6.811784956392164E-2</c:v>
                  </c:pt>
                  <c:pt idx="4">
                    <c:v>7.1946148872244153E-2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Total_AA!$B$123:$F$123</c:f>
              <c:numCache>
                <c:formatCode>General</c:formatCode>
                <c:ptCount val="5"/>
                <c:pt idx="0">
                  <c:v>4.6061369181989811</c:v>
                </c:pt>
                <c:pt idx="1">
                  <c:v>4.906553868104762</c:v>
                </c:pt>
                <c:pt idx="2">
                  <c:v>2.8270574881845092</c:v>
                </c:pt>
                <c:pt idx="3">
                  <c:v>2.2898516706241923</c:v>
                </c:pt>
                <c:pt idx="4">
                  <c:v>1.9822696566163975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08-4834-9760-4A4944C5A0B3}"/>
            </c:ext>
          </c:extLst>
        </c:ser>
        <c:ser>
          <c:idx val="1"/>
          <c:order val="1"/>
          <c:tx>
            <c:strRef>
              <c:f>Total_AA!$A$124</c:f>
              <c:strCache>
                <c:ptCount val="1"/>
                <c:pt idx="0">
                  <c:v>ΔnirP1</c:v>
                </c:pt>
              </c:strCache>
            </c:strRef>
          </c:tx>
          <c:spPr>
            <a:solidFill>
              <a:srgbClr val="FF616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(Total_AA!$M$41,Total_AA!$O$41,Total_AA!$Q$41,Total_AA!$S$41,Total_AA!$U$41)</c:f>
                <c:numCache>
                  <c:formatCode>General</c:formatCode>
                  <c:ptCount val="5"/>
                  <c:pt idx="0">
                    <c:v>0.19062777488731308</c:v>
                  </c:pt>
                  <c:pt idx="1">
                    <c:v>3.2453449102216059</c:v>
                  </c:pt>
                  <c:pt idx="2">
                    <c:v>3.1289412282367035E-3</c:v>
                  </c:pt>
                  <c:pt idx="3">
                    <c:v>7.817910980519005E-2</c:v>
                  </c:pt>
                  <c:pt idx="4">
                    <c:v>0.37274850665259157</c:v>
                  </c:pt>
                </c:numCache>
              </c:numRef>
            </c:plus>
            <c:minus>
              <c:numRef>
                <c:f>(Total_AA!$M$41,Total_AA!$O$41,Total_AA!$Q$41,Total_AA!$S$41,Total_AA!$U$41)</c:f>
                <c:numCache>
                  <c:formatCode>General</c:formatCode>
                  <c:ptCount val="5"/>
                  <c:pt idx="0">
                    <c:v>0.19062777488731308</c:v>
                  </c:pt>
                  <c:pt idx="1">
                    <c:v>3.2453449102216059</c:v>
                  </c:pt>
                  <c:pt idx="2">
                    <c:v>3.1289412282367035E-3</c:v>
                  </c:pt>
                  <c:pt idx="3">
                    <c:v>7.817910980519005E-2</c:v>
                  </c:pt>
                  <c:pt idx="4">
                    <c:v>0.37274850665259157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Total_AA!$B$124:$F$124</c:f>
              <c:numCache>
                <c:formatCode>General</c:formatCode>
                <c:ptCount val="5"/>
                <c:pt idx="0">
                  <c:v>4.9936575593055146</c:v>
                </c:pt>
                <c:pt idx="1">
                  <c:v>6.8813315636589127</c:v>
                </c:pt>
                <c:pt idx="2">
                  <c:v>2.3935608807812052</c:v>
                </c:pt>
                <c:pt idx="3">
                  <c:v>2.6942158919771932</c:v>
                </c:pt>
                <c:pt idx="4">
                  <c:v>2.537966485222495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08-4834-9760-4A4944C5A0B3}"/>
            </c:ext>
          </c:extLst>
        </c:ser>
        <c:ser>
          <c:idx val="3"/>
          <c:order val="2"/>
          <c:tx>
            <c:strRef>
              <c:f>Total_AA!$A$125</c:f>
              <c:strCache>
                <c:ptCount val="1"/>
                <c:pt idx="0">
                  <c:v>NirP1oex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(Total_AA!$W$41,Total_AA!$Y$41,Total_AA!$AA$41,Total_AA!$AC$41,Total_AA!$AE$41)</c:f>
                <c:numCache>
                  <c:formatCode>General</c:formatCode>
                  <c:ptCount val="5"/>
                  <c:pt idx="0">
                    <c:v>0.68504207239334969</c:v>
                  </c:pt>
                  <c:pt idx="1">
                    <c:v>5.2292308683697053E-2</c:v>
                  </c:pt>
                  <c:pt idx="2">
                    <c:v>0.23135817284509197</c:v>
                  </c:pt>
                  <c:pt idx="3">
                    <c:v>2.5731407241201598E-2</c:v>
                  </c:pt>
                  <c:pt idx="4">
                    <c:v>5.8731480360481481E-2</c:v>
                  </c:pt>
                </c:numCache>
              </c:numRef>
            </c:plus>
            <c:minus>
              <c:numRef>
                <c:f>(Total_AA!$W$41,Total_AA!$Y$41,Total_AA!$AA$41,Total_AA!$AC$41,Total_AA!$AE$41)</c:f>
                <c:numCache>
                  <c:formatCode>General</c:formatCode>
                  <c:ptCount val="5"/>
                  <c:pt idx="0">
                    <c:v>0.68504207239334969</c:v>
                  </c:pt>
                  <c:pt idx="1">
                    <c:v>5.2292308683697053E-2</c:v>
                  </c:pt>
                  <c:pt idx="2">
                    <c:v>0.23135817284509197</c:v>
                  </c:pt>
                  <c:pt idx="3">
                    <c:v>2.5731407241201598E-2</c:v>
                  </c:pt>
                  <c:pt idx="4">
                    <c:v>5.8731480360481481E-2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Total_AA!$B$125:$F$125</c:f>
              <c:numCache>
                <c:formatCode>General</c:formatCode>
                <c:ptCount val="5"/>
                <c:pt idx="0">
                  <c:v>5.293077807935668</c:v>
                </c:pt>
                <c:pt idx="1">
                  <c:v>3.857761090918892</c:v>
                </c:pt>
                <c:pt idx="2">
                  <c:v>3.7283785753245215</c:v>
                </c:pt>
                <c:pt idx="3">
                  <c:v>3.8688314598354934</c:v>
                </c:pt>
                <c:pt idx="4">
                  <c:v>5.0337693353467685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08-4834-9760-4A4944C5A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0771384"/>
        <c:axId val="600770400"/>
      </c:barChart>
      <c:catAx>
        <c:axId val="600771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00770400"/>
        <c:crosses val="autoZero"/>
        <c:auto val="1"/>
        <c:lblAlgn val="ctr"/>
        <c:lblOffset val="100"/>
        <c:noMultiLvlLbl val="0"/>
      </c:catAx>
      <c:valAx>
        <c:axId val="6007704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ng/ (OD*Vol)</a:t>
                </a:r>
                <a:endParaRPr lang="en-US" sz="2000" b="0" baseline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00771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967587815125069"/>
          <c:y val="2.029945442365191E-2"/>
          <c:w val="0.12630709534981735"/>
          <c:h val="0.186533012592429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2000"/>
              <a:t>Methionine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4424984612076107E-2"/>
          <c:y val="6.9933989051578606E-3"/>
          <c:w val="0.82656016980763858"/>
          <c:h val="0.929457252893054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Total_AA!$A$126</c:f>
              <c:strCache>
                <c:ptCount val="1"/>
                <c:pt idx="0">
                  <c:v>WT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(Total_AA!$C$42,Total_AA!$E$42,Total_AA!$G$42,Total_AA!$I$42,Total_AA!$K$42)</c:f>
                <c:numCache>
                  <c:formatCode>General</c:formatCode>
                  <c:ptCount val="5"/>
                  <c:pt idx="0">
                    <c:v>0.12346478743449119</c:v>
                  </c:pt>
                  <c:pt idx="1">
                    <c:v>8.651737292263717E-2</c:v>
                  </c:pt>
                  <c:pt idx="2">
                    <c:v>0.27438667343119899</c:v>
                  </c:pt>
                  <c:pt idx="3">
                    <c:v>0.13890843087561144</c:v>
                  </c:pt>
                  <c:pt idx="4">
                    <c:v>3.9021213505640029E-2</c:v>
                  </c:pt>
                </c:numCache>
              </c:numRef>
            </c:plus>
            <c:minus>
              <c:numRef>
                <c:f>(Total_AA!$C$42,Total_AA!$E$42,Total_AA!$G$42,Total_AA!$I$42,Total_AA!$K$42)</c:f>
                <c:numCache>
                  <c:formatCode>General</c:formatCode>
                  <c:ptCount val="5"/>
                  <c:pt idx="0">
                    <c:v>0.12346478743449119</c:v>
                  </c:pt>
                  <c:pt idx="1">
                    <c:v>8.651737292263717E-2</c:v>
                  </c:pt>
                  <c:pt idx="2">
                    <c:v>0.27438667343119899</c:v>
                  </c:pt>
                  <c:pt idx="3">
                    <c:v>0.13890843087561144</c:v>
                  </c:pt>
                  <c:pt idx="4">
                    <c:v>3.9021213505640029E-2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Total_AA!$B$126:$F$126</c:f>
              <c:numCache>
                <c:formatCode>General</c:formatCode>
                <c:ptCount val="5"/>
                <c:pt idx="0">
                  <c:v>2.1764091675541199</c:v>
                </c:pt>
                <c:pt idx="1">
                  <c:v>2.077808492786315</c:v>
                </c:pt>
                <c:pt idx="2">
                  <c:v>1.5751194233150541</c:v>
                </c:pt>
                <c:pt idx="3">
                  <c:v>2.1398577683937137</c:v>
                </c:pt>
                <c:pt idx="4">
                  <c:v>1.6067859182679944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37-4530-B7E1-15E49DC55669}"/>
            </c:ext>
          </c:extLst>
        </c:ser>
        <c:ser>
          <c:idx val="1"/>
          <c:order val="1"/>
          <c:tx>
            <c:strRef>
              <c:f>Total_AA!$A$127</c:f>
              <c:strCache>
                <c:ptCount val="1"/>
                <c:pt idx="0">
                  <c:v>ΔnirP1</c:v>
                </c:pt>
              </c:strCache>
            </c:strRef>
          </c:tx>
          <c:spPr>
            <a:solidFill>
              <a:srgbClr val="FF616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(Total_AA!$M$42,Total_AA!$O$42,Total_AA!$Q$42,Total_AA!$S$42,Total_AA!$U$42)</c:f>
                <c:numCache>
                  <c:formatCode>General</c:formatCode>
                  <c:ptCount val="5"/>
                  <c:pt idx="0">
                    <c:v>9.6714383543017757E-2</c:v>
                  </c:pt>
                  <c:pt idx="1">
                    <c:v>0.22575152680623578</c:v>
                  </c:pt>
                  <c:pt idx="2">
                    <c:v>0.12937834546724469</c:v>
                  </c:pt>
                  <c:pt idx="3">
                    <c:v>4.8468841049365441E-2</c:v>
                  </c:pt>
                  <c:pt idx="4">
                    <c:v>0.41321604398424167</c:v>
                  </c:pt>
                </c:numCache>
              </c:numRef>
            </c:plus>
            <c:minus>
              <c:numRef>
                <c:f>(Total_AA!$M$42,Total_AA!$O$42,Total_AA!$Q$42,Total_AA!$S$42,Total_AA!$U$42)</c:f>
                <c:numCache>
                  <c:formatCode>General</c:formatCode>
                  <c:ptCount val="5"/>
                  <c:pt idx="0">
                    <c:v>9.6714383543017757E-2</c:v>
                  </c:pt>
                  <c:pt idx="1">
                    <c:v>0.22575152680623578</c:v>
                  </c:pt>
                  <c:pt idx="2">
                    <c:v>0.12937834546724469</c:v>
                  </c:pt>
                  <c:pt idx="3">
                    <c:v>4.8468841049365441E-2</c:v>
                  </c:pt>
                  <c:pt idx="4">
                    <c:v>0.41321604398424167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Total_AA!$B$127:$F$127</c:f>
              <c:numCache>
                <c:formatCode>General</c:formatCode>
                <c:ptCount val="5"/>
                <c:pt idx="0">
                  <c:v>2.7952536405001358</c:v>
                </c:pt>
                <c:pt idx="1">
                  <c:v>2.4751298105732347</c:v>
                </c:pt>
                <c:pt idx="2">
                  <c:v>1.6093276483803391</c:v>
                </c:pt>
                <c:pt idx="3">
                  <c:v>2.1719569343133931</c:v>
                </c:pt>
                <c:pt idx="4">
                  <c:v>1.8071271475053212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37-4530-B7E1-15E49DC55669}"/>
            </c:ext>
          </c:extLst>
        </c:ser>
        <c:ser>
          <c:idx val="3"/>
          <c:order val="2"/>
          <c:tx>
            <c:strRef>
              <c:f>Total_AA!$A$128</c:f>
              <c:strCache>
                <c:ptCount val="1"/>
                <c:pt idx="0">
                  <c:v>NirP1oex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(Total_AA!$W$42,Total_AA!$Y$42,Total_AA!$AA$42,Total_AA!$AC$42,Total_AA!$AE$42)</c:f>
                <c:numCache>
                  <c:formatCode>General</c:formatCode>
                  <c:ptCount val="5"/>
                  <c:pt idx="0">
                    <c:v>0.13504519970413797</c:v>
                  </c:pt>
                  <c:pt idx="1">
                    <c:v>4.3778431515640315E-2</c:v>
                  </c:pt>
                  <c:pt idx="2">
                    <c:v>4.0550666833200188E-2</c:v>
                  </c:pt>
                  <c:pt idx="3">
                    <c:v>9.0989260572925001E-2</c:v>
                  </c:pt>
                  <c:pt idx="4">
                    <c:v>0.11917717565917321</c:v>
                  </c:pt>
                </c:numCache>
              </c:numRef>
            </c:plus>
            <c:minus>
              <c:numRef>
                <c:f>(Total_AA!$W$42,Total_AA!$Y$42,Total_AA!$AA$42,Total_AA!$AC$42,Total_AA!$AE$42)</c:f>
                <c:numCache>
                  <c:formatCode>General</c:formatCode>
                  <c:ptCount val="5"/>
                  <c:pt idx="0">
                    <c:v>0.13504519970413797</c:v>
                  </c:pt>
                  <c:pt idx="1">
                    <c:v>4.3778431515640315E-2</c:v>
                  </c:pt>
                  <c:pt idx="2">
                    <c:v>4.0550666833200188E-2</c:v>
                  </c:pt>
                  <c:pt idx="3">
                    <c:v>9.0989260572925001E-2</c:v>
                  </c:pt>
                  <c:pt idx="4">
                    <c:v>0.11917717565917321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Total_AA!$B$128:$F$128</c:f>
              <c:numCache>
                <c:formatCode>General</c:formatCode>
                <c:ptCount val="5"/>
                <c:pt idx="0">
                  <c:v>1.7331158498349042</c:v>
                </c:pt>
                <c:pt idx="1">
                  <c:v>1.4363383234059688</c:v>
                </c:pt>
                <c:pt idx="2">
                  <c:v>1.4710272733195415</c:v>
                </c:pt>
                <c:pt idx="3">
                  <c:v>1.2049464227649982</c:v>
                </c:pt>
                <c:pt idx="4">
                  <c:v>0.53404631311312889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37-4530-B7E1-15E49DC55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0771384"/>
        <c:axId val="600770400"/>
      </c:barChart>
      <c:catAx>
        <c:axId val="60077138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00770400"/>
        <c:crosses val="autoZero"/>
        <c:auto val="1"/>
        <c:lblAlgn val="ctr"/>
        <c:lblOffset val="100"/>
        <c:noMultiLvlLbl val="0"/>
      </c:catAx>
      <c:valAx>
        <c:axId val="600770400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ng/ (OD*Vol)</a:t>
                </a:r>
                <a:endParaRPr lang="en-US" sz="2000" baseline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00771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967587815125069"/>
          <c:y val="2.029945442365191E-2"/>
          <c:w val="0.12630709534981735"/>
          <c:h val="0.186533012592429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2000"/>
              <a:t>Tyrosine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4828165365482193E-2"/>
          <c:y val="6.9933989051578606E-3"/>
          <c:w val="0.84615697875325102"/>
          <c:h val="0.929457252893054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Total_AA!$A$129</c:f>
              <c:strCache>
                <c:ptCount val="1"/>
                <c:pt idx="0">
                  <c:v>WT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(Total_AA!$C$43,Total_AA!$E$43,Total_AA!$G$43,Total_AA!$I$43,Total_AA!$K$43)</c:f>
                <c:numCache>
                  <c:formatCode>General</c:formatCode>
                  <c:ptCount val="5"/>
                  <c:pt idx="0">
                    <c:v>0.37589598364049365</c:v>
                  </c:pt>
                  <c:pt idx="1">
                    <c:v>9.6144338454811296E-2</c:v>
                  </c:pt>
                  <c:pt idx="2">
                    <c:v>6.1239148903786012E-2</c:v>
                  </c:pt>
                  <c:pt idx="3">
                    <c:v>0.1637005062737511</c:v>
                  </c:pt>
                  <c:pt idx="4">
                    <c:v>1.3716854030035641E-2</c:v>
                  </c:pt>
                </c:numCache>
              </c:numRef>
            </c:plus>
            <c:minus>
              <c:numRef>
                <c:f>(Total_AA!$C$43,Total_AA!$E$43,Total_AA!$G$43,Total_AA!$I$43,Total_AA!$K$43)</c:f>
                <c:numCache>
                  <c:formatCode>General</c:formatCode>
                  <c:ptCount val="5"/>
                  <c:pt idx="0">
                    <c:v>0.37589598364049365</c:v>
                  </c:pt>
                  <c:pt idx="1">
                    <c:v>9.6144338454811296E-2</c:v>
                  </c:pt>
                  <c:pt idx="2">
                    <c:v>6.1239148903786012E-2</c:v>
                  </c:pt>
                  <c:pt idx="3">
                    <c:v>0.1637005062737511</c:v>
                  </c:pt>
                  <c:pt idx="4">
                    <c:v>1.3716854030035641E-2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Total_AA!$B$129:$F$129</c:f>
              <c:numCache>
                <c:formatCode>General</c:formatCode>
                <c:ptCount val="5"/>
                <c:pt idx="0">
                  <c:v>2.6139961727037928</c:v>
                </c:pt>
                <c:pt idx="1">
                  <c:v>2.6968005061302476</c:v>
                </c:pt>
                <c:pt idx="2">
                  <c:v>2.0507434806024785</c:v>
                </c:pt>
                <c:pt idx="3">
                  <c:v>2.5097004914148187</c:v>
                </c:pt>
                <c:pt idx="4">
                  <c:v>1.7106184757564584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26-4B8B-AEEC-C2AC2636EF02}"/>
            </c:ext>
          </c:extLst>
        </c:ser>
        <c:ser>
          <c:idx val="1"/>
          <c:order val="1"/>
          <c:tx>
            <c:strRef>
              <c:f>Total_AA!$A$130</c:f>
              <c:strCache>
                <c:ptCount val="1"/>
                <c:pt idx="0">
                  <c:v>ΔnirP1</c:v>
                </c:pt>
              </c:strCache>
            </c:strRef>
          </c:tx>
          <c:spPr>
            <a:solidFill>
              <a:srgbClr val="FF616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(Total_AA!$M$43,Total_AA!$O$43,Total_AA!$Q$43,Total_AA!$S$43,Total_AA!$U$43)</c:f>
                <c:numCache>
                  <c:formatCode>General</c:formatCode>
                  <c:ptCount val="5"/>
                  <c:pt idx="0">
                    <c:v>0.11299051246946501</c:v>
                  </c:pt>
                  <c:pt idx="1">
                    <c:v>2.3677958687689209</c:v>
                  </c:pt>
                  <c:pt idx="2">
                    <c:v>3.9927296180839567E-2</c:v>
                  </c:pt>
                  <c:pt idx="3">
                    <c:v>7.6106574638054036E-3</c:v>
                  </c:pt>
                  <c:pt idx="4">
                    <c:v>0.37550961229630453</c:v>
                  </c:pt>
                </c:numCache>
              </c:numRef>
            </c:plus>
            <c:minus>
              <c:numRef>
                <c:f>(Total_AA!$M$43,Total_AA!$O$43,Total_AA!$Q$43,Total_AA!$S$43,Total_AA!$U$43)</c:f>
                <c:numCache>
                  <c:formatCode>General</c:formatCode>
                  <c:ptCount val="5"/>
                  <c:pt idx="0">
                    <c:v>0.11299051246946501</c:v>
                  </c:pt>
                  <c:pt idx="1">
                    <c:v>2.3677958687689209</c:v>
                  </c:pt>
                  <c:pt idx="2">
                    <c:v>3.9927296180839567E-2</c:v>
                  </c:pt>
                  <c:pt idx="3">
                    <c:v>7.6106574638054036E-3</c:v>
                  </c:pt>
                  <c:pt idx="4">
                    <c:v>0.37550961229630453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Total_AA!$B$130:$F$130</c:f>
              <c:numCache>
                <c:formatCode>General</c:formatCode>
                <c:ptCount val="5"/>
                <c:pt idx="0">
                  <c:v>2.3809769154157121</c:v>
                </c:pt>
                <c:pt idx="1">
                  <c:v>4.0387551354507494</c:v>
                </c:pt>
                <c:pt idx="2">
                  <c:v>1.4461822157178674</c:v>
                </c:pt>
                <c:pt idx="3">
                  <c:v>1.7355673465869463</c:v>
                </c:pt>
                <c:pt idx="4">
                  <c:v>1.5739334429394092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26-4B8B-AEEC-C2AC2636EF02}"/>
            </c:ext>
          </c:extLst>
        </c:ser>
        <c:ser>
          <c:idx val="3"/>
          <c:order val="2"/>
          <c:tx>
            <c:strRef>
              <c:f>Total_AA!$A$131</c:f>
              <c:strCache>
                <c:ptCount val="1"/>
                <c:pt idx="0">
                  <c:v>NirP1oex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(Total_AA!$W$43,Total_AA!$Y$43,Total_AA!$AA$43,Total_AA!$AC$43,Total_AA!$AE$43)</c:f>
                <c:numCache>
                  <c:formatCode>General</c:formatCode>
                  <c:ptCount val="5"/>
                  <c:pt idx="0">
                    <c:v>1.8364686845575795E-2</c:v>
                  </c:pt>
                  <c:pt idx="1">
                    <c:v>0.17717593789351938</c:v>
                  </c:pt>
                  <c:pt idx="2">
                    <c:v>0.26412948117944396</c:v>
                  </c:pt>
                  <c:pt idx="3">
                    <c:v>0.26133643213647395</c:v>
                  </c:pt>
                  <c:pt idx="4">
                    <c:v>0.24851922502394297</c:v>
                  </c:pt>
                </c:numCache>
              </c:numRef>
            </c:plus>
            <c:minus>
              <c:numRef>
                <c:f>(Total_AA!$W$43,Total_AA!$Y$43,Total_AA!$AA$43,Total_AA!$AC$43,Total_AA!$AE$43)</c:f>
                <c:numCache>
                  <c:formatCode>General</c:formatCode>
                  <c:ptCount val="5"/>
                  <c:pt idx="0">
                    <c:v>1.8364686845575795E-2</c:v>
                  </c:pt>
                  <c:pt idx="1">
                    <c:v>0.17717593789351938</c:v>
                  </c:pt>
                  <c:pt idx="2">
                    <c:v>0.26412948117944396</c:v>
                  </c:pt>
                  <c:pt idx="3">
                    <c:v>0.26133643213647395</c:v>
                  </c:pt>
                  <c:pt idx="4">
                    <c:v>0.24851922502394297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Total_AA!$B$131:$F$131</c:f>
              <c:numCache>
                <c:formatCode>General</c:formatCode>
                <c:ptCount val="5"/>
                <c:pt idx="0">
                  <c:v>3.0172390192637284</c:v>
                </c:pt>
                <c:pt idx="1">
                  <c:v>2.5275455121396542</c:v>
                </c:pt>
                <c:pt idx="2">
                  <c:v>2.0393251827599923</c:v>
                </c:pt>
                <c:pt idx="3">
                  <c:v>2.341084522560414</c:v>
                </c:pt>
                <c:pt idx="4">
                  <c:v>2.2115591250161728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26-4B8B-AEEC-C2AC2636E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0771384"/>
        <c:axId val="600770400"/>
      </c:barChart>
      <c:catAx>
        <c:axId val="60077138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00770400"/>
        <c:crosses val="autoZero"/>
        <c:auto val="1"/>
        <c:lblAlgn val="ctr"/>
        <c:lblOffset val="100"/>
        <c:noMultiLvlLbl val="0"/>
      </c:catAx>
      <c:valAx>
        <c:axId val="6007704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ng/ (OD*Vol)</a:t>
                </a:r>
                <a:endParaRPr lang="en-US" sz="2000" baseline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00771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967587815125069"/>
          <c:y val="2.029945442365191E-2"/>
          <c:w val="0.12630709534981735"/>
          <c:h val="0.186533012592429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2000"/>
              <a:t>Isoleucine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4828165365482193E-2"/>
          <c:y val="6.9933989051578606E-3"/>
          <c:w val="0.84615697875325102"/>
          <c:h val="0.929457252893054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Total_AA!$A$132</c:f>
              <c:strCache>
                <c:ptCount val="1"/>
                <c:pt idx="0">
                  <c:v>WT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(Total_AA!$C$44,Total_AA!$E$44,Total_AA!$G$44,Total_AA!$I$44,Total_AA!$K$44)</c:f>
                <c:numCache>
                  <c:formatCode>General</c:formatCode>
                  <c:ptCount val="5"/>
                  <c:pt idx="0">
                    <c:v>0.17904581129774932</c:v>
                  </c:pt>
                  <c:pt idx="1">
                    <c:v>0.38438636484170252</c:v>
                  </c:pt>
                  <c:pt idx="2">
                    <c:v>0.23163884151345362</c:v>
                  </c:pt>
                  <c:pt idx="3">
                    <c:v>0.26420344818573677</c:v>
                  </c:pt>
                  <c:pt idx="4">
                    <c:v>8.1354698299096362E-2</c:v>
                  </c:pt>
                </c:numCache>
              </c:numRef>
            </c:plus>
            <c:minus>
              <c:numRef>
                <c:f>(Total_AA!$C$44,Total_AA!$E$44,Total_AA!$G$44,Total_AA!$I$44,Total_AA!$K$44)</c:f>
                <c:numCache>
                  <c:formatCode>General</c:formatCode>
                  <c:ptCount val="5"/>
                  <c:pt idx="0">
                    <c:v>0.17904581129774932</c:v>
                  </c:pt>
                  <c:pt idx="1">
                    <c:v>0.38438636484170252</c:v>
                  </c:pt>
                  <c:pt idx="2">
                    <c:v>0.23163884151345362</c:v>
                  </c:pt>
                  <c:pt idx="3">
                    <c:v>0.26420344818573677</c:v>
                  </c:pt>
                  <c:pt idx="4">
                    <c:v>8.1354698299096362E-2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Total_AA!$B$132:$F$132</c:f>
              <c:numCache>
                <c:formatCode>General</c:formatCode>
                <c:ptCount val="5"/>
                <c:pt idx="0">
                  <c:v>2.9321888942729442</c:v>
                </c:pt>
                <c:pt idx="1">
                  <c:v>3.4662429391005762</c:v>
                </c:pt>
                <c:pt idx="2">
                  <c:v>2.2718925889805259</c:v>
                </c:pt>
                <c:pt idx="3">
                  <c:v>2.061043294759616</c:v>
                </c:pt>
                <c:pt idx="4">
                  <c:v>1.4237340745086788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B0-4761-B839-36ADC68EF51E}"/>
            </c:ext>
          </c:extLst>
        </c:ser>
        <c:ser>
          <c:idx val="1"/>
          <c:order val="1"/>
          <c:tx>
            <c:strRef>
              <c:f>Total_AA!$A$133</c:f>
              <c:strCache>
                <c:ptCount val="1"/>
                <c:pt idx="0">
                  <c:v>ΔnirP1</c:v>
                </c:pt>
              </c:strCache>
            </c:strRef>
          </c:tx>
          <c:spPr>
            <a:solidFill>
              <a:srgbClr val="FF616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(Total_AA!$M$44,Total_AA!$O$44,Total_AA!$Q$44,Total_AA!$S$44,Total_AA!$U$44)</c:f>
                <c:numCache>
                  <c:formatCode>General</c:formatCode>
                  <c:ptCount val="5"/>
                  <c:pt idx="0">
                    <c:v>0.19566950216496592</c:v>
                  </c:pt>
                  <c:pt idx="1">
                    <c:v>2.6283485121457129</c:v>
                  </c:pt>
                  <c:pt idx="2">
                    <c:v>0.23186015187402112</c:v>
                  </c:pt>
                  <c:pt idx="3">
                    <c:v>9.7569094408268553E-2</c:v>
                  </c:pt>
                  <c:pt idx="4">
                    <c:v>0.478039949133021</c:v>
                  </c:pt>
                </c:numCache>
              </c:numRef>
            </c:plus>
            <c:minus>
              <c:numRef>
                <c:f>(Total_AA!$M$44,Total_AA!$O$44,Total_AA!$Q$44,Total_AA!$S$44,Total_AA!$U$44)</c:f>
                <c:numCache>
                  <c:formatCode>General</c:formatCode>
                  <c:ptCount val="5"/>
                  <c:pt idx="0">
                    <c:v>0.19566950216496592</c:v>
                  </c:pt>
                  <c:pt idx="1">
                    <c:v>2.6283485121457129</c:v>
                  </c:pt>
                  <c:pt idx="2">
                    <c:v>0.23186015187402112</c:v>
                  </c:pt>
                  <c:pt idx="3">
                    <c:v>9.7569094408268553E-2</c:v>
                  </c:pt>
                  <c:pt idx="4">
                    <c:v>0.478039949133021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Total_AA!$B$133:$F$133</c:f>
              <c:numCache>
                <c:formatCode>General</c:formatCode>
                <c:ptCount val="5"/>
                <c:pt idx="0">
                  <c:v>3.2818611553410522</c:v>
                </c:pt>
                <c:pt idx="1">
                  <c:v>5.0493088073258061</c:v>
                </c:pt>
                <c:pt idx="2">
                  <c:v>1.864957359250492</c:v>
                </c:pt>
                <c:pt idx="3">
                  <c:v>2.0618500705088669</c:v>
                </c:pt>
                <c:pt idx="4">
                  <c:v>1.9842224039156844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B0-4761-B839-36ADC68EF51E}"/>
            </c:ext>
          </c:extLst>
        </c:ser>
        <c:ser>
          <c:idx val="3"/>
          <c:order val="2"/>
          <c:tx>
            <c:strRef>
              <c:f>Total_AA!$A$134</c:f>
              <c:strCache>
                <c:ptCount val="1"/>
                <c:pt idx="0">
                  <c:v>NirP1oex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(Total_AA!$W$44,Total_AA!$Y$44,Total_AA!$AA$44,Total_AA!$AC$44,Total_AA!$AE$44)</c:f>
                <c:numCache>
                  <c:formatCode>General</c:formatCode>
                  <c:ptCount val="5"/>
                  <c:pt idx="0">
                    <c:v>0.38571670766435007</c:v>
                  </c:pt>
                  <c:pt idx="1">
                    <c:v>2.908515754623231E-2</c:v>
                  </c:pt>
                  <c:pt idx="2">
                    <c:v>0.24721395317329747</c:v>
                  </c:pt>
                  <c:pt idx="3">
                    <c:v>2.2727167636347634E-2</c:v>
                  </c:pt>
                  <c:pt idx="4">
                    <c:v>0.30900286523975667</c:v>
                  </c:pt>
                </c:numCache>
              </c:numRef>
            </c:plus>
            <c:minus>
              <c:numRef>
                <c:f>(Total_AA!$W$44,Total_AA!$Y$44,Total_AA!$AA$44,Total_AA!$AC$44,Total_AA!$AE$44)</c:f>
                <c:numCache>
                  <c:formatCode>General</c:formatCode>
                  <c:ptCount val="5"/>
                  <c:pt idx="0">
                    <c:v>0.38571670766435007</c:v>
                  </c:pt>
                  <c:pt idx="1">
                    <c:v>2.908515754623231E-2</c:v>
                  </c:pt>
                  <c:pt idx="2">
                    <c:v>0.24721395317329747</c:v>
                  </c:pt>
                  <c:pt idx="3">
                    <c:v>2.2727167636347634E-2</c:v>
                  </c:pt>
                  <c:pt idx="4">
                    <c:v>0.30900286523975667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Total_AA!$B$134:$F$134</c:f>
              <c:numCache>
                <c:formatCode>General</c:formatCode>
                <c:ptCount val="5"/>
                <c:pt idx="0">
                  <c:v>3.7384855865505298</c:v>
                </c:pt>
                <c:pt idx="1">
                  <c:v>2.5973729422261149</c:v>
                </c:pt>
                <c:pt idx="2">
                  <c:v>2.3413504983751525</c:v>
                </c:pt>
                <c:pt idx="3">
                  <c:v>2.3036452489739796</c:v>
                </c:pt>
                <c:pt idx="4">
                  <c:v>2.5609881047169161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B0-4761-B839-36ADC68EF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0771384"/>
        <c:axId val="600770400"/>
      </c:barChart>
      <c:catAx>
        <c:axId val="60077138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00770400"/>
        <c:crosses val="autoZero"/>
        <c:auto val="1"/>
        <c:lblAlgn val="ctr"/>
        <c:lblOffset val="100"/>
        <c:noMultiLvlLbl val="0"/>
      </c:catAx>
      <c:valAx>
        <c:axId val="6007704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ng/ (OD*Vol)</a:t>
                </a:r>
                <a:endParaRPr lang="en-US" sz="2000" baseline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00771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967587815125069"/>
          <c:y val="2.029945442365191E-2"/>
          <c:w val="0.12630709534981735"/>
          <c:h val="0.186533012592429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 sz="2000" i="1"/>
              <a:t> Δ</a:t>
            </a:r>
            <a:r>
              <a:rPr lang="de-DE" sz="2000" i="1"/>
              <a:t>nirP1</a:t>
            </a:r>
          </a:p>
        </c:rich>
      </c:tx>
      <c:layout>
        <c:manualLayout>
          <c:xMode val="edge"/>
          <c:yMode val="edge"/>
          <c:x val="0.46869663233952369"/>
          <c:y val="1.28186429498220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Total_AA!$A$29</c:f>
              <c:strCache>
                <c:ptCount val="1"/>
                <c:pt idx="0">
                  <c:v>Asparagine</c:v>
                </c:pt>
              </c:strCache>
              <c:extLst xmlns:c15="http://schemas.microsoft.com/office/drawing/2012/chart"/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(Total_AA!$M$29,Total_AA!$O$29,Total_AA!$Q$29,Total_AA!$S$29,Total_AA!$U$29)</c:f>
                <c:numCache>
                  <c:formatCode>General</c:formatCode>
                  <c:ptCount val="5"/>
                  <c:pt idx="0">
                    <c:v>0.40333506698748411</c:v>
                  </c:pt>
                  <c:pt idx="1">
                    <c:v>1.0504090498514924</c:v>
                  </c:pt>
                  <c:pt idx="2">
                    <c:v>6.5197180702578184E-2</c:v>
                  </c:pt>
                  <c:pt idx="3">
                    <c:v>0.1939156910205202</c:v>
                  </c:pt>
                  <c:pt idx="4">
                    <c:v>0.35981247988698833</c:v>
                  </c:pt>
                </c:numCache>
              </c:numRef>
            </c:plus>
            <c:minus>
              <c:numRef>
                <c:f>(Total_AA!$M$29,Total_AA!$O$29,Total_AA!$Q$29,Total_AA!$S$29,Total_AA!$U$29)</c:f>
                <c:numCache>
                  <c:formatCode>General</c:formatCode>
                  <c:ptCount val="5"/>
                  <c:pt idx="0">
                    <c:v>0.40333506698748411</c:v>
                  </c:pt>
                  <c:pt idx="1">
                    <c:v>1.0504090498514924</c:v>
                  </c:pt>
                  <c:pt idx="2">
                    <c:v>6.5197180702578184E-2</c:v>
                  </c:pt>
                  <c:pt idx="3">
                    <c:v>0.1939156910205202</c:v>
                  </c:pt>
                  <c:pt idx="4">
                    <c:v>0.35981247988698833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  <c:extLst xmlns:c15="http://schemas.microsoft.com/office/drawing/2012/chart"/>
            </c:strRef>
          </c:cat>
          <c:val>
            <c:numRef>
              <c:f>(Total_AA!$L$29,Total_AA!$N$29,Total_AA!$P$29,Total_AA!$R$29,Total_AA!$T$29)</c:f>
              <c:numCache>
                <c:formatCode>0.000</c:formatCode>
                <c:ptCount val="5"/>
                <c:pt idx="0">
                  <c:v>1.4749820810004404</c:v>
                </c:pt>
                <c:pt idx="1">
                  <c:v>3.0399103157135565</c:v>
                </c:pt>
                <c:pt idx="2">
                  <c:v>1.842344390613694</c:v>
                </c:pt>
                <c:pt idx="3">
                  <c:v>2.2236836070828057</c:v>
                </c:pt>
                <c:pt idx="4">
                  <c:v>2.0594056217535668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3D0E-4C62-B946-2D7CEF51BCA3}"/>
            </c:ext>
          </c:extLst>
        </c:ser>
        <c:ser>
          <c:idx val="1"/>
          <c:order val="1"/>
          <c:tx>
            <c:strRef>
              <c:f>Total_AA!$A$30</c:f>
              <c:strCache>
                <c:ptCount val="1"/>
                <c:pt idx="0">
                  <c:v>Aspartate</c:v>
                </c:pt>
              </c:strCache>
              <c:extLst xmlns:c15="http://schemas.microsoft.com/office/drawing/2012/chart"/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(Total_AA!$M$30,Total_AA!$O$30,Total_AA!$Q$30,Total_AA!$S$30,Total_AA!$U$30)</c:f>
                <c:numCache>
                  <c:formatCode>General</c:formatCode>
                  <c:ptCount val="5"/>
                  <c:pt idx="0">
                    <c:v>0.68840236554076029</c:v>
                  </c:pt>
                  <c:pt idx="1">
                    <c:v>13.447029613370081</c:v>
                  </c:pt>
                  <c:pt idx="2">
                    <c:v>3.0875781160384266</c:v>
                  </c:pt>
                  <c:pt idx="3">
                    <c:v>1.2618926071397123</c:v>
                  </c:pt>
                  <c:pt idx="4">
                    <c:v>0.16204282784730317</c:v>
                  </c:pt>
                </c:numCache>
              </c:numRef>
            </c:plus>
            <c:minus>
              <c:numRef>
                <c:f>(Total_AA!$M$30,Total_AA!$O$30,Total_AA!$Q$30,Total_AA!$S$30,Total_AA!$U$30)</c:f>
                <c:numCache>
                  <c:formatCode>General</c:formatCode>
                  <c:ptCount val="5"/>
                  <c:pt idx="0">
                    <c:v>0.68840236554076029</c:v>
                  </c:pt>
                  <c:pt idx="1">
                    <c:v>13.447029613370081</c:v>
                  </c:pt>
                  <c:pt idx="2">
                    <c:v>3.0875781160384266</c:v>
                  </c:pt>
                  <c:pt idx="3">
                    <c:v>1.2618926071397123</c:v>
                  </c:pt>
                  <c:pt idx="4">
                    <c:v>0.16204282784730317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  <c:extLst xmlns:c15="http://schemas.microsoft.com/office/drawing/2012/chart"/>
            </c:strRef>
          </c:cat>
          <c:val>
            <c:numRef>
              <c:f>(Total_AA!$L$30,Total_AA!$N$30,Total_AA!$P$30,Total_AA!$R$30,Total_AA!$T$30)</c:f>
              <c:numCache>
                <c:formatCode>0.000</c:formatCode>
                <c:ptCount val="5"/>
                <c:pt idx="0">
                  <c:v>45.915692309939622</c:v>
                </c:pt>
                <c:pt idx="1">
                  <c:v>42.743392431517009</c:v>
                </c:pt>
                <c:pt idx="2">
                  <c:v>19.948034685876706</c:v>
                </c:pt>
                <c:pt idx="3">
                  <c:v>27.040679795426833</c:v>
                </c:pt>
                <c:pt idx="4">
                  <c:v>23.527488151895483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3D0E-4C62-B946-2D7CEF51BCA3}"/>
            </c:ext>
          </c:extLst>
        </c:ser>
        <c:ser>
          <c:idx val="2"/>
          <c:order val="2"/>
          <c:tx>
            <c:strRef>
              <c:f>Total_AA!$A$31</c:f>
              <c:strCache>
                <c:ptCount val="1"/>
                <c:pt idx="0">
                  <c:v>Serine</c:v>
                </c:pt>
              </c:strCache>
              <c:extLst xmlns:c15="http://schemas.microsoft.com/office/drawing/2012/chart"/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(Total_AA!$M$31,Total_AA!$O$31,Total_AA!$Q$31,Total_AA!$S$31,Total_AA!$U$31)</c:f>
                <c:numCache>
                  <c:formatCode>General</c:formatCode>
                  <c:ptCount val="5"/>
                  <c:pt idx="0">
                    <c:v>0.46289865939974106</c:v>
                  </c:pt>
                  <c:pt idx="1">
                    <c:v>25.254767808829246</c:v>
                  </c:pt>
                  <c:pt idx="2">
                    <c:v>0.42329622398110667</c:v>
                  </c:pt>
                  <c:pt idx="3">
                    <c:v>0.869175041281947</c:v>
                  </c:pt>
                  <c:pt idx="4">
                    <c:v>3.5336832933997941</c:v>
                  </c:pt>
                </c:numCache>
              </c:numRef>
            </c:plus>
            <c:minus>
              <c:numRef>
                <c:f>(Total_AA!$M$31,Total_AA!$O$31,Total_AA!$Q$31,Total_AA!$S$31,Total_AA!$U$31)</c:f>
                <c:numCache>
                  <c:formatCode>General</c:formatCode>
                  <c:ptCount val="5"/>
                  <c:pt idx="0">
                    <c:v>0.46289865939974106</c:v>
                  </c:pt>
                  <c:pt idx="1">
                    <c:v>25.254767808829246</c:v>
                  </c:pt>
                  <c:pt idx="2">
                    <c:v>0.42329622398110667</c:v>
                  </c:pt>
                  <c:pt idx="3">
                    <c:v>0.869175041281947</c:v>
                  </c:pt>
                  <c:pt idx="4">
                    <c:v>3.5336832933997941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  <c:extLst xmlns:c15="http://schemas.microsoft.com/office/drawing/2012/chart"/>
            </c:strRef>
          </c:cat>
          <c:val>
            <c:numRef>
              <c:f>(Total_AA!$L$31,Total_AA!$N$31,Total_AA!$P$31,Total_AA!$R$31,Total_AA!$T$31)</c:f>
              <c:numCache>
                <c:formatCode>0.000</c:formatCode>
                <c:ptCount val="5"/>
                <c:pt idx="0">
                  <c:v>18.285051958417316</c:v>
                </c:pt>
                <c:pt idx="1">
                  <c:v>37.562776268686726</c:v>
                </c:pt>
                <c:pt idx="2">
                  <c:v>6.4823574574033369</c:v>
                </c:pt>
                <c:pt idx="3">
                  <c:v>9.8590145460752954</c:v>
                </c:pt>
                <c:pt idx="4">
                  <c:v>10.927569922836708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3D0E-4C62-B946-2D7CEF51BCA3}"/>
            </c:ext>
          </c:extLst>
        </c:ser>
        <c:ser>
          <c:idx val="3"/>
          <c:order val="3"/>
          <c:tx>
            <c:strRef>
              <c:f>Total_AA!$A$32</c:f>
              <c:strCache>
                <c:ptCount val="1"/>
                <c:pt idx="0">
                  <c:v>Alanine</c:v>
                </c:pt>
              </c:strCache>
              <c:extLst xmlns:c15="http://schemas.microsoft.com/office/drawing/2012/chart"/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(Total_AA!$M$32,Total_AA!$O$32,Total_AA!$Q$32,Total_AA!$S$32,Total_AA!$U$32)</c:f>
                <c:numCache>
                  <c:formatCode>General</c:formatCode>
                  <c:ptCount val="5"/>
                  <c:pt idx="0">
                    <c:v>0.57097384971212506</c:v>
                  </c:pt>
                  <c:pt idx="1">
                    <c:v>5.5527368084334841</c:v>
                  </c:pt>
                  <c:pt idx="2">
                    <c:v>1.0310767309196631</c:v>
                  </c:pt>
                  <c:pt idx="3">
                    <c:v>0.19872341958753115</c:v>
                  </c:pt>
                  <c:pt idx="4">
                    <c:v>2.5212582755695028</c:v>
                  </c:pt>
                </c:numCache>
              </c:numRef>
            </c:plus>
            <c:minus>
              <c:numRef>
                <c:f>(Total_AA!$M$32,Total_AA!$O$32,Total_AA!$Q$32,Total_AA!$S$32,Total_AA!$U$32)</c:f>
                <c:numCache>
                  <c:formatCode>General</c:formatCode>
                  <c:ptCount val="5"/>
                  <c:pt idx="0">
                    <c:v>0.57097384971212506</c:v>
                  </c:pt>
                  <c:pt idx="1">
                    <c:v>5.5527368084334841</c:v>
                  </c:pt>
                  <c:pt idx="2">
                    <c:v>1.0310767309196631</c:v>
                  </c:pt>
                  <c:pt idx="3">
                    <c:v>0.19872341958753115</c:v>
                  </c:pt>
                  <c:pt idx="4">
                    <c:v>2.5212582755695028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  <c:extLst xmlns:c15="http://schemas.microsoft.com/office/drawing/2012/chart"/>
            </c:strRef>
          </c:cat>
          <c:val>
            <c:numRef>
              <c:f>(Total_AA!$L$32,Total_AA!$N$32,Total_AA!$P$32,Total_AA!$R$32,Total_AA!$T$32)</c:f>
              <c:numCache>
                <c:formatCode>0.000</c:formatCode>
                <c:ptCount val="5"/>
                <c:pt idx="0">
                  <c:v>35.611337676250734</c:v>
                </c:pt>
                <c:pt idx="1">
                  <c:v>40.540909177453614</c:v>
                </c:pt>
                <c:pt idx="2">
                  <c:v>15.669666517316211</c:v>
                </c:pt>
                <c:pt idx="3">
                  <c:v>11.625827547759958</c:v>
                </c:pt>
                <c:pt idx="4">
                  <c:v>13.627699435898071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3D0E-4C62-B946-2D7CEF51BCA3}"/>
            </c:ext>
          </c:extLst>
        </c:ser>
        <c:ser>
          <c:idx val="4"/>
          <c:order val="4"/>
          <c:tx>
            <c:strRef>
              <c:f>Total_AA!$A$33</c:f>
              <c:strCache>
                <c:ptCount val="1"/>
                <c:pt idx="0">
                  <c:v>Glycine*</c:v>
                </c:pt>
              </c:strCache>
              <c:extLst xmlns:c15="http://schemas.microsoft.com/office/drawing/2012/chart"/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(Total_AA!$M$33,Total_AA!$O$33,Total_AA!$Q$33,Total_AA!$S$33,Total_AA!$U$33)</c:f>
                <c:numCache>
                  <c:formatCode>General</c:formatCode>
                  <c:ptCount val="5"/>
                  <c:pt idx="0">
                    <c:v>1.1079354887794508</c:v>
                  </c:pt>
                  <c:pt idx="1">
                    <c:v>10.157835788669843</c:v>
                  </c:pt>
                  <c:pt idx="2">
                    <c:v>0.40848863891212561</c:v>
                  </c:pt>
                  <c:pt idx="3">
                    <c:v>4.4896124847282337E-3</c:v>
                  </c:pt>
                  <c:pt idx="4">
                    <c:v>10.282143895273624</c:v>
                  </c:pt>
                </c:numCache>
              </c:numRef>
            </c:plus>
            <c:minus>
              <c:numRef>
                <c:f>(Total_AA!$M$33,Total_AA!$O$33,Total_AA!$Q$33,Total_AA!$S$33,Total_AA!$U$33)</c:f>
                <c:numCache>
                  <c:formatCode>General</c:formatCode>
                  <c:ptCount val="5"/>
                  <c:pt idx="0">
                    <c:v>1.1079354887794508</c:v>
                  </c:pt>
                  <c:pt idx="1">
                    <c:v>10.157835788669843</c:v>
                  </c:pt>
                  <c:pt idx="2">
                    <c:v>0.40848863891212561</c:v>
                  </c:pt>
                  <c:pt idx="3">
                    <c:v>4.4896124847282337E-3</c:v>
                  </c:pt>
                  <c:pt idx="4">
                    <c:v>10.282143895273624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  <c:extLst xmlns:c15="http://schemas.microsoft.com/office/drawing/2012/chart"/>
            </c:strRef>
          </c:cat>
          <c:val>
            <c:numRef>
              <c:f>(Total_AA!$L$33,Total_AA!$N$33,Total_AA!$P$33,Total_AA!$R$33,Total_AA!$T$33)</c:f>
              <c:numCache>
                <c:formatCode>0.000</c:formatCode>
                <c:ptCount val="5"/>
                <c:pt idx="0">
                  <c:v>6.8203212154774775</c:v>
                </c:pt>
                <c:pt idx="1">
                  <c:v>16.999049770719605</c:v>
                </c:pt>
                <c:pt idx="2">
                  <c:v>5.4601517527148591</c:v>
                </c:pt>
                <c:pt idx="3">
                  <c:v>7.7290360397165605</c:v>
                </c:pt>
                <c:pt idx="4">
                  <c:v>16.953680157482516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3D0E-4C62-B946-2D7CEF51BCA3}"/>
            </c:ext>
          </c:extLst>
        </c:ser>
        <c:ser>
          <c:idx val="5"/>
          <c:order val="5"/>
          <c:tx>
            <c:strRef>
              <c:f>Total_AA!$A$34</c:f>
              <c:strCache>
                <c:ptCount val="1"/>
                <c:pt idx="0">
                  <c:v>Glutamine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(Total_AA!$M$34,Total_AA!$O$34,Total_AA!$Q$34,Total_AA!$S$34,Total_AA!$U$34)</c:f>
                <c:numCache>
                  <c:formatCode>General</c:formatCode>
                  <c:ptCount val="5"/>
                  <c:pt idx="0">
                    <c:v>3.0083137432096803</c:v>
                  </c:pt>
                  <c:pt idx="1">
                    <c:v>4.9140013906593385</c:v>
                  </c:pt>
                  <c:pt idx="2">
                    <c:v>2.4267134477225696</c:v>
                  </c:pt>
                  <c:pt idx="3">
                    <c:v>5.1670976528958157</c:v>
                  </c:pt>
                  <c:pt idx="4">
                    <c:v>5.8026661776629176</c:v>
                  </c:pt>
                </c:numCache>
              </c:numRef>
            </c:plus>
            <c:minus>
              <c:numRef>
                <c:f>(Total_AA!$M$34,Total_AA!$O$34,Total_AA!$Q$34,Total_AA!$S$34,Total_AA!$U$34)</c:f>
                <c:numCache>
                  <c:formatCode>General</c:formatCode>
                  <c:ptCount val="5"/>
                  <c:pt idx="0">
                    <c:v>3.0083137432096803</c:v>
                  </c:pt>
                  <c:pt idx="1">
                    <c:v>4.9140013906593385</c:v>
                  </c:pt>
                  <c:pt idx="2">
                    <c:v>2.4267134477225696</c:v>
                  </c:pt>
                  <c:pt idx="3">
                    <c:v>5.1670976528958157</c:v>
                  </c:pt>
                  <c:pt idx="4">
                    <c:v>5.8026661776629176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(Total_AA!$L$34,Total_AA!$N$34,Total_AA!$P$34,Total_AA!$R$34,Total_AA!$T$34)</c:f>
              <c:numCache>
                <c:formatCode>0.000</c:formatCode>
                <c:ptCount val="5"/>
                <c:pt idx="0">
                  <c:v>25.011215421286039</c:v>
                </c:pt>
                <c:pt idx="1">
                  <c:v>34.483355274053508</c:v>
                </c:pt>
                <c:pt idx="2">
                  <c:v>40.707971308341513</c:v>
                </c:pt>
                <c:pt idx="3">
                  <c:v>28.568062850282981</c:v>
                </c:pt>
                <c:pt idx="4">
                  <c:v>45.656907522763362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0E-4C62-B946-2D7CEF51BCA3}"/>
            </c:ext>
          </c:extLst>
        </c:ser>
        <c:ser>
          <c:idx val="6"/>
          <c:order val="6"/>
          <c:tx>
            <c:strRef>
              <c:f>Total_AA!$A$35</c:f>
              <c:strCache>
                <c:ptCount val="1"/>
                <c:pt idx="0">
                  <c:v>Threonine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(Total_AA!$M$35,Total_AA!$O$35,Total_AA!$Q$35,Total_AA!$S$35,Total_AA!$U$35)</c:f>
                <c:numCache>
                  <c:formatCode>General</c:formatCode>
                  <c:ptCount val="5"/>
                  <c:pt idx="0">
                    <c:v>0.27125195542262492</c:v>
                  </c:pt>
                  <c:pt idx="1">
                    <c:v>4.4224791806431956</c:v>
                  </c:pt>
                  <c:pt idx="2">
                    <c:v>0.43308732726206856</c:v>
                  </c:pt>
                  <c:pt idx="3">
                    <c:v>0.99692252204967391</c:v>
                  </c:pt>
                  <c:pt idx="4">
                    <c:v>1.5043450603730917</c:v>
                  </c:pt>
                </c:numCache>
              </c:numRef>
            </c:plus>
            <c:minus>
              <c:numRef>
                <c:f>(Total_AA!$M$35,Total_AA!$O$35,Total_AA!$Q$35,Total_AA!$S$35,Total_AA!$U$35)</c:f>
                <c:numCache>
                  <c:formatCode>General</c:formatCode>
                  <c:ptCount val="5"/>
                  <c:pt idx="0">
                    <c:v>0.27125195542262492</c:v>
                  </c:pt>
                  <c:pt idx="1">
                    <c:v>4.4224791806431956</c:v>
                  </c:pt>
                  <c:pt idx="2">
                    <c:v>0.43308732726206856</c:v>
                  </c:pt>
                  <c:pt idx="3">
                    <c:v>0.99692252204967391</c:v>
                  </c:pt>
                  <c:pt idx="4">
                    <c:v>1.5043450603730917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  <c:extLst xmlns:c15="http://schemas.microsoft.com/office/drawing/2012/chart"/>
            </c:strRef>
          </c:cat>
          <c:val>
            <c:numRef>
              <c:f>(Total_AA!$L$35,Total_AA!$N$35,Total_AA!$P$35,Total_AA!$R$35,Total_AA!$T$35)</c:f>
              <c:numCache>
                <c:formatCode>0.000</c:formatCode>
                <c:ptCount val="5"/>
                <c:pt idx="0">
                  <c:v>10.123817108309201</c:v>
                </c:pt>
                <c:pt idx="1">
                  <c:v>14.067034283383517</c:v>
                </c:pt>
                <c:pt idx="2">
                  <c:v>7.9892265017400952</c:v>
                </c:pt>
                <c:pt idx="3">
                  <c:v>8.7283014835813031</c:v>
                </c:pt>
                <c:pt idx="4">
                  <c:v>8.4830015988480838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3D0E-4C62-B946-2D7CEF51BCA3}"/>
            </c:ext>
          </c:extLst>
        </c:ser>
        <c:ser>
          <c:idx val="7"/>
          <c:order val="7"/>
          <c:tx>
            <c:strRef>
              <c:f>Total_AA!$A$36</c:f>
              <c:strCache>
                <c:ptCount val="1"/>
                <c:pt idx="0">
                  <c:v>Glutamate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(Total_AA!$M$36,Total_AA!$O$36,Total_AA!$Q$36,Total_AA!$S$36,Total_AA!$U$36)</c:f>
                <c:numCache>
                  <c:formatCode>General</c:formatCode>
                  <c:ptCount val="5"/>
                  <c:pt idx="0">
                    <c:v>14.372098271300104</c:v>
                  </c:pt>
                  <c:pt idx="1">
                    <c:v>4.6659541772204989</c:v>
                  </c:pt>
                  <c:pt idx="2">
                    <c:v>8.256835040367946</c:v>
                  </c:pt>
                  <c:pt idx="3">
                    <c:v>25.775300878715399</c:v>
                  </c:pt>
                  <c:pt idx="4">
                    <c:v>33.034523386881091</c:v>
                  </c:pt>
                </c:numCache>
              </c:numRef>
            </c:plus>
            <c:minus>
              <c:numRef>
                <c:f>(Total_AA!$M$36,Total_AA!$O$36,Total_AA!$Q$36,Total_AA!$S$36,Total_AA!$U$36)</c:f>
                <c:numCache>
                  <c:formatCode>General</c:formatCode>
                  <c:ptCount val="5"/>
                  <c:pt idx="0">
                    <c:v>14.372098271300104</c:v>
                  </c:pt>
                  <c:pt idx="1">
                    <c:v>4.6659541772204989</c:v>
                  </c:pt>
                  <c:pt idx="2">
                    <c:v>8.256835040367946</c:v>
                  </c:pt>
                  <c:pt idx="3">
                    <c:v>25.775300878715399</c:v>
                  </c:pt>
                  <c:pt idx="4">
                    <c:v>33.034523386881091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(Total_AA!$L$36,Total_AA!$N$36,Total_AA!$P$36,Total_AA!$R$36,Total_AA!$T$36)</c:f>
              <c:numCache>
                <c:formatCode>0.000</c:formatCode>
                <c:ptCount val="5"/>
                <c:pt idx="0">
                  <c:v>569.49736496391552</c:v>
                </c:pt>
                <c:pt idx="1">
                  <c:v>494.12409215177695</c:v>
                </c:pt>
                <c:pt idx="2">
                  <c:v>352.41641158695836</c:v>
                </c:pt>
                <c:pt idx="3">
                  <c:v>392.22447656046018</c:v>
                </c:pt>
                <c:pt idx="4">
                  <c:v>413.89189155374243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0E-4C62-B946-2D7CEF51BCA3}"/>
            </c:ext>
          </c:extLst>
        </c:ser>
        <c:ser>
          <c:idx val="8"/>
          <c:order val="8"/>
          <c:tx>
            <c:strRef>
              <c:f>Total_AA!$A$37</c:f>
              <c:strCache>
                <c:ptCount val="1"/>
                <c:pt idx="0">
                  <c:v>Proline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(Total_AA!$M$37,Total_AA!$O$37,Total_AA!$Q$37,Total_AA!$S$37,Total_AA!$U$37)</c:f>
                <c:numCache>
                  <c:formatCode>General</c:formatCode>
                  <c:ptCount val="5"/>
                  <c:pt idx="0">
                    <c:v>0.4354230823702982</c:v>
                  </c:pt>
                  <c:pt idx="1">
                    <c:v>2.0594987439058179</c:v>
                  </c:pt>
                  <c:pt idx="2">
                    <c:v>0.13201639477636151</c:v>
                  </c:pt>
                  <c:pt idx="3">
                    <c:v>0.11662016983257915</c:v>
                  </c:pt>
                  <c:pt idx="4">
                    <c:v>0.51464793253736973</c:v>
                  </c:pt>
                </c:numCache>
              </c:numRef>
            </c:plus>
            <c:minus>
              <c:numRef>
                <c:f>(Total_AA!$M$37,Total_AA!$O$37,Total_AA!$Q$37,Total_AA!$S$37,Total_AA!$U$37)</c:f>
                <c:numCache>
                  <c:formatCode>General</c:formatCode>
                  <c:ptCount val="5"/>
                  <c:pt idx="0">
                    <c:v>0.4354230823702982</c:v>
                  </c:pt>
                  <c:pt idx="1">
                    <c:v>2.0594987439058179</c:v>
                  </c:pt>
                  <c:pt idx="2">
                    <c:v>0.13201639477636151</c:v>
                  </c:pt>
                  <c:pt idx="3">
                    <c:v>0.11662016983257915</c:v>
                  </c:pt>
                  <c:pt idx="4">
                    <c:v>0.51464793253736973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  <c:extLst xmlns:c15="http://schemas.microsoft.com/office/drawing/2012/chart"/>
            </c:strRef>
          </c:cat>
          <c:val>
            <c:numRef>
              <c:f>(Total_AA!$L$37,Total_AA!$N$37,Total_AA!$P$37,Total_AA!$R$37,Total_AA!$T$37)</c:f>
              <c:numCache>
                <c:formatCode>0.000</c:formatCode>
                <c:ptCount val="5"/>
                <c:pt idx="0">
                  <c:v>3.6437135409335388</c:v>
                </c:pt>
                <c:pt idx="1">
                  <c:v>4.9411959130372178</c:v>
                </c:pt>
                <c:pt idx="2">
                  <c:v>2.7240551512732902</c:v>
                </c:pt>
                <c:pt idx="3">
                  <c:v>1.0570298883091396</c:v>
                </c:pt>
                <c:pt idx="4">
                  <c:v>1.1766561234672481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3D0E-4C62-B946-2D7CEF51BCA3}"/>
            </c:ext>
          </c:extLst>
        </c:ser>
        <c:ser>
          <c:idx val="9"/>
          <c:order val="9"/>
          <c:tx>
            <c:strRef>
              <c:f>Total_AA!$A$38</c:f>
              <c:strCache>
                <c:ptCount val="1"/>
                <c:pt idx="0">
                  <c:v>Lysine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(Total_AA!$M$38,Total_AA!$O$38,Total_AA!$Q$38,Total_AA!$S$38,Total_AA!$U$38)</c:f>
                <c:numCache>
                  <c:formatCode>General</c:formatCode>
                  <c:ptCount val="5"/>
                  <c:pt idx="0">
                    <c:v>2.516639329887477</c:v>
                  </c:pt>
                  <c:pt idx="1">
                    <c:v>4.2929570042452054</c:v>
                  </c:pt>
                  <c:pt idx="2">
                    <c:v>2.2620099988383373</c:v>
                  </c:pt>
                  <c:pt idx="3">
                    <c:v>5.2541742374318234</c:v>
                  </c:pt>
                  <c:pt idx="4">
                    <c:v>5.8553319196485347</c:v>
                  </c:pt>
                </c:numCache>
              </c:numRef>
            </c:plus>
            <c:minus>
              <c:numRef>
                <c:f>(Total_AA!$M$38,Total_AA!$O$38,Total_AA!$Q$38,Total_AA!$S$38,Total_AA!$U$3)</c:f>
                <c:numCache>
                  <c:formatCode>General</c:formatCode>
                  <c:ptCount val="5"/>
                  <c:pt idx="0">
                    <c:v>2.516639329887477</c:v>
                  </c:pt>
                  <c:pt idx="1">
                    <c:v>4.2929570042452054</c:v>
                  </c:pt>
                  <c:pt idx="2">
                    <c:v>2.2620099988383373</c:v>
                  </c:pt>
                  <c:pt idx="3">
                    <c:v>5.2541742374318234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  <c:extLst xmlns:c15="http://schemas.microsoft.com/office/drawing/2012/chart"/>
            </c:strRef>
          </c:cat>
          <c:val>
            <c:numRef>
              <c:f>(Total_AA!$L$38,Total_AA!$N$38,Total_AA!$P$38,Total_AA!$R$38,Total_AA!$T$38)</c:f>
              <c:numCache>
                <c:formatCode>0.000</c:formatCode>
                <c:ptCount val="5"/>
                <c:pt idx="0">
                  <c:v>24.345817024594698</c:v>
                </c:pt>
                <c:pt idx="1">
                  <c:v>34.155064297848746</c:v>
                </c:pt>
                <c:pt idx="2">
                  <c:v>40.266360359000366</c:v>
                </c:pt>
                <c:pt idx="3">
                  <c:v>27.974450840385281</c:v>
                </c:pt>
                <c:pt idx="4">
                  <c:v>45.530353088123505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3D0E-4C62-B946-2D7CEF51BCA3}"/>
            </c:ext>
          </c:extLst>
        </c:ser>
        <c:ser>
          <c:idx val="10"/>
          <c:order val="10"/>
          <c:tx>
            <c:strRef>
              <c:f>Total_AA!$A$39</c:f>
              <c:strCache>
                <c:ptCount val="1"/>
                <c:pt idx="0">
                  <c:v>Histidine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(Total_AA!$M$39,Total_AA!$O$39,Total_AA!$Q$39,Total_AA!$S$39,Total_AA!$U$39)</c:f>
                <c:numCache>
                  <c:formatCode>General</c:formatCode>
                  <c:ptCount val="5"/>
                  <c:pt idx="0">
                    <c:v>7.0180737612185684E-2</c:v>
                  </c:pt>
                  <c:pt idx="1">
                    <c:v>3.8811702957138792</c:v>
                  </c:pt>
                  <c:pt idx="2">
                    <c:v>4.7268506719652659E-2</c:v>
                  </c:pt>
                  <c:pt idx="3">
                    <c:v>0.22936399305371047</c:v>
                  </c:pt>
                  <c:pt idx="4">
                    <c:v>0.45280299791624856</c:v>
                  </c:pt>
                </c:numCache>
              </c:numRef>
            </c:plus>
            <c:minus>
              <c:numRef>
                <c:f>(Total_AA!$M$39,Total_AA!$O$39,Total_AA!$Q$39,Total_AA!$S$39,Total_AA!$U$39)</c:f>
                <c:numCache>
                  <c:formatCode>General</c:formatCode>
                  <c:ptCount val="5"/>
                  <c:pt idx="0">
                    <c:v>7.0180737612185684E-2</c:v>
                  </c:pt>
                  <c:pt idx="1">
                    <c:v>3.8811702957138792</c:v>
                  </c:pt>
                  <c:pt idx="2">
                    <c:v>4.7268506719652659E-2</c:v>
                  </c:pt>
                  <c:pt idx="3">
                    <c:v>0.22936399305371047</c:v>
                  </c:pt>
                  <c:pt idx="4">
                    <c:v>0.45280299791624856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  <c:extLst xmlns:c15="http://schemas.microsoft.com/office/drawing/2012/chart"/>
            </c:strRef>
          </c:cat>
          <c:val>
            <c:numRef>
              <c:f>(Total_AA!$L$39,Total_AA!$N$39,Total_AA!$P$39,Total_AA!$R$39,Total_AA!$T$39)</c:f>
              <c:numCache>
                <c:formatCode>0.000</c:formatCode>
                <c:ptCount val="5"/>
                <c:pt idx="0">
                  <c:v>1.4661226935510243</c:v>
                </c:pt>
                <c:pt idx="1">
                  <c:v>5.1754193534310371</c:v>
                </c:pt>
                <c:pt idx="2">
                  <c:v>1.1906938914519083</c:v>
                </c:pt>
                <c:pt idx="3">
                  <c:v>1.2133843336478973</c:v>
                </c:pt>
                <c:pt idx="4">
                  <c:v>1.3295419117938829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3D0E-4C62-B946-2D7CEF51BCA3}"/>
            </c:ext>
          </c:extLst>
        </c:ser>
        <c:ser>
          <c:idx val="11"/>
          <c:order val="11"/>
          <c:tx>
            <c:strRef>
              <c:f>Total_AA!$A$40</c:f>
              <c:strCache>
                <c:ptCount val="1"/>
                <c:pt idx="0">
                  <c:v>Arginine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(Total_AA!$M$40,Total_AA!$O$40,Total_AA!$Q$40,Total_AA!$S$40,Total_AA!$U$40)</c:f>
                <c:numCache>
                  <c:formatCode>General</c:formatCode>
                  <c:ptCount val="5"/>
                  <c:pt idx="0">
                    <c:v>2.4061082579136412</c:v>
                  </c:pt>
                  <c:pt idx="1">
                    <c:v>2.0214044208560837</c:v>
                  </c:pt>
                  <c:pt idx="2">
                    <c:v>3.2580073446655877</c:v>
                  </c:pt>
                  <c:pt idx="3">
                    <c:v>1.2928476481376832</c:v>
                  </c:pt>
                  <c:pt idx="4">
                    <c:v>1.3049090158006529</c:v>
                  </c:pt>
                </c:numCache>
              </c:numRef>
            </c:plus>
            <c:minus>
              <c:numRef>
                <c:f>(Total_AA!$M$40,Total_AA!$O$40,Total_AA!$Q$40,Total_AA!$S$40,Total_AA!$U$40)</c:f>
                <c:numCache>
                  <c:formatCode>General</c:formatCode>
                  <c:ptCount val="5"/>
                  <c:pt idx="0">
                    <c:v>2.4061082579136412</c:v>
                  </c:pt>
                  <c:pt idx="1">
                    <c:v>2.0214044208560837</c:v>
                  </c:pt>
                  <c:pt idx="2">
                    <c:v>3.2580073446655877</c:v>
                  </c:pt>
                  <c:pt idx="3">
                    <c:v>1.2928476481376832</c:v>
                  </c:pt>
                  <c:pt idx="4">
                    <c:v>1.3049090158006529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  <c:extLst xmlns:c15="http://schemas.microsoft.com/office/drawing/2012/chart"/>
            </c:strRef>
          </c:cat>
          <c:val>
            <c:numRef>
              <c:f>(Total_AA!$L$40,Total_AA!$N$40,Total_AA!$P$40,Total_AA!$R$40,Total_AA!$T$40)</c:f>
              <c:numCache>
                <c:formatCode>0.000</c:formatCode>
                <c:ptCount val="5"/>
                <c:pt idx="0">
                  <c:v>20.301696716179208</c:v>
                </c:pt>
                <c:pt idx="1">
                  <c:v>15.484567593330343</c:v>
                </c:pt>
                <c:pt idx="2">
                  <c:v>15.7493713104199</c:v>
                </c:pt>
                <c:pt idx="3">
                  <c:v>12.88495300610365</c:v>
                </c:pt>
                <c:pt idx="4">
                  <c:v>8.9689875362446472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3D0E-4C62-B946-2D7CEF51BCA3}"/>
            </c:ext>
          </c:extLst>
        </c:ser>
        <c:ser>
          <c:idx val="12"/>
          <c:order val="12"/>
          <c:tx>
            <c:strRef>
              <c:f>Total_AA!$A$41</c:f>
              <c:strCache>
                <c:ptCount val="1"/>
                <c:pt idx="0">
                  <c:v>Valine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(Total_AA!$M$41,Total_AA!$O$41,Total_AA!$Q$41,Total_AA!$S$41,Total_AA!$U$41)</c:f>
                <c:numCache>
                  <c:formatCode>General</c:formatCode>
                  <c:ptCount val="5"/>
                  <c:pt idx="0">
                    <c:v>0.19062777488731308</c:v>
                  </c:pt>
                  <c:pt idx="1">
                    <c:v>3.2453449102216059</c:v>
                  </c:pt>
                  <c:pt idx="2">
                    <c:v>3.1289412282367035E-3</c:v>
                  </c:pt>
                  <c:pt idx="3">
                    <c:v>7.817910980519005E-2</c:v>
                  </c:pt>
                  <c:pt idx="4">
                    <c:v>0.37274850665259157</c:v>
                  </c:pt>
                </c:numCache>
              </c:numRef>
            </c:plus>
            <c:minus>
              <c:numRef>
                <c:f>(Total_AA!$M$41,Total_AA!$O$41,Total_AA!$Q$41,Total_AA!$S$41,Total_AA!$U$41)</c:f>
                <c:numCache>
                  <c:formatCode>General</c:formatCode>
                  <c:ptCount val="5"/>
                  <c:pt idx="0">
                    <c:v>0.19062777488731308</c:v>
                  </c:pt>
                  <c:pt idx="1">
                    <c:v>3.2453449102216059</c:v>
                  </c:pt>
                  <c:pt idx="2">
                    <c:v>3.1289412282367035E-3</c:v>
                  </c:pt>
                  <c:pt idx="3">
                    <c:v>7.817910980519005E-2</c:v>
                  </c:pt>
                  <c:pt idx="4">
                    <c:v>0.37274850665259157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  <c:extLst xmlns:c15="http://schemas.microsoft.com/office/drawing/2012/chart"/>
            </c:strRef>
          </c:cat>
          <c:val>
            <c:numRef>
              <c:f>(Total_AA!$L$41,Total_AA!$N$41,Total_AA!$P$41,Total_AA!$R$41,Total_AA!$T$41)</c:f>
              <c:numCache>
                <c:formatCode>0.000</c:formatCode>
                <c:ptCount val="5"/>
                <c:pt idx="0">
                  <c:v>4.9936575593055146</c:v>
                </c:pt>
                <c:pt idx="1">
                  <c:v>6.8813315636589127</c:v>
                </c:pt>
                <c:pt idx="2">
                  <c:v>2.3935608807812052</c:v>
                </c:pt>
                <c:pt idx="3">
                  <c:v>2.6942158919771932</c:v>
                </c:pt>
                <c:pt idx="4">
                  <c:v>2.537966485222495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C-3D0E-4C62-B946-2D7CEF51BCA3}"/>
            </c:ext>
          </c:extLst>
        </c:ser>
        <c:ser>
          <c:idx val="13"/>
          <c:order val="13"/>
          <c:tx>
            <c:strRef>
              <c:f>Total_AA!$A$42</c:f>
              <c:strCache>
                <c:ptCount val="1"/>
                <c:pt idx="0">
                  <c:v>Methionine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(Total_AA!$M$42,Total_AA!$O$42,Total_AA!$Q$42,Total_AA!$S$42,Total_AA!$U$42)</c:f>
                <c:numCache>
                  <c:formatCode>General</c:formatCode>
                  <c:ptCount val="5"/>
                  <c:pt idx="0">
                    <c:v>9.6714383543017757E-2</c:v>
                  </c:pt>
                  <c:pt idx="1">
                    <c:v>0.22575152680623578</c:v>
                  </c:pt>
                  <c:pt idx="2">
                    <c:v>0.12937834546724469</c:v>
                  </c:pt>
                  <c:pt idx="3">
                    <c:v>4.8468841049365441E-2</c:v>
                  </c:pt>
                  <c:pt idx="4">
                    <c:v>0.41321604398424167</c:v>
                  </c:pt>
                </c:numCache>
              </c:numRef>
            </c:plus>
            <c:minus>
              <c:numRef>
                <c:f>(Total_AA!$M$42,Total_AA!$O$42,Total_AA!$Q$42,Total_AA!$S$42,Total_AA!$U$42)</c:f>
                <c:numCache>
                  <c:formatCode>General</c:formatCode>
                  <c:ptCount val="5"/>
                  <c:pt idx="0">
                    <c:v>9.6714383543017757E-2</c:v>
                  </c:pt>
                  <c:pt idx="1">
                    <c:v>0.22575152680623578</c:v>
                  </c:pt>
                  <c:pt idx="2">
                    <c:v>0.12937834546724469</c:v>
                  </c:pt>
                  <c:pt idx="3">
                    <c:v>4.8468841049365441E-2</c:v>
                  </c:pt>
                  <c:pt idx="4">
                    <c:v>0.41321604398424167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  <c:extLst xmlns:c15="http://schemas.microsoft.com/office/drawing/2012/chart"/>
            </c:strRef>
          </c:cat>
          <c:val>
            <c:numRef>
              <c:f>(Total_AA!$L$42,Total_AA!$N$42,Total_AA!$P$42,Total_AA!$R$42,Total_AA!$T$42)</c:f>
              <c:numCache>
                <c:formatCode>0.000</c:formatCode>
                <c:ptCount val="5"/>
                <c:pt idx="0">
                  <c:v>2.7952536405001358</c:v>
                </c:pt>
                <c:pt idx="1">
                  <c:v>2.4751298105732347</c:v>
                </c:pt>
                <c:pt idx="2">
                  <c:v>1.6093276483803391</c:v>
                </c:pt>
                <c:pt idx="3">
                  <c:v>2.1719569343133931</c:v>
                </c:pt>
                <c:pt idx="4">
                  <c:v>1.8071271475053212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D-3D0E-4C62-B946-2D7CEF51BCA3}"/>
            </c:ext>
          </c:extLst>
        </c:ser>
        <c:ser>
          <c:idx val="14"/>
          <c:order val="14"/>
          <c:tx>
            <c:strRef>
              <c:f>Total_AA!$A$43</c:f>
              <c:strCache>
                <c:ptCount val="1"/>
                <c:pt idx="0">
                  <c:v>Tyrosine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(Total_AA!$M$43,Total_AA!$O$43,Total_AA!$Q$43,Total_AA!$S$43,Total_AA!$U$43)</c:f>
                <c:numCache>
                  <c:formatCode>General</c:formatCode>
                  <c:ptCount val="5"/>
                  <c:pt idx="0">
                    <c:v>0.11299051246946501</c:v>
                  </c:pt>
                  <c:pt idx="1">
                    <c:v>2.3677958687689209</c:v>
                  </c:pt>
                  <c:pt idx="2">
                    <c:v>3.9927296180839567E-2</c:v>
                  </c:pt>
                  <c:pt idx="3">
                    <c:v>7.6106574638054036E-3</c:v>
                  </c:pt>
                  <c:pt idx="4">
                    <c:v>0.37550961229630453</c:v>
                  </c:pt>
                </c:numCache>
              </c:numRef>
            </c:plus>
            <c:minus>
              <c:numRef>
                <c:f>(Total_AA!$M$43,Total_AA!$O$43,Total_AA!$Q$43,Total_AA!$S$43,Total_AA!$U$43)</c:f>
                <c:numCache>
                  <c:formatCode>General</c:formatCode>
                  <c:ptCount val="5"/>
                  <c:pt idx="0">
                    <c:v>0.11299051246946501</c:v>
                  </c:pt>
                  <c:pt idx="1">
                    <c:v>2.3677958687689209</c:v>
                  </c:pt>
                  <c:pt idx="2">
                    <c:v>3.9927296180839567E-2</c:v>
                  </c:pt>
                  <c:pt idx="3">
                    <c:v>7.6106574638054036E-3</c:v>
                  </c:pt>
                  <c:pt idx="4">
                    <c:v>0.37550961229630453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  <c:extLst xmlns:c15="http://schemas.microsoft.com/office/drawing/2012/chart"/>
            </c:strRef>
          </c:cat>
          <c:val>
            <c:numRef>
              <c:f>(Total_AA!$L$43,Total_AA!$N$43,Total_AA!$P$43,Total_AA!$R$43,Total_AA!$T$43)</c:f>
              <c:numCache>
                <c:formatCode>0.000</c:formatCode>
                <c:ptCount val="5"/>
                <c:pt idx="0">
                  <c:v>2.3809769154157121</c:v>
                </c:pt>
                <c:pt idx="1">
                  <c:v>4.0387551354507494</c:v>
                </c:pt>
                <c:pt idx="2">
                  <c:v>1.4461822157178674</c:v>
                </c:pt>
                <c:pt idx="3">
                  <c:v>1.7355673465869463</c:v>
                </c:pt>
                <c:pt idx="4">
                  <c:v>1.5739334429394092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3D0E-4C62-B946-2D7CEF51BCA3}"/>
            </c:ext>
          </c:extLst>
        </c:ser>
        <c:ser>
          <c:idx val="15"/>
          <c:order val="15"/>
          <c:tx>
            <c:strRef>
              <c:f>Total_AA!$A$44</c:f>
              <c:strCache>
                <c:ptCount val="1"/>
                <c:pt idx="0">
                  <c:v>Isoleucine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(Total_AA!$M$44,Total_AA!$O$44,Total_AA!$Q$44,Total_AA!$S$44,Total_AA!$U$44)</c:f>
                <c:numCache>
                  <c:formatCode>General</c:formatCode>
                  <c:ptCount val="5"/>
                  <c:pt idx="0">
                    <c:v>0.19566950216496592</c:v>
                  </c:pt>
                  <c:pt idx="1">
                    <c:v>2.6283485121457129</c:v>
                  </c:pt>
                  <c:pt idx="2">
                    <c:v>0.23186015187402112</c:v>
                  </c:pt>
                  <c:pt idx="3">
                    <c:v>9.7569094408268553E-2</c:v>
                  </c:pt>
                  <c:pt idx="4">
                    <c:v>0.478039949133021</c:v>
                  </c:pt>
                </c:numCache>
              </c:numRef>
            </c:plus>
            <c:minus>
              <c:numRef>
                <c:f>(Total_AA!$M$44,Total_AA!$O$44,Total_AA!$Q$44,Total_AA!$S$44,Total_AA!$U$44)</c:f>
                <c:numCache>
                  <c:formatCode>General</c:formatCode>
                  <c:ptCount val="5"/>
                  <c:pt idx="0">
                    <c:v>0.19566950216496592</c:v>
                  </c:pt>
                  <c:pt idx="1">
                    <c:v>2.6283485121457129</c:v>
                  </c:pt>
                  <c:pt idx="2">
                    <c:v>0.23186015187402112</c:v>
                  </c:pt>
                  <c:pt idx="3">
                    <c:v>9.7569094408268553E-2</c:v>
                  </c:pt>
                  <c:pt idx="4">
                    <c:v>0.478039949133021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  <c:extLst xmlns:c15="http://schemas.microsoft.com/office/drawing/2012/chart"/>
            </c:strRef>
          </c:cat>
          <c:val>
            <c:numRef>
              <c:f>(Total_AA!$L$44,Total_AA!$N$44,Total_AA!$P$44,Total_AA!$R$44,Total_AA!$T$44)</c:f>
              <c:numCache>
                <c:formatCode>0.000</c:formatCode>
                <c:ptCount val="5"/>
                <c:pt idx="0">
                  <c:v>3.2818611553410522</c:v>
                </c:pt>
                <c:pt idx="1">
                  <c:v>5.0493088073258061</c:v>
                </c:pt>
                <c:pt idx="2">
                  <c:v>1.864957359250492</c:v>
                </c:pt>
                <c:pt idx="3">
                  <c:v>2.0618500705088669</c:v>
                </c:pt>
                <c:pt idx="4">
                  <c:v>1.9842224039156844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F-3D0E-4C62-B946-2D7CEF51BCA3}"/>
            </c:ext>
          </c:extLst>
        </c:ser>
        <c:ser>
          <c:idx val="16"/>
          <c:order val="16"/>
          <c:tx>
            <c:strRef>
              <c:f>Total_AA!$A$45</c:f>
              <c:strCache>
                <c:ptCount val="1"/>
                <c:pt idx="0">
                  <c:v>Leucine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(Total_AA!$M$45,Total_AA!$O$45,Total_AA!$Q$45,Total_AA!$S$45,Total_AA!$U$45)</c:f>
                <c:numCache>
                  <c:formatCode>General</c:formatCode>
                  <c:ptCount val="5"/>
                  <c:pt idx="0">
                    <c:v>8.8646556454707426E-2</c:v>
                  </c:pt>
                  <c:pt idx="1">
                    <c:v>2.3033722551025382</c:v>
                  </c:pt>
                  <c:pt idx="2">
                    <c:v>4.1182749191179369E-2</c:v>
                  </c:pt>
                  <c:pt idx="3">
                    <c:v>0.11338282791209231</c:v>
                  </c:pt>
                  <c:pt idx="4">
                    <c:v>0.17043346345219357</c:v>
                  </c:pt>
                </c:numCache>
              </c:numRef>
            </c:plus>
            <c:minus>
              <c:numRef>
                <c:f>(Total_AA!$M$45,Total_AA!$O$45,Total_AA!$Q$45,Total_AA!$S$45,Total_AA!$U$45)</c:f>
                <c:numCache>
                  <c:formatCode>General</c:formatCode>
                  <c:ptCount val="5"/>
                  <c:pt idx="0">
                    <c:v>8.8646556454707426E-2</c:v>
                  </c:pt>
                  <c:pt idx="1">
                    <c:v>2.3033722551025382</c:v>
                  </c:pt>
                  <c:pt idx="2">
                    <c:v>4.1182749191179369E-2</c:v>
                  </c:pt>
                  <c:pt idx="3">
                    <c:v>0.11338282791209231</c:v>
                  </c:pt>
                  <c:pt idx="4">
                    <c:v>0.17043346345219357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  <c:extLst xmlns:c15="http://schemas.microsoft.com/office/drawing/2012/chart"/>
            </c:strRef>
          </c:cat>
          <c:val>
            <c:numRef>
              <c:f>(Total_AA!$L$45,Total_AA!$N$45,Total_AA!$P$45,Total_AA!$R$45,Total_AA!$T$45)</c:f>
              <c:numCache>
                <c:formatCode>0.000</c:formatCode>
                <c:ptCount val="5"/>
                <c:pt idx="0">
                  <c:v>3.9152874945943101</c:v>
                </c:pt>
                <c:pt idx="1">
                  <c:v>5.2314304270808707</c:v>
                </c:pt>
                <c:pt idx="2">
                  <c:v>2.233688156009491</c:v>
                </c:pt>
                <c:pt idx="3">
                  <c:v>2.5495562503793479</c:v>
                </c:pt>
                <c:pt idx="4">
                  <c:v>2.498822455912614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0-3D0E-4C62-B946-2D7CEF51BCA3}"/>
            </c:ext>
          </c:extLst>
        </c:ser>
        <c:ser>
          <c:idx val="17"/>
          <c:order val="17"/>
          <c:tx>
            <c:strRef>
              <c:f>Total_AA!$A$46</c:f>
              <c:strCache>
                <c:ptCount val="1"/>
                <c:pt idx="0">
                  <c:v>Phenylalanine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(Total_AA!$M$46,Total_AA!$O$46,Total_AA!$Q$46,Total_AA!$S$46,Total_AA!$U$46)</c:f>
                <c:numCache>
                  <c:formatCode>General</c:formatCode>
                  <c:ptCount val="5"/>
                  <c:pt idx="0">
                    <c:v>0.35618619810738517</c:v>
                  </c:pt>
                  <c:pt idx="1">
                    <c:v>2.7650140212882981</c:v>
                  </c:pt>
                  <c:pt idx="2">
                    <c:v>4.5381638091082088E-3</c:v>
                  </c:pt>
                  <c:pt idx="3">
                    <c:v>0.10075894951167386</c:v>
                  </c:pt>
                  <c:pt idx="4">
                    <c:v>0.44124861782246555</c:v>
                  </c:pt>
                </c:numCache>
              </c:numRef>
            </c:plus>
            <c:minus>
              <c:numRef>
                <c:f>(Total_AA!$M$46,Total_AA!$O$46,Total_AA!$Q$46,Total_AA!$S$46,Total_AA!$U$46)</c:f>
                <c:numCache>
                  <c:formatCode>General</c:formatCode>
                  <c:ptCount val="5"/>
                  <c:pt idx="0">
                    <c:v>0.35618619810738517</c:v>
                  </c:pt>
                  <c:pt idx="1">
                    <c:v>2.7650140212882981</c:v>
                  </c:pt>
                  <c:pt idx="2">
                    <c:v>4.5381638091082088E-3</c:v>
                  </c:pt>
                  <c:pt idx="3">
                    <c:v>0.10075894951167386</c:v>
                  </c:pt>
                  <c:pt idx="4">
                    <c:v>0.44124861782246555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  <c:extLst xmlns:c15="http://schemas.microsoft.com/office/drawing/2012/chart"/>
            </c:strRef>
          </c:cat>
          <c:val>
            <c:numRef>
              <c:f>(Total_AA!$L$46,Total_AA!$N$46,Total_AA!$P$46,Total_AA!$R$46,Total_AA!$T$46)</c:f>
              <c:numCache>
                <c:formatCode>0.000</c:formatCode>
                <c:ptCount val="5"/>
                <c:pt idx="0">
                  <c:v>2.654087446399739</c:v>
                </c:pt>
                <c:pt idx="1">
                  <c:v>4.783377918220558</c:v>
                </c:pt>
                <c:pt idx="2">
                  <c:v>2.0105597842247001</c:v>
                </c:pt>
                <c:pt idx="3">
                  <c:v>2.7190911672153542</c:v>
                </c:pt>
                <c:pt idx="4">
                  <c:v>2.5210329282184691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1-3D0E-4C62-B946-2D7CEF51BCA3}"/>
            </c:ext>
          </c:extLst>
        </c:ser>
        <c:ser>
          <c:idx val="18"/>
          <c:order val="18"/>
          <c:tx>
            <c:strRef>
              <c:f>Total_AA!$A$47</c:f>
              <c:strCache>
                <c:ptCount val="1"/>
                <c:pt idx="0">
                  <c:v>Tryptophan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(Total_AA!$M$47,Total_AA!$O$47,Total_AA!$Q$47,Total_AA!$S$47,Total_AA!$U$47)</c:f>
                <c:numCache>
                  <c:formatCode>General</c:formatCode>
                  <c:ptCount val="5"/>
                  <c:pt idx="0">
                    <c:v>8.8024602834004539E-2</c:v>
                  </c:pt>
                  <c:pt idx="1">
                    <c:v>1.1575431731183392</c:v>
                  </c:pt>
                  <c:pt idx="2">
                    <c:v>4.8983875954417389E-2</c:v>
                  </c:pt>
                  <c:pt idx="3">
                    <c:v>7.6893615403153537E-2</c:v>
                  </c:pt>
                  <c:pt idx="4">
                    <c:v>0.17248669298471794</c:v>
                  </c:pt>
                </c:numCache>
              </c:numRef>
            </c:plus>
            <c:minus>
              <c:numRef>
                <c:f>(Total_AA!$M$47,Total_AA!$O$47,Total_AA!$Q$47,Total_AA!$S$47,Total_AA!$U$47)</c:f>
                <c:numCache>
                  <c:formatCode>General</c:formatCode>
                  <c:ptCount val="5"/>
                  <c:pt idx="0">
                    <c:v>8.8024602834004539E-2</c:v>
                  </c:pt>
                  <c:pt idx="1">
                    <c:v>1.1575431731183392</c:v>
                  </c:pt>
                  <c:pt idx="2">
                    <c:v>4.8983875954417389E-2</c:v>
                  </c:pt>
                  <c:pt idx="3">
                    <c:v>7.6893615403153537E-2</c:v>
                  </c:pt>
                  <c:pt idx="4">
                    <c:v>0.17248669298471794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  <c:extLst xmlns:c15="http://schemas.microsoft.com/office/drawing/2012/chart"/>
            </c:strRef>
          </c:cat>
          <c:val>
            <c:numRef>
              <c:f>(Total_AA!$L$47,Total_AA!$N$47,Total_AA!$P$47,Total_AA!$R$47,Total_AA!$T$47)</c:f>
              <c:numCache>
                <c:formatCode>0.000</c:formatCode>
                <c:ptCount val="5"/>
                <c:pt idx="0">
                  <c:v>0.97696995093909567</c:v>
                </c:pt>
                <c:pt idx="1">
                  <c:v>1.9534265389583034</c:v>
                </c:pt>
                <c:pt idx="2">
                  <c:v>0.80888686708527469</c:v>
                </c:pt>
                <c:pt idx="3">
                  <c:v>1.0031963179584569</c:v>
                </c:pt>
                <c:pt idx="4">
                  <c:v>1.0396870449706945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2-3D0E-4C62-B946-2D7CEF51B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0776632"/>
        <c:axId val="600774008"/>
        <c:extLst/>
      </c:barChart>
      <c:catAx>
        <c:axId val="600776632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00774008"/>
        <c:crosses val="autoZero"/>
        <c:auto val="1"/>
        <c:lblAlgn val="ctr"/>
        <c:lblOffset val="100"/>
        <c:noMultiLvlLbl val="0"/>
      </c:catAx>
      <c:valAx>
        <c:axId val="600774008"/>
        <c:scaling>
          <c:orientation val="minMax"/>
          <c:max val="6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DE" sz="16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ng</a:t>
                </a:r>
                <a:r>
                  <a:rPr lang="de-DE" sz="16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/ (Vol*OD)</a:t>
                </a:r>
                <a:endParaRPr lang="de-DE" sz="16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00776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2000"/>
              <a:t>Leucine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4828165365482193E-2"/>
          <c:y val="6.9933989051578606E-3"/>
          <c:w val="0.84615697875325102"/>
          <c:h val="0.929457252893054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Total_AA!$A$135</c:f>
              <c:strCache>
                <c:ptCount val="1"/>
                <c:pt idx="0">
                  <c:v>WT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(Total_AA!$C$45,Total_AA!$E$45,Total_AA!$G$45,Total_AA!$I$45,Total_AA!$K$45)</c:f>
                <c:numCache>
                  <c:formatCode>General</c:formatCode>
                  <c:ptCount val="5"/>
                  <c:pt idx="0">
                    <c:v>1.1371405941791981E-2</c:v>
                  </c:pt>
                  <c:pt idx="1">
                    <c:v>0.39573512565973967</c:v>
                  </c:pt>
                  <c:pt idx="2">
                    <c:v>7.9755907198428844E-3</c:v>
                  </c:pt>
                  <c:pt idx="3">
                    <c:v>3.0607308941181133E-2</c:v>
                  </c:pt>
                  <c:pt idx="4">
                    <c:v>7.8438483799796677E-2</c:v>
                  </c:pt>
                </c:numCache>
              </c:numRef>
            </c:plus>
            <c:minus>
              <c:numRef>
                <c:f>(Total_AA!$C$45,Total_AA!$E$45,Total_AA!$G$45,Total_AA!$I$45,Total_AA!$K$45)</c:f>
                <c:numCache>
                  <c:formatCode>General</c:formatCode>
                  <c:ptCount val="5"/>
                  <c:pt idx="0">
                    <c:v>1.1371405941791981E-2</c:v>
                  </c:pt>
                  <c:pt idx="1">
                    <c:v>0.39573512565973967</c:v>
                  </c:pt>
                  <c:pt idx="2">
                    <c:v>7.9755907198428844E-3</c:v>
                  </c:pt>
                  <c:pt idx="3">
                    <c:v>3.0607308941181133E-2</c:v>
                  </c:pt>
                  <c:pt idx="4">
                    <c:v>7.8438483799796677E-2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Total_AA!$B$135:$F$135</c:f>
              <c:numCache>
                <c:formatCode>General</c:formatCode>
                <c:ptCount val="5"/>
                <c:pt idx="0">
                  <c:v>3.4690180097766792</c:v>
                </c:pt>
                <c:pt idx="1">
                  <c:v>3.7696415062811832</c:v>
                </c:pt>
                <c:pt idx="2">
                  <c:v>2.1586153816054821</c:v>
                </c:pt>
                <c:pt idx="3">
                  <c:v>2.8304507401157117</c:v>
                </c:pt>
                <c:pt idx="4">
                  <c:v>2.1444663366947738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70-46E8-9909-2A9E655CAFF5}"/>
            </c:ext>
          </c:extLst>
        </c:ser>
        <c:ser>
          <c:idx val="1"/>
          <c:order val="1"/>
          <c:tx>
            <c:strRef>
              <c:f>Total_AA!$A$136</c:f>
              <c:strCache>
                <c:ptCount val="1"/>
                <c:pt idx="0">
                  <c:v>ΔnirP1</c:v>
                </c:pt>
              </c:strCache>
            </c:strRef>
          </c:tx>
          <c:spPr>
            <a:solidFill>
              <a:srgbClr val="FF616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(Total_AA!$M$45,Total_AA!$O$45,Total_AA!$Q$45,Total_AA!$S$45,Total_AA!$U$45)</c:f>
                <c:numCache>
                  <c:formatCode>General</c:formatCode>
                  <c:ptCount val="5"/>
                  <c:pt idx="0">
                    <c:v>8.8646556454707426E-2</c:v>
                  </c:pt>
                  <c:pt idx="1">
                    <c:v>2.3033722551025382</c:v>
                  </c:pt>
                  <c:pt idx="2">
                    <c:v>4.1182749191179369E-2</c:v>
                  </c:pt>
                  <c:pt idx="3">
                    <c:v>0.11338282791209231</c:v>
                  </c:pt>
                  <c:pt idx="4">
                    <c:v>0.17043346345219357</c:v>
                  </c:pt>
                </c:numCache>
              </c:numRef>
            </c:plus>
            <c:minus>
              <c:numRef>
                <c:f>(Total_AA!$M$45,Total_AA!$O$45,Total_AA!$Q$45,Total_AA!$S$45,Total_AA!$U$45)</c:f>
                <c:numCache>
                  <c:formatCode>General</c:formatCode>
                  <c:ptCount val="5"/>
                  <c:pt idx="0">
                    <c:v>8.8646556454707426E-2</c:v>
                  </c:pt>
                  <c:pt idx="1">
                    <c:v>2.3033722551025382</c:v>
                  </c:pt>
                  <c:pt idx="2">
                    <c:v>4.1182749191179369E-2</c:v>
                  </c:pt>
                  <c:pt idx="3">
                    <c:v>0.11338282791209231</c:v>
                  </c:pt>
                  <c:pt idx="4">
                    <c:v>0.17043346345219357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Total_AA!$B$136:$F$136</c:f>
              <c:numCache>
                <c:formatCode>General</c:formatCode>
                <c:ptCount val="5"/>
                <c:pt idx="0">
                  <c:v>3.9152874945943101</c:v>
                </c:pt>
                <c:pt idx="1">
                  <c:v>5.2314304270808707</c:v>
                </c:pt>
                <c:pt idx="2">
                  <c:v>2.233688156009491</c:v>
                </c:pt>
                <c:pt idx="3">
                  <c:v>2.5495562503793479</c:v>
                </c:pt>
                <c:pt idx="4">
                  <c:v>2.498822455912614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70-46E8-9909-2A9E655CAFF5}"/>
            </c:ext>
          </c:extLst>
        </c:ser>
        <c:ser>
          <c:idx val="3"/>
          <c:order val="2"/>
          <c:tx>
            <c:strRef>
              <c:f>Total_AA!$A$137</c:f>
              <c:strCache>
                <c:ptCount val="1"/>
                <c:pt idx="0">
                  <c:v>NirP1oex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(Total_AA!$W$45,Total_AA!$Y$45,Total_AA!$AA$45,Total_AA!$AC$45,Total_AA!$AE$45)</c:f>
                <c:numCache>
                  <c:formatCode>General</c:formatCode>
                  <c:ptCount val="5"/>
                  <c:pt idx="0">
                    <c:v>0.42416771654292984</c:v>
                  </c:pt>
                  <c:pt idx="1">
                    <c:v>0.20317130997829902</c:v>
                  </c:pt>
                  <c:pt idx="2">
                    <c:v>0.398629160803255</c:v>
                  </c:pt>
                  <c:pt idx="3">
                    <c:v>3.6367305361714397E-2</c:v>
                  </c:pt>
                  <c:pt idx="4">
                    <c:v>4.5196898212926939E-3</c:v>
                  </c:pt>
                </c:numCache>
              </c:numRef>
            </c:plus>
            <c:minus>
              <c:numRef>
                <c:f>(Total_AA!$W$45,Total_AA!$Y$45,Total_AA!$AA$45,Total_AA!$AC$45,Total_AA!$AE$45)</c:f>
                <c:numCache>
                  <c:formatCode>General</c:formatCode>
                  <c:ptCount val="5"/>
                  <c:pt idx="0">
                    <c:v>0.42416771654292984</c:v>
                  </c:pt>
                  <c:pt idx="1">
                    <c:v>0.20317130997829902</c:v>
                  </c:pt>
                  <c:pt idx="2">
                    <c:v>0.398629160803255</c:v>
                  </c:pt>
                  <c:pt idx="3">
                    <c:v>3.6367305361714397E-2</c:v>
                  </c:pt>
                  <c:pt idx="4">
                    <c:v>4.5196898212926939E-3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Total_AA!$B$137:$F$137</c:f>
              <c:numCache>
                <c:formatCode>General</c:formatCode>
                <c:ptCount val="5"/>
                <c:pt idx="0">
                  <c:v>3.6417089041705752</c:v>
                </c:pt>
                <c:pt idx="1">
                  <c:v>3.067163672694476</c:v>
                </c:pt>
                <c:pt idx="2">
                  <c:v>3.707603653125128</c:v>
                </c:pt>
                <c:pt idx="3">
                  <c:v>3.6216830806944742</c:v>
                </c:pt>
                <c:pt idx="4">
                  <c:v>3.6712055789855018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70-46E8-9909-2A9E655CA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0771384"/>
        <c:axId val="600770400"/>
      </c:barChart>
      <c:catAx>
        <c:axId val="60077138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00770400"/>
        <c:crosses val="autoZero"/>
        <c:auto val="1"/>
        <c:lblAlgn val="ctr"/>
        <c:lblOffset val="100"/>
        <c:noMultiLvlLbl val="0"/>
      </c:catAx>
      <c:valAx>
        <c:axId val="6007704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ng/ (OD*Vol)</a:t>
                </a:r>
                <a:endParaRPr lang="en-US" sz="2000" baseline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00771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967587815125069"/>
          <c:y val="2.029945442365191E-2"/>
          <c:w val="0.12630709534981735"/>
          <c:h val="0.186533012592429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2000"/>
              <a:t>Phenylalanine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4828165365482193E-2"/>
          <c:y val="6.9933989051578606E-3"/>
          <c:w val="0.84615697875325102"/>
          <c:h val="0.929457252893054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Total_AA!$A$138</c:f>
              <c:strCache>
                <c:ptCount val="1"/>
                <c:pt idx="0">
                  <c:v>WT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(Total_AA!$C$46,Total_AA!$E$46,Total_AA!$G$46,Total_AA!$I$46,Total_AA!$K$46)</c:f>
                <c:numCache>
                  <c:formatCode>General</c:formatCode>
                  <c:ptCount val="5"/>
                  <c:pt idx="0">
                    <c:v>0.37906580223096731</c:v>
                  </c:pt>
                  <c:pt idx="1">
                    <c:v>0.2114333547837659</c:v>
                  </c:pt>
                  <c:pt idx="2">
                    <c:v>0.20508146514124614</c:v>
                  </c:pt>
                  <c:pt idx="3">
                    <c:v>0.13821611688414626</c:v>
                  </c:pt>
                  <c:pt idx="4">
                    <c:v>4.8772017880124086E-2</c:v>
                  </c:pt>
                </c:numCache>
              </c:numRef>
            </c:plus>
            <c:minus>
              <c:numRef>
                <c:f>(Total_AA!$C$46,Total_AA!$E$46,Total_AA!$G$46,Total_AA!$I$46,Total_AA!$K$46)</c:f>
                <c:numCache>
                  <c:formatCode>General</c:formatCode>
                  <c:ptCount val="5"/>
                  <c:pt idx="0">
                    <c:v>0.37906580223096731</c:v>
                  </c:pt>
                  <c:pt idx="1">
                    <c:v>0.2114333547837659</c:v>
                  </c:pt>
                  <c:pt idx="2">
                    <c:v>0.20508146514124614</c:v>
                  </c:pt>
                  <c:pt idx="3">
                    <c:v>0.13821611688414626</c:v>
                  </c:pt>
                  <c:pt idx="4">
                    <c:v>4.8772017880124086E-2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Total_AA!$B$138:$F$138</c:f>
              <c:numCache>
                <c:formatCode>General</c:formatCode>
                <c:ptCount val="5"/>
                <c:pt idx="0">
                  <c:v>2.7664770074965208</c:v>
                </c:pt>
                <c:pt idx="1">
                  <c:v>3.0966300439549914</c:v>
                </c:pt>
                <c:pt idx="2">
                  <c:v>2.1198744562826124</c:v>
                </c:pt>
                <c:pt idx="3">
                  <c:v>3.2651421134273164</c:v>
                </c:pt>
                <c:pt idx="4">
                  <c:v>2.142586343710934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A0-4B32-8B56-28B9BD012B39}"/>
            </c:ext>
          </c:extLst>
        </c:ser>
        <c:ser>
          <c:idx val="1"/>
          <c:order val="1"/>
          <c:tx>
            <c:strRef>
              <c:f>Total_AA!$A$139</c:f>
              <c:strCache>
                <c:ptCount val="1"/>
                <c:pt idx="0">
                  <c:v>ΔnirP1</c:v>
                </c:pt>
              </c:strCache>
            </c:strRef>
          </c:tx>
          <c:spPr>
            <a:solidFill>
              <a:srgbClr val="FF616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(Total_AA!$M$46,Total_AA!$O$46,Total_AA!$Q$46,Total_AA!$S$46,Total_AA!$U$46)</c:f>
                <c:numCache>
                  <c:formatCode>General</c:formatCode>
                  <c:ptCount val="5"/>
                  <c:pt idx="0">
                    <c:v>0.35618619810738517</c:v>
                  </c:pt>
                  <c:pt idx="1">
                    <c:v>2.7650140212882981</c:v>
                  </c:pt>
                  <c:pt idx="2">
                    <c:v>4.5381638091082088E-3</c:v>
                  </c:pt>
                  <c:pt idx="3">
                    <c:v>0.10075894951167386</c:v>
                  </c:pt>
                  <c:pt idx="4">
                    <c:v>0.44124861782246555</c:v>
                  </c:pt>
                </c:numCache>
              </c:numRef>
            </c:plus>
            <c:minus>
              <c:numRef>
                <c:f>(Total_AA!$M$46,Total_AA!$O$46,Total_AA!$Q$46,Total_AA!$S$46,Total_AA!$U$46)</c:f>
                <c:numCache>
                  <c:formatCode>General</c:formatCode>
                  <c:ptCount val="5"/>
                  <c:pt idx="0">
                    <c:v>0.35618619810738517</c:v>
                  </c:pt>
                  <c:pt idx="1">
                    <c:v>2.7650140212882981</c:v>
                  </c:pt>
                  <c:pt idx="2">
                    <c:v>4.5381638091082088E-3</c:v>
                  </c:pt>
                  <c:pt idx="3">
                    <c:v>0.10075894951167386</c:v>
                  </c:pt>
                  <c:pt idx="4">
                    <c:v>0.44124861782246555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Total_AA!$B$139:$F$139</c:f>
              <c:numCache>
                <c:formatCode>General</c:formatCode>
                <c:ptCount val="5"/>
                <c:pt idx="0">
                  <c:v>2.654087446399739</c:v>
                </c:pt>
                <c:pt idx="1">
                  <c:v>4.783377918220558</c:v>
                </c:pt>
                <c:pt idx="2">
                  <c:v>2.0105597842247001</c:v>
                </c:pt>
                <c:pt idx="3">
                  <c:v>2.7190911672153542</c:v>
                </c:pt>
                <c:pt idx="4">
                  <c:v>2.5210329282184691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A0-4B32-8B56-28B9BD012B39}"/>
            </c:ext>
          </c:extLst>
        </c:ser>
        <c:ser>
          <c:idx val="3"/>
          <c:order val="2"/>
          <c:tx>
            <c:strRef>
              <c:f>Total_AA!$A$140</c:f>
              <c:strCache>
                <c:ptCount val="1"/>
                <c:pt idx="0">
                  <c:v>NirP1oex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(Total_AA!$W$46,Total_AA!$Y$46,Total_AA!$AA$46,Total_AA!$AC$46,Total_AA!$AE$46)</c:f>
                <c:numCache>
                  <c:formatCode>General</c:formatCode>
                  <c:ptCount val="5"/>
                  <c:pt idx="0">
                    <c:v>0.22814093486655329</c:v>
                  </c:pt>
                  <c:pt idx="1">
                    <c:v>0.10567711680395808</c:v>
                  </c:pt>
                  <c:pt idx="2">
                    <c:v>8.9837087611144062E-2</c:v>
                  </c:pt>
                  <c:pt idx="3">
                    <c:v>2.4446014185481202E-2</c:v>
                  </c:pt>
                  <c:pt idx="4">
                    <c:v>0.17068546438527632</c:v>
                  </c:pt>
                </c:numCache>
              </c:numRef>
            </c:plus>
            <c:minus>
              <c:numRef>
                <c:f>(Total_AA!$W$46,Total_AA!$Y$46,Total_AA!$AA$46,Total_AA!$AC$46,Total_AA!$AE$46)</c:f>
                <c:numCache>
                  <c:formatCode>General</c:formatCode>
                  <c:ptCount val="5"/>
                  <c:pt idx="0">
                    <c:v>0.22814093486655329</c:v>
                  </c:pt>
                  <c:pt idx="1">
                    <c:v>0.10567711680395808</c:v>
                  </c:pt>
                  <c:pt idx="2">
                    <c:v>8.9837087611144062E-2</c:v>
                  </c:pt>
                  <c:pt idx="3">
                    <c:v>2.4446014185481202E-2</c:v>
                  </c:pt>
                  <c:pt idx="4">
                    <c:v>0.17068546438527632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Total_AA!$B$140:$F$140</c:f>
              <c:numCache>
                <c:formatCode>General</c:formatCode>
                <c:ptCount val="5"/>
                <c:pt idx="0">
                  <c:v>3.302701899772897</c:v>
                </c:pt>
                <c:pt idx="1">
                  <c:v>2.7710770337073081</c:v>
                </c:pt>
                <c:pt idx="2">
                  <c:v>2.2702851522105165</c:v>
                </c:pt>
                <c:pt idx="3">
                  <c:v>2.2449979094056616</c:v>
                </c:pt>
                <c:pt idx="4">
                  <c:v>1.9906129646735251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A0-4B32-8B56-28B9BD012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0771384"/>
        <c:axId val="600770400"/>
      </c:barChart>
      <c:catAx>
        <c:axId val="600771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00770400"/>
        <c:crosses val="autoZero"/>
        <c:auto val="1"/>
        <c:lblAlgn val="ctr"/>
        <c:lblOffset val="100"/>
        <c:noMultiLvlLbl val="0"/>
      </c:catAx>
      <c:valAx>
        <c:axId val="6007704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ng/ (OD*Vol)</a:t>
                </a:r>
                <a:endParaRPr lang="en-US" sz="2000" baseline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00771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967587815125069"/>
          <c:y val="2.029945442365191E-2"/>
          <c:w val="0.12630709534981735"/>
          <c:h val="0.186533012592429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2000"/>
              <a:t>Tryptophane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4828165365482193E-2"/>
          <c:y val="6.9933989051578606E-3"/>
          <c:w val="0.84615697875325102"/>
          <c:h val="0.929457252893054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Total_AA!$A$141</c:f>
              <c:strCache>
                <c:ptCount val="1"/>
                <c:pt idx="0">
                  <c:v>WT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(Total_AA!$C$47,Total_AA!$E$47,Total_AA!$G$47,Total_AA!$I$47,Total_AA!$K$47)</c:f>
                <c:numCache>
                  <c:formatCode>General</c:formatCode>
                  <c:ptCount val="5"/>
                  <c:pt idx="0">
                    <c:v>0.13066733785255799</c:v>
                  </c:pt>
                  <c:pt idx="1">
                    <c:v>0.1340569150174391</c:v>
                  </c:pt>
                  <c:pt idx="2">
                    <c:v>3.8192322002106982E-2</c:v>
                  </c:pt>
                  <c:pt idx="3">
                    <c:v>3.2521748610985335E-2</c:v>
                  </c:pt>
                  <c:pt idx="4">
                    <c:v>1.5150625124757788E-2</c:v>
                  </c:pt>
                </c:numCache>
              </c:numRef>
            </c:plus>
            <c:minus>
              <c:numRef>
                <c:f>(Total_AA!$C$47,Total_AA!$E$47,Total_AA!$G$47,Total_AA!$I$47,Total_AA!$K$47)</c:f>
                <c:numCache>
                  <c:formatCode>General</c:formatCode>
                  <c:ptCount val="5"/>
                  <c:pt idx="0">
                    <c:v>0.13066733785255799</c:v>
                  </c:pt>
                  <c:pt idx="1">
                    <c:v>0.1340569150174391</c:v>
                  </c:pt>
                  <c:pt idx="2">
                    <c:v>3.8192322002106982E-2</c:v>
                  </c:pt>
                  <c:pt idx="3">
                    <c:v>3.2521748610985335E-2</c:v>
                  </c:pt>
                  <c:pt idx="4">
                    <c:v>1.5150625124757788E-2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Total_AA!$B$141:$F$141</c:f>
              <c:numCache>
                <c:formatCode>General</c:formatCode>
                <c:ptCount val="5"/>
                <c:pt idx="0">
                  <c:v>1.4064522609887331</c:v>
                </c:pt>
                <c:pt idx="1">
                  <c:v>1.4570536710125597</c:v>
                </c:pt>
                <c:pt idx="2">
                  <c:v>1.2079021807769714</c:v>
                </c:pt>
                <c:pt idx="3">
                  <c:v>1.7984641798750856</c:v>
                </c:pt>
                <c:pt idx="4">
                  <c:v>2.3363388487016361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A2-4339-841F-54AC9A6DFB25}"/>
            </c:ext>
          </c:extLst>
        </c:ser>
        <c:ser>
          <c:idx val="1"/>
          <c:order val="1"/>
          <c:tx>
            <c:strRef>
              <c:f>Total_AA!$A$142</c:f>
              <c:strCache>
                <c:ptCount val="1"/>
                <c:pt idx="0">
                  <c:v>ΔnirP1</c:v>
                </c:pt>
              </c:strCache>
            </c:strRef>
          </c:tx>
          <c:spPr>
            <a:solidFill>
              <a:srgbClr val="FF616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(Total_AA!$M$47,Total_AA!$O$47,Total_AA!$Q$47,Total_AA!$S$47,Total_AA!$U$47)</c:f>
                <c:numCache>
                  <c:formatCode>General</c:formatCode>
                  <c:ptCount val="5"/>
                  <c:pt idx="0">
                    <c:v>8.8024602834004539E-2</c:v>
                  </c:pt>
                  <c:pt idx="1">
                    <c:v>1.1575431731183392</c:v>
                  </c:pt>
                  <c:pt idx="2">
                    <c:v>4.8983875954417389E-2</c:v>
                  </c:pt>
                  <c:pt idx="3">
                    <c:v>7.6893615403153537E-2</c:v>
                  </c:pt>
                  <c:pt idx="4">
                    <c:v>0.17248669298471794</c:v>
                  </c:pt>
                </c:numCache>
              </c:numRef>
            </c:plus>
            <c:minus>
              <c:numRef>
                <c:f>(Total_AA!$M$47,Total_AA!$O$47,Total_AA!$Q$47,Total_AA!$S$47,Total_AA!$U$47)</c:f>
                <c:numCache>
                  <c:formatCode>General</c:formatCode>
                  <c:ptCount val="5"/>
                  <c:pt idx="0">
                    <c:v>8.8024602834004539E-2</c:v>
                  </c:pt>
                  <c:pt idx="1">
                    <c:v>1.1575431731183392</c:v>
                  </c:pt>
                  <c:pt idx="2">
                    <c:v>4.8983875954417389E-2</c:v>
                  </c:pt>
                  <c:pt idx="3">
                    <c:v>7.6893615403153537E-2</c:v>
                  </c:pt>
                  <c:pt idx="4">
                    <c:v>0.17248669298471794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Total_AA!$B$142:$F$142</c:f>
              <c:numCache>
                <c:formatCode>General</c:formatCode>
                <c:ptCount val="5"/>
                <c:pt idx="0">
                  <c:v>1.542010680993229</c:v>
                </c:pt>
                <c:pt idx="1">
                  <c:v>3.2369717436073375</c:v>
                </c:pt>
                <c:pt idx="2">
                  <c:v>1.44053084835464</c:v>
                </c:pt>
                <c:pt idx="3">
                  <c:v>2.1915959073444951</c:v>
                </c:pt>
                <c:pt idx="4">
                  <c:v>3.1948239375984584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A2-4339-841F-54AC9A6DFB25}"/>
            </c:ext>
          </c:extLst>
        </c:ser>
        <c:ser>
          <c:idx val="3"/>
          <c:order val="2"/>
          <c:tx>
            <c:strRef>
              <c:f>Total_AA!$A$143</c:f>
              <c:strCache>
                <c:ptCount val="1"/>
                <c:pt idx="0">
                  <c:v>NirP1oex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(Total_AA!$W$47,Total_AA!$Y$47,Total_AA!$AA$47,Total_AA!$AC$47,Total_AA!$AE$47)</c:f>
                <c:numCache>
                  <c:formatCode>General</c:formatCode>
                  <c:ptCount val="5"/>
                  <c:pt idx="0">
                    <c:v>5.359349641268607E-3</c:v>
                  </c:pt>
                  <c:pt idx="1">
                    <c:v>3.4978558569955798E-2</c:v>
                  </c:pt>
                  <c:pt idx="2">
                    <c:v>8.3969299692354671E-4</c:v>
                  </c:pt>
                  <c:pt idx="3">
                    <c:v>5.6864311381861765E-3</c:v>
                  </c:pt>
                  <c:pt idx="4">
                    <c:v>6.1754628862254475E-2</c:v>
                  </c:pt>
                </c:numCache>
              </c:numRef>
            </c:plus>
            <c:minus>
              <c:numRef>
                <c:f>(Total_AA!$W$47,Total_AA!$Y$47,Total_AA!$AA$47,Total_AA!$AC$47,Total_AA!$AE$47)</c:f>
                <c:numCache>
                  <c:formatCode>General</c:formatCode>
                  <c:ptCount val="5"/>
                  <c:pt idx="0">
                    <c:v>5.359349641268607E-3</c:v>
                  </c:pt>
                  <c:pt idx="1">
                    <c:v>3.4978558569955798E-2</c:v>
                  </c:pt>
                  <c:pt idx="2">
                    <c:v>8.3969299692354671E-4</c:v>
                  </c:pt>
                  <c:pt idx="3">
                    <c:v>5.6864311381861765E-3</c:v>
                  </c:pt>
                  <c:pt idx="4">
                    <c:v>6.1754628862254475E-2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Total_AA!$B$143:$F$143</c:f>
              <c:numCache>
                <c:formatCode>General</c:formatCode>
                <c:ptCount val="5"/>
                <c:pt idx="0">
                  <c:v>1.9411715039963808</c:v>
                </c:pt>
                <c:pt idx="1">
                  <c:v>1.6450391840998804</c:v>
                </c:pt>
                <c:pt idx="2">
                  <c:v>1.1285029187250757</c:v>
                </c:pt>
                <c:pt idx="3">
                  <c:v>1.2384642878879195</c:v>
                </c:pt>
                <c:pt idx="4">
                  <c:v>1.7522166065057112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A2-4339-841F-54AC9A6DF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0771384"/>
        <c:axId val="600770400"/>
      </c:barChart>
      <c:catAx>
        <c:axId val="60077138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00770400"/>
        <c:crosses val="autoZero"/>
        <c:auto val="1"/>
        <c:lblAlgn val="ctr"/>
        <c:lblOffset val="100"/>
        <c:noMultiLvlLbl val="0"/>
      </c:catAx>
      <c:valAx>
        <c:axId val="6007704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ng/ (OD*Vol)</a:t>
                </a:r>
                <a:endParaRPr lang="en-US" sz="2000" baseline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00771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967587815125069"/>
          <c:y val="2.029945442365191E-2"/>
          <c:w val="0.12630709534981735"/>
          <c:h val="0.186533012592429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Total</a:t>
            </a:r>
            <a:r>
              <a:rPr lang="de-DE" baseline="0"/>
              <a:t> amino acid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Total_AA!$A$87</c:f>
              <c:strCache>
                <c:ptCount val="1"/>
                <c:pt idx="0">
                  <c:v>WT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(Total_AA!$C$49,Total_AA!$E$49,Total_AA!$G$49,Total_AA!$I$49,Total_AA!$K$49)</c:f>
                <c:numCache>
                  <c:formatCode>General</c:formatCode>
                  <c:ptCount val="5"/>
                  <c:pt idx="0">
                    <c:v>11.918020184053887</c:v>
                  </c:pt>
                  <c:pt idx="1">
                    <c:v>11.529293837729597</c:v>
                  </c:pt>
                  <c:pt idx="2">
                    <c:v>48.756985332120848</c:v>
                  </c:pt>
                  <c:pt idx="3">
                    <c:v>45.927041744693184</c:v>
                  </c:pt>
                  <c:pt idx="4">
                    <c:v>33.987552304496603</c:v>
                  </c:pt>
                </c:numCache>
              </c:numRef>
            </c:plus>
            <c:minus>
              <c:numRef>
                <c:f>(Total_AA!$C$49,Total_AA!$E$49,Total_AA!$G$49,Total_AA!$I$49,Total_AA!$K$49)</c:f>
                <c:numCache>
                  <c:formatCode>General</c:formatCode>
                  <c:ptCount val="5"/>
                  <c:pt idx="0">
                    <c:v>11.918020184053887</c:v>
                  </c:pt>
                  <c:pt idx="1">
                    <c:v>11.529293837729597</c:v>
                  </c:pt>
                  <c:pt idx="2">
                    <c:v>48.756985332120848</c:v>
                  </c:pt>
                  <c:pt idx="3">
                    <c:v>45.927041744693184</c:v>
                  </c:pt>
                  <c:pt idx="4">
                    <c:v>33.987552304496603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(Total_AA!$B$49,Total_AA!$D$49,Total_AA!$F$49,Total_AA!$H$49,Total_AA!$J$49)</c:f>
              <c:numCache>
                <c:formatCode>0.000</c:formatCode>
                <c:ptCount val="5"/>
                <c:pt idx="0">
                  <c:v>673.74513122573217</c:v>
                </c:pt>
                <c:pt idx="1">
                  <c:v>663.48351349000859</c:v>
                </c:pt>
                <c:pt idx="2">
                  <c:v>565.37983264866443</c:v>
                </c:pt>
                <c:pt idx="3">
                  <c:v>490.45592555803364</c:v>
                </c:pt>
                <c:pt idx="4">
                  <c:v>564.01837825219877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A9-49BB-8C12-F238C7AAFE96}"/>
            </c:ext>
          </c:extLst>
        </c:ser>
        <c:ser>
          <c:idx val="1"/>
          <c:order val="1"/>
          <c:tx>
            <c:strRef>
              <c:f>Total_AA!$A$88</c:f>
              <c:strCache>
                <c:ptCount val="1"/>
                <c:pt idx="0">
                  <c:v>ΔnirP1</c:v>
                </c:pt>
              </c:strCache>
            </c:strRef>
          </c:tx>
          <c:spPr>
            <a:solidFill>
              <a:srgbClr val="FF616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(Total_AA!$M$49,Total_AA!$O$49,Total_AA!$Q$49,Total_AA!$S$49,Total_AA!$U$49)</c:f>
                <c:numCache>
                  <c:formatCode>General</c:formatCode>
                  <c:ptCount val="5"/>
                  <c:pt idx="0">
                    <c:v>3.8205286345095146</c:v>
                  </c:pt>
                  <c:pt idx="1">
                    <c:v>83.038697353696904</c:v>
                  </c:pt>
                  <c:pt idx="2">
                    <c:v>11.469631838449544</c:v>
                  </c:pt>
                  <c:pt idx="3">
                    <c:v>38.483165993153278</c:v>
                  </c:pt>
                  <c:pt idx="4">
                    <c:v>67.751850149121893</c:v>
                  </c:pt>
                </c:numCache>
              </c:numRef>
            </c:plus>
            <c:minus>
              <c:numRef>
                <c:f>(Total_AA!$M$49,Total_AA!$O$49,Total_AA!$Q$49,Total_AA!$S$49,Total_AA!$U$49)</c:f>
                <c:numCache>
                  <c:formatCode>General</c:formatCode>
                  <c:ptCount val="5"/>
                  <c:pt idx="0">
                    <c:v>3.8205286345095146</c:v>
                  </c:pt>
                  <c:pt idx="1">
                    <c:v>83.038697353696904</c:v>
                  </c:pt>
                  <c:pt idx="2">
                    <c:v>11.469631838449544</c:v>
                  </c:pt>
                  <c:pt idx="3">
                    <c:v>38.483165993153278</c:v>
                  </c:pt>
                  <c:pt idx="4">
                    <c:v>67.751850149121893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(Total_AA!$L$49,Total_AA!$N$49,Total_AA!$P$49,Total_AA!$R$49,Total_AA!$T$49)</c:f>
              <c:numCache>
                <c:formatCode>0.000</c:formatCode>
                <c:ptCount val="5"/>
                <c:pt idx="0">
                  <c:v>783.49522687235049</c:v>
                </c:pt>
                <c:pt idx="1">
                  <c:v>773.72952703222018</c:v>
                </c:pt>
                <c:pt idx="2">
                  <c:v>522.8138078245596</c:v>
                </c:pt>
                <c:pt idx="3">
                  <c:v>546.06433447777135</c:v>
                </c:pt>
                <c:pt idx="4">
                  <c:v>606.09597453353422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A9-49BB-8C12-F238C7AAFE96}"/>
            </c:ext>
          </c:extLst>
        </c:ser>
        <c:ser>
          <c:idx val="2"/>
          <c:order val="2"/>
          <c:tx>
            <c:strRef>
              <c:f>Total_AA!$A$89</c:f>
              <c:strCache>
                <c:ptCount val="1"/>
                <c:pt idx="0">
                  <c:v>NirP1oex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(Total_AA!$W$49,Total_AA!$Y$49,Total_AA!$AA$49,Total_AA!$AC$49,Total_AA!$AE$49)</c:f>
                <c:numCache>
                  <c:formatCode>General</c:formatCode>
                  <c:ptCount val="5"/>
                  <c:pt idx="0">
                    <c:v>30.561580569377611</c:v>
                  </c:pt>
                  <c:pt idx="1">
                    <c:v>28.4727685725519</c:v>
                  </c:pt>
                  <c:pt idx="2">
                    <c:v>3.3802464886044845</c:v>
                  </c:pt>
                  <c:pt idx="3">
                    <c:v>56.579235523355578</c:v>
                  </c:pt>
                  <c:pt idx="4">
                    <c:v>39.384664935658293</c:v>
                  </c:pt>
                </c:numCache>
              </c:numRef>
            </c:plus>
            <c:minus>
              <c:numRef>
                <c:f>(Total_AA!$W$49,Total_AA!$Y$49,Total_AA!$AA$49,Total_AA!$AC$49,Total_AA!$AE$49)</c:f>
                <c:numCache>
                  <c:formatCode>General</c:formatCode>
                  <c:ptCount val="5"/>
                  <c:pt idx="0">
                    <c:v>30.561580569377611</c:v>
                  </c:pt>
                  <c:pt idx="1">
                    <c:v>28.4727685725519</c:v>
                  </c:pt>
                  <c:pt idx="2">
                    <c:v>3.3802464886044845</c:v>
                  </c:pt>
                  <c:pt idx="3">
                    <c:v>56.579235523355578</c:v>
                  </c:pt>
                  <c:pt idx="4">
                    <c:v>39.384664935658293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(Total_AA!$V$49,Total_AA!$X$49,Total_AA!$Z$49,Total_AA!$AB$49,Total_AA!$AD$49)</c:f>
              <c:numCache>
                <c:formatCode>0.000</c:formatCode>
                <c:ptCount val="5"/>
                <c:pt idx="0">
                  <c:v>766.09210513348535</c:v>
                </c:pt>
                <c:pt idx="1">
                  <c:v>753.41394290597782</c:v>
                </c:pt>
                <c:pt idx="2">
                  <c:v>529.91308323248688</c:v>
                </c:pt>
                <c:pt idx="3">
                  <c:v>777.13885753066586</c:v>
                </c:pt>
                <c:pt idx="4">
                  <c:v>876.13896028085844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A9-49BB-8C12-F238C7AAF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39352495"/>
        <c:axId val="1496991471"/>
      </c:barChart>
      <c:catAx>
        <c:axId val="1839352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496991471"/>
        <c:crosses val="autoZero"/>
        <c:auto val="1"/>
        <c:lblAlgn val="ctr"/>
        <c:lblOffset val="100"/>
        <c:noMultiLvlLbl val="0"/>
      </c:catAx>
      <c:valAx>
        <c:axId val="1496991471"/>
        <c:scaling>
          <c:orientation val="minMax"/>
        </c:scaling>
        <c:delete val="0"/>
        <c:axPos val="l"/>
        <c:numFmt formatCode="0.0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839352495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2000"/>
              <a:t>Ornithine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4828165365482193E-2"/>
          <c:y val="6.9933989051578606E-3"/>
          <c:w val="0.84615697875325102"/>
          <c:h val="0.929457252893054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Urea_cycle!$A$22</c:f>
              <c:strCache>
                <c:ptCount val="1"/>
                <c:pt idx="0">
                  <c:v>WT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(Urea_cycle!$C$11,Urea_cycle!$E$11,Urea_cycle!$G$11,Urea_cycle!$I$11,Urea_cycle!$K$11)</c:f>
                <c:numCache>
                  <c:formatCode>General</c:formatCode>
                  <c:ptCount val="5"/>
                  <c:pt idx="0">
                    <c:v>1.7799021718362591</c:v>
                  </c:pt>
                  <c:pt idx="1">
                    <c:v>12.979757089474919</c:v>
                  </c:pt>
                  <c:pt idx="2">
                    <c:v>9.3205872528144749</c:v>
                  </c:pt>
                  <c:pt idx="3">
                    <c:v>5.5300314657069967</c:v>
                  </c:pt>
                  <c:pt idx="4">
                    <c:v>3.3301697306449753</c:v>
                  </c:pt>
                </c:numCache>
              </c:numRef>
            </c:plus>
            <c:minus>
              <c:numRef>
                <c:f>(Urea_cycle!$C$11,Urea_cycle!$E$11,Urea_cycle!$G$11,Urea_cycle!$I$11,Urea_cycle!$K$11)</c:f>
                <c:numCache>
                  <c:formatCode>General</c:formatCode>
                  <c:ptCount val="5"/>
                  <c:pt idx="0">
                    <c:v>1.7799021718362591</c:v>
                  </c:pt>
                  <c:pt idx="1">
                    <c:v>12.979757089474919</c:v>
                  </c:pt>
                  <c:pt idx="2">
                    <c:v>9.3205872528144749</c:v>
                  </c:pt>
                  <c:pt idx="3">
                    <c:v>5.5300314657069967</c:v>
                  </c:pt>
                  <c:pt idx="4">
                    <c:v>3.3301697306449753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Urea_cycle!$B$22:$F$22</c:f>
              <c:numCache>
                <c:formatCode>General</c:formatCode>
                <c:ptCount val="5"/>
                <c:pt idx="0">
                  <c:v>46.786314425366399</c:v>
                </c:pt>
                <c:pt idx="1">
                  <c:v>86.3687022049333</c:v>
                </c:pt>
                <c:pt idx="2">
                  <c:v>62.523425459356787</c:v>
                </c:pt>
                <c:pt idx="3">
                  <c:v>45.172254911978087</c:v>
                </c:pt>
                <c:pt idx="4">
                  <c:v>55.760891618393522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1E-411D-B28A-F23A11A780F4}"/>
            </c:ext>
          </c:extLst>
        </c:ser>
        <c:ser>
          <c:idx val="1"/>
          <c:order val="1"/>
          <c:tx>
            <c:strRef>
              <c:f>Urea_cycle!$A$23</c:f>
              <c:strCache>
                <c:ptCount val="1"/>
                <c:pt idx="0">
                  <c:v>ΔnirP1</c:v>
                </c:pt>
              </c:strCache>
            </c:strRef>
          </c:tx>
          <c:spPr>
            <a:solidFill>
              <a:srgbClr val="FF616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(Urea_cycle!$M$11,Urea_cycle!$O$11,Urea_cycle!$Q$11,Urea_cycle!$S$11,Urea_cycle!$U$11)</c:f>
                <c:numCache>
                  <c:formatCode>General</c:formatCode>
                  <c:ptCount val="5"/>
                  <c:pt idx="0">
                    <c:v>3.8280630427635192</c:v>
                  </c:pt>
                  <c:pt idx="1">
                    <c:v>1.074934272002249</c:v>
                  </c:pt>
                  <c:pt idx="2">
                    <c:v>3.4581583951106456</c:v>
                  </c:pt>
                  <c:pt idx="3">
                    <c:v>2.7763976350156341</c:v>
                  </c:pt>
                  <c:pt idx="4">
                    <c:v>15.587704627621916</c:v>
                  </c:pt>
                </c:numCache>
              </c:numRef>
            </c:plus>
            <c:minus>
              <c:numRef>
                <c:f>(Urea_cycle!$M$11,Urea_cycle!$O$11,Urea_cycle!$Q$11,Urea_cycle!$S$11,Urea_cycle!$U$11)</c:f>
                <c:numCache>
                  <c:formatCode>General</c:formatCode>
                  <c:ptCount val="5"/>
                  <c:pt idx="0">
                    <c:v>3.8280630427635192</c:v>
                  </c:pt>
                  <c:pt idx="1">
                    <c:v>1.074934272002249</c:v>
                  </c:pt>
                  <c:pt idx="2">
                    <c:v>3.4581583951106456</c:v>
                  </c:pt>
                  <c:pt idx="3">
                    <c:v>2.7763976350156341</c:v>
                  </c:pt>
                  <c:pt idx="4">
                    <c:v>15.587704627621916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Urea_cycle!$B$23:$F$23</c:f>
              <c:numCache>
                <c:formatCode>General</c:formatCode>
                <c:ptCount val="5"/>
                <c:pt idx="0">
                  <c:v>35.737700835679924</c:v>
                </c:pt>
                <c:pt idx="1">
                  <c:v>28.276598175598508</c:v>
                </c:pt>
                <c:pt idx="2">
                  <c:v>35.454199745852449</c:v>
                </c:pt>
                <c:pt idx="3">
                  <c:v>48.958605387623848</c:v>
                </c:pt>
                <c:pt idx="4">
                  <c:v>69.511988132416633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1E-411D-B28A-F23A11A780F4}"/>
            </c:ext>
          </c:extLst>
        </c:ser>
        <c:ser>
          <c:idx val="3"/>
          <c:order val="2"/>
          <c:tx>
            <c:strRef>
              <c:f>Urea_cycle!$A$24</c:f>
              <c:strCache>
                <c:ptCount val="1"/>
                <c:pt idx="0">
                  <c:v>NirP1oex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(Urea_cycle!$W$11,Urea_cycle!$Y$11,Urea_cycle!$AA$11,Urea_cycle!$AC$11,Urea_cycle!$AE$11)</c:f>
                <c:numCache>
                  <c:formatCode>General</c:formatCode>
                  <c:ptCount val="5"/>
                  <c:pt idx="0">
                    <c:v>0.72767740841157647</c:v>
                  </c:pt>
                  <c:pt idx="1">
                    <c:v>3.0019105796877419</c:v>
                  </c:pt>
                  <c:pt idx="2">
                    <c:v>7.2570436574551289</c:v>
                  </c:pt>
                  <c:pt idx="3">
                    <c:v>2.2057158186758841</c:v>
                  </c:pt>
                  <c:pt idx="4">
                    <c:v>9.7511246429029992</c:v>
                  </c:pt>
                </c:numCache>
              </c:numRef>
            </c:plus>
            <c:minus>
              <c:numRef>
                <c:f>(Urea_cycle!$W$11,Urea_cycle!$Y$11,Urea_cycle!$AA$11,Urea_cycle!$AC$11,Urea_cycle!$AE$11)</c:f>
                <c:numCache>
                  <c:formatCode>General</c:formatCode>
                  <c:ptCount val="5"/>
                  <c:pt idx="0">
                    <c:v>0.72767740841157647</c:v>
                  </c:pt>
                  <c:pt idx="1">
                    <c:v>3.0019105796877419</c:v>
                  </c:pt>
                  <c:pt idx="2">
                    <c:v>7.2570436574551289</c:v>
                  </c:pt>
                  <c:pt idx="3">
                    <c:v>2.2057158186758841</c:v>
                  </c:pt>
                  <c:pt idx="4">
                    <c:v>9.7511246429029992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Urea_cycle!$B$24:$F$24</c:f>
              <c:numCache>
                <c:formatCode>General</c:formatCode>
                <c:ptCount val="5"/>
                <c:pt idx="0">
                  <c:v>63.034108149105094</c:v>
                </c:pt>
                <c:pt idx="1">
                  <c:v>57.541517338338849</c:v>
                </c:pt>
                <c:pt idx="2">
                  <c:v>39.808948569154254</c:v>
                </c:pt>
                <c:pt idx="3">
                  <c:v>58.931381012014512</c:v>
                </c:pt>
                <c:pt idx="4">
                  <c:v>63.239871759883897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1E-411D-B28A-F23A11A78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0771384"/>
        <c:axId val="600770400"/>
        <c:extLst/>
      </c:barChart>
      <c:catAx>
        <c:axId val="60077138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00770400"/>
        <c:crosses val="autoZero"/>
        <c:auto val="1"/>
        <c:lblAlgn val="ctr"/>
        <c:lblOffset val="100"/>
        <c:noMultiLvlLbl val="0"/>
      </c:catAx>
      <c:valAx>
        <c:axId val="6007704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DE" sz="2000">
                    <a:latin typeface="Arial" panose="020B0604020202020204" pitchFamily="34" charset="0"/>
                    <a:cs typeface="Arial" panose="020B0604020202020204" pitchFamily="34" charset="0"/>
                  </a:rPr>
                  <a:t>ng/</a:t>
                </a:r>
                <a:r>
                  <a:rPr lang="de-DE" sz="20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(OD*Vol)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00771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0399909001390411"/>
          <c:y val="2.029945442365191E-2"/>
          <c:w val="9.1983871434417247E-2"/>
          <c:h val="0.130925379859599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2000"/>
              <a:t>Citrulline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4828165365482193E-2"/>
          <c:y val="6.9933989051578606E-3"/>
          <c:w val="0.84615697875325102"/>
          <c:h val="0.929457252893054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Urea_cycle!$A$22</c:f>
              <c:strCache>
                <c:ptCount val="1"/>
                <c:pt idx="0">
                  <c:v>WT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(Urea_cycle!$C$12,Urea_cycle!$E$12,Urea_cycle!$G$12,Urea_cycle!$I$12,Urea_cycle!$K$12)</c15:sqref>
                    </c15:fullRef>
                  </c:ext>
                </c:extLst>
                <c:f>(Urea_cycle!$C$12,Urea_cycle!$E$12,Urea_cycle!$G$12,Urea_cycle!$K$12)</c:f>
                <c:numCache>
                  <c:formatCode>General</c:formatCode>
                  <c:ptCount val="4"/>
                  <c:pt idx="0">
                    <c:v>0.20551633270553848</c:v>
                  </c:pt>
                  <c:pt idx="1">
                    <c:v>0.85132886081775538</c:v>
                  </c:pt>
                  <c:pt idx="2">
                    <c:v>0.48613223986383147</c:v>
                  </c:pt>
                  <c:pt idx="3">
                    <c:v>0.89738185603332443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(Urea_cycle!$C$12,Urea_cycle!$E$12,Urea_cycle!$G$12,Urea_cycle!$I$12,Urea_cycle!$K$12)</c15:sqref>
                    </c15:fullRef>
                  </c:ext>
                </c:extLst>
                <c:f>(Urea_cycle!$C$12,Urea_cycle!$E$12,Urea_cycle!$G$12,Urea_cycle!$K$12)</c:f>
                <c:numCache>
                  <c:formatCode>General</c:formatCode>
                  <c:ptCount val="4"/>
                  <c:pt idx="0">
                    <c:v>0.20551633270553848</c:v>
                  </c:pt>
                  <c:pt idx="1">
                    <c:v>0.85132886081775538</c:v>
                  </c:pt>
                  <c:pt idx="2">
                    <c:v>0.48613223986383147</c:v>
                  </c:pt>
                  <c:pt idx="3">
                    <c:v>0.89738185603332443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Total_AA!$B$86:$F$86</c15:sqref>
                  </c15:fullRef>
                </c:ext>
              </c:extLst>
              <c:f>(Total_AA!$B$86:$D$86,Total_AA!$F$86)</c:f>
              <c:strCache>
                <c:ptCount val="4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24h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Urea_cycle!$B$25:$F$25</c15:sqref>
                  </c15:fullRef>
                </c:ext>
              </c:extLst>
              <c:f>(Urea_cycle!$B$25:$D$25,Urea_cycle!$F$25)</c:f>
              <c:numCache>
                <c:formatCode>General</c:formatCode>
                <c:ptCount val="4"/>
                <c:pt idx="0">
                  <c:v>7.3426414162528388</c:v>
                </c:pt>
                <c:pt idx="1">
                  <c:v>13.152210823156924</c:v>
                </c:pt>
                <c:pt idx="2">
                  <c:v>16.240464436547057</c:v>
                </c:pt>
                <c:pt idx="3">
                  <c:v>11.903016464571429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43-479C-B10F-C24C3F5874B9}"/>
            </c:ext>
          </c:extLst>
        </c:ser>
        <c:ser>
          <c:idx val="1"/>
          <c:order val="1"/>
          <c:tx>
            <c:strRef>
              <c:f>Urea_cycle!$A$23</c:f>
              <c:strCache>
                <c:ptCount val="1"/>
                <c:pt idx="0">
                  <c:v>ΔnirP1</c:v>
                </c:pt>
              </c:strCache>
            </c:strRef>
          </c:tx>
          <c:spPr>
            <a:solidFill>
              <a:srgbClr val="FF616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(Urea_cycle!$M$12,Urea_cycle!$O$12,Urea_cycle!$Q$12,Urea_cycle!$S$12,Urea_cycle!$U$12)</c15:sqref>
                    </c15:fullRef>
                  </c:ext>
                </c:extLst>
                <c:f>(Urea_cycle!$M$12,Urea_cycle!$O$12,Urea_cycle!$Q$12,Urea_cycle!$U$12)</c:f>
                <c:numCache>
                  <c:formatCode>General</c:formatCode>
                  <c:ptCount val="4"/>
                  <c:pt idx="0">
                    <c:v>0.21446682170919829</c:v>
                  </c:pt>
                  <c:pt idx="1">
                    <c:v>0.21771532101499558</c:v>
                  </c:pt>
                  <c:pt idx="2">
                    <c:v>1.4104781046195241</c:v>
                  </c:pt>
                  <c:pt idx="3">
                    <c:v>2.616421279846501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(Urea_cycle!$M$12,Urea_cycle!$O$12,Urea_cycle!$Q$12,Urea_cycle!$S$12,Urea_cycle!$U$12)</c15:sqref>
                    </c15:fullRef>
                  </c:ext>
                </c:extLst>
                <c:f>(Urea_cycle!$M$12,Urea_cycle!$O$12,Urea_cycle!$Q$12,Urea_cycle!$U$12)</c:f>
                <c:numCache>
                  <c:formatCode>General</c:formatCode>
                  <c:ptCount val="4"/>
                  <c:pt idx="0">
                    <c:v>0.21446682170919829</c:v>
                  </c:pt>
                  <c:pt idx="1">
                    <c:v>0.21771532101499558</c:v>
                  </c:pt>
                  <c:pt idx="2">
                    <c:v>1.4104781046195241</c:v>
                  </c:pt>
                  <c:pt idx="3">
                    <c:v>2.616421279846501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Total_AA!$B$86:$F$86</c15:sqref>
                  </c15:fullRef>
                </c:ext>
              </c:extLst>
              <c:f>(Total_AA!$B$86:$D$86,Total_AA!$F$86)</c:f>
              <c:strCache>
                <c:ptCount val="4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24h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Urea_cycle!$B$26:$F$26</c15:sqref>
                  </c15:fullRef>
                </c:ext>
              </c:extLst>
              <c:f>(Urea_cycle!$B$26:$D$26,Urea_cycle!$F$26)</c:f>
              <c:numCache>
                <c:formatCode>General</c:formatCode>
                <c:ptCount val="4"/>
                <c:pt idx="0">
                  <c:v>9.2309240932909233</c:v>
                </c:pt>
                <c:pt idx="1">
                  <c:v>7.8439764420157516</c:v>
                </c:pt>
                <c:pt idx="2">
                  <c:v>11.406318394159801</c:v>
                </c:pt>
                <c:pt idx="3">
                  <c:v>14.094312446065169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43-479C-B10F-C24C3F5874B9}"/>
            </c:ext>
          </c:extLst>
        </c:ser>
        <c:ser>
          <c:idx val="3"/>
          <c:order val="2"/>
          <c:tx>
            <c:strRef>
              <c:f>Urea_cycle!$A$24</c:f>
              <c:strCache>
                <c:ptCount val="1"/>
                <c:pt idx="0">
                  <c:v>NirP1oex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(Urea_cycle!$W$12,Urea_cycle!$Y$12,Urea_cycle!$AA$12,Urea_cycle!$AC$12,Urea_cycle!$AE$12)</c15:sqref>
                    </c15:fullRef>
                  </c:ext>
                </c:extLst>
                <c:f>(Urea_cycle!$W$12,Urea_cycle!$Y$12,Urea_cycle!$AA$12,Urea_cycle!$AE$12)</c:f>
                <c:numCache>
                  <c:formatCode>General</c:formatCode>
                  <c:ptCount val="4"/>
                  <c:pt idx="0">
                    <c:v>2.5849830461522671E-2</c:v>
                  </c:pt>
                  <c:pt idx="1">
                    <c:v>1.0008046374447472</c:v>
                  </c:pt>
                  <c:pt idx="2">
                    <c:v>1.0242815166568002</c:v>
                  </c:pt>
                  <c:pt idx="3">
                    <c:v>0.98816135111332082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(Urea_cycle!$W$12,Urea_cycle!$Y$12,Urea_cycle!$AA$12,Urea_cycle!$AC$12,Urea_cycle!$AE$12)</c15:sqref>
                    </c15:fullRef>
                  </c:ext>
                </c:extLst>
                <c:f>(Urea_cycle!$W$12,Urea_cycle!$Y$12,Urea_cycle!$AA$12,Urea_cycle!$AE$12)</c:f>
                <c:numCache>
                  <c:formatCode>General</c:formatCode>
                  <c:ptCount val="4"/>
                  <c:pt idx="0">
                    <c:v>2.5849830461522671E-2</c:v>
                  </c:pt>
                  <c:pt idx="1">
                    <c:v>1.0008046374447472</c:v>
                  </c:pt>
                  <c:pt idx="2">
                    <c:v>1.0242815166568002</c:v>
                  </c:pt>
                  <c:pt idx="3">
                    <c:v>0.98816135111332082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Total_AA!$B$86:$F$86</c15:sqref>
                  </c15:fullRef>
                </c:ext>
              </c:extLst>
              <c:f>(Total_AA!$B$86:$D$86,Total_AA!$F$86)</c:f>
              <c:strCache>
                <c:ptCount val="4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24h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Urea_cycle!$B$27:$F$27</c15:sqref>
                  </c15:fullRef>
                </c:ext>
              </c:extLst>
              <c:f>(Urea_cycle!$B$27:$D$27,Urea_cycle!$F$27)</c:f>
              <c:numCache>
                <c:formatCode>General</c:formatCode>
                <c:ptCount val="4"/>
                <c:pt idx="0">
                  <c:v>8.5507982452785516</c:v>
                </c:pt>
                <c:pt idx="1">
                  <c:v>10.092323427743452</c:v>
                </c:pt>
                <c:pt idx="2">
                  <c:v>6.383402228957693</c:v>
                </c:pt>
                <c:pt idx="3">
                  <c:v>4.337109822790298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43-479C-B10F-C24C3F587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0771384"/>
        <c:axId val="600770400"/>
        <c:extLst/>
      </c:barChart>
      <c:catAx>
        <c:axId val="60077138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00770400"/>
        <c:crosses val="autoZero"/>
        <c:auto val="1"/>
        <c:lblAlgn val="ctr"/>
        <c:lblOffset val="100"/>
        <c:noMultiLvlLbl val="0"/>
      </c:catAx>
      <c:valAx>
        <c:axId val="6007704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DE" sz="2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ng/</a:t>
                </a:r>
                <a:r>
                  <a:rPr lang="de-DE" sz="20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(OD*Vol)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00771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967587815125069"/>
          <c:y val="2.029945442365191E-2"/>
          <c:w val="0.12630709534981735"/>
          <c:h val="0.186533012592429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2000"/>
              <a:t>Argininosuccinic acid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4828165365482193E-2"/>
          <c:y val="6.9933989051578606E-3"/>
          <c:w val="0.84615697875325102"/>
          <c:h val="0.929457252893054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Urea_cycle!$A$22</c:f>
              <c:strCache>
                <c:ptCount val="1"/>
                <c:pt idx="0">
                  <c:v>WT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(Urea_cycle!$C$13,Urea_cycle!$E$13,Urea_cycle!$G$13,Urea_cycle!$I$13,Urea_cycle!$K$13)</c15:sqref>
                    </c15:fullRef>
                  </c:ext>
                </c:extLst>
                <c:f>(Urea_cycle!$C$13,Urea_cycle!$E$13,Urea_cycle!$G$13,Urea_cycle!$K$13)</c:f>
                <c:numCache>
                  <c:formatCode>General</c:formatCode>
                  <c:ptCount val="4"/>
                  <c:pt idx="0">
                    <c:v>0.12089014772743777</c:v>
                  </c:pt>
                  <c:pt idx="1">
                    <c:v>0.1382079663210862</c:v>
                  </c:pt>
                  <c:pt idx="2">
                    <c:v>3.660012133558832E-2</c:v>
                  </c:pt>
                  <c:pt idx="3">
                    <c:v>6.9391574641228471E-2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(Urea_cycle!$C$13,Urea_cycle!$E$13,Urea_cycle!$G$13,Urea_cycle!$I$13,Urea_cycle!$K$13)</c15:sqref>
                    </c15:fullRef>
                  </c:ext>
                </c:extLst>
                <c:f>(Urea_cycle!$C$13,Urea_cycle!$E$13,Urea_cycle!$G$13,Urea_cycle!$K$13)</c:f>
                <c:numCache>
                  <c:formatCode>General</c:formatCode>
                  <c:ptCount val="4"/>
                  <c:pt idx="0">
                    <c:v>0.12089014772743777</c:v>
                  </c:pt>
                  <c:pt idx="1">
                    <c:v>0.1382079663210862</c:v>
                  </c:pt>
                  <c:pt idx="2">
                    <c:v>3.660012133558832E-2</c:v>
                  </c:pt>
                  <c:pt idx="3">
                    <c:v>6.9391574641228471E-2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Total_AA!$B$86:$F$86</c15:sqref>
                  </c15:fullRef>
                </c:ext>
              </c:extLst>
              <c:f>(Total_AA!$B$86:$D$86,Total_AA!$F$86)</c:f>
              <c:strCache>
                <c:ptCount val="4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24h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Urea_cycle!$B$28:$F$28</c15:sqref>
                  </c15:fullRef>
                </c:ext>
              </c:extLst>
              <c:f>(Urea_cycle!$B$28:$D$28,Urea_cycle!$F$28)</c:f>
              <c:numCache>
                <c:formatCode>General</c:formatCode>
                <c:ptCount val="4"/>
                <c:pt idx="0">
                  <c:v>0.67082209239172741</c:v>
                </c:pt>
                <c:pt idx="1">
                  <c:v>0.35092809138934822</c:v>
                </c:pt>
                <c:pt idx="2">
                  <c:v>0.57943640289035758</c:v>
                </c:pt>
                <c:pt idx="3">
                  <c:v>0.35927792789927959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43-4D59-9C76-D9883B3301B4}"/>
            </c:ext>
          </c:extLst>
        </c:ser>
        <c:ser>
          <c:idx val="1"/>
          <c:order val="1"/>
          <c:tx>
            <c:strRef>
              <c:f>Urea_cycle!$A$23</c:f>
              <c:strCache>
                <c:ptCount val="1"/>
                <c:pt idx="0">
                  <c:v>ΔnirP1</c:v>
                </c:pt>
              </c:strCache>
            </c:strRef>
          </c:tx>
          <c:spPr>
            <a:solidFill>
              <a:srgbClr val="FF616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(Urea_cycle!$M$13,Urea_cycle!$O$13,Urea_cycle!$Q$13,Urea_cycle!$S$13,Urea_cycle!$U$13)</c15:sqref>
                    </c15:fullRef>
                  </c:ext>
                </c:extLst>
                <c:f>(Urea_cycle!$M$13,Urea_cycle!$O$13,Urea_cycle!$Q$13,Urea_cycle!$U$13)</c:f>
                <c:numCache>
                  <c:formatCode>General</c:formatCode>
                  <c:ptCount val="4"/>
                  <c:pt idx="0">
                    <c:v>8.4663194090143667E-2</c:v>
                  </c:pt>
                  <c:pt idx="1">
                    <c:v>0.20800953198358738</c:v>
                  </c:pt>
                  <c:pt idx="2">
                    <c:v>0.2361309585104451</c:v>
                  </c:pt>
                  <c:pt idx="3">
                    <c:v>5.3085426209213485E-2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(Urea_cycle!$M$13,Urea_cycle!$O$13,Urea_cycle!$Q$13,Urea_cycle!$S$13,Urea_cycle!$U$13)</c15:sqref>
                    </c15:fullRef>
                  </c:ext>
                </c:extLst>
                <c:f>(Urea_cycle!$M$13,Urea_cycle!$O$13,Urea_cycle!$Q$13,Urea_cycle!$U$13)</c:f>
                <c:numCache>
                  <c:formatCode>General</c:formatCode>
                  <c:ptCount val="4"/>
                  <c:pt idx="0">
                    <c:v>8.4663194090143667E-2</c:v>
                  </c:pt>
                  <c:pt idx="1">
                    <c:v>0.20800953198358738</c:v>
                  </c:pt>
                  <c:pt idx="2">
                    <c:v>0.2361309585104451</c:v>
                  </c:pt>
                  <c:pt idx="3">
                    <c:v>5.3085426209213485E-2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Total_AA!$B$86:$F$86</c15:sqref>
                  </c15:fullRef>
                </c:ext>
              </c:extLst>
              <c:f>(Total_AA!$B$86:$D$86,Total_AA!$F$86)</c:f>
              <c:strCache>
                <c:ptCount val="4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24h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Urea_cycle!$B$29:$F$29</c15:sqref>
                  </c15:fullRef>
                </c:ext>
              </c:extLst>
              <c:f>(Urea_cycle!$B$29:$D$29,Urea_cycle!$F$29)</c:f>
              <c:numCache>
                <c:formatCode>General</c:formatCode>
                <c:ptCount val="4"/>
                <c:pt idx="0">
                  <c:v>0.73012126348865292</c:v>
                </c:pt>
                <c:pt idx="1">
                  <c:v>0.73886118207515894</c:v>
                </c:pt>
                <c:pt idx="2">
                  <c:v>1.0570540935661823</c:v>
                </c:pt>
                <c:pt idx="3">
                  <c:v>0.22241194024595246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43-4D59-9C76-D9883B3301B4}"/>
            </c:ext>
          </c:extLst>
        </c:ser>
        <c:ser>
          <c:idx val="3"/>
          <c:order val="2"/>
          <c:tx>
            <c:strRef>
              <c:f>Urea_cycle!$A$24</c:f>
              <c:strCache>
                <c:ptCount val="1"/>
                <c:pt idx="0">
                  <c:v>NirP1oex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(Urea_cycle!$W$13,Urea_cycle!$Y$13,Urea_cycle!$AA$13,Urea_cycle!$AC$13,Urea_cycle!$AE$13)</c15:sqref>
                    </c15:fullRef>
                  </c:ext>
                </c:extLst>
                <c:f>(Urea_cycle!$W$13,Urea_cycle!$Y$13,Urea_cycle!$AA$13,Urea_cycle!$AE$13)</c:f>
                <c:numCache>
                  <c:formatCode>General</c:formatCode>
                  <c:ptCount val="4"/>
                  <c:pt idx="0">
                    <c:v>8.1577176030065146E-2</c:v>
                  </c:pt>
                  <c:pt idx="1">
                    <c:v>1.2541233229537707E-3</c:v>
                  </c:pt>
                  <c:pt idx="2">
                    <c:v>0.10170007990522693</c:v>
                  </c:pt>
                  <c:pt idx="3">
                    <c:v>3.9721331997498444E-3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(Urea_cycle!$W$13,Urea_cycle!$Y$13,Urea_cycle!$AA$13,Urea_cycle!$AC$13,Urea_cycle!$AE$13)</c15:sqref>
                    </c15:fullRef>
                  </c:ext>
                </c:extLst>
                <c:f>(Urea_cycle!$W$13,Urea_cycle!$Y$13,Urea_cycle!$AA$13,Urea_cycle!$AE$13)</c:f>
                <c:numCache>
                  <c:formatCode>General</c:formatCode>
                  <c:ptCount val="4"/>
                  <c:pt idx="0">
                    <c:v>8.1577176030065146E-2</c:v>
                  </c:pt>
                  <c:pt idx="1">
                    <c:v>1.2541233229537707E-3</c:v>
                  </c:pt>
                  <c:pt idx="2">
                    <c:v>0.10170007990522693</c:v>
                  </c:pt>
                  <c:pt idx="3">
                    <c:v>3.9721331997498444E-3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Total_AA!$B$86:$F$86</c15:sqref>
                  </c15:fullRef>
                </c:ext>
              </c:extLst>
              <c:f>(Total_AA!$B$86:$D$86,Total_AA!$F$86)</c:f>
              <c:strCache>
                <c:ptCount val="4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24h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Urea_cycle!$B$30:$F$30</c15:sqref>
                  </c15:fullRef>
                </c:ext>
              </c:extLst>
              <c:f>(Urea_cycle!$B$30:$D$30,Urea_cycle!$F$30)</c:f>
              <c:numCache>
                <c:formatCode>General</c:formatCode>
                <c:ptCount val="4"/>
                <c:pt idx="0">
                  <c:v>0.44101712821684252</c:v>
                </c:pt>
                <c:pt idx="1">
                  <c:v>0.42011452162544705</c:v>
                </c:pt>
                <c:pt idx="2">
                  <c:v>0.63544129440551633</c:v>
                </c:pt>
                <c:pt idx="3">
                  <c:v>0.33528348167579825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43-4D59-9C76-D9883B330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0771384"/>
        <c:axId val="600770400"/>
        <c:extLst/>
      </c:barChart>
      <c:catAx>
        <c:axId val="60077138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00770400"/>
        <c:crosses val="autoZero"/>
        <c:auto val="1"/>
        <c:lblAlgn val="ctr"/>
        <c:lblOffset val="100"/>
        <c:noMultiLvlLbl val="0"/>
      </c:catAx>
      <c:valAx>
        <c:axId val="600770400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DE" sz="18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ng/</a:t>
                </a:r>
                <a:r>
                  <a:rPr lang="de-DE" sz="18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(OD*Vol)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00771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967587815125069"/>
          <c:y val="2.029945442365191E-2"/>
          <c:w val="0.12630709534981735"/>
          <c:h val="0.186533012592429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2000"/>
              <a:t>Arginine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4828165365482193E-2"/>
          <c:y val="6.9933989051578606E-3"/>
          <c:w val="0.84615697875325102"/>
          <c:h val="0.929457252893054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Urea_cycle!$A$22</c:f>
              <c:strCache>
                <c:ptCount val="1"/>
                <c:pt idx="0">
                  <c:v>WT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(Urea_cycle!$C$14,Urea_cycle!$E$14,Urea_cycle!$G$14,Urea_cycle!$I$14,Urea_cycle!$K$14)</c15:sqref>
                    </c15:fullRef>
                  </c:ext>
                </c:extLst>
                <c:f>(Urea_cycle!$C$14,Urea_cycle!$E$14,Urea_cycle!$G$14,Urea_cycle!$K$14)</c:f>
                <c:numCache>
                  <c:formatCode>General</c:formatCode>
                  <c:ptCount val="4"/>
                  <c:pt idx="0">
                    <c:v>3.3462521934447693</c:v>
                  </c:pt>
                  <c:pt idx="1">
                    <c:v>3.3094339933580206</c:v>
                  </c:pt>
                  <c:pt idx="2">
                    <c:v>0.81317121029089456</c:v>
                  </c:pt>
                  <c:pt idx="3">
                    <c:v>0.4679162655343676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(Urea_cycle!$C$14,Urea_cycle!$E$14,Urea_cycle!$G$14,Urea_cycle!$I$14,Urea_cycle!$K$14)</c15:sqref>
                    </c15:fullRef>
                  </c:ext>
                </c:extLst>
                <c:f>(Urea_cycle!$C$14,Urea_cycle!$E$14,Urea_cycle!$G$14,Urea_cycle!$K$14)</c:f>
                <c:numCache>
                  <c:formatCode>General</c:formatCode>
                  <c:ptCount val="4"/>
                  <c:pt idx="0">
                    <c:v>3.3462521934447693</c:v>
                  </c:pt>
                  <c:pt idx="1">
                    <c:v>3.3094339933580206</c:v>
                  </c:pt>
                  <c:pt idx="2">
                    <c:v>0.81317121029089456</c:v>
                  </c:pt>
                  <c:pt idx="3">
                    <c:v>0.4679162655343676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Total_AA!$B$86:$F$86</c15:sqref>
                  </c15:fullRef>
                </c:ext>
              </c:extLst>
              <c:f>(Total_AA!$B$86:$D$86,Total_AA!$F$86)</c:f>
              <c:strCache>
                <c:ptCount val="4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24h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Urea_cycle!$B$31:$F$31</c15:sqref>
                  </c15:fullRef>
                </c:ext>
              </c:extLst>
              <c:f>(Urea_cycle!$B$31:$D$31,Urea_cycle!$F$31)</c:f>
              <c:numCache>
                <c:formatCode>General</c:formatCode>
                <c:ptCount val="4"/>
                <c:pt idx="0">
                  <c:v>16.153442679487078</c:v>
                </c:pt>
                <c:pt idx="1">
                  <c:v>10.309998527721675</c:v>
                </c:pt>
                <c:pt idx="2">
                  <c:v>12.424585608159973</c:v>
                </c:pt>
                <c:pt idx="3">
                  <c:v>8.5279107735194017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21-4FFD-AB07-C9EFF1B1746E}"/>
            </c:ext>
          </c:extLst>
        </c:ser>
        <c:ser>
          <c:idx val="1"/>
          <c:order val="1"/>
          <c:tx>
            <c:strRef>
              <c:f>Urea_cycle!$A$23</c:f>
              <c:strCache>
                <c:ptCount val="1"/>
                <c:pt idx="0">
                  <c:v>ΔnirP1</c:v>
                </c:pt>
              </c:strCache>
            </c:strRef>
          </c:tx>
          <c:spPr>
            <a:solidFill>
              <a:srgbClr val="FF616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(Urea_cycle!$M$14,Urea_cycle!$O$14,Urea_cycle!$Q$14,Urea_cycle!$S$14,Urea_cycle!$U$14)</c15:sqref>
                    </c15:fullRef>
                  </c:ext>
                </c:extLst>
                <c:f>(Urea_cycle!$M$14,Urea_cycle!$O$14,Urea_cycle!$Q$14,Urea_cycle!$U$14)</c:f>
                <c:numCache>
                  <c:formatCode>General</c:formatCode>
                  <c:ptCount val="4"/>
                  <c:pt idx="0">
                    <c:v>2.4061082579136412</c:v>
                  </c:pt>
                  <c:pt idx="1">
                    <c:v>2.0214044208560837</c:v>
                  </c:pt>
                  <c:pt idx="2">
                    <c:v>3.2580073446655877</c:v>
                  </c:pt>
                  <c:pt idx="3">
                    <c:v>1.3049090158006529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(Urea_cycle!$M$14,Urea_cycle!$O$14,Urea_cycle!$Q$14,Urea_cycle!$S$14,Urea_cycle!$U$14)</c15:sqref>
                    </c15:fullRef>
                  </c:ext>
                </c:extLst>
                <c:f>(Urea_cycle!$M$14,Urea_cycle!$O$14,Urea_cycle!$Q$14,Urea_cycle!$U$14)</c:f>
                <c:numCache>
                  <c:formatCode>General</c:formatCode>
                  <c:ptCount val="4"/>
                  <c:pt idx="0">
                    <c:v>2.4061082579136412</c:v>
                  </c:pt>
                  <c:pt idx="1">
                    <c:v>2.0214044208560837</c:v>
                  </c:pt>
                  <c:pt idx="2">
                    <c:v>3.2580073446655877</c:v>
                  </c:pt>
                  <c:pt idx="3">
                    <c:v>1.3049090158006529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Total_AA!$B$86:$F$86</c15:sqref>
                  </c15:fullRef>
                </c:ext>
              </c:extLst>
              <c:f>(Total_AA!$B$86:$D$86,Total_AA!$F$86)</c:f>
              <c:strCache>
                <c:ptCount val="4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24h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Urea_cycle!$B$32:$F$32</c15:sqref>
                  </c15:fullRef>
                </c:ext>
              </c:extLst>
              <c:f>(Urea_cycle!$B$32:$D$32,Urea_cycle!$F$32)</c:f>
              <c:numCache>
                <c:formatCode>General</c:formatCode>
                <c:ptCount val="4"/>
                <c:pt idx="0">
                  <c:v>20.301696716179208</c:v>
                </c:pt>
                <c:pt idx="1">
                  <c:v>15.484567593330343</c:v>
                </c:pt>
                <c:pt idx="2">
                  <c:v>15.7493713104199</c:v>
                </c:pt>
                <c:pt idx="3">
                  <c:v>8.9689875362446472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21-4FFD-AB07-C9EFF1B1746E}"/>
            </c:ext>
          </c:extLst>
        </c:ser>
        <c:ser>
          <c:idx val="3"/>
          <c:order val="2"/>
          <c:tx>
            <c:strRef>
              <c:f>Urea_cycle!$A$24</c:f>
              <c:strCache>
                <c:ptCount val="1"/>
                <c:pt idx="0">
                  <c:v>NirP1oex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(Urea_cycle!$W$14,Urea_cycle!$Y$14,Urea_cycle!$AA$14,Urea_cycle!$AC$14,Urea_cycle!$AE$14)</c15:sqref>
                    </c15:fullRef>
                  </c:ext>
                </c:extLst>
                <c:f>(Urea_cycle!$W$14,Urea_cycle!$Y$14,Urea_cycle!$AA$14,Urea_cycle!$AE$14)</c:f>
                <c:numCache>
                  <c:formatCode>General</c:formatCode>
                  <c:ptCount val="4"/>
                  <c:pt idx="0">
                    <c:v>1.9803126188616162</c:v>
                  </c:pt>
                  <c:pt idx="1">
                    <c:v>0.67818299200609466</c:v>
                  </c:pt>
                  <c:pt idx="2">
                    <c:v>2.3577414119212787</c:v>
                  </c:pt>
                  <c:pt idx="3">
                    <c:v>0.87038756289925656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(Urea_cycle!$W$14,Urea_cycle!$Y$14,Urea_cycle!$AA$14,Urea_cycle!$AC$14,Urea_cycle!$AE$14)</c15:sqref>
                    </c15:fullRef>
                  </c:ext>
                </c:extLst>
                <c:f>(Urea_cycle!$W$14,Urea_cycle!$Y$14,Urea_cycle!$AA$14,Urea_cycle!$AE$14)</c:f>
                <c:numCache>
                  <c:formatCode>General</c:formatCode>
                  <c:ptCount val="4"/>
                  <c:pt idx="0">
                    <c:v>1.9803126188616162</c:v>
                  </c:pt>
                  <c:pt idx="1">
                    <c:v>0.67818299200609466</c:v>
                  </c:pt>
                  <c:pt idx="2">
                    <c:v>2.3577414119212787</c:v>
                  </c:pt>
                  <c:pt idx="3">
                    <c:v>0.87038756289925656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Total_AA!$B$86:$F$86</c15:sqref>
                  </c15:fullRef>
                </c:ext>
              </c:extLst>
              <c:f>(Total_AA!$B$86:$D$86,Total_AA!$F$86)</c:f>
              <c:strCache>
                <c:ptCount val="4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24h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Urea_cycle!$B$33:$F$33</c15:sqref>
                  </c15:fullRef>
                </c:ext>
              </c:extLst>
              <c:f>(Urea_cycle!$B$33:$D$33,Urea_cycle!$F$33)</c:f>
              <c:numCache>
                <c:formatCode>General</c:formatCode>
                <c:ptCount val="4"/>
                <c:pt idx="0">
                  <c:v>9.2003340353562439</c:v>
                </c:pt>
                <c:pt idx="1">
                  <c:v>11.187810558542287</c:v>
                </c:pt>
                <c:pt idx="2">
                  <c:v>8.972007018078985</c:v>
                </c:pt>
                <c:pt idx="3">
                  <c:v>5.7050548705965607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21-4FFD-AB07-C9EFF1B17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0771384"/>
        <c:axId val="600770400"/>
        <c:extLst/>
      </c:barChart>
      <c:catAx>
        <c:axId val="600771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0770400"/>
        <c:crosses val="autoZero"/>
        <c:auto val="1"/>
        <c:lblAlgn val="ctr"/>
        <c:lblOffset val="100"/>
        <c:noMultiLvlLbl val="0"/>
      </c:catAx>
      <c:valAx>
        <c:axId val="6007704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800"/>
                  <a:t>ng/</a:t>
                </a:r>
                <a:r>
                  <a:rPr lang="de-DE" sz="1800" baseline="0"/>
                  <a:t> (OD*Vol)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0771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967587815125069"/>
          <c:y val="2.029945442365191E-2"/>
          <c:w val="0.12630709534981735"/>
          <c:h val="0.186533012592429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2000"/>
              <a:t>Aspartate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4828165365482193E-2"/>
          <c:y val="6.9933989051578606E-3"/>
          <c:w val="0.84615697875325102"/>
          <c:h val="0.929457252893054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Urea_cycle!$A$22</c:f>
              <c:strCache>
                <c:ptCount val="1"/>
                <c:pt idx="0">
                  <c:v>WT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(Urea_cycle!$C$15,Urea_cycle!$E$15,Urea_cycle!$G$15,Urea_cycle!$K$15)</c:f>
                <c:numCache>
                  <c:formatCode>General</c:formatCode>
                  <c:ptCount val="4"/>
                  <c:pt idx="0">
                    <c:v>2.5314910797948365</c:v>
                  </c:pt>
                  <c:pt idx="1">
                    <c:v>1.2661127392534439</c:v>
                  </c:pt>
                  <c:pt idx="2">
                    <c:v>1.3722461462520528</c:v>
                  </c:pt>
                  <c:pt idx="3">
                    <c:v>1.0005247832362727</c:v>
                  </c:pt>
                </c:numCache>
                <c:extLst/>
              </c:numRef>
            </c:plus>
            <c:minus>
              <c:numRef>
                <c:f>(Urea_cycle!$C$15,Urea_cycle!$E$15,Urea_cycle!$G$15,Urea_cycle!$K$15)</c:f>
                <c:numCache>
                  <c:formatCode>General</c:formatCode>
                  <c:ptCount val="4"/>
                  <c:pt idx="0">
                    <c:v>2.5314910797948365</c:v>
                  </c:pt>
                  <c:pt idx="1">
                    <c:v>1.2661127392534439</c:v>
                  </c:pt>
                  <c:pt idx="2">
                    <c:v>1.3722461462520528</c:v>
                  </c:pt>
                  <c:pt idx="3">
                    <c:v>1.0005247832362727</c:v>
                  </c:pt>
                </c:numCache>
                <c:extLst/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(Total_AA!$B$86:$D$86,Total_AA!$F$86)</c:f>
              <c:strCache>
                <c:ptCount val="4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24h</c:v>
                </c:pt>
              </c:strCache>
              <c:extLst/>
            </c:strRef>
          </c:cat>
          <c:val>
            <c:numRef>
              <c:f>(Urea_cycle!$B$34:$D$34,Urea_cycle!$F$34)</c:f>
              <c:numCache>
                <c:formatCode>General</c:formatCode>
                <c:ptCount val="4"/>
                <c:pt idx="0">
                  <c:v>25.801534562582113</c:v>
                </c:pt>
                <c:pt idx="1">
                  <c:v>34.499496483855886</c:v>
                </c:pt>
                <c:pt idx="2">
                  <c:v>20.717035269607948</c:v>
                </c:pt>
                <c:pt idx="3">
                  <c:v>13.355469435703345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0-B8D0-409C-BFA4-9CC3AD181AA8}"/>
            </c:ext>
          </c:extLst>
        </c:ser>
        <c:ser>
          <c:idx val="1"/>
          <c:order val="1"/>
          <c:tx>
            <c:strRef>
              <c:f>Urea_cycle!$A$23</c:f>
              <c:strCache>
                <c:ptCount val="1"/>
                <c:pt idx="0">
                  <c:v>ΔnirP1</c:v>
                </c:pt>
              </c:strCache>
            </c:strRef>
          </c:tx>
          <c:spPr>
            <a:solidFill>
              <a:srgbClr val="FF616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(Urea_cycle!$M$15,Urea_cycle!$O$15,Urea_cycle!$Q$15,Urea_cycle!$U$15)</c:f>
                <c:numCache>
                  <c:formatCode>General</c:formatCode>
                  <c:ptCount val="4"/>
                  <c:pt idx="0">
                    <c:v>0.68840236554076029</c:v>
                  </c:pt>
                  <c:pt idx="1">
                    <c:v>13.447029613370081</c:v>
                  </c:pt>
                  <c:pt idx="2">
                    <c:v>3.0875781160384266</c:v>
                  </c:pt>
                  <c:pt idx="3">
                    <c:v>0.16204282784730317</c:v>
                  </c:pt>
                </c:numCache>
                <c:extLst/>
              </c:numRef>
            </c:plus>
            <c:minus>
              <c:numRef>
                <c:f>(Urea_cycle!$M$15,Urea_cycle!$O$15,Urea_cycle!$Q$15,Urea_cycle!$U$15)</c:f>
                <c:numCache>
                  <c:formatCode>General</c:formatCode>
                  <c:ptCount val="4"/>
                  <c:pt idx="0">
                    <c:v>0.68840236554076029</c:v>
                  </c:pt>
                  <c:pt idx="1">
                    <c:v>13.447029613370081</c:v>
                  </c:pt>
                  <c:pt idx="2">
                    <c:v>3.0875781160384266</c:v>
                  </c:pt>
                  <c:pt idx="3">
                    <c:v>0.16204282784730317</c:v>
                  </c:pt>
                </c:numCache>
                <c:extLst/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(Total_AA!$B$86:$D$86,Total_AA!$F$86)</c:f>
              <c:strCache>
                <c:ptCount val="4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24h</c:v>
                </c:pt>
              </c:strCache>
              <c:extLst/>
            </c:strRef>
          </c:cat>
          <c:val>
            <c:numRef>
              <c:f>(Urea_cycle!$B$35:$D$35,Urea_cycle!$F$35)</c:f>
              <c:numCache>
                <c:formatCode>General</c:formatCode>
                <c:ptCount val="4"/>
                <c:pt idx="0">
                  <c:v>45.915692309939622</c:v>
                </c:pt>
                <c:pt idx="1">
                  <c:v>42.743392431517009</c:v>
                </c:pt>
                <c:pt idx="2">
                  <c:v>19.948034685876706</c:v>
                </c:pt>
                <c:pt idx="3">
                  <c:v>23.527488151895483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1-B8D0-409C-BFA4-9CC3AD181AA8}"/>
            </c:ext>
          </c:extLst>
        </c:ser>
        <c:ser>
          <c:idx val="3"/>
          <c:order val="3"/>
          <c:tx>
            <c:strRef>
              <c:f>Urea_cycle!$A$36</c:f>
              <c:strCache>
                <c:ptCount val="1"/>
                <c:pt idx="0">
                  <c:v>NirP1oex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(Urea_cycle!$W$15,Urea_cycle!$Y$15,Urea_cycle!$AA$15,Urea_cycle!$AE$15)</c:f>
                <c:numCache>
                  <c:formatCode>General</c:formatCode>
                  <c:ptCount val="4"/>
                  <c:pt idx="0">
                    <c:v>1.1817531011916245</c:v>
                  </c:pt>
                  <c:pt idx="1">
                    <c:v>0.7783163348421489</c:v>
                  </c:pt>
                  <c:pt idx="2">
                    <c:v>0.21077865207422342</c:v>
                  </c:pt>
                  <c:pt idx="3">
                    <c:v>2.3619198732436253</c:v>
                  </c:pt>
                </c:numCache>
                <c:extLst/>
              </c:numRef>
            </c:plus>
            <c:minus>
              <c:numRef>
                <c:f>(Urea_cycle!$W$15,Urea_cycle!$Y$15,Urea_cycle!$AA$15,Urea_cycle!$AE$15)</c:f>
                <c:numCache>
                  <c:formatCode>General</c:formatCode>
                  <c:ptCount val="4"/>
                  <c:pt idx="0">
                    <c:v>1.1817531011916245</c:v>
                  </c:pt>
                  <c:pt idx="1">
                    <c:v>0.7783163348421489</c:v>
                  </c:pt>
                  <c:pt idx="2">
                    <c:v>0.21077865207422342</c:v>
                  </c:pt>
                  <c:pt idx="3">
                    <c:v>2.3619198732436253</c:v>
                  </c:pt>
                </c:numCache>
                <c:extLst/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(Total_AA!$B$86:$D$86,Total_AA!$F$86)</c:f>
              <c:strCache>
                <c:ptCount val="4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24h</c:v>
                </c:pt>
              </c:strCache>
              <c:extLst/>
            </c:strRef>
          </c:cat>
          <c:val>
            <c:numRef>
              <c:f>(Urea_cycle!$B$36:$D$36,Urea_cycle!$F$36)</c:f>
              <c:numCache>
                <c:formatCode>General</c:formatCode>
                <c:ptCount val="4"/>
                <c:pt idx="0">
                  <c:v>50.471481485701098</c:v>
                </c:pt>
                <c:pt idx="1">
                  <c:v>39.422427611241503</c:v>
                </c:pt>
                <c:pt idx="2">
                  <c:v>24.158122205156424</c:v>
                </c:pt>
                <c:pt idx="3">
                  <c:v>44.431797602994095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3-B8D0-409C-BFA4-9CC3AD18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0771384"/>
        <c:axId val="60077040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Urea_cycle!#REF!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6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errBars>
                  <c:errBarType val="both"/>
                  <c:errValType val="cust"/>
                  <c:noEndCap val="0"/>
                  <c:plus>
                    <c:numLit>
                      <c:formatCode>General</c:formatCode>
                      <c:ptCount val="1"/>
                      <c:pt idx="0">
                        <c:v>1</c:v>
                      </c:pt>
                    </c:numLit>
                  </c:plus>
                  <c:minus>
                    <c:numLit>
                      <c:formatCode>General</c:formatCode>
                      <c:ptCount val="1"/>
                      <c:pt idx="0">
                        <c:v>1</c:v>
                      </c:pt>
                    </c:numLit>
                  </c:minus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ormulaRef>
                          <c15:sqref>(Total_AA!$B$86:$D$86,Total_AA!$F$86)</c15:sqref>
                        </c15:formulaRef>
                      </c:ext>
                    </c:extLst>
                    <c:strCache>
                      <c:ptCount val="4"/>
                      <c:pt idx="0">
                        <c:v> 0h</c:v>
                      </c:pt>
                      <c:pt idx="1">
                        <c:v> 1h</c:v>
                      </c:pt>
                      <c:pt idx="2">
                        <c:v> 3h</c:v>
                      </c:pt>
                      <c:pt idx="3">
                        <c:v> 24h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Urea_cycle!#REF!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8D0-409C-BFA4-9CC3AD181AA8}"/>
                  </c:ext>
                </c:extLst>
              </c15:ser>
            </c15:filteredBarSeries>
          </c:ext>
        </c:extLst>
      </c:barChart>
      <c:catAx>
        <c:axId val="600771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0770400"/>
        <c:crosses val="autoZero"/>
        <c:auto val="1"/>
        <c:lblAlgn val="ctr"/>
        <c:lblOffset val="100"/>
        <c:noMultiLvlLbl val="0"/>
      </c:catAx>
      <c:valAx>
        <c:axId val="6007704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800"/>
                  <a:t>ng/</a:t>
                </a:r>
                <a:r>
                  <a:rPr lang="de-DE" sz="1800" baseline="0"/>
                  <a:t> (OD*Vol)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0771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967587815125069"/>
          <c:y val="2.029945442365191E-2"/>
          <c:w val="0.12630709534981735"/>
          <c:h val="0.186533012592429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2000"/>
              <a:t>NirP1oex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Total_AA!$A$29</c:f>
              <c:strCache>
                <c:ptCount val="1"/>
                <c:pt idx="0">
                  <c:v>Asparagine</c:v>
                </c:pt>
              </c:strCache>
              <c:extLst xmlns:c15="http://schemas.microsoft.com/office/drawing/2012/chart"/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(Total_AA!$W$29,Total_AA!$Y$29,Total_AA!$AA$29,Total_AA!$AC$29,Total_AA!$AE$29)</c:f>
                <c:numCache>
                  <c:formatCode>General</c:formatCode>
                  <c:ptCount val="5"/>
                  <c:pt idx="0">
                    <c:v>0.46100077879771256</c:v>
                  </c:pt>
                  <c:pt idx="1">
                    <c:v>0.30173470461450447</c:v>
                  </c:pt>
                  <c:pt idx="2">
                    <c:v>0.14914397103107058</c:v>
                  </c:pt>
                  <c:pt idx="3">
                    <c:v>3.596955444499339E-2</c:v>
                  </c:pt>
                  <c:pt idx="4">
                    <c:v>7.5065177681133299E-2</c:v>
                  </c:pt>
                </c:numCache>
              </c:numRef>
            </c:plus>
            <c:minus>
              <c:numRef>
                <c:f>(Total_AA!$W$29,Total_AA!$Y$29,Total_AA!$AA$29,Total_AA!$AC$29,Total_AA!$AE$29)</c:f>
                <c:numCache>
                  <c:formatCode>General</c:formatCode>
                  <c:ptCount val="5"/>
                  <c:pt idx="0">
                    <c:v>0.46100077879771256</c:v>
                  </c:pt>
                  <c:pt idx="1">
                    <c:v>0.30173470461450447</c:v>
                  </c:pt>
                  <c:pt idx="2">
                    <c:v>0.14914397103107058</c:v>
                  </c:pt>
                  <c:pt idx="3">
                    <c:v>3.596955444499339E-2</c:v>
                  </c:pt>
                  <c:pt idx="4">
                    <c:v>7.5065177681133299E-2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  <c:extLst xmlns:c15="http://schemas.microsoft.com/office/drawing/2012/chart"/>
            </c:strRef>
          </c:cat>
          <c:val>
            <c:numRef>
              <c:f>(Total_AA!$V$29,Total_AA!$X$29,Total_AA!$Z$29,Total_AA!$AB$29,Total_AA!$AD$29)</c:f>
              <c:numCache>
                <c:formatCode>0.000</c:formatCode>
                <c:ptCount val="5"/>
                <c:pt idx="0">
                  <c:v>2.6083758585390227</c:v>
                </c:pt>
                <c:pt idx="1">
                  <c:v>2.019708606096362</c:v>
                </c:pt>
                <c:pt idx="2">
                  <c:v>1.1285772148346223</c:v>
                </c:pt>
                <c:pt idx="3">
                  <c:v>1.3288014091540556</c:v>
                </c:pt>
                <c:pt idx="4">
                  <c:v>1.1045827831223405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1028-4D47-8519-4992510728FE}"/>
            </c:ext>
          </c:extLst>
        </c:ser>
        <c:ser>
          <c:idx val="1"/>
          <c:order val="1"/>
          <c:tx>
            <c:strRef>
              <c:f>Total_AA!$A$30</c:f>
              <c:strCache>
                <c:ptCount val="1"/>
                <c:pt idx="0">
                  <c:v>Aspartate</c:v>
                </c:pt>
              </c:strCache>
              <c:extLst xmlns:c15="http://schemas.microsoft.com/office/drawing/2012/chart"/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(Total_AA!$W$30,Total_AA!$Y$30,Total_AA!$AA$30,Total_AA!$AC$30,Total_AA!$AE$30)</c:f>
                <c:numCache>
                  <c:formatCode>General</c:formatCode>
                  <c:ptCount val="5"/>
                  <c:pt idx="0">
                    <c:v>1.1817531011916245</c:v>
                  </c:pt>
                  <c:pt idx="1">
                    <c:v>0.7783163348421489</c:v>
                  </c:pt>
                  <c:pt idx="2">
                    <c:v>0.21077865207422342</c:v>
                  </c:pt>
                  <c:pt idx="3">
                    <c:v>0.60510020726587754</c:v>
                  </c:pt>
                  <c:pt idx="4">
                    <c:v>2.3619198732436253</c:v>
                  </c:pt>
                </c:numCache>
              </c:numRef>
            </c:plus>
            <c:minus>
              <c:numRef>
                <c:f>(Total_AA!$W$30,Total_AA!$Y$30,Total_AA!$AA$30,Total_AA!$AC$30,Total_AA!$AE$30)</c:f>
                <c:numCache>
                  <c:formatCode>General</c:formatCode>
                  <c:ptCount val="5"/>
                  <c:pt idx="0">
                    <c:v>1.1817531011916245</c:v>
                  </c:pt>
                  <c:pt idx="1">
                    <c:v>0.7783163348421489</c:v>
                  </c:pt>
                  <c:pt idx="2">
                    <c:v>0.21077865207422342</c:v>
                  </c:pt>
                  <c:pt idx="3">
                    <c:v>0.60510020726587754</c:v>
                  </c:pt>
                  <c:pt idx="4">
                    <c:v>2.3619198732436253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  <c:extLst xmlns:c15="http://schemas.microsoft.com/office/drawing/2012/chart"/>
            </c:strRef>
          </c:cat>
          <c:val>
            <c:numRef>
              <c:f>(Total_AA!$V$30,Total_AA!$X$30,Total_AA!$Z$30,Total_AA!$AB$30,Total_AA!$AD$30)</c:f>
              <c:numCache>
                <c:formatCode>0.000</c:formatCode>
                <c:ptCount val="5"/>
                <c:pt idx="0">
                  <c:v>50.471481485701112</c:v>
                </c:pt>
                <c:pt idx="1">
                  <c:v>39.422427611241503</c:v>
                </c:pt>
                <c:pt idx="2">
                  <c:v>24.158122205156424</c:v>
                </c:pt>
                <c:pt idx="3">
                  <c:v>34.521377975313797</c:v>
                </c:pt>
                <c:pt idx="4">
                  <c:v>44.431797602994095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1028-4D47-8519-4992510728FE}"/>
            </c:ext>
          </c:extLst>
        </c:ser>
        <c:ser>
          <c:idx val="2"/>
          <c:order val="2"/>
          <c:tx>
            <c:strRef>
              <c:f>Total_AA!$A$31</c:f>
              <c:strCache>
                <c:ptCount val="1"/>
                <c:pt idx="0">
                  <c:v>Serine</c:v>
                </c:pt>
              </c:strCache>
              <c:extLst xmlns:c15="http://schemas.microsoft.com/office/drawing/2012/chart"/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(Total_AA!$W$31,Total_AA!$Y$31,Total_AA!$AA$31,Total_AA!$AC$31,Total_AA!$AE$31)</c:f>
                <c:numCache>
                  <c:formatCode>General</c:formatCode>
                  <c:ptCount val="5"/>
                  <c:pt idx="0">
                    <c:v>0.62292223769538957</c:v>
                  </c:pt>
                  <c:pt idx="1">
                    <c:v>0.81932084876182643</c:v>
                  </c:pt>
                  <c:pt idx="2">
                    <c:v>1.3461229399505958</c:v>
                  </c:pt>
                  <c:pt idx="3">
                    <c:v>1.0515414140907635</c:v>
                  </c:pt>
                  <c:pt idx="4">
                    <c:v>0.84370512838807343</c:v>
                  </c:pt>
                </c:numCache>
              </c:numRef>
            </c:plus>
            <c:minus>
              <c:numRef>
                <c:f>(Total_AA!$W$31,Total_AA!$Y$31,Total_AA!$AA$31,Total_AA!$AC$31,Total_AA!$AE$31)</c:f>
                <c:numCache>
                  <c:formatCode>General</c:formatCode>
                  <c:ptCount val="5"/>
                  <c:pt idx="0">
                    <c:v>0.62292223769538957</c:v>
                  </c:pt>
                  <c:pt idx="1">
                    <c:v>0.81932084876182643</c:v>
                  </c:pt>
                  <c:pt idx="2">
                    <c:v>1.3461229399505958</c:v>
                  </c:pt>
                  <c:pt idx="3">
                    <c:v>1.0515414140907635</c:v>
                  </c:pt>
                  <c:pt idx="4">
                    <c:v>0.84370512838807343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  <c:extLst xmlns:c15="http://schemas.microsoft.com/office/drawing/2012/chart"/>
            </c:strRef>
          </c:cat>
          <c:val>
            <c:numRef>
              <c:f>(Total_AA!$V$31,Total_AA!$X$31,Total_AA!$Z$31,Total_AA!$AB$31,Total_AA!$AD$31)</c:f>
              <c:numCache>
                <c:formatCode>0.000</c:formatCode>
                <c:ptCount val="5"/>
                <c:pt idx="0">
                  <c:v>17.261585077194525</c:v>
                </c:pt>
                <c:pt idx="1">
                  <c:v>13.08334285735179</c:v>
                </c:pt>
                <c:pt idx="2">
                  <c:v>7.7618993398470488</c:v>
                </c:pt>
                <c:pt idx="3">
                  <c:v>8.7985769636612439</c:v>
                </c:pt>
                <c:pt idx="4">
                  <c:v>9.2437866891595633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1028-4D47-8519-4992510728FE}"/>
            </c:ext>
          </c:extLst>
        </c:ser>
        <c:ser>
          <c:idx val="3"/>
          <c:order val="3"/>
          <c:tx>
            <c:strRef>
              <c:f>Total_AA!$A$32</c:f>
              <c:strCache>
                <c:ptCount val="1"/>
                <c:pt idx="0">
                  <c:v>Alanine</c:v>
                </c:pt>
              </c:strCache>
              <c:extLst xmlns:c15="http://schemas.microsoft.com/office/drawing/2012/chart"/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(Total_AA!$W$32,Total_AA!$Y$32,Total_AA!$AA$32,Total_AA!$AC$32,Total_AA!$AE$32)</c:f>
                <c:numCache>
                  <c:formatCode>General</c:formatCode>
                  <c:ptCount val="5"/>
                  <c:pt idx="0">
                    <c:v>0.66386131076370347</c:v>
                  </c:pt>
                  <c:pt idx="1">
                    <c:v>1.1335033842238431</c:v>
                  </c:pt>
                  <c:pt idx="2">
                    <c:v>1.8104266372487494</c:v>
                  </c:pt>
                  <c:pt idx="3">
                    <c:v>0.25340332902291784</c:v>
                  </c:pt>
                  <c:pt idx="4">
                    <c:v>0.85341158403528894</c:v>
                  </c:pt>
                </c:numCache>
              </c:numRef>
            </c:plus>
            <c:minus>
              <c:numRef>
                <c:f>(Total_AA!$W$32,Total_AA!$Y$32,Total_AA!$AA$32,Total_AA!$AC$32,Total_AA!$AE$32)</c:f>
                <c:numCache>
                  <c:formatCode>General</c:formatCode>
                  <c:ptCount val="5"/>
                  <c:pt idx="0">
                    <c:v>0.66386131076370347</c:v>
                  </c:pt>
                  <c:pt idx="1">
                    <c:v>1.1335033842238431</c:v>
                  </c:pt>
                  <c:pt idx="2">
                    <c:v>1.8104266372487494</c:v>
                  </c:pt>
                  <c:pt idx="3">
                    <c:v>0.25340332902291784</c:v>
                  </c:pt>
                  <c:pt idx="4">
                    <c:v>0.85341158403528894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  <c:extLst xmlns:c15="http://schemas.microsoft.com/office/drawing/2012/chart"/>
            </c:strRef>
          </c:cat>
          <c:val>
            <c:numRef>
              <c:f>(Total_AA!$V$32,Total_AA!$X$32,Total_AA!$Z$32,Total_AA!$AB$32,Total_AA!$AD$32)</c:f>
              <c:numCache>
                <c:formatCode>0.000</c:formatCode>
                <c:ptCount val="5"/>
                <c:pt idx="0">
                  <c:v>22.560680494065764</c:v>
                </c:pt>
                <c:pt idx="1">
                  <c:v>33.134964330776839</c:v>
                </c:pt>
                <c:pt idx="2">
                  <c:v>20.794939944163044</c:v>
                </c:pt>
                <c:pt idx="3">
                  <c:v>25.281740162208187</c:v>
                </c:pt>
                <c:pt idx="4">
                  <c:v>31.718420355232904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1028-4D47-8519-4992510728FE}"/>
            </c:ext>
          </c:extLst>
        </c:ser>
        <c:ser>
          <c:idx val="4"/>
          <c:order val="4"/>
          <c:tx>
            <c:strRef>
              <c:f>Total_AA!$A$33</c:f>
              <c:strCache>
                <c:ptCount val="1"/>
                <c:pt idx="0">
                  <c:v>Glycine*</c:v>
                </c:pt>
              </c:strCache>
              <c:extLst xmlns:c15="http://schemas.microsoft.com/office/drawing/2012/chart"/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(Total_AA!$W$33,Total_AA!$Y$33,Total_AA!$AA$33,Total_AA!$AC$33,Total_AA!$AE$33)</c:f>
                <c:numCache>
                  <c:formatCode>General</c:formatCode>
                  <c:ptCount val="5"/>
                  <c:pt idx="0">
                    <c:v>0.83736580152342821</c:v>
                  </c:pt>
                  <c:pt idx="1">
                    <c:v>6.5836855478749179E-3</c:v>
                  </c:pt>
                  <c:pt idx="2">
                    <c:v>0.43753190079631965</c:v>
                  </c:pt>
                  <c:pt idx="3">
                    <c:v>0.27205838562750539</c:v>
                  </c:pt>
                  <c:pt idx="4">
                    <c:v>6.6624931038780755E-2</c:v>
                  </c:pt>
                </c:numCache>
              </c:numRef>
            </c:plus>
            <c:minus>
              <c:numRef>
                <c:f>(Total_AA!$W$33,Total_AA!$Y$33,Total_AA!$AA$33,Total_AA!$AC$33,Total_AA!$AE$33)</c:f>
                <c:numCache>
                  <c:formatCode>General</c:formatCode>
                  <c:ptCount val="5"/>
                  <c:pt idx="0">
                    <c:v>0.83736580152342821</c:v>
                  </c:pt>
                  <c:pt idx="1">
                    <c:v>6.5836855478749179E-3</c:v>
                  </c:pt>
                  <c:pt idx="2">
                    <c:v>0.43753190079631965</c:v>
                  </c:pt>
                  <c:pt idx="3">
                    <c:v>0.27205838562750539</c:v>
                  </c:pt>
                  <c:pt idx="4">
                    <c:v>6.6624931038780755E-2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  <c:extLst xmlns:c15="http://schemas.microsoft.com/office/drawing/2012/chart"/>
            </c:strRef>
          </c:cat>
          <c:val>
            <c:numRef>
              <c:f>(Total_AA!$V$33,Total_AA!$X$33,Total_AA!$Z$33,Total_AA!$AB$33,Total_AA!$AD$33)</c:f>
              <c:numCache>
                <c:formatCode>0.000</c:formatCode>
                <c:ptCount val="5"/>
                <c:pt idx="0">
                  <c:v>9.3828224955036319</c:v>
                </c:pt>
                <c:pt idx="1">
                  <c:v>6.9311319426618141</c:v>
                </c:pt>
                <c:pt idx="2">
                  <c:v>5.4158188377248422</c:v>
                </c:pt>
                <c:pt idx="3">
                  <c:v>5.4541942036908084</c:v>
                </c:pt>
                <c:pt idx="4">
                  <c:v>5.4637354283757311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1028-4D47-8519-4992510728FE}"/>
            </c:ext>
          </c:extLst>
        </c:ser>
        <c:ser>
          <c:idx val="5"/>
          <c:order val="5"/>
          <c:tx>
            <c:strRef>
              <c:f>Total_AA!$A$34</c:f>
              <c:strCache>
                <c:ptCount val="1"/>
                <c:pt idx="0">
                  <c:v>Glutamine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(Total_AA!$W$34,Total_AA!$Y$34,Total_AA!$AA$34,Total_AA!$AC$34,Total_AA!$AE$34)</c:f>
                <c:numCache>
                  <c:formatCode>General</c:formatCode>
                  <c:ptCount val="5"/>
                  <c:pt idx="0">
                    <c:v>7.5165005374161709E-2</c:v>
                  </c:pt>
                  <c:pt idx="1">
                    <c:v>0.37787161838360817</c:v>
                  </c:pt>
                  <c:pt idx="2">
                    <c:v>0.16393857503436937</c:v>
                  </c:pt>
                  <c:pt idx="3">
                    <c:v>5.5786689066226751</c:v>
                  </c:pt>
                  <c:pt idx="4">
                    <c:v>4.4175326728095961</c:v>
                  </c:pt>
                </c:numCache>
              </c:numRef>
            </c:plus>
            <c:minus>
              <c:numRef>
                <c:f>(Total_AA!$W$34,Total_AA!$Y$34,Total_AA!$AA$34,Total_AA!$AC$34,Total_AA!$AE$34)</c:f>
                <c:numCache>
                  <c:formatCode>General</c:formatCode>
                  <c:ptCount val="5"/>
                  <c:pt idx="0">
                    <c:v>7.5165005374161709E-2</c:v>
                  </c:pt>
                  <c:pt idx="1">
                    <c:v>0.37787161838360817</c:v>
                  </c:pt>
                  <c:pt idx="2">
                    <c:v>0.16393857503436937</c:v>
                  </c:pt>
                  <c:pt idx="3">
                    <c:v>5.5786689066226751</c:v>
                  </c:pt>
                  <c:pt idx="4">
                    <c:v>4.4175326728095961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(Total_AA!$V$34,Total_AA!$X$34,Total_AA!$Z$34,Total_AA!$AB$34,Total_AA!$AD$34)</c:f>
              <c:numCache>
                <c:formatCode>0.000</c:formatCode>
                <c:ptCount val="5"/>
                <c:pt idx="0">
                  <c:v>17.912950414139381</c:v>
                </c:pt>
                <c:pt idx="1">
                  <c:v>40.928592148697007</c:v>
                </c:pt>
                <c:pt idx="2">
                  <c:v>13.285651528468691</c:v>
                </c:pt>
                <c:pt idx="3">
                  <c:v>30.113882996634473</c:v>
                </c:pt>
                <c:pt idx="4">
                  <c:v>16.561795866850083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028-4D47-8519-4992510728FE}"/>
            </c:ext>
          </c:extLst>
        </c:ser>
        <c:ser>
          <c:idx val="6"/>
          <c:order val="6"/>
          <c:tx>
            <c:strRef>
              <c:f>Total_AA!$A$35</c:f>
              <c:strCache>
                <c:ptCount val="1"/>
                <c:pt idx="0">
                  <c:v>Threonine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(Total_AA!$W$35,Total_AA!$Y$35,Total_AA!$AA$35,Total_AA!$AC$35,Total_AA!$AE$35)</c:f>
                <c:numCache>
                  <c:formatCode>General</c:formatCode>
                  <c:ptCount val="5"/>
                  <c:pt idx="0">
                    <c:v>0.63985020818206007</c:v>
                  </c:pt>
                  <c:pt idx="1">
                    <c:v>0.56382664750058265</c:v>
                  </c:pt>
                  <c:pt idx="2">
                    <c:v>0.24851254714801829</c:v>
                  </c:pt>
                  <c:pt idx="3">
                    <c:v>0.31686241880284438</c:v>
                  </c:pt>
                  <c:pt idx="4">
                    <c:v>0.90634671290739866</c:v>
                  </c:pt>
                </c:numCache>
              </c:numRef>
            </c:plus>
            <c:minus>
              <c:numRef>
                <c:f>(Total_AA!$W$35,Total_AA!$Y$35,Total_AA!$AA$35,Total_AA!$AC$35,Total_AA!$AE$35)</c:f>
                <c:numCache>
                  <c:formatCode>General</c:formatCode>
                  <c:ptCount val="5"/>
                  <c:pt idx="0">
                    <c:v>0.63985020818206007</c:v>
                  </c:pt>
                  <c:pt idx="1">
                    <c:v>0.56382664750058265</c:v>
                  </c:pt>
                  <c:pt idx="2">
                    <c:v>0.24851254714801829</c:v>
                  </c:pt>
                  <c:pt idx="3">
                    <c:v>0.31686241880284438</c:v>
                  </c:pt>
                  <c:pt idx="4">
                    <c:v>0.90634671290739866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  <c:extLst xmlns:c15="http://schemas.microsoft.com/office/drawing/2012/chart"/>
            </c:strRef>
          </c:cat>
          <c:val>
            <c:numRef>
              <c:f>(Total_AA!$V$35,Total_AA!$X$35,Total_AA!$Z$35,Total_AA!$AB$35,Total_AA!$AD$35)</c:f>
              <c:numCache>
                <c:formatCode>0.000</c:formatCode>
                <c:ptCount val="5"/>
                <c:pt idx="0">
                  <c:v>8.9527454507585063</c:v>
                </c:pt>
                <c:pt idx="1">
                  <c:v>8.9125533293165375</c:v>
                </c:pt>
                <c:pt idx="2">
                  <c:v>7.8957263224870831</c:v>
                </c:pt>
                <c:pt idx="3">
                  <c:v>8.4340131114859496</c:v>
                </c:pt>
                <c:pt idx="4">
                  <c:v>8.2950686682579278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1028-4D47-8519-4992510728FE}"/>
            </c:ext>
          </c:extLst>
        </c:ser>
        <c:ser>
          <c:idx val="7"/>
          <c:order val="7"/>
          <c:tx>
            <c:strRef>
              <c:f>Total_AA!$A$36</c:f>
              <c:strCache>
                <c:ptCount val="1"/>
                <c:pt idx="0">
                  <c:v>Glutamate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(Total_AA!$W$36,Total_AA!$Y$36,Total_AA!$AA$36,Total_AA!$AC$36,Total_AA!$AE$36)</c:f>
                <c:numCache>
                  <c:formatCode>General</c:formatCode>
                  <c:ptCount val="5"/>
                  <c:pt idx="0">
                    <c:v>25.577847112688801</c:v>
                  </c:pt>
                  <c:pt idx="1">
                    <c:v>26.651687182934864</c:v>
                  </c:pt>
                  <c:pt idx="2">
                    <c:v>0.75895750436009735</c:v>
                  </c:pt>
                  <c:pt idx="3">
                    <c:v>47.716560720348355</c:v>
                  </c:pt>
                  <c:pt idx="4">
                    <c:v>23.904189483502591</c:v>
                  </c:pt>
                </c:numCache>
              </c:numRef>
            </c:plus>
            <c:minus>
              <c:numRef>
                <c:f>(Total_AA!$W$36,Total_AA!$Y$36,Total_AA!$AA$36,Total_AA!$AC$36,Total_AA!$AE$36)</c:f>
                <c:numCache>
                  <c:formatCode>General</c:formatCode>
                  <c:ptCount val="5"/>
                  <c:pt idx="0">
                    <c:v>25.577847112688801</c:v>
                  </c:pt>
                  <c:pt idx="1">
                    <c:v>26.651687182934864</c:v>
                  </c:pt>
                  <c:pt idx="2">
                    <c:v>0.75895750436009735</c:v>
                  </c:pt>
                  <c:pt idx="3">
                    <c:v>47.716560720348355</c:v>
                  </c:pt>
                  <c:pt idx="4">
                    <c:v>23.904189483502591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(Total_AA!$V$36,Total_AA!$X$36,Total_AA!$Z$36,Total_AA!$AB$36,Total_AA!$AD$36)</c:f>
              <c:numCache>
                <c:formatCode>0.000</c:formatCode>
                <c:ptCount val="5"/>
                <c:pt idx="0">
                  <c:v>581.71955911235193</c:v>
                </c:pt>
                <c:pt idx="1">
                  <c:v>534.94154026412843</c:v>
                </c:pt>
                <c:pt idx="2">
                  <c:v>407.39553755115583</c:v>
                </c:pt>
                <c:pt idx="3">
                  <c:v>608.60349894009914</c:v>
                </c:pt>
                <c:pt idx="4">
                  <c:v>718.6942951877387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028-4D47-8519-4992510728FE}"/>
            </c:ext>
          </c:extLst>
        </c:ser>
        <c:ser>
          <c:idx val="8"/>
          <c:order val="8"/>
          <c:tx>
            <c:strRef>
              <c:f>Total_AA!$A$37</c:f>
              <c:strCache>
                <c:ptCount val="1"/>
                <c:pt idx="0">
                  <c:v>Proline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(Total_AA!$W$37,Total_AA!$Y$37,Total_AA!$AA$37,Total_AA!$AC$37,Total_AA!$AE$37)</c:f>
                <c:numCache>
                  <c:formatCode>General</c:formatCode>
                  <c:ptCount val="5"/>
                  <c:pt idx="0">
                    <c:v>0.35169805807222065</c:v>
                  </c:pt>
                  <c:pt idx="1">
                    <c:v>7.2698972604670065E-3</c:v>
                  </c:pt>
                  <c:pt idx="2">
                    <c:v>8.9465899281837569E-2</c:v>
                  </c:pt>
                  <c:pt idx="3">
                    <c:v>6.1707718685907964E-2</c:v>
                  </c:pt>
                  <c:pt idx="4">
                    <c:v>4.4368719743877849E-2</c:v>
                  </c:pt>
                </c:numCache>
              </c:numRef>
            </c:plus>
            <c:minus>
              <c:numRef>
                <c:f>(Total_AA!$W$37,Total_AA!$Y$37,Total_AA!$AA$37,Total_AA!$AC$37,Total_AA!$AE$37)</c:f>
                <c:numCache>
                  <c:formatCode>General</c:formatCode>
                  <c:ptCount val="5"/>
                  <c:pt idx="0">
                    <c:v>0.35169805807222065</c:v>
                  </c:pt>
                  <c:pt idx="1">
                    <c:v>7.2698972604670065E-3</c:v>
                  </c:pt>
                  <c:pt idx="2">
                    <c:v>8.9465899281837569E-2</c:v>
                  </c:pt>
                  <c:pt idx="3">
                    <c:v>6.1707718685907964E-2</c:v>
                  </c:pt>
                  <c:pt idx="4">
                    <c:v>4.4368719743877849E-2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  <c:extLst xmlns:c15="http://schemas.microsoft.com/office/drawing/2012/chart"/>
            </c:strRef>
          </c:cat>
          <c:val>
            <c:numRef>
              <c:f>(Total_AA!$V$37,Total_AA!$X$37,Total_AA!$Z$37,Total_AA!$AB$37,Total_AA!$AD$37)</c:f>
              <c:numCache>
                <c:formatCode>0.000</c:formatCode>
                <c:ptCount val="5"/>
                <c:pt idx="0">
                  <c:v>3.9226128447783832</c:v>
                </c:pt>
                <c:pt idx="1">
                  <c:v>2.8860464091326783</c:v>
                </c:pt>
                <c:pt idx="2">
                  <c:v>2.1539087553173357</c:v>
                </c:pt>
                <c:pt idx="3">
                  <c:v>1.1755773719979699</c:v>
                </c:pt>
                <c:pt idx="4">
                  <c:v>0.95937434465573324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1028-4D47-8519-4992510728FE}"/>
            </c:ext>
          </c:extLst>
        </c:ser>
        <c:ser>
          <c:idx val="9"/>
          <c:order val="9"/>
          <c:tx>
            <c:strRef>
              <c:f>Total_AA!$A$38</c:f>
              <c:strCache>
                <c:ptCount val="1"/>
                <c:pt idx="0">
                  <c:v>Lysine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(Total_AA!$W$38,Total_AA!$Y$38,Total_AA!$AA$38,Total_AA!$AC$38,Total_AA!$AE$38)</c:f>
                <c:numCache>
                  <c:formatCode>General</c:formatCode>
                  <c:ptCount val="5"/>
                  <c:pt idx="0">
                    <c:v>5.4578898640327722E-2</c:v>
                  </c:pt>
                  <c:pt idx="1">
                    <c:v>0.72904027922066916</c:v>
                  </c:pt>
                  <c:pt idx="2">
                    <c:v>0.41380086250230796</c:v>
                  </c:pt>
                  <c:pt idx="3">
                    <c:v>5.4165732843254908</c:v>
                  </c:pt>
                  <c:pt idx="4">
                    <c:v>4.2437342990979161</c:v>
                  </c:pt>
                </c:numCache>
              </c:numRef>
            </c:plus>
            <c:minus>
              <c:numRef>
                <c:f>(Total_AA!$W$38,Total_AA!$Y$38,Total_AA!$AA$38,Total_AA!$AC$38,Total_AA!$AE$38)</c:f>
                <c:numCache>
                  <c:formatCode>General</c:formatCode>
                  <c:ptCount val="5"/>
                  <c:pt idx="0">
                    <c:v>5.4578898640327722E-2</c:v>
                  </c:pt>
                  <c:pt idx="1">
                    <c:v>0.72904027922066916</c:v>
                  </c:pt>
                  <c:pt idx="2">
                    <c:v>0.41380086250230796</c:v>
                  </c:pt>
                  <c:pt idx="3">
                    <c:v>5.4165732843254908</c:v>
                  </c:pt>
                  <c:pt idx="4">
                    <c:v>4.2437342990979161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  <c:extLst xmlns:c15="http://schemas.microsoft.com/office/drawing/2012/chart"/>
            </c:strRef>
          </c:cat>
          <c:val>
            <c:numRef>
              <c:f>(Total_AA!$V$38,Total_AA!$X$38,Total_AA!$Z$38,Total_AA!$AB$38,Total_AA!$AD$38)</c:f>
              <c:numCache>
                <c:formatCode>0.000</c:formatCode>
                <c:ptCount val="5"/>
                <c:pt idx="0">
                  <c:v>18.154546423898729</c:v>
                </c:pt>
                <c:pt idx="1">
                  <c:v>40.682553143588905</c:v>
                </c:pt>
                <c:pt idx="2">
                  <c:v>13.612076751910301</c:v>
                </c:pt>
                <c:pt idx="3">
                  <c:v>30.472235357049691</c:v>
                </c:pt>
                <c:pt idx="4">
                  <c:v>16.624700898178482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1028-4D47-8519-4992510728FE}"/>
            </c:ext>
          </c:extLst>
        </c:ser>
        <c:ser>
          <c:idx val="10"/>
          <c:order val="10"/>
          <c:tx>
            <c:strRef>
              <c:f>Total_AA!$A$39</c:f>
              <c:strCache>
                <c:ptCount val="1"/>
                <c:pt idx="0">
                  <c:v>Histidine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(Total_AA!$W$39,Total_AA!$Y$39,Total_AA!$AA$39,Total_AA!$AC$39,Total_AA!$AE$39)</c:f>
                <c:numCache>
                  <c:formatCode>General</c:formatCode>
                  <c:ptCount val="5"/>
                  <c:pt idx="0">
                    <c:v>0.19401400765155491</c:v>
                  </c:pt>
                  <c:pt idx="1">
                    <c:v>8.7175340146953162E-2</c:v>
                  </c:pt>
                  <c:pt idx="2">
                    <c:v>0.2522622029593265</c:v>
                  </c:pt>
                  <c:pt idx="3">
                    <c:v>0.51192542681090292</c:v>
                  </c:pt>
                  <c:pt idx="4">
                    <c:v>7.238199191949829E-2</c:v>
                  </c:pt>
                </c:numCache>
              </c:numRef>
            </c:plus>
            <c:minus>
              <c:numRef>
                <c:f>(Total_AA!$W$39,Total_AA!$Y$39,Total_AA!$AA$39,Total_AA!$AC$39,Total_AA!$AE$39)</c:f>
                <c:numCache>
                  <c:formatCode>General</c:formatCode>
                  <c:ptCount val="5"/>
                  <c:pt idx="0">
                    <c:v>0.19401400765155491</c:v>
                  </c:pt>
                  <c:pt idx="1">
                    <c:v>8.7175340146953162E-2</c:v>
                  </c:pt>
                  <c:pt idx="2">
                    <c:v>0.2522622029593265</c:v>
                  </c:pt>
                  <c:pt idx="3">
                    <c:v>0.51192542681090292</c:v>
                  </c:pt>
                  <c:pt idx="4">
                    <c:v>7.238199191949829E-2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  <c:extLst xmlns:c15="http://schemas.microsoft.com/office/drawing/2012/chart"/>
            </c:strRef>
          </c:cat>
          <c:val>
            <c:numRef>
              <c:f>(Total_AA!$V$39,Total_AA!$X$39,Total_AA!$Z$39,Total_AA!$AB$39,Total_AA!$AD$39)</c:f>
              <c:numCache>
                <c:formatCode>0.000</c:formatCode>
                <c:ptCount val="5"/>
                <c:pt idx="0">
                  <c:v>1.8993808592681336</c:v>
                </c:pt>
                <c:pt idx="1">
                  <c:v>1.957498153000266</c:v>
                </c:pt>
                <c:pt idx="2">
                  <c:v>1.121282545632911</c:v>
                </c:pt>
                <c:pt idx="3">
                  <c:v>1.2347461614948949</c:v>
                </c:pt>
                <c:pt idx="4">
                  <c:v>0.77692254301945129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1028-4D47-8519-4992510728FE}"/>
            </c:ext>
          </c:extLst>
        </c:ser>
        <c:ser>
          <c:idx val="11"/>
          <c:order val="11"/>
          <c:tx>
            <c:strRef>
              <c:f>Total_AA!$A$40</c:f>
              <c:strCache>
                <c:ptCount val="1"/>
                <c:pt idx="0">
                  <c:v>Arginine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(Total_AA!$W$40,Total_AA!$Y$40,Total_AA!$AA$40,Total_AA!$AC$40,Total_AA!$AE$40)</c:f>
                <c:numCache>
                  <c:formatCode>General</c:formatCode>
                  <c:ptCount val="5"/>
                  <c:pt idx="0">
                    <c:v>1.9803126188616162</c:v>
                  </c:pt>
                  <c:pt idx="1">
                    <c:v>0.67818299200609466</c:v>
                  </c:pt>
                  <c:pt idx="2">
                    <c:v>2.3577414119212787</c:v>
                  </c:pt>
                  <c:pt idx="3">
                    <c:v>0.36375254411907942</c:v>
                  </c:pt>
                  <c:pt idx="4">
                    <c:v>0.87038756289925656</c:v>
                  </c:pt>
                </c:numCache>
              </c:numRef>
            </c:plus>
            <c:minus>
              <c:numRef>
                <c:f>(Total_AA!$W$40,Total_AA!$Y$40,Total_AA!$AA$40,Total_AA!$AC$40,Total_AA!$AE$40)</c:f>
                <c:numCache>
                  <c:formatCode>General</c:formatCode>
                  <c:ptCount val="5"/>
                  <c:pt idx="0">
                    <c:v>1.9803126188616162</c:v>
                  </c:pt>
                  <c:pt idx="1">
                    <c:v>0.67818299200609466</c:v>
                  </c:pt>
                  <c:pt idx="2">
                    <c:v>2.3577414119212787</c:v>
                  </c:pt>
                  <c:pt idx="3">
                    <c:v>0.36375254411907942</c:v>
                  </c:pt>
                  <c:pt idx="4">
                    <c:v>0.87038756289925656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  <c:extLst xmlns:c15="http://schemas.microsoft.com/office/drawing/2012/chart"/>
            </c:strRef>
          </c:cat>
          <c:val>
            <c:numRef>
              <c:f>(Total_AA!$V$40,Total_AA!$X$40,Total_AA!$Z$40,Total_AA!$AB$40,Total_AA!$AD$40)</c:f>
              <c:numCache>
                <c:formatCode>0.000</c:formatCode>
                <c:ptCount val="5"/>
                <c:pt idx="0">
                  <c:v>9.2003340353562439</c:v>
                </c:pt>
                <c:pt idx="1">
                  <c:v>11.187810558542287</c:v>
                </c:pt>
                <c:pt idx="2">
                  <c:v>8.972007018078985</c:v>
                </c:pt>
                <c:pt idx="3">
                  <c:v>5.5555087994478338</c:v>
                </c:pt>
                <c:pt idx="4">
                  <c:v>5.7050548705965607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1028-4D47-8519-4992510728FE}"/>
            </c:ext>
          </c:extLst>
        </c:ser>
        <c:ser>
          <c:idx val="12"/>
          <c:order val="12"/>
          <c:tx>
            <c:strRef>
              <c:f>Total_AA!$A$41</c:f>
              <c:strCache>
                <c:ptCount val="1"/>
                <c:pt idx="0">
                  <c:v>Valine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(Total_AA!$W$41,Total_AA!$Y$41,Total_AA!$AA$41,Total_AA!$AC$41,Total_AA!$AE$41)</c:f>
                <c:numCache>
                  <c:formatCode>General</c:formatCode>
                  <c:ptCount val="5"/>
                  <c:pt idx="0">
                    <c:v>0.68504207239334969</c:v>
                  </c:pt>
                  <c:pt idx="1">
                    <c:v>5.2292308683697053E-2</c:v>
                  </c:pt>
                  <c:pt idx="2">
                    <c:v>0.23135817284509197</c:v>
                  </c:pt>
                  <c:pt idx="3">
                    <c:v>2.5731407241201598E-2</c:v>
                  </c:pt>
                  <c:pt idx="4">
                    <c:v>5.8731480360481481E-2</c:v>
                  </c:pt>
                </c:numCache>
              </c:numRef>
            </c:plus>
            <c:minus>
              <c:numRef>
                <c:f>(Total_AA!$W$41,Total_AA!$Y$41,Total_AA!$AA$41,Total_AA!$AC$41,Total_AA!$AE$41)</c:f>
                <c:numCache>
                  <c:formatCode>General</c:formatCode>
                  <c:ptCount val="5"/>
                  <c:pt idx="0">
                    <c:v>0.68504207239334969</c:v>
                  </c:pt>
                  <c:pt idx="1">
                    <c:v>5.2292308683697053E-2</c:v>
                  </c:pt>
                  <c:pt idx="2">
                    <c:v>0.23135817284509197</c:v>
                  </c:pt>
                  <c:pt idx="3">
                    <c:v>2.5731407241201598E-2</c:v>
                  </c:pt>
                  <c:pt idx="4">
                    <c:v>5.8731480360481481E-2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  <c:extLst xmlns:c15="http://schemas.microsoft.com/office/drawing/2012/chart"/>
            </c:strRef>
          </c:cat>
          <c:val>
            <c:numRef>
              <c:f>(Total_AA!$V$41,Total_AA!$X$41,Total_AA!$Z$41,Total_AA!$AB$41,Total_AA!$AD$41)</c:f>
              <c:numCache>
                <c:formatCode>0.000</c:formatCode>
                <c:ptCount val="5"/>
                <c:pt idx="0">
                  <c:v>5.293077807935668</c:v>
                </c:pt>
                <c:pt idx="1">
                  <c:v>3.857761090918892</c:v>
                </c:pt>
                <c:pt idx="2">
                  <c:v>3.7283785753245215</c:v>
                </c:pt>
                <c:pt idx="3">
                  <c:v>3.8688314598354934</c:v>
                </c:pt>
                <c:pt idx="4">
                  <c:v>5.0337693353467685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C-1028-4D47-8519-4992510728FE}"/>
            </c:ext>
          </c:extLst>
        </c:ser>
        <c:ser>
          <c:idx val="13"/>
          <c:order val="13"/>
          <c:tx>
            <c:strRef>
              <c:f>Total_AA!$A$42</c:f>
              <c:strCache>
                <c:ptCount val="1"/>
                <c:pt idx="0">
                  <c:v>Methionine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(Total_AA!$W$42,Total_AA!$Y$42,Total_AA!$AA$42,Total_AA!$AC$42,Total_AA!$AE$42)</c:f>
                <c:numCache>
                  <c:formatCode>General</c:formatCode>
                  <c:ptCount val="5"/>
                  <c:pt idx="0">
                    <c:v>0.13504519970413797</c:v>
                  </c:pt>
                  <c:pt idx="1">
                    <c:v>4.3778431515640315E-2</c:v>
                  </c:pt>
                  <c:pt idx="2">
                    <c:v>4.0550666833200188E-2</c:v>
                  </c:pt>
                  <c:pt idx="3">
                    <c:v>9.0989260572925001E-2</c:v>
                  </c:pt>
                  <c:pt idx="4">
                    <c:v>0.11917717565917321</c:v>
                  </c:pt>
                </c:numCache>
              </c:numRef>
            </c:plus>
            <c:minus>
              <c:numRef>
                <c:f>(Total_AA!$W$42,Total_AA!$Y$42,Total_AA!$AA$42,Total_AA!$AC$42,Total_AA!$AE$42)</c:f>
                <c:numCache>
                  <c:formatCode>General</c:formatCode>
                  <c:ptCount val="5"/>
                  <c:pt idx="0">
                    <c:v>0.13504519970413797</c:v>
                  </c:pt>
                  <c:pt idx="1">
                    <c:v>4.3778431515640315E-2</c:v>
                  </c:pt>
                  <c:pt idx="2">
                    <c:v>4.0550666833200188E-2</c:v>
                  </c:pt>
                  <c:pt idx="3">
                    <c:v>9.0989260572925001E-2</c:v>
                  </c:pt>
                  <c:pt idx="4">
                    <c:v>0.11917717565917321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  <c:extLst xmlns:c15="http://schemas.microsoft.com/office/drawing/2012/chart"/>
            </c:strRef>
          </c:cat>
          <c:val>
            <c:numRef>
              <c:f>(Total_AA!$V$42,Total_AA!$X$42,Total_AA!$Z$42,Total_AA!$AB$42,Total_AA!$AD$42)</c:f>
              <c:numCache>
                <c:formatCode>0.000</c:formatCode>
                <c:ptCount val="5"/>
                <c:pt idx="0">
                  <c:v>1.7331158498349042</c:v>
                </c:pt>
                <c:pt idx="1">
                  <c:v>1.4363383234059688</c:v>
                </c:pt>
                <c:pt idx="2">
                  <c:v>1.4710272733195415</c:v>
                </c:pt>
                <c:pt idx="3">
                  <c:v>1.2049464227649982</c:v>
                </c:pt>
                <c:pt idx="4">
                  <c:v>0.53404631311312889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D-1028-4D47-8519-4992510728FE}"/>
            </c:ext>
          </c:extLst>
        </c:ser>
        <c:ser>
          <c:idx val="14"/>
          <c:order val="14"/>
          <c:tx>
            <c:strRef>
              <c:f>Total_AA!$A$43</c:f>
              <c:strCache>
                <c:ptCount val="1"/>
                <c:pt idx="0">
                  <c:v>Tyrosine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(Total_AA!$W$43,Total_AA!$Y$43,Total_AA!$AA$43,Total_AA!$AC$43,Total_AA!$AE$43)</c:f>
                <c:numCache>
                  <c:formatCode>General</c:formatCode>
                  <c:ptCount val="5"/>
                  <c:pt idx="0">
                    <c:v>1.8364686845575795E-2</c:v>
                  </c:pt>
                  <c:pt idx="1">
                    <c:v>0.17717593789351938</c:v>
                  </c:pt>
                  <c:pt idx="2">
                    <c:v>0.26412948117944396</c:v>
                  </c:pt>
                  <c:pt idx="3">
                    <c:v>0.26133643213647395</c:v>
                  </c:pt>
                  <c:pt idx="4">
                    <c:v>0.24851922502394297</c:v>
                  </c:pt>
                </c:numCache>
              </c:numRef>
            </c:plus>
            <c:minus>
              <c:numRef>
                <c:f>(Total_AA!$W$43,Total_AA!$Y$43,Total_AA!$AA$43,Total_AA!$AC$43,Total_AA!$AE$43)</c:f>
                <c:numCache>
                  <c:formatCode>General</c:formatCode>
                  <c:ptCount val="5"/>
                  <c:pt idx="0">
                    <c:v>1.8364686845575795E-2</c:v>
                  </c:pt>
                  <c:pt idx="1">
                    <c:v>0.17717593789351938</c:v>
                  </c:pt>
                  <c:pt idx="2">
                    <c:v>0.26412948117944396</c:v>
                  </c:pt>
                  <c:pt idx="3">
                    <c:v>0.26133643213647395</c:v>
                  </c:pt>
                  <c:pt idx="4">
                    <c:v>0.24851922502394297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  <c:extLst xmlns:c15="http://schemas.microsoft.com/office/drawing/2012/chart"/>
            </c:strRef>
          </c:cat>
          <c:val>
            <c:numRef>
              <c:f>(Total_AA!$V$43,Total_AA!$X$43,Total_AA!$Z$43,Total_AA!$AB$43,Total_AA!$AD$43)</c:f>
              <c:numCache>
                <c:formatCode>0.000</c:formatCode>
                <c:ptCount val="5"/>
                <c:pt idx="0">
                  <c:v>3.0172390192637284</c:v>
                </c:pt>
                <c:pt idx="1">
                  <c:v>2.5275455121396542</c:v>
                </c:pt>
                <c:pt idx="2">
                  <c:v>2.0393251827599923</c:v>
                </c:pt>
                <c:pt idx="3">
                  <c:v>2.341084522560414</c:v>
                </c:pt>
                <c:pt idx="4">
                  <c:v>2.2115591250161728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1028-4D47-8519-4992510728FE}"/>
            </c:ext>
          </c:extLst>
        </c:ser>
        <c:ser>
          <c:idx val="15"/>
          <c:order val="15"/>
          <c:tx>
            <c:strRef>
              <c:f>Total_AA!$A$44</c:f>
              <c:strCache>
                <c:ptCount val="1"/>
                <c:pt idx="0">
                  <c:v>Isoleucine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(Total_AA!$W$44,Total_AA!$Y$44,Total_AA!$AA$44,Total_AA!$AC$44,Total_AA!$AE$44)</c:f>
                <c:numCache>
                  <c:formatCode>General</c:formatCode>
                  <c:ptCount val="5"/>
                  <c:pt idx="0">
                    <c:v>0.38571670766435007</c:v>
                  </c:pt>
                  <c:pt idx="1">
                    <c:v>2.908515754623231E-2</c:v>
                  </c:pt>
                  <c:pt idx="2">
                    <c:v>0.24721395317329747</c:v>
                  </c:pt>
                  <c:pt idx="3">
                    <c:v>2.2727167636347634E-2</c:v>
                  </c:pt>
                  <c:pt idx="4">
                    <c:v>0.30900286523975667</c:v>
                  </c:pt>
                </c:numCache>
              </c:numRef>
            </c:plus>
            <c:minus>
              <c:numRef>
                <c:f>(Total_AA!$W$44,Total_AA!$Y$44,Total_AA!$AA$44,Total_AA!$AC$44,Total_AA!$AE$44)</c:f>
                <c:numCache>
                  <c:formatCode>General</c:formatCode>
                  <c:ptCount val="5"/>
                  <c:pt idx="0">
                    <c:v>0.38571670766435007</c:v>
                  </c:pt>
                  <c:pt idx="1">
                    <c:v>2.908515754623231E-2</c:v>
                  </c:pt>
                  <c:pt idx="2">
                    <c:v>0.24721395317329747</c:v>
                  </c:pt>
                  <c:pt idx="3">
                    <c:v>2.2727167636347634E-2</c:v>
                  </c:pt>
                  <c:pt idx="4">
                    <c:v>0.30900286523975667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  <c:extLst xmlns:c15="http://schemas.microsoft.com/office/drawing/2012/chart"/>
            </c:strRef>
          </c:cat>
          <c:val>
            <c:numRef>
              <c:f>(Total_AA!$V$44,Total_AA!$X$44,Total_AA!$Z$44,Total_AA!$AB$44,Total_AA!$AD$44)</c:f>
              <c:numCache>
                <c:formatCode>0.000</c:formatCode>
                <c:ptCount val="5"/>
                <c:pt idx="0">
                  <c:v>3.7384855865505298</c:v>
                </c:pt>
                <c:pt idx="1">
                  <c:v>2.5973729422261149</c:v>
                </c:pt>
                <c:pt idx="2">
                  <c:v>2.3413504983751525</c:v>
                </c:pt>
                <c:pt idx="3">
                  <c:v>2.3036452489739796</c:v>
                </c:pt>
                <c:pt idx="4">
                  <c:v>2.5609881047169161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F-1028-4D47-8519-4992510728FE}"/>
            </c:ext>
          </c:extLst>
        </c:ser>
        <c:ser>
          <c:idx val="16"/>
          <c:order val="16"/>
          <c:tx>
            <c:strRef>
              <c:f>Total_AA!$A$45</c:f>
              <c:strCache>
                <c:ptCount val="1"/>
                <c:pt idx="0">
                  <c:v>Leucine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(Total_AA!$W$45,Total_AA!$Y$45,Total_AA!$AA$45,Total_AA!$AC$45,Total_AA!$AE$45)</c:f>
                <c:numCache>
                  <c:formatCode>General</c:formatCode>
                  <c:ptCount val="5"/>
                  <c:pt idx="0">
                    <c:v>0.42416771654292984</c:v>
                  </c:pt>
                  <c:pt idx="1">
                    <c:v>0.20317130997829902</c:v>
                  </c:pt>
                  <c:pt idx="2">
                    <c:v>0.398629160803255</c:v>
                  </c:pt>
                  <c:pt idx="3">
                    <c:v>3.6367305361714397E-2</c:v>
                  </c:pt>
                  <c:pt idx="4">
                    <c:v>4.5196898212926939E-3</c:v>
                  </c:pt>
                </c:numCache>
              </c:numRef>
            </c:plus>
            <c:minus>
              <c:numRef>
                <c:f>(Total_AA!$W$45,Total_AA!$Y$45,Total_AA!$AA$45,Total_AA!$AC$45,Total_AA!$AE$45)</c:f>
                <c:numCache>
                  <c:formatCode>General</c:formatCode>
                  <c:ptCount val="5"/>
                  <c:pt idx="0">
                    <c:v>0.42416771654292984</c:v>
                  </c:pt>
                  <c:pt idx="1">
                    <c:v>0.20317130997829902</c:v>
                  </c:pt>
                  <c:pt idx="2">
                    <c:v>0.398629160803255</c:v>
                  </c:pt>
                  <c:pt idx="3">
                    <c:v>3.6367305361714397E-2</c:v>
                  </c:pt>
                  <c:pt idx="4">
                    <c:v>4.5196898212926939E-3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  <c:extLst xmlns:c15="http://schemas.microsoft.com/office/drawing/2012/chart"/>
            </c:strRef>
          </c:cat>
          <c:val>
            <c:numRef>
              <c:f>(Total_AA!$V$45,Total_AA!$X$45,Total_AA!$Z$45,Total_AA!$AB$45,Total_AA!$AD$45)</c:f>
              <c:numCache>
                <c:formatCode>0.000</c:formatCode>
                <c:ptCount val="5"/>
                <c:pt idx="0">
                  <c:v>3.6417089041705752</c:v>
                </c:pt>
                <c:pt idx="1">
                  <c:v>3.067163672694476</c:v>
                </c:pt>
                <c:pt idx="2">
                  <c:v>3.707603653125128</c:v>
                </c:pt>
                <c:pt idx="3">
                  <c:v>3.6216830806944742</c:v>
                </c:pt>
                <c:pt idx="4">
                  <c:v>3.6712055789855018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0-1028-4D47-8519-4992510728FE}"/>
            </c:ext>
          </c:extLst>
        </c:ser>
        <c:ser>
          <c:idx val="17"/>
          <c:order val="17"/>
          <c:tx>
            <c:strRef>
              <c:f>Total_AA!$A$46</c:f>
              <c:strCache>
                <c:ptCount val="1"/>
                <c:pt idx="0">
                  <c:v>Phenylalanine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(Total_AA!$W$46,Total_AA!$Y$46,Total_AA!$AA$46,Total_AA!$AC$46,Total_AA!$AE$46)</c:f>
                <c:numCache>
                  <c:formatCode>General</c:formatCode>
                  <c:ptCount val="5"/>
                  <c:pt idx="0">
                    <c:v>0.22814093486655329</c:v>
                  </c:pt>
                  <c:pt idx="1">
                    <c:v>0.10567711680395808</c:v>
                  </c:pt>
                  <c:pt idx="2">
                    <c:v>8.9837087611144062E-2</c:v>
                  </c:pt>
                  <c:pt idx="3">
                    <c:v>2.4446014185481202E-2</c:v>
                  </c:pt>
                  <c:pt idx="4">
                    <c:v>0.17068546438527632</c:v>
                  </c:pt>
                </c:numCache>
              </c:numRef>
            </c:plus>
            <c:minus>
              <c:numRef>
                <c:f>(Total_AA!$W$46,Total_AA!$Y$46,Total_AA!$AA$46,Total_AA!$AC$46,Total_AA!$AE$46)</c:f>
                <c:numCache>
                  <c:formatCode>General</c:formatCode>
                  <c:ptCount val="5"/>
                  <c:pt idx="0">
                    <c:v>0.22814093486655329</c:v>
                  </c:pt>
                  <c:pt idx="1">
                    <c:v>0.10567711680395808</c:v>
                  </c:pt>
                  <c:pt idx="2">
                    <c:v>8.9837087611144062E-2</c:v>
                  </c:pt>
                  <c:pt idx="3">
                    <c:v>2.4446014185481202E-2</c:v>
                  </c:pt>
                  <c:pt idx="4">
                    <c:v>0.17068546438527632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  <c:extLst xmlns:c15="http://schemas.microsoft.com/office/drawing/2012/chart"/>
            </c:strRef>
          </c:cat>
          <c:val>
            <c:numRef>
              <c:f>(Total_AA!$V$46,Total_AA!$X$46,Total_AA!$Z$46,Total_AA!$AB$46,Total_AA!$AD$46)</c:f>
              <c:numCache>
                <c:formatCode>0.000</c:formatCode>
                <c:ptCount val="5"/>
                <c:pt idx="0">
                  <c:v>3.302701899772897</c:v>
                </c:pt>
                <c:pt idx="1">
                  <c:v>2.7710770337073081</c:v>
                </c:pt>
                <c:pt idx="2">
                  <c:v>2.2702851522105165</c:v>
                </c:pt>
                <c:pt idx="3">
                  <c:v>2.2449979094056616</c:v>
                </c:pt>
                <c:pt idx="4">
                  <c:v>1.9906129646735251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1-1028-4D47-8519-4992510728FE}"/>
            </c:ext>
          </c:extLst>
        </c:ser>
        <c:ser>
          <c:idx val="18"/>
          <c:order val="18"/>
          <c:tx>
            <c:strRef>
              <c:f>Total_AA!$A$47</c:f>
              <c:strCache>
                <c:ptCount val="1"/>
                <c:pt idx="0">
                  <c:v>Tryptophan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(Total_AA!$W$47,Total_AA!$Y$47,Total_AA!$AA$47,Total_AA!$AC$47,Total_AA!$AE$47)</c:f>
                <c:numCache>
                  <c:formatCode>General</c:formatCode>
                  <c:ptCount val="5"/>
                  <c:pt idx="0">
                    <c:v>5.359349641268607E-3</c:v>
                  </c:pt>
                  <c:pt idx="1">
                    <c:v>3.4978558569955798E-2</c:v>
                  </c:pt>
                  <c:pt idx="2">
                    <c:v>8.3969299692354671E-4</c:v>
                  </c:pt>
                  <c:pt idx="3">
                    <c:v>5.6864311381861765E-3</c:v>
                  </c:pt>
                  <c:pt idx="4">
                    <c:v>6.1754628862254475E-2</c:v>
                  </c:pt>
                </c:numCache>
              </c:numRef>
            </c:plus>
            <c:minus>
              <c:numRef>
                <c:f>(Total_AA!$W$47,Total_AA!$Y$47,Total_AA!$AA$47,Total_AA!$AC$47,Total_AA!$AE$47)</c:f>
                <c:numCache>
                  <c:formatCode>General</c:formatCode>
                  <c:ptCount val="5"/>
                  <c:pt idx="0">
                    <c:v>5.359349641268607E-3</c:v>
                  </c:pt>
                  <c:pt idx="1">
                    <c:v>3.4978558569955798E-2</c:v>
                  </c:pt>
                  <c:pt idx="2">
                    <c:v>8.3969299692354671E-4</c:v>
                  </c:pt>
                  <c:pt idx="3">
                    <c:v>5.6864311381861765E-3</c:v>
                  </c:pt>
                  <c:pt idx="4">
                    <c:v>6.1754628862254475E-2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  <c:extLst xmlns:c15="http://schemas.microsoft.com/office/drawing/2012/chart"/>
            </c:strRef>
          </c:cat>
          <c:val>
            <c:numRef>
              <c:f>(Total_AA!$V$47,Total_AA!$X$47,Total_AA!$Z$47,Total_AA!$AB$47,Total_AA!$AD$47)</c:f>
              <c:numCache>
                <c:formatCode>0.000</c:formatCode>
                <c:ptCount val="5"/>
                <c:pt idx="0">
                  <c:v>1.3187015144016647</c:v>
                </c:pt>
                <c:pt idx="1">
                  <c:v>1.0685149763510013</c:v>
                </c:pt>
                <c:pt idx="2">
                  <c:v>0.65956488259499091</c:v>
                </c:pt>
                <c:pt idx="3">
                  <c:v>0.57951543419277129</c:v>
                </c:pt>
                <c:pt idx="4">
                  <c:v>0.55724362082489065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2-1028-4D47-8519-499251072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00776632"/>
        <c:axId val="600774008"/>
        <c:extLst/>
      </c:barChart>
      <c:catAx>
        <c:axId val="600776632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00774008"/>
        <c:crosses val="autoZero"/>
        <c:auto val="1"/>
        <c:lblAlgn val="ctr"/>
        <c:lblOffset val="100"/>
        <c:noMultiLvlLbl val="0"/>
      </c:catAx>
      <c:valAx>
        <c:axId val="600774008"/>
        <c:scaling>
          <c:orientation val="minMax"/>
          <c:max val="7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DE" sz="16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ng</a:t>
                </a:r>
                <a:r>
                  <a:rPr lang="de-DE" sz="16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/ Vol*OD(1)</a:t>
                </a:r>
                <a:endParaRPr lang="de-DE" sz="16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00776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2000"/>
              <a:t>Asparagine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4828165365482193E-2"/>
          <c:y val="6.9933989051578606E-3"/>
          <c:w val="0.84615697875325102"/>
          <c:h val="0.929457252893054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Total_AA!$A$87</c:f>
              <c:strCache>
                <c:ptCount val="1"/>
                <c:pt idx="0">
                  <c:v>WT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(Total_AA!$C$29,Total_AA!$E$29,Total_AA!$G$29,Total_AA!$I$29,Total_AA!$K$29)</c:f>
                <c:numCache>
                  <c:formatCode>General</c:formatCode>
                  <c:ptCount val="5"/>
                  <c:pt idx="0">
                    <c:v>0.27471736133413682</c:v>
                  </c:pt>
                  <c:pt idx="1">
                    <c:v>0.32638127003768241</c:v>
                  </c:pt>
                  <c:pt idx="2">
                    <c:v>3.3168873451747238E-2</c:v>
                  </c:pt>
                  <c:pt idx="3">
                    <c:v>0.16138452202261488</c:v>
                  </c:pt>
                  <c:pt idx="4">
                    <c:v>6.7898211367779182E-2</c:v>
                  </c:pt>
                </c:numCache>
              </c:numRef>
            </c:plus>
            <c:minus>
              <c:numRef>
                <c:f>(Total_AA!$C$29,Total_AA!$E$29,Total_AA!$G$29,Total_AA!$I$29,Total_AA!$K$29)</c:f>
                <c:numCache>
                  <c:formatCode>General</c:formatCode>
                  <c:ptCount val="5"/>
                  <c:pt idx="0">
                    <c:v>0.27471736133413682</c:v>
                  </c:pt>
                  <c:pt idx="1">
                    <c:v>0.32638127003768241</c:v>
                  </c:pt>
                  <c:pt idx="2">
                    <c:v>3.3168873451747238E-2</c:v>
                  </c:pt>
                  <c:pt idx="3">
                    <c:v>0.16138452202261488</c:v>
                  </c:pt>
                  <c:pt idx="4">
                    <c:v>6.7898211367779182E-2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Total_AA!$B$87:$F$87</c:f>
              <c:numCache>
                <c:formatCode>General</c:formatCode>
                <c:ptCount val="5"/>
                <c:pt idx="0">
                  <c:v>1.6473057239820199</c:v>
                </c:pt>
                <c:pt idx="1">
                  <c:v>1.8079025295846853</c:v>
                </c:pt>
                <c:pt idx="2">
                  <c:v>2.0113210763948248</c:v>
                </c:pt>
                <c:pt idx="3">
                  <c:v>1.6884306635688635</c:v>
                </c:pt>
                <c:pt idx="4">
                  <c:v>1.6232061998097849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8F-4B9E-8A56-7C750A3740CC}"/>
            </c:ext>
          </c:extLst>
        </c:ser>
        <c:ser>
          <c:idx val="1"/>
          <c:order val="1"/>
          <c:tx>
            <c:strRef>
              <c:f>Total_AA!$A$88</c:f>
              <c:strCache>
                <c:ptCount val="1"/>
                <c:pt idx="0">
                  <c:v>ΔnirP1</c:v>
                </c:pt>
              </c:strCache>
            </c:strRef>
          </c:tx>
          <c:spPr>
            <a:solidFill>
              <a:srgbClr val="FF616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(Total_AA!$M$29,Total_AA!$O$29,Total_AA!$Q$29,Total_AA!$S$29,Total_AA!$U$29)</c:f>
                <c:numCache>
                  <c:formatCode>General</c:formatCode>
                  <c:ptCount val="5"/>
                  <c:pt idx="0">
                    <c:v>0.40333506698748411</c:v>
                  </c:pt>
                  <c:pt idx="1">
                    <c:v>1.0504090498514924</c:v>
                  </c:pt>
                  <c:pt idx="2">
                    <c:v>6.5197180702578184E-2</c:v>
                  </c:pt>
                  <c:pt idx="3">
                    <c:v>0.1939156910205202</c:v>
                  </c:pt>
                  <c:pt idx="4">
                    <c:v>0.35981247988698833</c:v>
                  </c:pt>
                </c:numCache>
              </c:numRef>
            </c:plus>
            <c:minus>
              <c:numRef>
                <c:f>(Total_AA!$M$29,Total_AA!$O$29,Total_AA!$Q$29,Total_AA!$S$29,Total_AA!$U$29)</c:f>
                <c:numCache>
                  <c:formatCode>General</c:formatCode>
                  <c:ptCount val="5"/>
                  <c:pt idx="0">
                    <c:v>0.40333506698748411</c:v>
                  </c:pt>
                  <c:pt idx="1">
                    <c:v>1.0504090498514924</c:v>
                  </c:pt>
                  <c:pt idx="2">
                    <c:v>6.5197180702578184E-2</c:v>
                  </c:pt>
                  <c:pt idx="3">
                    <c:v>0.1939156910205202</c:v>
                  </c:pt>
                  <c:pt idx="4">
                    <c:v>0.35981247988698833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Total_AA!$B$88:$F$88</c:f>
              <c:numCache>
                <c:formatCode>General</c:formatCode>
                <c:ptCount val="5"/>
                <c:pt idx="0">
                  <c:v>1.4749820810004399</c:v>
                </c:pt>
                <c:pt idx="1">
                  <c:v>3.0399103157135565</c:v>
                </c:pt>
                <c:pt idx="2">
                  <c:v>1.842344390613694</c:v>
                </c:pt>
                <c:pt idx="3">
                  <c:v>2.2236836070828057</c:v>
                </c:pt>
                <c:pt idx="4">
                  <c:v>2.0594056217535668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8F-4B9E-8A56-7C750A3740CC}"/>
            </c:ext>
          </c:extLst>
        </c:ser>
        <c:ser>
          <c:idx val="3"/>
          <c:order val="2"/>
          <c:tx>
            <c:strRef>
              <c:f>Total_AA!$A$89</c:f>
              <c:strCache>
                <c:ptCount val="1"/>
                <c:pt idx="0">
                  <c:v>NirP1oex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(Total_AA!$W$29,Total_AA!$Y$29,Total_AA!$AA$29,Total_AA!$AC$29,Total_AA!$AE$29)</c:f>
                <c:numCache>
                  <c:formatCode>General</c:formatCode>
                  <c:ptCount val="5"/>
                  <c:pt idx="0">
                    <c:v>0.46100077879771256</c:v>
                  </c:pt>
                  <c:pt idx="1">
                    <c:v>0.30173470461450447</c:v>
                  </c:pt>
                  <c:pt idx="2">
                    <c:v>0.14914397103107058</c:v>
                  </c:pt>
                  <c:pt idx="3">
                    <c:v>3.596955444499339E-2</c:v>
                  </c:pt>
                  <c:pt idx="4">
                    <c:v>7.5065177681133299E-2</c:v>
                  </c:pt>
                </c:numCache>
              </c:numRef>
            </c:plus>
            <c:minus>
              <c:numRef>
                <c:f>(Total_AA!$W$29,Total_AA!$Y$29,Total_AA!$AA$29,Total_AA!$AC$29,Total_AA!$AE$29)</c:f>
                <c:numCache>
                  <c:formatCode>General</c:formatCode>
                  <c:ptCount val="5"/>
                  <c:pt idx="0">
                    <c:v>0.46100077879771256</c:v>
                  </c:pt>
                  <c:pt idx="1">
                    <c:v>0.30173470461450447</c:v>
                  </c:pt>
                  <c:pt idx="2">
                    <c:v>0.14914397103107058</c:v>
                  </c:pt>
                  <c:pt idx="3">
                    <c:v>3.596955444499339E-2</c:v>
                  </c:pt>
                  <c:pt idx="4">
                    <c:v>7.5065177681133299E-2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Total_AA!$B$89:$F$89</c:f>
              <c:numCache>
                <c:formatCode>General</c:formatCode>
                <c:ptCount val="5"/>
                <c:pt idx="0">
                  <c:v>2.6083758585390227</c:v>
                </c:pt>
                <c:pt idx="1">
                  <c:v>2.019708606096362</c:v>
                </c:pt>
                <c:pt idx="2">
                  <c:v>1.1285772148346223</c:v>
                </c:pt>
                <c:pt idx="3">
                  <c:v>1.3288014091540556</c:v>
                </c:pt>
                <c:pt idx="4">
                  <c:v>1.1045827831223405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8F-4B9E-8A56-7C750A374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0771384"/>
        <c:axId val="600770400"/>
        <c:extLst/>
      </c:barChart>
      <c:catAx>
        <c:axId val="60077138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00770400"/>
        <c:crosses val="autoZero"/>
        <c:auto val="1"/>
        <c:lblAlgn val="ctr"/>
        <c:lblOffset val="100"/>
        <c:noMultiLvlLbl val="0"/>
      </c:catAx>
      <c:valAx>
        <c:axId val="6007704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DE" sz="2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ng/</a:t>
                </a:r>
                <a:r>
                  <a:rPr lang="de-DE" sz="20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(OD*Vol)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00771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967587815125069"/>
          <c:y val="2.029945442365191E-2"/>
          <c:w val="0.12630709534981735"/>
          <c:h val="0.186533012592429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2000"/>
              <a:t>Aspartate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7.5084601258598935E-2"/>
          <c:y val="6.9933989051578606E-3"/>
          <c:w val="0.83590057225120717"/>
          <c:h val="0.929457252893054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Total_AA!$A$90</c:f>
              <c:strCache>
                <c:ptCount val="1"/>
                <c:pt idx="0">
                  <c:v>WT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(Total_AA!$C$30,Total_AA!$E$30,Total_AA!$G$30,Total_AA!$I$30,Total_AA!$K$30)</c:f>
                <c:numCache>
                  <c:formatCode>General</c:formatCode>
                  <c:ptCount val="5"/>
                  <c:pt idx="0">
                    <c:v>2.5314910797948365</c:v>
                  </c:pt>
                  <c:pt idx="1">
                    <c:v>1.2661127392534439</c:v>
                  </c:pt>
                  <c:pt idx="2">
                    <c:v>1.3722461462520528</c:v>
                  </c:pt>
                  <c:pt idx="3">
                    <c:v>0.39347976886374214</c:v>
                  </c:pt>
                  <c:pt idx="4">
                    <c:v>1.0005247832362727</c:v>
                  </c:pt>
                </c:numCache>
              </c:numRef>
            </c:plus>
            <c:minus>
              <c:numRef>
                <c:f>(Total_AA!$C$30,Total_AA!$E$30,Total_AA!$G$30,Total_AA!$I$30,Total_AA!$K$30)</c:f>
                <c:numCache>
                  <c:formatCode>General</c:formatCode>
                  <c:ptCount val="5"/>
                  <c:pt idx="0">
                    <c:v>2.5314910797948365</c:v>
                  </c:pt>
                  <c:pt idx="1">
                    <c:v>1.2661127392534439</c:v>
                  </c:pt>
                  <c:pt idx="2">
                    <c:v>1.3722461462520528</c:v>
                  </c:pt>
                  <c:pt idx="3">
                    <c:v>0.39347976886374214</c:v>
                  </c:pt>
                  <c:pt idx="4">
                    <c:v>1.0005247832362727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Total_AA!$B$90:$F$90</c:f>
              <c:numCache>
                <c:formatCode>General</c:formatCode>
                <c:ptCount val="5"/>
                <c:pt idx="0">
                  <c:v>25.801534562582113</c:v>
                </c:pt>
                <c:pt idx="1">
                  <c:v>34.499496483855886</c:v>
                </c:pt>
                <c:pt idx="2">
                  <c:v>20.717035269607948</c:v>
                </c:pt>
                <c:pt idx="3">
                  <c:v>7.9211737069835078</c:v>
                </c:pt>
                <c:pt idx="4">
                  <c:v>13.355469435703345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CB-4C05-9F32-27BF741551E0}"/>
            </c:ext>
          </c:extLst>
        </c:ser>
        <c:ser>
          <c:idx val="1"/>
          <c:order val="1"/>
          <c:tx>
            <c:strRef>
              <c:f>Total_AA!$A$91</c:f>
              <c:strCache>
                <c:ptCount val="1"/>
                <c:pt idx="0">
                  <c:v>ΔnirP1</c:v>
                </c:pt>
              </c:strCache>
            </c:strRef>
          </c:tx>
          <c:spPr>
            <a:solidFill>
              <a:srgbClr val="FF616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(Total_AA!$M$30,Total_AA!$O$30,Total_AA!$Q$30,Total_AA!$S$30,Total_AA!$U$30)</c:f>
                <c:numCache>
                  <c:formatCode>General</c:formatCode>
                  <c:ptCount val="5"/>
                  <c:pt idx="0">
                    <c:v>0.68840236554076029</c:v>
                  </c:pt>
                  <c:pt idx="1">
                    <c:v>13.447029613370081</c:v>
                  </c:pt>
                  <c:pt idx="2">
                    <c:v>3.0875781160384266</c:v>
                  </c:pt>
                  <c:pt idx="3">
                    <c:v>1.2618926071397123</c:v>
                  </c:pt>
                  <c:pt idx="4">
                    <c:v>0.16204282784730317</c:v>
                  </c:pt>
                </c:numCache>
              </c:numRef>
            </c:plus>
            <c:minus>
              <c:numRef>
                <c:f>(Total_AA!$M$30,Total_AA!$O$30,Total_AA!$Q$30,Total_AA!$S$30,Total_AA!$U$30)</c:f>
                <c:numCache>
                  <c:formatCode>General</c:formatCode>
                  <c:ptCount val="5"/>
                  <c:pt idx="0">
                    <c:v>0.68840236554076029</c:v>
                  </c:pt>
                  <c:pt idx="1">
                    <c:v>13.447029613370081</c:v>
                  </c:pt>
                  <c:pt idx="2">
                    <c:v>3.0875781160384266</c:v>
                  </c:pt>
                  <c:pt idx="3">
                    <c:v>1.2618926071397123</c:v>
                  </c:pt>
                  <c:pt idx="4">
                    <c:v>0.16204282784730317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Total_AA!$B$91:$F$91</c:f>
              <c:numCache>
                <c:formatCode>General</c:formatCode>
                <c:ptCount val="5"/>
                <c:pt idx="0">
                  <c:v>45.915692309939622</c:v>
                </c:pt>
                <c:pt idx="1">
                  <c:v>42.743392431517009</c:v>
                </c:pt>
                <c:pt idx="2">
                  <c:v>19.948034685876706</c:v>
                </c:pt>
                <c:pt idx="3">
                  <c:v>27.040679795426833</c:v>
                </c:pt>
                <c:pt idx="4">
                  <c:v>23.527488151895483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CB-4C05-9F32-27BF741551E0}"/>
            </c:ext>
          </c:extLst>
        </c:ser>
        <c:ser>
          <c:idx val="3"/>
          <c:order val="2"/>
          <c:tx>
            <c:strRef>
              <c:f>Total_AA!$A$92</c:f>
              <c:strCache>
                <c:ptCount val="1"/>
                <c:pt idx="0">
                  <c:v>NirP1oex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(Total_AA!$W$30,Total_AA!$Y$30,Total_AA!$AA$30,Total_AA!$AC$30,Total_AA!$AE$30)</c:f>
                <c:numCache>
                  <c:formatCode>General</c:formatCode>
                  <c:ptCount val="5"/>
                  <c:pt idx="0">
                    <c:v>1.1817531011916245</c:v>
                  </c:pt>
                  <c:pt idx="1">
                    <c:v>0.7783163348421489</c:v>
                  </c:pt>
                  <c:pt idx="2">
                    <c:v>0.21077865207422342</c:v>
                  </c:pt>
                  <c:pt idx="3">
                    <c:v>0.60510020726587754</c:v>
                  </c:pt>
                  <c:pt idx="4">
                    <c:v>2.3619198732436253</c:v>
                  </c:pt>
                </c:numCache>
              </c:numRef>
            </c:plus>
            <c:minus>
              <c:numRef>
                <c:f>(Total_AA!$W$30,Total_AA!$Y$30,Total_AA!$AA$30,Total_AA!$AC$30,Total_AA!$AE$30)</c:f>
                <c:numCache>
                  <c:formatCode>General</c:formatCode>
                  <c:ptCount val="5"/>
                  <c:pt idx="0">
                    <c:v>1.1817531011916245</c:v>
                  </c:pt>
                  <c:pt idx="1">
                    <c:v>0.7783163348421489</c:v>
                  </c:pt>
                  <c:pt idx="2">
                    <c:v>0.21077865207422342</c:v>
                  </c:pt>
                  <c:pt idx="3">
                    <c:v>0.60510020726587754</c:v>
                  </c:pt>
                  <c:pt idx="4">
                    <c:v>2.3619198732436253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Total_AA!$B$92:$F$92</c:f>
              <c:numCache>
                <c:formatCode>General</c:formatCode>
                <c:ptCount val="5"/>
                <c:pt idx="0">
                  <c:v>50.471481485701112</c:v>
                </c:pt>
                <c:pt idx="1">
                  <c:v>39.422427611241503</c:v>
                </c:pt>
                <c:pt idx="2">
                  <c:v>24.158122205156424</c:v>
                </c:pt>
                <c:pt idx="3">
                  <c:v>34.521377975313797</c:v>
                </c:pt>
                <c:pt idx="4">
                  <c:v>44.431797602994095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CB-4C05-9F32-27BF74155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0771384"/>
        <c:axId val="600770400"/>
        <c:extLst/>
      </c:barChart>
      <c:catAx>
        <c:axId val="600771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00770400"/>
        <c:crosses val="autoZero"/>
        <c:auto val="1"/>
        <c:lblAlgn val="ctr"/>
        <c:lblOffset val="100"/>
        <c:noMultiLvlLbl val="0"/>
      </c:catAx>
      <c:valAx>
        <c:axId val="6007704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ng/ (OD*Vol)</a:t>
                </a:r>
                <a:endParaRPr lang="en-US" sz="2000" baseline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00771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967587815125069"/>
          <c:y val="2.029945442365191E-2"/>
          <c:w val="0.12630709534981735"/>
          <c:h val="0.186533012592429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2000"/>
              <a:t>Serine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4828165365482193E-2"/>
          <c:y val="6.9933989051578606E-3"/>
          <c:w val="0.84615697875325102"/>
          <c:h val="0.929457252893054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Total_AA!$A$93</c:f>
              <c:strCache>
                <c:ptCount val="1"/>
                <c:pt idx="0">
                  <c:v>WT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(Total_AA!$C$31,Total_AA!$E$31,Total_AA!$G$31,Total_AA!$I$31,Total_AA!$K$31)</c:f>
                <c:numCache>
                  <c:formatCode>General</c:formatCode>
                  <c:ptCount val="5"/>
                  <c:pt idx="0">
                    <c:v>1.3011711406807809</c:v>
                  </c:pt>
                  <c:pt idx="1">
                    <c:v>1.7379454357605937</c:v>
                  </c:pt>
                  <c:pt idx="2">
                    <c:v>1.5606187443452944</c:v>
                  </c:pt>
                  <c:pt idx="3">
                    <c:v>0.31813229200561244</c:v>
                  </c:pt>
                  <c:pt idx="4">
                    <c:v>0.28473253891966754</c:v>
                  </c:pt>
                </c:numCache>
              </c:numRef>
            </c:plus>
            <c:minus>
              <c:numRef>
                <c:f>(Total_AA!$C$31,Total_AA!$E$31,Total_AA!$G$31,Total_AA!$I$31,Total_AA!$K$31)</c:f>
                <c:numCache>
                  <c:formatCode>General</c:formatCode>
                  <c:ptCount val="5"/>
                  <c:pt idx="0">
                    <c:v>1.3011711406807809</c:v>
                  </c:pt>
                  <c:pt idx="1">
                    <c:v>1.7379454357605937</c:v>
                  </c:pt>
                  <c:pt idx="2">
                    <c:v>1.5606187443452944</c:v>
                  </c:pt>
                  <c:pt idx="3">
                    <c:v>0.31813229200561244</c:v>
                  </c:pt>
                  <c:pt idx="4">
                    <c:v>0.28473253891966754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Total_AA!$B$93:$F$93</c:f>
              <c:numCache>
                <c:formatCode>General</c:formatCode>
                <c:ptCount val="5"/>
                <c:pt idx="0">
                  <c:v>20.611993530411397</c:v>
                </c:pt>
                <c:pt idx="1">
                  <c:v>23.47123958612061</c:v>
                </c:pt>
                <c:pt idx="2">
                  <c:v>15.214118191519741</c:v>
                </c:pt>
                <c:pt idx="3">
                  <c:v>6.013367180625135</c:v>
                </c:pt>
                <c:pt idx="4">
                  <c:v>6.3892046034252239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54-42AD-9583-4219124F0155}"/>
            </c:ext>
          </c:extLst>
        </c:ser>
        <c:ser>
          <c:idx val="1"/>
          <c:order val="1"/>
          <c:tx>
            <c:strRef>
              <c:f>Total_AA!$A$94</c:f>
              <c:strCache>
                <c:ptCount val="1"/>
                <c:pt idx="0">
                  <c:v>Delta_nirP1</c:v>
                </c:pt>
              </c:strCache>
            </c:strRef>
          </c:tx>
          <c:spPr>
            <a:solidFill>
              <a:srgbClr val="FF616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(Total_AA!$M$31,Total_AA!$O$31,Total_AA!$Q$31,Total_AA!$S$31,Total_AA!$U$31)</c:f>
                <c:numCache>
                  <c:formatCode>General</c:formatCode>
                  <c:ptCount val="5"/>
                  <c:pt idx="0">
                    <c:v>0.46289865939974106</c:v>
                  </c:pt>
                  <c:pt idx="1">
                    <c:v>25.254767808829246</c:v>
                  </c:pt>
                  <c:pt idx="2">
                    <c:v>0.42329622398110667</c:v>
                  </c:pt>
                  <c:pt idx="3">
                    <c:v>0.869175041281947</c:v>
                  </c:pt>
                  <c:pt idx="4">
                    <c:v>3.5336832933997941</c:v>
                  </c:pt>
                </c:numCache>
              </c:numRef>
            </c:plus>
            <c:minus>
              <c:numRef>
                <c:f>(Total_AA!$M$31,Total_AA!$O$31,Total_AA!$Q$31,Total_AA!$S$31,Total_AA!$U$31)</c:f>
                <c:numCache>
                  <c:formatCode>General</c:formatCode>
                  <c:ptCount val="5"/>
                  <c:pt idx="0">
                    <c:v>0.46289865939974106</c:v>
                  </c:pt>
                  <c:pt idx="1">
                    <c:v>25.254767808829246</c:v>
                  </c:pt>
                  <c:pt idx="2">
                    <c:v>0.42329622398110667</c:v>
                  </c:pt>
                  <c:pt idx="3">
                    <c:v>0.869175041281947</c:v>
                  </c:pt>
                  <c:pt idx="4">
                    <c:v>3.5336832933997941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Total_AA!$B$94:$F$94</c:f>
              <c:numCache>
                <c:formatCode>General</c:formatCode>
                <c:ptCount val="5"/>
                <c:pt idx="0">
                  <c:v>18.285051958417316</c:v>
                </c:pt>
                <c:pt idx="1">
                  <c:v>37.562776268686726</c:v>
                </c:pt>
                <c:pt idx="2">
                  <c:v>6.4823574574033369</c:v>
                </c:pt>
                <c:pt idx="3">
                  <c:v>9.8590145460752954</c:v>
                </c:pt>
                <c:pt idx="4">
                  <c:v>10.927569922836708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54-42AD-9583-4219124F0155}"/>
            </c:ext>
          </c:extLst>
        </c:ser>
        <c:ser>
          <c:idx val="3"/>
          <c:order val="2"/>
          <c:tx>
            <c:strRef>
              <c:f>Total_AA!$A$95</c:f>
              <c:strCache>
                <c:ptCount val="1"/>
                <c:pt idx="0">
                  <c:v>NirP1oex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(Total_AA!$W$31,Total_AA!$Y$31,Total_AA!$AA$31,Total_AA!$AC$31,Total_AA!$AE$31)</c:f>
                <c:numCache>
                  <c:formatCode>General</c:formatCode>
                  <c:ptCount val="5"/>
                  <c:pt idx="0">
                    <c:v>0.62292223769538957</c:v>
                  </c:pt>
                  <c:pt idx="1">
                    <c:v>0.81932084876182643</c:v>
                  </c:pt>
                  <c:pt idx="2">
                    <c:v>1.3461229399505958</c:v>
                  </c:pt>
                  <c:pt idx="3">
                    <c:v>1.0515414140907635</c:v>
                  </c:pt>
                  <c:pt idx="4">
                    <c:v>0.84370512838807343</c:v>
                  </c:pt>
                </c:numCache>
              </c:numRef>
            </c:plus>
            <c:minus>
              <c:numRef>
                <c:f>(Total_AA!$W$31,Total_AA!$Y$31,Total_AA!$AA$31,Total_AA!$AC$31,Total_AA!$AE$31)</c:f>
                <c:numCache>
                  <c:formatCode>General</c:formatCode>
                  <c:ptCount val="5"/>
                  <c:pt idx="0">
                    <c:v>0.62292223769538957</c:v>
                  </c:pt>
                  <c:pt idx="1">
                    <c:v>0.81932084876182643</c:v>
                  </c:pt>
                  <c:pt idx="2">
                    <c:v>1.3461229399505958</c:v>
                  </c:pt>
                  <c:pt idx="3">
                    <c:v>1.0515414140907635</c:v>
                  </c:pt>
                  <c:pt idx="4">
                    <c:v>0.84370512838807343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Total_AA!$B$95:$F$95</c:f>
              <c:numCache>
                <c:formatCode>General</c:formatCode>
                <c:ptCount val="5"/>
                <c:pt idx="0">
                  <c:v>17.261585077194525</c:v>
                </c:pt>
                <c:pt idx="1">
                  <c:v>13.08334285735179</c:v>
                </c:pt>
                <c:pt idx="2">
                  <c:v>7.7618993398470488</c:v>
                </c:pt>
                <c:pt idx="3">
                  <c:v>8.7985769636612439</c:v>
                </c:pt>
                <c:pt idx="4">
                  <c:v>9.2437866891595633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54-42AD-9583-4219124F0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0771384"/>
        <c:axId val="600770400"/>
      </c:barChart>
      <c:catAx>
        <c:axId val="60077138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00770400"/>
        <c:crosses val="autoZero"/>
        <c:auto val="1"/>
        <c:lblAlgn val="ctr"/>
        <c:lblOffset val="100"/>
        <c:noMultiLvlLbl val="0"/>
      </c:catAx>
      <c:valAx>
        <c:axId val="6007704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>
                    <a:solidFill>
                      <a:sysClr val="windowText" lastClr="000000"/>
                    </a:solidFill>
                  </a:rPr>
                  <a:t>ng/ (OD*Vol)</a:t>
                </a:r>
                <a:endParaRPr lang="en-US" sz="2000" baseline="0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00771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967584778563278"/>
          <c:y val="1.6479678088098679E-2"/>
          <c:w val="0.12630709534981735"/>
          <c:h val="0.186533012592429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2000"/>
              <a:t>Alanine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4828165365482193E-2"/>
          <c:y val="6.9933989051578606E-3"/>
          <c:w val="0.84615697875325102"/>
          <c:h val="0.929457252893054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Total_AA!$A$96</c:f>
              <c:strCache>
                <c:ptCount val="1"/>
                <c:pt idx="0">
                  <c:v>WT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(Total_AA!$C$32,Total_AA!$E$32,Total_AA!$G$32,Total_AA!$I$32,Total_AA!$K$32)</c:f>
                <c:numCache>
                  <c:formatCode>General</c:formatCode>
                  <c:ptCount val="5"/>
                  <c:pt idx="0">
                    <c:v>0.54012913660464434</c:v>
                  </c:pt>
                  <c:pt idx="1">
                    <c:v>4.0087589330973401</c:v>
                  </c:pt>
                  <c:pt idx="2">
                    <c:v>1.6049193811738043</c:v>
                  </c:pt>
                  <c:pt idx="3">
                    <c:v>0.23895044927339182</c:v>
                  </c:pt>
                  <c:pt idx="4">
                    <c:v>0.77069790072802036</c:v>
                  </c:pt>
                </c:numCache>
              </c:numRef>
            </c:plus>
            <c:minus>
              <c:numRef>
                <c:f>(Total_AA!$C$32,Total_AA!$E$32,Total_AA!$G$32,Total_AA!$I$32,Total_AA!$K$32)</c:f>
                <c:numCache>
                  <c:formatCode>General</c:formatCode>
                  <c:ptCount val="5"/>
                  <c:pt idx="0">
                    <c:v>0.54012913660464434</c:v>
                  </c:pt>
                  <c:pt idx="1">
                    <c:v>4.0087589330973401</c:v>
                  </c:pt>
                  <c:pt idx="2">
                    <c:v>1.6049193811738043</c:v>
                  </c:pt>
                  <c:pt idx="3">
                    <c:v>0.23895044927339182</c:v>
                  </c:pt>
                  <c:pt idx="4">
                    <c:v>0.77069790072802036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Total_AA!$B$96:$F$96</c:f>
              <c:numCache>
                <c:formatCode>General</c:formatCode>
                <c:ptCount val="5"/>
                <c:pt idx="0">
                  <c:v>40.460350610829281</c:v>
                </c:pt>
                <c:pt idx="1">
                  <c:v>43.273752061413795</c:v>
                </c:pt>
                <c:pt idx="2">
                  <c:v>20.759227652294477</c:v>
                </c:pt>
                <c:pt idx="3">
                  <c:v>13.758557345417508</c:v>
                </c:pt>
                <c:pt idx="4">
                  <c:v>12.322391432525222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F3-4539-A2F0-B947A66D0B4F}"/>
            </c:ext>
          </c:extLst>
        </c:ser>
        <c:ser>
          <c:idx val="1"/>
          <c:order val="1"/>
          <c:tx>
            <c:strRef>
              <c:f>Total_AA!$A$97</c:f>
              <c:strCache>
                <c:ptCount val="1"/>
                <c:pt idx="0">
                  <c:v>ΔnirP1</c:v>
                </c:pt>
              </c:strCache>
            </c:strRef>
          </c:tx>
          <c:spPr>
            <a:solidFill>
              <a:srgbClr val="FF616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(Total_AA!$M$32,Total_AA!$O$32,Total_AA!$Q$32,Total_AA!$S$32,Total_AA!$U$32)</c:f>
                <c:numCache>
                  <c:formatCode>General</c:formatCode>
                  <c:ptCount val="5"/>
                  <c:pt idx="0">
                    <c:v>0.57097384971212506</c:v>
                  </c:pt>
                  <c:pt idx="1">
                    <c:v>5.5527368084334841</c:v>
                  </c:pt>
                  <c:pt idx="2">
                    <c:v>1.0310767309196631</c:v>
                  </c:pt>
                  <c:pt idx="3">
                    <c:v>0.19872341958753115</c:v>
                  </c:pt>
                  <c:pt idx="4">
                    <c:v>2.5212582755695028</c:v>
                  </c:pt>
                </c:numCache>
              </c:numRef>
            </c:plus>
            <c:minus>
              <c:numRef>
                <c:f>(Total_AA!$M$32,Total_AA!$O$32,Total_AA!$Q$32,Total_AA!$S$32,Total_AA!$U$32)</c:f>
                <c:numCache>
                  <c:formatCode>General</c:formatCode>
                  <c:ptCount val="5"/>
                  <c:pt idx="0">
                    <c:v>0.57097384971212506</c:v>
                  </c:pt>
                  <c:pt idx="1">
                    <c:v>5.5527368084334841</c:v>
                  </c:pt>
                  <c:pt idx="2">
                    <c:v>1.0310767309196631</c:v>
                  </c:pt>
                  <c:pt idx="3">
                    <c:v>0.19872341958753115</c:v>
                  </c:pt>
                  <c:pt idx="4">
                    <c:v>2.5212582755695028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Total_AA!$B$97:$F$97</c:f>
              <c:numCache>
                <c:formatCode>General</c:formatCode>
                <c:ptCount val="5"/>
                <c:pt idx="0">
                  <c:v>35.611337676250734</c:v>
                </c:pt>
                <c:pt idx="1">
                  <c:v>40.540909177453614</c:v>
                </c:pt>
                <c:pt idx="2">
                  <c:v>15.669666517316211</c:v>
                </c:pt>
                <c:pt idx="3">
                  <c:v>11.625827547759958</c:v>
                </c:pt>
                <c:pt idx="4">
                  <c:v>13.627699435898071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F3-4539-A2F0-B947A66D0B4F}"/>
            </c:ext>
          </c:extLst>
        </c:ser>
        <c:ser>
          <c:idx val="3"/>
          <c:order val="2"/>
          <c:tx>
            <c:strRef>
              <c:f>Total_AA!$A$98</c:f>
              <c:strCache>
                <c:ptCount val="1"/>
                <c:pt idx="0">
                  <c:v>NirP1oex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(Total_AA!$W$32,Total_AA!$Y$32,Total_AA!$AA$32,Total_AA!$AC$32,Total_AA!$AE$32)</c:f>
                <c:numCache>
                  <c:formatCode>General</c:formatCode>
                  <c:ptCount val="5"/>
                  <c:pt idx="0">
                    <c:v>0.66386131076370347</c:v>
                  </c:pt>
                  <c:pt idx="1">
                    <c:v>1.1335033842238431</c:v>
                  </c:pt>
                  <c:pt idx="2">
                    <c:v>1.8104266372487494</c:v>
                  </c:pt>
                  <c:pt idx="3">
                    <c:v>0.25340332902291784</c:v>
                  </c:pt>
                  <c:pt idx="4">
                    <c:v>0.85341158403528894</c:v>
                  </c:pt>
                </c:numCache>
              </c:numRef>
            </c:plus>
            <c:minus>
              <c:numRef>
                <c:f>(Total_AA!$W$32,Total_AA!$Y$32,Total_AA!$AA$32,Total_AA!$AC$32,Total_AA!$AE$32)</c:f>
                <c:numCache>
                  <c:formatCode>General</c:formatCode>
                  <c:ptCount val="5"/>
                  <c:pt idx="0">
                    <c:v>0.66386131076370347</c:v>
                  </c:pt>
                  <c:pt idx="1">
                    <c:v>1.1335033842238431</c:v>
                  </c:pt>
                  <c:pt idx="2">
                    <c:v>1.8104266372487494</c:v>
                  </c:pt>
                  <c:pt idx="3">
                    <c:v>0.25340332902291784</c:v>
                  </c:pt>
                  <c:pt idx="4">
                    <c:v>0.85341158403528894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Total_AA!$B$98:$F$98</c:f>
              <c:numCache>
                <c:formatCode>General</c:formatCode>
                <c:ptCount val="5"/>
                <c:pt idx="0">
                  <c:v>22.560680494065764</c:v>
                </c:pt>
                <c:pt idx="1">
                  <c:v>33.134964330776839</c:v>
                </c:pt>
                <c:pt idx="2">
                  <c:v>20.794939944163044</c:v>
                </c:pt>
                <c:pt idx="3">
                  <c:v>25.281740162208187</c:v>
                </c:pt>
                <c:pt idx="4">
                  <c:v>31.718420355232904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F3-4539-A2F0-B947A66D0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0771384"/>
        <c:axId val="600770400"/>
      </c:barChart>
      <c:catAx>
        <c:axId val="60077138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00770400"/>
        <c:crosses val="autoZero"/>
        <c:auto val="1"/>
        <c:lblAlgn val="ctr"/>
        <c:lblOffset val="100"/>
        <c:noMultiLvlLbl val="0"/>
      </c:catAx>
      <c:valAx>
        <c:axId val="6007704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>
                    <a:solidFill>
                      <a:sysClr val="windowText" lastClr="000000"/>
                    </a:solidFill>
                  </a:rPr>
                  <a:t>ng/ (OD*Vol)</a:t>
                </a:r>
                <a:endParaRPr lang="en-US" sz="2000" baseline="0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00771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967587815125069"/>
          <c:y val="2.029945442365191E-2"/>
          <c:w val="0.12630709534981735"/>
          <c:h val="0.186533012592429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2000"/>
              <a:t>Glycine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4828165365482193E-2"/>
          <c:y val="6.9933989051578606E-3"/>
          <c:w val="0.84615697875325102"/>
          <c:h val="0.929457252893054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Total_AA!$A$99</c:f>
              <c:strCache>
                <c:ptCount val="1"/>
                <c:pt idx="0">
                  <c:v>WT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(Total_AA!$C$33,Total_AA!$E$33,Total_AA!$G$33,Total_AA!$I$33,Total_AA!$K$33)</c:f>
                <c:numCache>
                  <c:formatCode>General</c:formatCode>
                  <c:ptCount val="5"/>
                  <c:pt idx="0">
                    <c:v>0.39377198194072749</c:v>
                  </c:pt>
                  <c:pt idx="1">
                    <c:v>0.75058345230010026</c:v>
                  </c:pt>
                  <c:pt idx="2">
                    <c:v>0.61669980356376275</c:v>
                  </c:pt>
                  <c:pt idx="3">
                    <c:v>0.3859391240586505</c:v>
                  </c:pt>
                  <c:pt idx="4">
                    <c:v>0.70412045563020209</c:v>
                  </c:pt>
                </c:numCache>
              </c:numRef>
            </c:plus>
            <c:minus>
              <c:numRef>
                <c:f>(Total_AA!$C$33,Total_AA!$E$33,Total_AA!$G$33,Total_AA!$I$33,Total_AA!$K$33)</c:f>
                <c:numCache>
                  <c:formatCode>General</c:formatCode>
                  <c:ptCount val="5"/>
                  <c:pt idx="0">
                    <c:v>0.39377198194072749</c:v>
                  </c:pt>
                  <c:pt idx="1">
                    <c:v>0.75058345230010026</c:v>
                  </c:pt>
                  <c:pt idx="2">
                    <c:v>0.61669980356376275</c:v>
                  </c:pt>
                  <c:pt idx="3">
                    <c:v>0.3859391240586505</c:v>
                  </c:pt>
                  <c:pt idx="4">
                    <c:v>0.70412045563020209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Total_AA!$B$99:$F$99</c:f>
              <c:numCache>
                <c:formatCode>General</c:formatCode>
                <c:ptCount val="5"/>
                <c:pt idx="0">
                  <c:v>7.1914505925150358</c:v>
                </c:pt>
                <c:pt idx="1">
                  <c:v>9.8237323254724576</c:v>
                </c:pt>
                <c:pt idx="2">
                  <c:v>8.4929221733948026</c:v>
                </c:pt>
                <c:pt idx="3">
                  <c:v>7.0777480991859019</c:v>
                </c:pt>
                <c:pt idx="4">
                  <c:v>6.7270058201802385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44-426F-8FAC-D05FDA958110}"/>
            </c:ext>
          </c:extLst>
        </c:ser>
        <c:ser>
          <c:idx val="1"/>
          <c:order val="1"/>
          <c:tx>
            <c:strRef>
              <c:f>Total_AA!$A$100</c:f>
              <c:strCache>
                <c:ptCount val="1"/>
                <c:pt idx="0">
                  <c:v>ΔnirP1</c:v>
                </c:pt>
              </c:strCache>
            </c:strRef>
          </c:tx>
          <c:spPr>
            <a:solidFill>
              <a:srgbClr val="FF616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(Total_AA!$M$33,Total_AA!$O$33,Total_AA!$Q$33,Total_AA!$S$33,Total_AA!$U$33)</c:f>
                <c:numCache>
                  <c:formatCode>General</c:formatCode>
                  <c:ptCount val="5"/>
                  <c:pt idx="0">
                    <c:v>1.1079354887794508</c:v>
                  </c:pt>
                  <c:pt idx="1">
                    <c:v>10.157835788669843</c:v>
                  </c:pt>
                  <c:pt idx="2">
                    <c:v>0.40848863891212561</c:v>
                  </c:pt>
                  <c:pt idx="3">
                    <c:v>4.4896124847282337E-3</c:v>
                  </c:pt>
                  <c:pt idx="4">
                    <c:v>10.282143895273624</c:v>
                  </c:pt>
                </c:numCache>
              </c:numRef>
            </c:plus>
            <c:minus>
              <c:numRef>
                <c:f>(Total_AA!$M$33,Total_AA!$O$33,Total_AA!$Q$33,Total_AA!$S$33,Total_AA!$U$33)</c:f>
                <c:numCache>
                  <c:formatCode>General</c:formatCode>
                  <c:ptCount val="5"/>
                  <c:pt idx="0">
                    <c:v>1.1079354887794508</c:v>
                  </c:pt>
                  <c:pt idx="1">
                    <c:v>10.157835788669843</c:v>
                  </c:pt>
                  <c:pt idx="2">
                    <c:v>0.40848863891212561</c:v>
                  </c:pt>
                  <c:pt idx="3">
                    <c:v>4.4896124847282337E-3</c:v>
                  </c:pt>
                  <c:pt idx="4">
                    <c:v>10.282143895273624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Total_AA!$B$100:$F$100</c:f>
              <c:numCache>
                <c:formatCode>General</c:formatCode>
                <c:ptCount val="5"/>
                <c:pt idx="0">
                  <c:v>6.8203212154774775</c:v>
                </c:pt>
                <c:pt idx="1">
                  <c:v>16.999049770719605</c:v>
                </c:pt>
                <c:pt idx="2">
                  <c:v>5.4601517527148591</c:v>
                </c:pt>
                <c:pt idx="3">
                  <c:v>7.7290360397165605</c:v>
                </c:pt>
                <c:pt idx="4">
                  <c:v>16.953680157482516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44-426F-8FAC-D05FDA958110}"/>
            </c:ext>
          </c:extLst>
        </c:ser>
        <c:ser>
          <c:idx val="3"/>
          <c:order val="2"/>
          <c:tx>
            <c:strRef>
              <c:f>Total_AA!$A$101</c:f>
              <c:strCache>
                <c:ptCount val="1"/>
                <c:pt idx="0">
                  <c:v>NirP1oex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(Total_AA!$W$33,Total_AA!$Y$33,Total_AA!$AA$33,Total_AA!$AC$33,Total_AA!$AE$33)</c:f>
                <c:numCache>
                  <c:formatCode>General</c:formatCode>
                  <c:ptCount val="5"/>
                  <c:pt idx="0">
                    <c:v>0.83736580152342821</c:v>
                  </c:pt>
                  <c:pt idx="1">
                    <c:v>6.5836855478749179E-3</c:v>
                  </c:pt>
                  <c:pt idx="2">
                    <c:v>0.43753190079631965</c:v>
                  </c:pt>
                  <c:pt idx="3">
                    <c:v>0.27205838562750539</c:v>
                  </c:pt>
                  <c:pt idx="4">
                    <c:v>6.6624931038780755E-2</c:v>
                  </c:pt>
                </c:numCache>
              </c:numRef>
            </c:plus>
            <c:minus>
              <c:numRef>
                <c:f>(Total_AA!$W$33,Total_AA!$Y$33,Total_AA!$AA$33,Total_AA!$AC$33,Total_AA!$AE$33)</c:f>
                <c:numCache>
                  <c:formatCode>General</c:formatCode>
                  <c:ptCount val="5"/>
                  <c:pt idx="0">
                    <c:v>0.83736580152342821</c:v>
                  </c:pt>
                  <c:pt idx="1">
                    <c:v>6.5836855478749179E-3</c:v>
                  </c:pt>
                  <c:pt idx="2">
                    <c:v>0.43753190079631965</c:v>
                  </c:pt>
                  <c:pt idx="3">
                    <c:v>0.27205838562750539</c:v>
                  </c:pt>
                  <c:pt idx="4">
                    <c:v>6.6624931038780755E-2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Total_AA!$B$101:$F$101</c:f>
              <c:numCache>
                <c:formatCode>General</c:formatCode>
                <c:ptCount val="5"/>
                <c:pt idx="0">
                  <c:v>9.3828224955036319</c:v>
                </c:pt>
                <c:pt idx="1">
                  <c:v>6.9311319426618141</c:v>
                </c:pt>
                <c:pt idx="2">
                  <c:v>5.4158188377248422</c:v>
                </c:pt>
                <c:pt idx="3">
                  <c:v>5.4541942036908084</c:v>
                </c:pt>
                <c:pt idx="4">
                  <c:v>5.4637354283757311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44-426F-8FAC-D05FDA958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0771384"/>
        <c:axId val="600770400"/>
      </c:barChart>
      <c:catAx>
        <c:axId val="60077138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00770400"/>
        <c:crosses val="autoZero"/>
        <c:auto val="1"/>
        <c:lblAlgn val="ctr"/>
        <c:lblOffset val="100"/>
        <c:noMultiLvlLbl val="0"/>
      </c:catAx>
      <c:valAx>
        <c:axId val="6007704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>
                    <a:solidFill>
                      <a:sysClr val="windowText" lastClr="000000"/>
                    </a:solidFill>
                  </a:rPr>
                  <a:t>ng/ (OD*Vol)</a:t>
                </a:r>
                <a:endParaRPr lang="en-US" sz="2000" baseline="0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00771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967587815125069"/>
          <c:y val="2.029945442365191E-2"/>
          <c:w val="0.12630709534981735"/>
          <c:h val="0.186533012592429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2000"/>
              <a:t>Glutamine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4828165365482193E-2"/>
          <c:y val="6.9933989051578606E-3"/>
          <c:w val="0.84615697875325102"/>
          <c:h val="0.929457252893054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Total_AA!$A$102</c:f>
              <c:strCache>
                <c:ptCount val="1"/>
                <c:pt idx="0">
                  <c:v>WT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(Total_AA!$C$34,Total_AA!$E$34,Total_AA!$G$34,Total_AA!$I$34,Total_AA!$K$34)</c:f>
                <c:numCache>
                  <c:formatCode>General</c:formatCode>
                  <c:ptCount val="5"/>
                  <c:pt idx="0">
                    <c:v>2.9787310255073902</c:v>
                  </c:pt>
                  <c:pt idx="1">
                    <c:v>0.48305995632023446</c:v>
                  </c:pt>
                  <c:pt idx="2">
                    <c:v>9.5498433701810033</c:v>
                  </c:pt>
                  <c:pt idx="3">
                    <c:v>7.2175832848864525</c:v>
                  </c:pt>
                  <c:pt idx="4">
                    <c:v>1.4522029821432341</c:v>
                  </c:pt>
                </c:numCache>
              </c:numRef>
            </c:plus>
            <c:minus>
              <c:numRef>
                <c:f>(Total_AA!$C$34,Total_AA!$E$34,Total_AA!$G$34,Total_AA!$I$34,Total_AA!$K$34)</c:f>
                <c:numCache>
                  <c:formatCode>General</c:formatCode>
                  <c:ptCount val="5"/>
                  <c:pt idx="0">
                    <c:v>2.9787310255073902</c:v>
                  </c:pt>
                  <c:pt idx="1">
                    <c:v>0.48305995632023446</c:v>
                  </c:pt>
                  <c:pt idx="2">
                    <c:v>9.5498433701810033</c:v>
                  </c:pt>
                  <c:pt idx="3">
                    <c:v>7.2175832848864525</c:v>
                  </c:pt>
                  <c:pt idx="4">
                    <c:v>1.4522029821432341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Total_AA!$B$102:$F$102</c:f>
              <c:numCache>
                <c:formatCode>General</c:formatCode>
                <c:ptCount val="5"/>
                <c:pt idx="0">
                  <c:v>15.548482095617125</c:v>
                </c:pt>
                <c:pt idx="1">
                  <c:v>24.692624122718868</c:v>
                </c:pt>
                <c:pt idx="2">
                  <c:v>39.31614038684021</c:v>
                </c:pt>
                <c:pt idx="3">
                  <c:v>32.778642930010449</c:v>
                </c:pt>
                <c:pt idx="4">
                  <c:v>34.579770370109102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F0-4B20-BF53-E53539EB16B4}"/>
            </c:ext>
          </c:extLst>
        </c:ser>
        <c:ser>
          <c:idx val="1"/>
          <c:order val="1"/>
          <c:tx>
            <c:strRef>
              <c:f>Total_AA!$A$103</c:f>
              <c:strCache>
                <c:ptCount val="1"/>
                <c:pt idx="0">
                  <c:v>ΔnirP1</c:v>
                </c:pt>
              </c:strCache>
            </c:strRef>
          </c:tx>
          <c:spPr>
            <a:solidFill>
              <a:srgbClr val="FF616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(Total_AA!$M$34,Total_AA!$O$34,Total_AA!$Q$34,Total_AA!$S$34,Total_AA!$U$34)</c:f>
                <c:numCache>
                  <c:formatCode>General</c:formatCode>
                  <c:ptCount val="5"/>
                  <c:pt idx="0">
                    <c:v>3.0083137432096803</c:v>
                  </c:pt>
                  <c:pt idx="1">
                    <c:v>4.9140013906593385</c:v>
                  </c:pt>
                  <c:pt idx="2">
                    <c:v>2.4267134477225696</c:v>
                  </c:pt>
                  <c:pt idx="3">
                    <c:v>5.1670976528958157</c:v>
                  </c:pt>
                  <c:pt idx="4">
                    <c:v>5.8026661776629176</c:v>
                  </c:pt>
                </c:numCache>
              </c:numRef>
            </c:plus>
            <c:minus>
              <c:numRef>
                <c:f>(Total_AA!$M$34,Total_AA!$O$34,Total_AA!$Q$34,Total_AA!$S$34,Total_AA!$U$34)</c:f>
                <c:numCache>
                  <c:formatCode>General</c:formatCode>
                  <c:ptCount val="5"/>
                  <c:pt idx="0">
                    <c:v>3.0083137432096803</c:v>
                  </c:pt>
                  <c:pt idx="1">
                    <c:v>4.9140013906593385</c:v>
                  </c:pt>
                  <c:pt idx="2">
                    <c:v>2.4267134477225696</c:v>
                  </c:pt>
                  <c:pt idx="3">
                    <c:v>5.1670976528958157</c:v>
                  </c:pt>
                  <c:pt idx="4">
                    <c:v>5.8026661776629176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Total_AA!$B$103:$F$103</c:f>
              <c:numCache>
                <c:formatCode>General</c:formatCode>
                <c:ptCount val="5"/>
                <c:pt idx="0">
                  <c:v>25.011215421286039</c:v>
                </c:pt>
                <c:pt idx="1">
                  <c:v>34.483355274053508</c:v>
                </c:pt>
                <c:pt idx="2">
                  <c:v>40.707971308341513</c:v>
                </c:pt>
                <c:pt idx="3">
                  <c:v>28.568062850282981</c:v>
                </c:pt>
                <c:pt idx="4">
                  <c:v>45.656907522763362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F0-4B20-BF53-E53539EB16B4}"/>
            </c:ext>
          </c:extLst>
        </c:ser>
        <c:ser>
          <c:idx val="3"/>
          <c:order val="2"/>
          <c:tx>
            <c:strRef>
              <c:f>Total_AA!$A$104</c:f>
              <c:strCache>
                <c:ptCount val="1"/>
                <c:pt idx="0">
                  <c:v>NirP1oex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(Total_AA!$W$34,Total_AA!$Y$34,Total_AA!$AA$34,Total_AA!$AC$34,Total_AA!$AE$34)</c:f>
                <c:numCache>
                  <c:formatCode>General</c:formatCode>
                  <c:ptCount val="5"/>
                  <c:pt idx="0">
                    <c:v>7.5165005374161709E-2</c:v>
                  </c:pt>
                  <c:pt idx="1">
                    <c:v>0.37787161838360817</c:v>
                  </c:pt>
                  <c:pt idx="2">
                    <c:v>0.16393857503436937</c:v>
                  </c:pt>
                  <c:pt idx="3">
                    <c:v>5.5786689066226751</c:v>
                  </c:pt>
                  <c:pt idx="4">
                    <c:v>4.4175326728095961</c:v>
                  </c:pt>
                </c:numCache>
              </c:numRef>
            </c:plus>
            <c:minus>
              <c:numRef>
                <c:f>(Total_AA!$W$34,Total_AA!$Y$34,Total_AA!$AA$34,Total_AA!$AC$34,Total_AA!$AE$34)</c:f>
                <c:numCache>
                  <c:formatCode>General</c:formatCode>
                  <c:ptCount val="5"/>
                  <c:pt idx="0">
                    <c:v>7.5165005374161709E-2</c:v>
                  </c:pt>
                  <c:pt idx="1">
                    <c:v>0.37787161838360817</c:v>
                  </c:pt>
                  <c:pt idx="2">
                    <c:v>0.16393857503436937</c:v>
                  </c:pt>
                  <c:pt idx="3">
                    <c:v>5.5786689066226751</c:v>
                  </c:pt>
                  <c:pt idx="4">
                    <c:v>4.4175326728095961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Total_AA!$B$86:$F$86</c:f>
              <c:strCache>
                <c:ptCount val="5"/>
                <c:pt idx="0">
                  <c:v> 0h</c:v>
                </c:pt>
                <c:pt idx="1">
                  <c:v> 1h</c:v>
                </c:pt>
                <c:pt idx="2">
                  <c:v> 3h</c:v>
                </c:pt>
                <c:pt idx="3">
                  <c:v> 12h</c:v>
                </c:pt>
                <c:pt idx="4">
                  <c:v> 24h</c:v>
                </c:pt>
              </c:strCache>
            </c:strRef>
          </c:cat>
          <c:val>
            <c:numRef>
              <c:f>Total_AA!$B$104:$F$104</c:f>
              <c:numCache>
                <c:formatCode>General</c:formatCode>
                <c:ptCount val="5"/>
                <c:pt idx="0">
                  <c:v>17.912950414139381</c:v>
                </c:pt>
                <c:pt idx="1">
                  <c:v>40.928592148697007</c:v>
                </c:pt>
                <c:pt idx="2">
                  <c:v>13.285651528468691</c:v>
                </c:pt>
                <c:pt idx="3">
                  <c:v>30.113882996634473</c:v>
                </c:pt>
                <c:pt idx="4">
                  <c:v>16.561795866850083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F0-4B20-BF53-E53539EB1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0771384"/>
        <c:axId val="600770400"/>
      </c:barChart>
      <c:catAx>
        <c:axId val="60077138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00770400"/>
        <c:crosses val="autoZero"/>
        <c:auto val="1"/>
        <c:lblAlgn val="ctr"/>
        <c:lblOffset val="100"/>
        <c:noMultiLvlLbl val="0"/>
      </c:catAx>
      <c:valAx>
        <c:axId val="6007704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ng/ (OD*Vol)</a:t>
                </a:r>
                <a:endParaRPr lang="en-US" sz="1800" baseline="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00771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967587815125069"/>
          <c:y val="2.029945442365191E-2"/>
          <c:w val="0.12630709534981735"/>
          <c:h val="0.186533012592429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6" Type="http://schemas.openxmlformats.org/officeDocument/2006/relationships/image" Target="../media/image1.png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68034</xdr:colOff>
      <xdr:row>49</xdr:row>
      <xdr:rowOff>149679</xdr:rowOff>
    </xdr:from>
    <xdr:to>
      <xdr:col>7</xdr:col>
      <xdr:colOff>1183820</xdr:colOff>
      <xdr:row>81</xdr:row>
      <xdr:rowOff>13607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39832</xdr:colOff>
      <xdr:row>50</xdr:row>
      <xdr:rowOff>8658</xdr:rowOff>
    </xdr:from>
    <xdr:to>
      <xdr:col>16</xdr:col>
      <xdr:colOff>-1</xdr:colOff>
      <xdr:row>81</xdr:row>
      <xdr:rowOff>47625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50</xdr:row>
      <xdr:rowOff>34018</xdr:rowOff>
    </xdr:from>
    <xdr:to>
      <xdr:col>21</xdr:col>
      <xdr:colOff>1610591</xdr:colOff>
      <xdr:row>80</xdr:row>
      <xdr:rowOff>69273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264535</xdr:colOff>
      <xdr:row>85</xdr:row>
      <xdr:rowOff>159328</xdr:rowOff>
    </xdr:from>
    <xdr:to>
      <xdr:col>16</xdr:col>
      <xdr:colOff>1575955</xdr:colOff>
      <xdr:row>125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225137</xdr:colOff>
      <xdr:row>125</xdr:row>
      <xdr:rowOff>138545</xdr:rowOff>
    </xdr:from>
    <xdr:to>
      <xdr:col>17</xdr:col>
      <xdr:colOff>0</xdr:colOff>
      <xdr:row>172</xdr:row>
      <xdr:rowOff>16451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225136</xdr:colOff>
      <xdr:row>173</xdr:row>
      <xdr:rowOff>155864</xdr:rowOff>
    </xdr:from>
    <xdr:to>
      <xdr:col>17</xdr:col>
      <xdr:colOff>0</xdr:colOff>
      <xdr:row>226</xdr:row>
      <xdr:rowOff>33770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231</xdr:row>
      <xdr:rowOff>0</xdr:rowOff>
    </xdr:from>
    <xdr:to>
      <xdr:col>17</xdr:col>
      <xdr:colOff>0</xdr:colOff>
      <xdr:row>283</xdr:row>
      <xdr:rowOff>68406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51954</xdr:colOff>
      <xdr:row>286</xdr:row>
      <xdr:rowOff>138545</xdr:rowOff>
    </xdr:from>
    <xdr:to>
      <xdr:col>17</xdr:col>
      <xdr:colOff>0</xdr:colOff>
      <xdr:row>339</xdr:row>
      <xdr:rowOff>16451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343</xdr:row>
      <xdr:rowOff>0</xdr:rowOff>
    </xdr:from>
    <xdr:to>
      <xdr:col>17</xdr:col>
      <xdr:colOff>0</xdr:colOff>
      <xdr:row>395</xdr:row>
      <xdr:rowOff>68406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1108364</xdr:colOff>
      <xdr:row>397</xdr:row>
      <xdr:rowOff>86591</xdr:rowOff>
    </xdr:from>
    <xdr:to>
      <xdr:col>16</xdr:col>
      <xdr:colOff>1566863</xdr:colOff>
      <xdr:row>449</xdr:row>
      <xdr:rowOff>154997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0</xdr:colOff>
      <xdr:row>452</xdr:row>
      <xdr:rowOff>0</xdr:rowOff>
    </xdr:from>
    <xdr:to>
      <xdr:col>17</xdr:col>
      <xdr:colOff>0</xdr:colOff>
      <xdr:row>504</xdr:row>
      <xdr:rowOff>68406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17317</xdr:colOff>
      <xdr:row>506</xdr:row>
      <xdr:rowOff>34636</xdr:rowOff>
    </xdr:from>
    <xdr:to>
      <xdr:col>17</xdr:col>
      <xdr:colOff>0</xdr:colOff>
      <xdr:row>558</xdr:row>
      <xdr:rowOff>103042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0</xdr:colOff>
      <xdr:row>560</xdr:row>
      <xdr:rowOff>0</xdr:rowOff>
    </xdr:from>
    <xdr:to>
      <xdr:col>17</xdr:col>
      <xdr:colOff>0</xdr:colOff>
      <xdr:row>612</xdr:row>
      <xdr:rowOff>68406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</xdr:col>
      <xdr:colOff>103909</xdr:colOff>
      <xdr:row>613</xdr:row>
      <xdr:rowOff>103909</xdr:rowOff>
    </xdr:from>
    <xdr:to>
      <xdr:col>17</xdr:col>
      <xdr:colOff>0</xdr:colOff>
      <xdr:row>665</xdr:row>
      <xdr:rowOff>172315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173182</xdr:colOff>
      <xdr:row>666</xdr:row>
      <xdr:rowOff>155864</xdr:rowOff>
    </xdr:from>
    <xdr:to>
      <xdr:col>17</xdr:col>
      <xdr:colOff>0</xdr:colOff>
      <xdr:row>719</xdr:row>
      <xdr:rowOff>33770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8</xdr:col>
      <xdr:colOff>225136</xdr:colOff>
      <xdr:row>720</xdr:row>
      <xdr:rowOff>69272</xdr:rowOff>
    </xdr:from>
    <xdr:to>
      <xdr:col>17</xdr:col>
      <xdr:colOff>0</xdr:colOff>
      <xdr:row>772</xdr:row>
      <xdr:rowOff>137678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</xdr:col>
      <xdr:colOff>294409</xdr:colOff>
      <xdr:row>774</xdr:row>
      <xdr:rowOff>17319</xdr:rowOff>
    </xdr:from>
    <xdr:to>
      <xdr:col>17</xdr:col>
      <xdr:colOff>0</xdr:colOff>
      <xdr:row>826</xdr:row>
      <xdr:rowOff>85725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8</xdr:col>
      <xdr:colOff>277091</xdr:colOff>
      <xdr:row>827</xdr:row>
      <xdr:rowOff>138546</xdr:rowOff>
    </xdr:from>
    <xdr:to>
      <xdr:col>17</xdr:col>
      <xdr:colOff>0</xdr:colOff>
      <xdr:row>880</xdr:row>
      <xdr:rowOff>16452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8</xdr:col>
      <xdr:colOff>311727</xdr:colOff>
      <xdr:row>881</xdr:row>
      <xdr:rowOff>51955</xdr:rowOff>
    </xdr:from>
    <xdr:to>
      <xdr:col>17</xdr:col>
      <xdr:colOff>0</xdr:colOff>
      <xdr:row>933</xdr:row>
      <xdr:rowOff>120361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8</xdr:col>
      <xdr:colOff>363682</xdr:colOff>
      <xdr:row>934</xdr:row>
      <xdr:rowOff>173182</xdr:rowOff>
    </xdr:from>
    <xdr:to>
      <xdr:col>17</xdr:col>
      <xdr:colOff>0</xdr:colOff>
      <xdr:row>987</xdr:row>
      <xdr:rowOff>51088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8</xdr:col>
      <xdr:colOff>242454</xdr:colOff>
      <xdr:row>988</xdr:row>
      <xdr:rowOff>138545</xdr:rowOff>
    </xdr:from>
    <xdr:to>
      <xdr:col>17</xdr:col>
      <xdr:colOff>0</xdr:colOff>
      <xdr:row>1041</xdr:row>
      <xdr:rowOff>16451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8</xdr:col>
      <xdr:colOff>86591</xdr:colOff>
      <xdr:row>1043</xdr:row>
      <xdr:rowOff>121227</xdr:rowOff>
    </xdr:from>
    <xdr:to>
      <xdr:col>17</xdr:col>
      <xdr:colOff>0</xdr:colOff>
      <xdr:row>1095</xdr:row>
      <xdr:rowOff>189633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22</xdr:col>
      <xdr:colOff>674914</xdr:colOff>
      <xdr:row>49</xdr:row>
      <xdr:rowOff>155119</xdr:rowOff>
    </xdr:from>
    <xdr:to>
      <xdr:col>27</xdr:col>
      <xdr:colOff>751114</xdr:colOff>
      <xdr:row>79</xdr:row>
      <xdr:rowOff>21771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9DB5B12-A9E8-4853-9A5F-66D119592E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779318</xdr:colOff>
      <xdr:row>18</xdr:row>
      <xdr:rowOff>174201</xdr:rowOff>
    </xdr:from>
    <xdr:to>
      <xdr:col>18</xdr:col>
      <xdr:colOff>329046</xdr:colOff>
      <xdr:row>65</xdr:row>
      <xdr:rowOff>143995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865908</xdr:colOff>
      <xdr:row>77</xdr:row>
      <xdr:rowOff>34637</xdr:rowOff>
    </xdr:from>
    <xdr:to>
      <xdr:col>17</xdr:col>
      <xdr:colOff>1437408</xdr:colOff>
      <xdr:row>129</xdr:row>
      <xdr:rowOff>4431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536863</xdr:colOff>
      <xdr:row>135</xdr:row>
      <xdr:rowOff>51955</xdr:rowOff>
    </xdr:from>
    <xdr:to>
      <xdr:col>18</xdr:col>
      <xdr:colOff>86590</xdr:colOff>
      <xdr:row>187</xdr:row>
      <xdr:rowOff>21749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536864</xdr:colOff>
      <xdr:row>190</xdr:row>
      <xdr:rowOff>34636</xdr:rowOff>
    </xdr:from>
    <xdr:to>
      <xdr:col>18</xdr:col>
      <xdr:colOff>86591</xdr:colOff>
      <xdr:row>242</xdr:row>
      <xdr:rowOff>4430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285750</xdr:colOff>
      <xdr:row>251</xdr:row>
      <xdr:rowOff>51955</xdr:rowOff>
    </xdr:from>
    <xdr:to>
      <xdr:col>17</xdr:col>
      <xdr:colOff>1245662</xdr:colOff>
      <xdr:row>303</xdr:row>
      <xdr:rowOff>21749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132273</xdr:colOff>
      <xdr:row>37</xdr:row>
      <xdr:rowOff>51955</xdr:rowOff>
    </xdr:from>
    <xdr:to>
      <xdr:col>7</xdr:col>
      <xdr:colOff>414024</xdr:colOff>
      <xdr:row>102</xdr:row>
      <xdr:rowOff>155865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2273" y="8451273"/>
          <a:ext cx="7508381" cy="125556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Y54"/>
  <sheetViews>
    <sheetView tabSelected="1" zoomScale="70" zoomScaleNormal="70" workbookViewId="0">
      <selection activeCell="C20" sqref="C20:C49"/>
    </sheetView>
  </sheetViews>
  <sheetFormatPr defaultColWidth="11.41015625" defaultRowHeight="14.35" x14ac:dyDescent="0.5"/>
  <cols>
    <col min="1" max="1" width="11.41015625" style="4"/>
    <col min="2" max="2" width="17.1171875" customWidth="1"/>
    <col min="3" max="3" width="11.41015625" style="1" customWidth="1"/>
    <col min="4" max="4" width="41.5859375" customWidth="1"/>
    <col min="5" max="5" width="11.5859375" style="1" bestFit="1" customWidth="1"/>
    <col min="6" max="6" width="15.87890625" style="1" customWidth="1"/>
    <col min="7" max="7" width="16" customWidth="1"/>
    <col min="8" max="8" width="21.29296875" customWidth="1"/>
    <col min="9" max="9" width="21.29296875" style="4" customWidth="1"/>
    <col min="10" max="10" width="7.87890625" customWidth="1"/>
    <col min="11" max="11" width="14.87890625" style="4" customWidth="1"/>
    <col min="12" max="12" width="37.1171875" style="17" customWidth="1"/>
    <col min="13" max="13" width="11.41015625" style="4"/>
    <col min="14" max="14" width="14.5859375" style="4" customWidth="1"/>
    <col min="15" max="15" width="15.29296875" style="4" customWidth="1"/>
    <col min="16" max="16" width="16.29296875" style="4" customWidth="1"/>
    <col min="17" max="17" width="11.1171875" style="4" customWidth="1"/>
    <col min="18" max="18" width="19.703125" style="4" customWidth="1"/>
    <col min="19" max="19" width="21.703125" style="4" customWidth="1"/>
    <col min="20" max="20" width="30.703125" style="4" customWidth="1"/>
    <col min="21" max="21" width="7.87890625" style="4" customWidth="1"/>
    <col min="22" max="22" width="7.1171875" customWidth="1"/>
    <col min="23" max="23" width="9.1171875" customWidth="1"/>
    <col min="24" max="24" width="37.1171875" style="17" customWidth="1"/>
    <col min="26" max="26" width="14.5859375" customWidth="1"/>
    <col min="27" max="27" width="15.29296875" customWidth="1"/>
    <col min="28" max="28" width="16.29296875" customWidth="1"/>
    <col min="29" max="29" width="11.1171875" style="4" customWidth="1"/>
    <col min="30" max="30" width="19.703125" customWidth="1"/>
    <col min="31" max="31" width="21.703125" customWidth="1"/>
    <col min="32" max="32" width="30.703125" customWidth="1"/>
    <col min="34" max="34" width="11.29296875" style="4" customWidth="1"/>
    <col min="35" max="35" width="42.1171875" style="17" customWidth="1"/>
    <col min="36" max="36" width="11.41015625" style="5"/>
    <col min="37" max="37" width="14.5859375" style="5" customWidth="1"/>
    <col min="38" max="38" width="15.29296875" style="4" customWidth="1"/>
    <col min="39" max="39" width="16.29296875" style="4" customWidth="1"/>
    <col min="40" max="40" width="11.1171875" style="4" customWidth="1"/>
    <col min="41" max="41" width="19.703125" style="4" customWidth="1"/>
    <col min="42" max="42" width="21.703125" style="4" customWidth="1"/>
    <col min="43" max="43" width="30.703125" style="4" customWidth="1"/>
    <col min="45" max="45" width="11.29296875" style="4" customWidth="1"/>
    <col min="46" max="46" width="37.1171875" style="17" customWidth="1"/>
    <col min="47" max="47" width="11.41015625" style="4"/>
    <col min="48" max="48" width="14.5859375" style="4" customWidth="1"/>
    <col min="49" max="49" width="15.29296875" style="4" customWidth="1"/>
    <col min="50" max="50" width="16.29296875" style="4" customWidth="1"/>
    <col min="51" max="51" width="11.1171875" style="4" customWidth="1"/>
    <col min="52" max="52" width="19.703125" style="4" customWidth="1"/>
    <col min="53" max="53" width="21.703125" style="4" customWidth="1"/>
    <col min="54" max="54" width="30.703125" style="4" customWidth="1"/>
    <col min="56" max="56" width="11.29296875" style="4" customWidth="1"/>
    <col min="57" max="57" width="37.1171875" style="17" customWidth="1"/>
    <col min="58" max="58" width="11.41015625" style="4"/>
    <col min="59" max="59" width="14.5859375" style="4" customWidth="1"/>
    <col min="60" max="60" width="15.29296875" style="4" customWidth="1"/>
    <col min="61" max="61" width="16.29296875" style="4" customWidth="1"/>
    <col min="62" max="62" width="11.1171875" style="4" customWidth="1"/>
    <col min="63" max="63" width="19.703125" style="4" customWidth="1"/>
    <col min="64" max="64" width="21.703125" style="4" customWidth="1"/>
    <col min="65" max="65" width="30.703125" style="4" customWidth="1"/>
    <col min="67" max="67" width="11.29296875" style="4" customWidth="1"/>
    <col min="68" max="68" width="37.1171875" style="17" customWidth="1"/>
    <col min="69" max="69" width="11.41015625" style="4"/>
    <col min="70" max="70" width="14.5859375" style="4" customWidth="1"/>
    <col min="71" max="71" width="15.29296875" style="4" customWidth="1"/>
    <col min="72" max="72" width="16.29296875" style="4" customWidth="1"/>
    <col min="73" max="73" width="11.1171875" style="4" customWidth="1"/>
    <col min="74" max="74" width="19.703125" style="4" customWidth="1"/>
    <col min="75" max="75" width="21.703125" style="4" customWidth="1"/>
    <col min="76" max="76" width="30.703125" style="4" customWidth="1"/>
    <col min="78" max="78" width="18.1171875" style="4" customWidth="1"/>
    <col min="79" max="79" width="37.1171875" style="17" customWidth="1"/>
    <col min="80" max="80" width="11.41015625" style="4"/>
    <col min="81" max="81" width="14.5859375" style="4" customWidth="1"/>
    <col min="82" max="82" width="15.29296875" style="4" customWidth="1"/>
    <col min="83" max="83" width="16.29296875" style="4" customWidth="1"/>
    <col min="84" max="84" width="11.1171875" style="4" customWidth="1"/>
    <col min="85" max="85" width="19.703125" style="4" customWidth="1"/>
    <col min="86" max="86" width="21.703125" style="4" customWidth="1"/>
    <col min="87" max="87" width="30.703125" style="4" customWidth="1"/>
    <col min="89" max="89" width="11.29296875" style="4" customWidth="1"/>
    <col min="90" max="90" width="37.1171875" style="17" customWidth="1"/>
    <col min="91" max="91" width="11.41015625" style="4"/>
    <col min="92" max="92" width="14.5859375" style="4" customWidth="1"/>
    <col min="93" max="93" width="15.29296875" style="4" customWidth="1"/>
    <col min="94" max="94" width="16.29296875" style="4" customWidth="1"/>
    <col min="95" max="95" width="11.1171875" style="4" customWidth="1"/>
    <col min="96" max="96" width="19.703125" style="4" customWidth="1"/>
    <col min="97" max="97" width="21.703125" style="4" customWidth="1"/>
    <col min="98" max="98" width="30.703125" style="4" customWidth="1"/>
    <col min="100" max="100" width="11.29296875" style="4" customWidth="1"/>
    <col min="101" max="101" width="37.1171875" style="17" customWidth="1"/>
    <col min="102" max="102" width="11.41015625" style="4"/>
    <col min="103" max="103" width="14.5859375" style="4" customWidth="1"/>
    <col min="104" max="104" width="15.29296875" style="4" customWidth="1"/>
    <col min="105" max="105" width="16.29296875" style="4" customWidth="1"/>
    <col min="106" max="106" width="11.1171875" style="4" customWidth="1"/>
    <col min="107" max="107" width="19.703125" style="4" customWidth="1"/>
    <col min="108" max="108" width="21.703125" style="4" customWidth="1"/>
    <col min="109" max="109" width="30.703125" style="4" customWidth="1"/>
    <col min="111" max="111" width="11.29296875" style="4" customWidth="1"/>
    <col min="112" max="112" width="37.1171875" style="17" customWidth="1"/>
    <col min="113" max="113" width="11.41015625" style="4"/>
    <col min="114" max="114" width="14.5859375" style="4" customWidth="1"/>
    <col min="115" max="115" width="15.29296875" style="4" customWidth="1"/>
    <col min="116" max="116" width="16.29296875" style="4" customWidth="1"/>
    <col min="117" max="117" width="11.1171875" style="4" customWidth="1"/>
    <col min="118" max="118" width="19.703125" style="4" customWidth="1"/>
    <col min="119" max="119" width="21.703125" style="4" customWidth="1"/>
    <col min="120" max="120" width="30.703125" style="4" customWidth="1"/>
    <col min="122" max="122" width="11.29296875" style="4" customWidth="1"/>
    <col min="123" max="123" width="37.1171875" style="17" customWidth="1"/>
    <col min="124" max="124" width="11.41015625" style="4"/>
    <col min="125" max="125" width="14.5859375" style="4" customWidth="1"/>
    <col min="126" max="126" width="15.29296875" style="4" customWidth="1"/>
    <col min="127" max="127" width="16.29296875" style="4" customWidth="1"/>
    <col min="128" max="128" width="11.1171875" style="4" customWidth="1"/>
    <col min="129" max="129" width="19.703125" style="4" customWidth="1"/>
    <col min="130" max="130" width="21.703125" style="4" customWidth="1"/>
    <col min="131" max="131" width="30.703125" style="4" customWidth="1"/>
    <col min="133" max="133" width="11.29296875" style="4" customWidth="1"/>
    <col min="134" max="134" width="37.1171875" style="17" customWidth="1"/>
    <col min="135" max="135" width="11.41015625" style="4"/>
    <col min="136" max="136" width="14.5859375" style="4" customWidth="1"/>
    <col min="137" max="137" width="15.29296875" style="4" customWidth="1"/>
    <col min="138" max="138" width="16.29296875" style="4" customWidth="1"/>
    <col min="139" max="139" width="11.1171875" style="4" customWidth="1"/>
    <col min="140" max="140" width="19.703125" style="4" customWidth="1"/>
    <col min="141" max="141" width="21.703125" style="4" customWidth="1"/>
    <col min="142" max="142" width="30.703125" style="4" customWidth="1"/>
    <col min="144" max="144" width="11.29296875" style="4" customWidth="1"/>
    <col min="145" max="145" width="37.1171875" style="17" customWidth="1"/>
    <col min="146" max="146" width="11.41015625" style="4"/>
    <col min="147" max="147" width="14.5859375" style="4" customWidth="1"/>
    <col min="148" max="148" width="15.29296875" style="4" customWidth="1"/>
    <col min="149" max="149" width="16.29296875" style="4" customWidth="1"/>
    <col min="150" max="150" width="11.1171875" style="4" customWidth="1"/>
    <col min="151" max="151" width="19.703125" style="4" customWidth="1"/>
    <col min="152" max="152" width="21.703125" style="4" customWidth="1"/>
    <col min="153" max="153" width="30.703125" style="4" customWidth="1"/>
    <col min="155" max="155" width="11.29296875" style="4" customWidth="1"/>
    <col min="156" max="156" width="37.1171875" style="17" customWidth="1"/>
    <col min="157" max="157" width="11.41015625" style="4"/>
    <col min="158" max="158" width="14.5859375" style="4" customWidth="1"/>
    <col min="159" max="159" width="15.29296875" style="4" customWidth="1"/>
    <col min="160" max="160" width="16.29296875" style="4" customWidth="1"/>
    <col min="161" max="161" width="11.1171875" style="4" customWidth="1"/>
    <col min="162" max="162" width="19.703125" style="4" customWidth="1"/>
    <col min="163" max="163" width="21.703125" style="4" customWidth="1"/>
    <col min="164" max="164" width="30.703125" style="4" customWidth="1"/>
    <col min="166" max="166" width="11.29296875" style="4" customWidth="1"/>
    <col min="167" max="167" width="37.1171875" style="17" customWidth="1"/>
    <col min="168" max="168" width="11.41015625" style="4"/>
    <col min="169" max="169" width="14.5859375" style="4" customWidth="1"/>
    <col min="170" max="170" width="15.29296875" style="4" customWidth="1"/>
    <col min="171" max="171" width="16.29296875" style="4" customWidth="1"/>
    <col min="172" max="172" width="11.1171875" style="4" customWidth="1"/>
    <col min="173" max="173" width="19.703125" style="4" customWidth="1"/>
    <col min="174" max="174" width="21.703125" style="4" customWidth="1"/>
    <col min="175" max="175" width="30.703125" style="4" customWidth="1"/>
    <col min="177" max="177" width="11.29296875" style="4" customWidth="1"/>
    <col min="178" max="178" width="37.1171875" style="17" customWidth="1"/>
    <col min="179" max="179" width="11.41015625" style="4"/>
    <col min="180" max="180" width="14.5859375" style="4" customWidth="1"/>
    <col min="181" max="181" width="15.29296875" style="4" customWidth="1"/>
    <col min="182" max="182" width="16.29296875" style="4" customWidth="1"/>
    <col min="183" max="183" width="11.1171875" style="4" customWidth="1"/>
    <col min="184" max="184" width="19.703125" style="4" customWidth="1"/>
    <col min="185" max="185" width="21.703125" style="4" customWidth="1"/>
    <col min="186" max="186" width="30.703125" style="4" customWidth="1"/>
    <col min="188" max="188" width="11.29296875" style="4" customWidth="1"/>
    <col min="189" max="189" width="37.1171875" style="17" customWidth="1"/>
    <col min="190" max="190" width="11.41015625" style="4"/>
    <col min="191" max="191" width="14.5859375" style="4" customWidth="1"/>
    <col min="192" max="192" width="15.29296875" style="4" customWidth="1"/>
    <col min="193" max="193" width="16.29296875" style="4" customWidth="1"/>
    <col min="194" max="194" width="11.1171875" style="4" customWidth="1"/>
    <col min="195" max="195" width="19.703125" style="4" customWidth="1"/>
    <col min="196" max="196" width="21.703125" style="4" customWidth="1"/>
    <col min="197" max="197" width="30.703125" style="4" customWidth="1"/>
    <col min="199" max="199" width="11.29296875" style="4" customWidth="1"/>
    <col min="200" max="200" width="37.1171875" style="17" customWidth="1"/>
    <col min="201" max="201" width="11.41015625" style="4"/>
    <col min="202" max="202" width="14.5859375" style="4" customWidth="1"/>
    <col min="203" max="203" width="15.29296875" style="4" customWidth="1"/>
    <col min="204" max="204" width="16.29296875" style="4" customWidth="1"/>
    <col min="205" max="205" width="11.1171875" style="4" customWidth="1"/>
    <col min="206" max="206" width="19.703125" style="4" customWidth="1"/>
    <col min="207" max="207" width="21.703125" style="4" customWidth="1"/>
    <col min="208" max="208" width="30.703125" style="4" customWidth="1"/>
    <col min="210" max="210" width="11.29296875" style="4" customWidth="1"/>
    <col min="211" max="211" width="37.1171875" style="17" customWidth="1"/>
    <col min="212" max="212" width="11.41015625" style="4"/>
    <col min="213" max="213" width="14.5859375" style="4" customWidth="1"/>
    <col min="214" max="214" width="15.29296875" style="4" customWidth="1"/>
    <col min="215" max="215" width="16.29296875" style="4" customWidth="1"/>
    <col min="216" max="216" width="11.1171875" style="4" customWidth="1"/>
    <col min="217" max="217" width="19.703125" style="4" customWidth="1"/>
    <col min="218" max="218" width="21.703125" style="4" customWidth="1"/>
    <col min="219" max="219" width="30.703125" style="4" customWidth="1"/>
    <col min="221" max="221" width="16.5859375" style="4" customWidth="1"/>
    <col min="222" max="222" width="37.1171875" style="17" customWidth="1"/>
    <col min="223" max="223" width="11.41015625" style="4"/>
    <col min="224" max="224" width="14.5859375" style="4" customWidth="1"/>
    <col min="225" max="225" width="15.29296875" style="4" customWidth="1"/>
    <col min="226" max="226" width="16.29296875" style="4" customWidth="1"/>
    <col min="227" max="227" width="11.1171875" style="4" customWidth="1"/>
    <col min="228" max="228" width="19.703125" style="4" customWidth="1"/>
    <col min="229" max="229" width="21.703125" style="4" customWidth="1"/>
    <col min="230" max="230" width="30.703125" style="4" customWidth="1"/>
    <col min="232" max="232" width="11.29296875" style="4" customWidth="1"/>
    <col min="233" max="233" width="37.1171875" style="17" customWidth="1"/>
    <col min="234" max="234" width="11.41015625" style="4"/>
    <col min="235" max="235" width="14.5859375" style="4" customWidth="1"/>
    <col min="236" max="236" width="15.29296875" style="4" customWidth="1"/>
    <col min="237" max="237" width="16.29296875" style="4" customWidth="1"/>
    <col min="238" max="238" width="11.1171875" style="4" customWidth="1"/>
    <col min="239" max="239" width="19.703125" style="4" customWidth="1"/>
    <col min="240" max="240" width="21.703125" style="4" customWidth="1"/>
    <col min="241" max="241" width="30.703125" style="4" customWidth="1"/>
    <col min="243" max="243" width="11.29296875" style="4" customWidth="1"/>
    <col min="244" max="244" width="37.1171875" style="17" customWidth="1"/>
    <col min="245" max="245" width="11.41015625" style="4"/>
    <col min="246" max="246" width="14.5859375" style="4" customWidth="1"/>
    <col min="247" max="247" width="15.29296875" style="4" customWidth="1"/>
    <col min="248" max="248" width="16.29296875" style="4" customWidth="1"/>
    <col min="249" max="249" width="11.1171875" style="4" customWidth="1"/>
    <col min="250" max="250" width="19.703125" style="4" customWidth="1"/>
    <col min="251" max="251" width="21.703125" style="4" customWidth="1"/>
    <col min="252" max="253" width="30.703125" style="4" customWidth="1"/>
    <col min="254" max="254" width="13.29296875" style="4" customWidth="1"/>
    <col min="255" max="255" width="37.1171875" style="17" customWidth="1"/>
    <col min="256" max="256" width="11.41015625" style="4"/>
    <col min="257" max="257" width="14.5859375" style="4" customWidth="1"/>
    <col min="258" max="258" width="15.29296875" style="4" customWidth="1"/>
    <col min="259" max="259" width="16.29296875" style="4" customWidth="1"/>
    <col min="260" max="260" width="11.1171875" style="4" customWidth="1"/>
    <col min="261" max="261" width="19.703125" style="4" customWidth="1"/>
    <col min="262" max="262" width="21.703125" style="4" customWidth="1"/>
    <col min="263" max="263" width="30.703125" style="4" customWidth="1"/>
    <col min="265" max="265" width="11.29296875" style="4" customWidth="1"/>
    <col min="266" max="266" width="37.1171875" style="17" customWidth="1"/>
    <col min="267" max="267" width="11.41015625" style="4"/>
    <col min="268" max="268" width="14.5859375" style="4" customWidth="1"/>
    <col min="269" max="269" width="15.29296875" style="4" customWidth="1"/>
    <col min="270" max="270" width="16.29296875" style="4" customWidth="1"/>
    <col min="271" max="271" width="11.1171875" style="4" customWidth="1"/>
    <col min="272" max="272" width="19.703125" style="4" customWidth="1"/>
    <col min="273" max="273" width="21.703125" style="4" customWidth="1"/>
    <col min="274" max="274" width="30.703125" style="4" customWidth="1"/>
    <col min="276" max="276" width="27.87890625" style="4" customWidth="1"/>
    <col min="277" max="277" width="37.1171875" style="17" customWidth="1"/>
    <col min="278" max="278" width="11.41015625" style="4"/>
    <col min="279" max="279" width="14.5859375" style="4" customWidth="1"/>
    <col min="280" max="280" width="15.29296875" style="4" customWidth="1"/>
    <col min="281" max="281" width="16.29296875" style="4" customWidth="1"/>
    <col min="282" max="282" width="11.1171875" style="4" customWidth="1"/>
    <col min="283" max="283" width="19.703125" style="4" customWidth="1"/>
    <col min="284" max="284" width="21.703125" style="4" customWidth="1"/>
    <col min="285" max="285" width="30.703125" style="4" customWidth="1"/>
    <col min="287" max="287" width="11.29296875" style="4" customWidth="1"/>
    <col min="288" max="288" width="37.1171875" style="17" customWidth="1"/>
    <col min="289" max="289" width="11.41015625" style="4"/>
    <col min="290" max="290" width="14.5859375" style="4" customWidth="1"/>
    <col min="291" max="291" width="15.29296875" style="4" customWidth="1"/>
    <col min="292" max="292" width="16.29296875" style="4" customWidth="1"/>
    <col min="293" max="293" width="11.1171875" style="4" customWidth="1"/>
    <col min="294" max="294" width="19.703125" style="4" customWidth="1"/>
    <col min="295" max="295" width="21.703125" style="4" customWidth="1"/>
    <col min="296" max="296" width="30.703125" style="4" customWidth="1"/>
    <col min="298" max="298" width="11.29296875" style="4" customWidth="1"/>
    <col min="299" max="299" width="37.1171875" style="17" customWidth="1"/>
    <col min="300" max="300" width="11.41015625" style="4"/>
    <col min="301" max="301" width="14.5859375" style="4" customWidth="1"/>
    <col min="302" max="302" width="15.29296875" style="4" customWidth="1"/>
    <col min="303" max="303" width="16.29296875" style="4" customWidth="1"/>
    <col min="304" max="304" width="11.1171875" style="4" customWidth="1"/>
    <col min="305" max="305" width="19.703125" style="4" customWidth="1"/>
    <col min="306" max="306" width="21.703125" style="4" customWidth="1"/>
    <col min="307" max="307" width="30.703125" style="4" customWidth="1"/>
    <col min="309" max="309" width="11.29296875" style="4" customWidth="1"/>
    <col min="310" max="310" width="37.1171875" style="17" customWidth="1"/>
    <col min="311" max="311" width="11.41015625" style="4"/>
    <col min="312" max="312" width="14.5859375" style="4" customWidth="1"/>
    <col min="313" max="313" width="15.29296875" style="4" customWidth="1"/>
    <col min="314" max="314" width="16.29296875" style="4" customWidth="1"/>
    <col min="315" max="315" width="11.1171875" style="4" customWidth="1"/>
    <col min="316" max="316" width="19.703125" style="4" customWidth="1"/>
    <col min="317" max="317" width="21.703125" style="4" customWidth="1"/>
    <col min="318" max="318" width="30.703125" style="4" customWidth="1"/>
    <col min="320" max="320" width="11.29296875" style="4" customWidth="1"/>
    <col min="321" max="321" width="37.1171875" style="17" customWidth="1"/>
    <col min="322" max="322" width="11.41015625" style="4"/>
    <col min="323" max="323" width="14.5859375" style="4" customWidth="1"/>
    <col min="324" max="324" width="15.29296875" style="4" customWidth="1"/>
    <col min="325" max="325" width="16.29296875" style="4" customWidth="1"/>
    <col min="326" max="326" width="11.1171875" style="4" customWidth="1"/>
    <col min="327" max="327" width="19.703125" style="4" customWidth="1"/>
    <col min="328" max="328" width="21.703125" style="4" customWidth="1"/>
    <col min="329" max="329" width="30.703125" style="4" customWidth="1"/>
    <col min="330" max="330" width="11.41015625" style="4"/>
    <col min="331" max="331" width="11.29296875" style="4" customWidth="1"/>
    <col min="332" max="332" width="37.1171875" style="17" customWidth="1"/>
    <col min="333" max="333" width="11.41015625" style="4"/>
    <col min="334" max="334" width="14.5859375" style="4" customWidth="1"/>
    <col min="335" max="335" width="15.29296875" style="4" customWidth="1"/>
    <col min="336" max="336" width="16.29296875" style="4" customWidth="1"/>
    <col min="337" max="337" width="11.1171875" style="4" customWidth="1"/>
    <col min="338" max="338" width="19.703125" style="4" customWidth="1"/>
    <col min="339" max="339" width="21.703125" style="4" customWidth="1"/>
    <col min="340" max="340" width="30.703125" style="4" customWidth="1"/>
    <col min="341" max="341" width="11.41015625" style="4"/>
    <col min="343" max="343" width="11.29296875" style="4" customWidth="1"/>
    <col min="344" max="344" width="37.1171875" style="17" customWidth="1"/>
    <col min="345" max="345" width="11.41015625" style="4"/>
    <col min="346" max="346" width="14.5859375" style="4" customWidth="1"/>
    <col min="347" max="347" width="15.29296875" style="4" customWidth="1"/>
    <col min="348" max="348" width="16.29296875" style="4" customWidth="1"/>
    <col min="349" max="349" width="11.1171875" style="4" customWidth="1"/>
    <col min="350" max="350" width="24.87890625" style="4" customWidth="1"/>
    <col min="351" max="351" width="21.703125" style="4" customWidth="1"/>
    <col min="352" max="352" width="30.703125" style="4" customWidth="1"/>
    <col min="354" max="354" width="11.29296875" style="4" customWidth="1"/>
    <col min="355" max="355" width="37.1171875" style="17" customWidth="1"/>
    <col min="356" max="356" width="11.41015625" style="4"/>
    <col min="357" max="357" width="14.5859375" style="4" customWidth="1"/>
    <col min="358" max="358" width="15.29296875" style="4" customWidth="1"/>
    <col min="359" max="359" width="16.29296875" style="4" customWidth="1"/>
    <col min="360" max="360" width="11.1171875" style="4" customWidth="1"/>
    <col min="361" max="361" width="24.87890625" style="4" customWidth="1"/>
    <col min="362" max="362" width="21.703125" style="4" customWidth="1"/>
    <col min="363" max="363" width="30.703125" style="4" customWidth="1"/>
    <col min="366" max="366" width="18.1171875" style="4" customWidth="1"/>
    <col min="367" max="367" width="37.1171875" style="17" customWidth="1"/>
    <col min="368" max="368" width="11.41015625" style="4"/>
    <col min="369" max="369" width="14.5859375" style="4" customWidth="1"/>
    <col min="370" max="370" width="15.29296875" style="4" customWidth="1"/>
    <col min="371" max="371" width="16.29296875" style="4" customWidth="1"/>
    <col min="372" max="372" width="11.1171875" style="4" customWidth="1"/>
    <col min="373" max="373" width="24.87890625" style="4" customWidth="1"/>
    <col min="374" max="374" width="21.703125" style="4" customWidth="1"/>
    <col min="375" max="375" width="30.703125" style="4" customWidth="1"/>
    <col min="377" max="377" width="21.87890625" style="4" customWidth="1"/>
    <col min="378" max="378" width="37.1171875" style="17" customWidth="1"/>
    <col min="379" max="379" width="11.41015625" style="4"/>
    <col min="380" max="380" width="14.5859375" style="4" customWidth="1"/>
    <col min="381" max="381" width="15.29296875" style="4" customWidth="1"/>
    <col min="382" max="382" width="16.29296875" style="4" customWidth="1"/>
    <col min="383" max="383" width="11.1171875" style="4" customWidth="1"/>
    <col min="384" max="384" width="24.87890625" style="4" customWidth="1"/>
    <col min="385" max="385" width="21.703125" style="4" customWidth="1"/>
    <col min="386" max="386" width="30.703125" style="4" customWidth="1"/>
    <col min="388" max="388" width="21.87890625" style="4" customWidth="1"/>
    <col min="389" max="389" width="37.1171875" style="17" customWidth="1"/>
    <col min="390" max="390" width="11.41015625" style="4"/>
    <col min="391" max="391" width="14.5859375" style="4" customWidth="1"/>
    <col min="392" max="392" width="15.29296875" style="4" customWidth="1"/>
    <col min="393" max="393" width="16.29296875" style="4" customWidth="1"/>
    <col min="394" max="394" width="11.1171875" style="4" customWidth="1"/>
    <col min="395" max="395" width="24.87890625" style="4" customWidth="1"/>
    <col min="396" max="396" width="21.703125" style="4" customWidth="1"/>
    <col min="397" max="397" width="30.703125" style="4" customWidth="1"/>
    <col min="399" max="399" width="21.87890625" style="4" customWidth="1"/>
    <col min="400" max="400" width="37.1171875" style="17" customWidth="1"/>
    <col min="401" max="401" width="11.41015625" style="4"/>
    <col min="402" max="402" width="14.5859375" style="4" customWidth="1"/>
    <col min="403" max="403" width="15.29296875" style="4" customWidth="1"/>
    <col min="404" max="404" width="16.29296875" style="4" customWidth="1"/>
    <col min="405" max="405" width="11.1171875" style="4" customWidth="1"/>
    <col min="406" max="406" width="24.87890625" style="4" customWidth="1"/>
    <col min="407" max="407" width="21.703125" style="4" customWidth="1"/>
    <col min="408" max="408" width="30.703125" style="4" customWidth="1"/>
    <col min="410" max="410" width="21.87890625" style="4" customWidth="1"/>
    <col min="411" max="411" width="37.1171875" style="17" customWidth="1"/>
    <col min="412" max="412" width="11.41015625" style="4"/>
    <col min="413" max="413" width="14.5859375" style="4" customWidth="1"/>
    <col min="414" max="414" width="15.29296875" style="4" customWidth="1"/>
    <col min="415" max="415" width="16.29296875" style="4" customWidth="1"/>
    <col min="416" max="416" width="11.1171875" style="4" customWidth="1"/>
    <col min="417" max="417" width="24.87890625" style="4" customWidth="1"/>
    <col min="418" max="418" width="21.703125" style="4" customWidth="1"/>
    <col min="419" max="419" width="30.703125" style="4" customWidth="1"/>
    <col min="421" max="421" width="21.87890625" style="4" customWidth="1"/>
    <col min="422" max="422" width="37.1171875" style="17" customWidth="1"/>
    <col min="423" max="423" width="11.41015625" style="4"/>
    <col min="424" max="424" width="14.5859375" style="4" customWidth="1"/>
    <col min="425" max="425" width="15.29296875" style="4" customWidth="1"/>
    <col min="426" max="426" width="16.29296875" style="4" customWidth="1"/>
    <col min="427" max="427" width="11.1171875" style="4" customWidth="1"/>
    <col min="428" max="428" width="24.87890625" style="4" customWidth="1"/>
    <col min="429" max="429" width="21.703125" style="4" customWidth="1"/>
    <col min="430" max="430" width="30.703125" style="4" customWidth="1"/>
    <col min="432" max="432" width="21.87890625" style="4" customWidth="1"/>
    <col min="433" max="433" width="37.1171875" style="4" customWidth="1"/>
    <col min="434" max="434" width="11.41015625" style="4"/>
    <col min="435" max="435" width="14.5859375" style="4" customWidth="1"/>
    <col min="436" max="436" width="15.29296875" style="4" customWidth="1"/>
    <col min="437" max="437" width="16.29296875" style="4" customWidth="1"/>
    <col min="438" max="438" width="11.1171875" style="4" customWidth="1"/>
    <col min="439" max="439" width="24.87890625" style="4" customWidth="1"/>
    <col min="440" max="440" width="21.703125" style="4" customWidth="1"/>
    <col min="441" max="441" width="30.703125" style="4" customWidth="1"/>
  </cols>
  <sheetData>
    <row r="2" spans="3:429" s="4" customFormat="1" x14ac:dyDescent="0.5">
      <c r="C2" s="25" t="s">
        <v>59</v>
      </c>
      <c r="D2" s="26"/>
      <c r="E2" s="27"/>
      <c r="F2" s="27"/>
      <c r="L2" s="17"/>
      <c r="X2" s="17"/>
      <c r="AI2" s="17"/>
      <c r="AJ2" s="5"/>
      <c r="AK2" s="5"/>
      <c r="AT2" s="17"/>
      <c r="BE2" s="17"/>
      <c r="BP2" s="17"/>
      <c r="CA2" s="17"/>
      <c r="CL2" s="17"/>
      <c r="CW2" s="17"/>
      <c r="DH2" s="17"/>
      <c r="DS2" s="17"/>
      <c r="ED2" s="17"/>
      <c r="EO2" s="17"/>
      <c r="EZ2" s="17"/>
      <c r="FK2" s="17"/>
      <c r="FV2" s="17"/>
      <c r="GG2" s="17"/>
      <c r="GR2" s="17"/>
      <c r="HC2" s="17"/>
      <c r="HN2" s="17"/>
      <c r="HY2" s="17"/>
      <c r="IJ2" s="17"/>
      <c r="IU2" s="17"/>
      <c r="JF2" s="17"/>
      <c r="JQ2" s="17"/>
      <c r="KB2" s="17"/>
      <c r="KM2" s="17"/>
      <c r="KX2" s="17"/>
      <c r="LI2" s="17"/>
      <c r="LT2" s="17"/>
      <c r="MF2" s="17"/>
      <c r="MQ2" s="17"/>
      <c r="NC2" s="17"/>
      <c r="NN2" s="17"/>
      <c r="NY2" s="17"/>
      <c r="OJ2" s="17"/>
      <c r="OU2" s="17"/>
      <c r="PF2" s="17"/>
    </row>
    <row r="3" spans="3:429" s="4" customFormat="1" x14ac:dyDescent="0.5">
      <c r="C3" s="28" t="s">
        <v>145</v>
      </c>
      <c r="D3" s="26"/>
      <c r="E3" s="27"/>
      <c r="F3" s="27"/>
      <c r="K3" s="10" t="s">
        <v>76</v>
      </c>
      <c r="L3" s="17"/>
      <c r="W3" s="10" t="s">
        <v>76</v>
      </c>
      <c r="X3" s="17"/>
      <c r="AH3" s="10" t="s">
        <v>76</v>
      </c>
      <c r="AI3" s="17"/>
      <c r="AJ3" s="5"/>
      <c r="AK3" s="5"/>
      <c r="AS3" s="10" t="s">
        <v>76</v>
      </c>
      <c r="AT3" s="17"/>
      <c r="BD3" s="10" t="s">
        <v>76</v>
      </c>
      <c r="BE3" s="17"/>
      <c r="BO3" s="10" t="s">
        <v>76</v>
      </c>
      <c r="BP3" s="17"/>
      <c r="BZ3" s="10" t="s">
        <v>76</v>
      </c>
      <c r="CA3" s="17"/>
      <c r="CK3" s="10" t="s">
        <v>76</v>
      </c>
      <c r="CL3" s="17"/>
      <c r="CV3" s="10" t="s">
        <v>76</v>
      </c>
      <c r="CW3" s="17"/>
      <c r="DG3" s="10" t="s">
        <v>76</v>
      </c>
      <c r="DH3" s="17"/>
      <c r="DR3" s="10" t="s">
        <v>76</v>
      </c>
      <c r="DS3" s="17"/>
      <c r="EC3" s="10" t="s">
        <v>76</v>
      </c>
      <c r="ED3" s="17"/>
      <c r="EN3" s="10" t="s">
        <v>76</v>
      </c>
      <c r="EO3" s="17"/>
      <c r="EY3" s="10" t="s">
        <v>76</v>
      </c>
      <c r="EZ3" s="17"/>
      <c r="FJ3" s="10" t="s">
        <v>76</v>
      </c>
      <c r="FK3" s="17"/>
      <c r="FU3" s="10" t="s">
        <v>76</v>
      </c>
      <c r="FV3" s="17"/>
      <c r="GF3" s="10" t="s">
        <v>76</v>
      </c>
      <c r="GG3" s="17"/>
      <c r="GQ3" s="10" t="s">
        <v>76</v>
      </c>
      <c r="GR3" s="17"/>
      <c r="HB3" s="10" t="s">
        <v>76</v>
      </c>
      <c r="HC3" s="17"/>
      <c r="HM3" s="10" t="s">
        <v>76</v>
      </c>
      <c r="HN3" s="17"/>
      <c r="HX3" s="10" t="s">
        <v>76</v>
      </c>
      <c r="HY3" s="17"/>
      <c r="II3" s="10" t="s">
        <v>76</v>
      </c>
      <c r="IJ3" s="17"/>
      <c r="IU3" s="17"/>
      <c r="JE3" s="10" t="s">
        <v>76</v>
      </c>
      <c r="JF3" s="17"/>
      <c r="JP3" s="10" t="s">
        <v>76</v>
      </c>
      <c r="JQ3" s="17"/>
      <c r="KA3" s="10" t="s">
        <v>76</v>
      </c>
      <c r="KL3" s="10" t="s">
        <v>76</v>
      </c>
      <c r="KW3" s="4" t="s">
        <v>76</v>
      </c>
      <c r="LH3" s="10" t="s">
        <v>76</v>
      </c>
      <c r="LS3" s="10" t="s">
        <v>76</v>
      </c>
      <c r="ME3" s="10" t="s">
        <v>76</v>
      </c>
      <c r="MP3" s="10" t="s">
        <v>76</v>
      </c>
      <c r="NB3" s="10" t="s">
        <v>76</v>
      </c>
      <c r="NM3" s="10" t="s">
        <v>76</v>
      </c>
      <c r="NX3" s="10" t="s">
        <v>76</v>
      </c>
      <c r="NY3" s="19" t="s">
        <v>97</v>
      </c>
      <c r="OI3" s="10" t="s">
        <v>76</v>
      </c>
      <c r="OJ3" s="19" t="s">
        <v>97</v>
      </c>
      <c r="OT3" s="10" t="s">
        <v>76</v>
      </c>
      <c r="OU3" s="19" t="s">
        <v>97</v>
      </c>
      <c r="PE3" s="10" t="s">
        <v>76</v>
      </c>
      <c r="PF3" s="19" t="s">
        <v>97</v>
      </c>
    </row>
    <row r="5" spans="3:429" x14ac:dyDescent="0.5">
      <c r="C5" s="16" t="s">
        <v>0</v>
      </c>
      <c r="D5" s="16" t="s">
        <v>10</v>
      </c>
      <c r="E5" s="16"/>
      <c r="F5" s="16"/>
      <c r="G5" s="22" t="s">
        <v>72</v>
      </c>
      <c r="H5" s="22"/>
      <c r="I5" s="22"/>
      <c r="K5" s="16" t="s">
        <v>60</v>
      </c>
      <c r="L5" s="16" t="s">
        <v>15</v>
      </c>
      <c r="M5" s="16"/>
      <c r="N5" s="16"/>
      <c r="W5" s="16" t="s">
        <v>51</v>
      </c>
      <c r="X5" s="16" t="s">
        <v>15</v>
      </c>
      <c r="Y5" s="16"/>
      <c r="Z5" s="16"/>
      <c r="AA5" s="4"/>
      <c r="AH5" s="16" t="s">
        <v>26</v>
      </c>
      <c r="AI5" s="16" t="s">
        <v>15</v>
      </c>
      <c r="AJ5" s="34"/>
      <c r="AK5" s="34"/>
      <c r="AS5" s="16" t="s">
        <v>14</v>
      </c>
      <c r="AT5" s="16" t="s">
        <v>15</v>
      </c>
      <c r="AU5" s="16"/>
      <c r="AV5" s="16"/>
      <c r="BD5" s="16" t="s">
        <v>27</v>
      </c>
      <c r="BE5" s="16" t="s">
        <v>15</v>
      </c>
      <c r="BF5" s="16"/>
      <c r="BG5" s="16"/>
      <c r="BI5" s="36" t="s">
        <v>77</v>
      </c>
      <c r="BJ5" s="36"/>
      <c r="BO5" s="16" t="s">
        <v>28</v>
      </c>
      <c r="BP5" s="16" t="s">
        <v>15</v>
      </c>
      <c r="BQ5" s="16"/>
      <c r="BR5" s="16"/>
      <c r="BZ5" s="30" t="s">
        <v>29</v>
      </c>
      <c r="CA5" s="16" t="s">
        <v>15</v>
      </c>
      <c r="CB5" s="16"/>
      <c r="CC5" s="16"/>
      <c r="CK5" s="16" t="s">
        <v>30</v>
      </c>
      <c r="CL5" s="16" t="s">
        <v>15</v>
      </c>
      <c r="CM5" s="16"/>
      <c r="CN5" s="16"/>
      <c r="CV5" s="16" t="s">
        <v>47</v>
      </c>
      <c r="CW5" s="16" t="s">
        <v>10</v>
      </c>
      <c r="CX5" s="16"/>
      <c r="CY5" s="16"/>
      <c r="DG5" s="16" t="s">
        <v>31</v>
      </c>
      <c r="DH5" s="16" t="s">
        <v>15</v>
      </c>
      <c r="DI5" s="16"/>
      <c r="DJ5" s="16"/>
      <c r="DR5" s="16" t="s">
        <v>52</v>
      </c>
      <c r="DS5" s="16" t="s">
        <v>10</v>
      </c>
      <c r="DT5" s="16"/>
      <c r="DU5" s="16"/>
      <c r="EC5" s="16" t="s">
        <v>32</v>
      </c>
      <c r="ED5" s="16" t="s">
        <v>15</v>
      </c>
      <c r="EE5" s="16"/>
      <c r="EF5" s="16"/>
      <c r="EN5" s="16" t="s">
        <v>33</v>
      </c>
      <c r="EO5" s="16" t="s">
        <v>15</v>
      </c>
      <c r="EP5" s="16"/>
      <c r="EQ5" s="16"/>
      <c r="ER5" s="31"/>
      <c r="EY5" s="16" t="s">
        <v>34</v>
      </c>
      <c r="EZ5" s="16" t="s">
        <v>15</v>
      </c>
      <c r="FA5" s="16"/>
      <c r="FB5" s="16"/>
      <c r="FJ5" s="16" t="s">
        <v>35</v>
      </c>
      <c r="FK5" s="16" t="s">
        <v>15</v>
      </c>
      <c r="FL5" s="16"/>
      <c r="FM5" s="16"/>
      <c r="FU5" s="16" t="s">
        <v>50</v>
      </c>
      <c r="FV5" s="16" t="s">
        <v>15</v>
      </c>
      <c r="FW5" s="16"/>
      <c r="FX5" s="16"/>
      <c r="GF5" s="16" t="s">
        <v>36</v>
      </c>
      <c r="GG5" s="16" t="s">
        <v>15</v>
      </c>
      <c r="GH5" s="16"/>
      <c r="GI5" s="16"/>
      <c r="GQ5" s="16" t="s">
        <v>37</v>
      </c>
      <c r="GR5" s="16" t="s">
        <v>15</v>
      </c>
      <c r="GS5" s="16"/>
      <c r="GT5" s="16"/>
      <c r="HB5" s="16" t="s">
        <v>38</v>
      </c>
      <c r="HC5" s="16" t="s">
        <v>15</v>
      </c>
      <c r="HD5" s="16"/>
      <c r="HE5" s="16"/>
      <c r="HM5" s="16" t="s">
        <v>39</v>
      </c>
      <c r="HN5" s="16" t="s">
        <v>15</v>
      </c>
      <c r="HO5" s="16"/>
      <c r="HP5" s="16"/>
      <c r="HX5" s="16" t="s">
        <v>53</v>
      </c>
      <c r="HY5" s="16" t="s">
        <v>15</v>
      </c>
      <c r="HZ5" s="16"/>
      <c r="IA5" s="16"/>
      <c r="II5" s="16" t="s">
        <v>54</v>
      </c>
      <c r="IJ5" s="16" t="s">
        <v>58</v>
      </c>
      <c r="IK5" s="16"/>
      <c r="IL5" s="16"/>
      <c r="IT5" s="16" t="s">
        <v>61</v>
      </c>
      <c r="IU5" s="16" t="s">
        <v>62</v>
      </c>
      <c r="IV5" s="16"/>
      <c r="IW5" s="16"/>
      <c r="IY5" s="19" t="s">
        <v>83</v>
      </c>
      <c r="IZ5" s="19"/>
      <c r="JE5" s="16" t="s">
        <v>40</v>
      </c>
      <c r="JF5" s="16" t="s">
        <v>41</v>
      </c>
      <c r="JG5" s="16"/>
      <c r="JH5" s="16"/>
      <c r="JJ5" s="19" t="s">
        <v>85</v>
      </c>
      <c r="JK5" s="19"/>
      <c r="JL5" s="19"/>
      <c r="JP5" s="16" t="s">
        <v>55</v>
      </c>
      <c r="JQ5" s="16" t="s">
        <v>41</v>
      </c>
      <c r="JR5" s="16"/>
      <c r="JS5" s="16"/>
      <c r="JU5" s="19" t="s">
        <v>56</v>
      </c>
      <c r="JV5" s="19"/>
      <c r="KA5" s="16" t="s">
        <v>42</v>
      </c>
      <c r="KB5" s="16" t="s">
        <v>41</v>
      </c>
      <c r="KC5" s="16"/>
      <c r="KD5" s="16"/>
      <c r="KL5" s="16" t="s">
        <v>57</v>
      </c>
      <c r="KM5" s="16" t="s">
        <v>10</v>
      </c>
      <c r="KN5" s="16"/>
      <c r="KO5" s="16"/>
      <c r="KQ5" s="19" t="s">
        <v>85</v>
      </c>
      <c r="KR5" s="19"/>
      <c r="KS5" s="19"/>
      <c r="KW5" s="16" t="s">
        <v>43</v>
      </c>
      <c r="KX5" s="16" t="s">
        <v>41</v>
      </c>
      <c r="KY5" s="16"/>
      <c r="KZ5" s="16"/>
      <c r="LB5" s="19" t="s">
        <v>88</v>
      </c>
      <c r="LH5" s="16" t="s">
        <v>63</v>
      </c>
      <c r="LI5" s="16" t="s">
        <v>58</v>
      </c>
      <c r="LJ5" s="16"/>
      <c r="LK5" s="16"/>
      <c r="LS5" s="16" t="s">
        <v>64</v>
      </c>
      <c r="LT5" s="16" t="s">
        <v>62</v>
      </c>
      <c r="LU5" s="16"/>
      <c r="LV5" s="16"/>
      <c r="LX5" s="19" t="s">
        <v>65</v>
      </c>
      <c r="LY5" s="19"/>
      <c r="ME5" s="16" t="s">
        <v>46</v>
      </c>
      <c r="MF5" s="16" t="s">
        <v>91</v>
      </c>
      <c r="MG5" s="16"/>
      <c r="MH5" s="16"/>
      <c r="MP5" s="16" t="s">
        <v>45</v>
      </c>
      <c r="MQ5" s="16" t="s">
        <v>91</v>
      </c>
      <c r="MR5" s="16"/>
      <c r="MS5" s="16"/>
      <c r="NB5" s="16" t="s">
        <v>44</v>
      </c>
      <c r="NC5" s="16" t="s">
        <v>94</v>
      </c>
      <c r="ND5" s="16"/>
      <c r="NE5" s="16"/>
      <c r="NM5" s="16" t="s">
        <v>69</v>
      </c>
      <c r="NN5" s="16" t="s">
        <v>96</v>
      </c>
      <c r="NO5" s="16"/>
      <c r="NP5" s="16"/>
      <c r="NX5" s="16" t="s">
        <v>70</v>
      </c>
      <c r="NY5" s="16" t="s">
        <v>66</v>
      </c>
      <c r="NZ5" s="16"/>
      <c r="OA5" s="16"/>
      <c r="OI5" s="16" t="s">
        <v>98</v>
      </c>
      <c r="OJ5" s="16" t="s">
        <v>66</v>
      </c>
      <c r="OK5" s="16"/>
      <c r="OL5" s="16"/>
      <c r="OT5" s="16" t="s">
        <v>49</v>
      </c>
      <c r="OU5" s="16" t="s">
        <v>66</v>
      </c>
      <c r="OV5" s="16"/>
      <c r="OW5" s="16"/>
      <c r="PE5" s="16" t="s">
        <v>99</v>
      </c>
      <c r="PF5" s="16" t="s">
        <v>66</v>
      </c>
      <c r="PG5" s="16"/>
      <c r="PH5" s="16"/>
    </row>
    <row r="6" spans="3:429" x14ac:dyDescent="0.5">
      <c r="C6" s="4"/>
      <c r="D6" s="4"/>
      <c r="E6" s="4"/>
      <c r="F6" s="5"/>
      <c r="G6" s="22" t="s">
        <v>73</v>
      </c>
      <c r="H6" s="22"/>
      <c r="I6" s="22"/>
      <c r="L6" s="4"/>
      <c r="N6" s="5"/>
      <c r="W6" s="4"/>
      <c r="X6" s="4"/>
      <c r="Y6" s="4"/>
      <c r="Z6" s="5"/>
      <c r="AA6" s="4"/>
      <c r="AI6" s="4"/>
      <c r="AT6" s="4"/>
      <c r="AV6" s="5"/>
      <c r="BE6" s="4"/>
      <c r="BG6" s="5"/>
      <c r="BI6" s="36" t="s">
        <v>78</v>
      </c>
      <c r="BJ6" s="36"/>
      <c r="BP6" s="4"/>
      <c r="BR6" s="5"/>
      <c r="CA6" s="4"/>
      <c r="CC6" s="5"/>
      <c r="CL6" s="4"/>
      <c r="CN6" s="5"/>
      <c r="CW6" s="4"/>
      <c r="CY6" s="5"/>
      <c r="DH6" s="4"/>
      <c r="DJ6" s="5"/>
      <c r="DS6" s="4"/>
      <c r="DU6" s="5"/>
      <c r="ED6" s="4"/>
      <c r="EF6" s="5"/>
      <c r="EO6" s="4"/>
      <c r="EQ6" s="5"/>
      <c r="EZ6" s="4"/>
      <c r="FB6" s="5"/>
      <c r="FK6" s="4"/>
      <c r="FM6" s="5"/>
      <c r="FV6" s="4"/>
      <c r="FX6" s="5"/>
      <c r="GG6" s="4"/>
      <c r="GI6" s="5"/>
      <c r="GR6" s="4"/>
      <c r="GT6" s="5"/>
      <c r="HC6" s="4"/>
      <c r="HE6" s="5"/>
      <c r="HN6" s="4"/>
      <c r="HP6" s="5"/>
      <c r="HY6" s="4"/>
      <c r="IA6" s="5"/>
      <c r="IJ6" s="4"/>
      <c r="IL6" s="5"/>
      <c r="IU6" s="4"/>
      <c r="IW6" s="5"/>
      <c r="IY6" s="19"/>
      <c r="IZ6" s="19"/>
      <c r="JF6" s="4"/>
      <c r="JH6" s="5"/>
      <c r="JJ6" s="19" t="s">
        <v>86</v>
      </c>
      <c r="JK6" s="19"/>
      <c r="JL6" s="19"/>
      <c r="JQ6" s="4"/>
      <c r="JS6" s="5"/>
      <c r="KB6" s="4"/>
      <c r="KD6" s="5"/>
      <c r="KM6" s="4"/>
      <c r="KO6" s="5"/>
      <c r="KQ6" s="19" t="s">
        <v>86</v>
      </c>
      <c r="KR6" s="19"/>
      <c r="KS6" s="19"/>
      <c r="KX6" s="4"/>
      <c r="KZ6" s="5"/>
      <c r="LI6" s="4"/>
      <c r="LK6" s="5"/>
      <c r="LT6" s="4"/>
      <c r="LV6" s="5"/>
      <c r="LX6" s="19"/>
      <c r="LY6" s="19"/>
      <c r="MF6" s="4"/>
      <c r="MH6" s="5"/>
      <c r="MQ6" s="4"/>
      <c r="MS6" s="5"/>
      <c r="NC6" s="4"/>
      <c r="NE6" s="5"/>
      <c r="NN6" s="4"/>
      <c r="NP6" s="5"/>
      <c r="NY6" s="4"/>
      <c r="OA6" s="5"/>
      <c r="OJ6" s="4"/>
      <c r="OL6" s="5"/>
      <c r="OU6" s="4"/>
      <c r="OW6" s="5"/>
      <c r="PF6" s="4"/>
      <c r="PH6" s="5"/>
    </row>
    <row r="7" spans="3:429" x14ac:dyDescent="0.5">
      <c r="C7" s="4"/>
      <c r="D7" s="4"/>
      <c r="E7" s="4"/>
      <c r="F7" s="8"/>
      <c r="G7" s="4"/>
      <c r="L7" s="4"/>
      <c r="N7" s="8"/>
      <c r="W7" s="4"/>
      <c r="X7" s="4"/>
      <c r="Y7" s="4"/>
      <c r="Z7" s="8"/>
      <c r="AA7" s="4"/>
      <c r="AI7" s="4"/>
      <c r="AK7" s="8"/>
      <c r="AT7" s="4"/>
      <c r="AV7" s="8"/>
      <c r="BE7" s="4"/>
      <c r="BG7" s="8"/>
      <c r="BP7" s="4"/>
      <c r="BR7" s="8"/>
      <c r="CA7" s="4"/>
      <c r="CC7" s="8"/>
      <c r="CL7" s="4"/>
      <c r="CN7" s="8"/>
      <c r="CW7" s="4"/>
      <c r="CY7" s="8"/>
      <c r="DH7" s="4"/>
      <c r="DJ7" s="8"/>
      <c r="DS7" s="4"/>
      <c r="DU7" s="8"/>
      <c r="ED7" s="4"/>
      <c r="EF7" s="8"/>
      <c r="EO7" s="4"/>
      <c r="EQ7" s="8"/>
      <c r="EZ7" s="4"/>
      <c r="FB7" s="8"/>
      <c r="FK7" s="4"/>
      <c r="FM7" s="8"/>
      <c r="FV7" s="4"/>
      <c r="FX7" s="8"/>
      <c r="GG7" s="4"/>
      <c r="GI7" s="8"/>
      <c r="GR7" s="4"/>
      <c r="GT7" s="8"/>
      <c r="HC7" s="4"/>
      <c r="HE7" s="8"/>
      <c r="HN7" s="4"/>
      <c r="HP7" s="8"/>
      <c r="HY7" s="4"/>
      <c r="IA7" s="8"/>
      <c r="IJ7" s="4"/>
      <c r="IL7" s="8"/>
      <c r="IU7" s="4"/>
      <c r="IW7" s="8"/>
      <c r="IY7" s="19"/>
      <c r="IZ7" s="19"/>
      <c r="JF7" s="4"/>
      <c r="JH7" s="8"/>
      <c r="JQ7" s="4"/>
      <c r="JS7" s="8"/>
      <c r="KB7" s="4"/>
      <c r="KD7" s="8"/>
      <c r="KM7" s="4"/>
      <c r="KO7" s="8"/>
      <c r="KX7" s="4"/>
      <c r="KZ7" s="8"/>
      <c r="LI7" s="4"/>
      <c r="LK7" s="8"/>
      <c r="LT7" s="4"/>
      <c r="LV7" s="8"/>
      <c r="MF7" s="4"/>
      <c r="MH7" s="8"/>
      <c r="MQ7" s="4"/>
      <c r="MS7" s="8"/>
      <c r="NC7" s="4"/>
      <c r="NE7" s="8"/>
      <c r="NN7" s="4"/>
      <c r="NP7" s="8"/>
      <c r="NY7" s="4"/>
      <c r="OA7" s="8"/>
      <c r="OJ7" s="4"/>
      <c r="OL7" s="8"/>
      <c r="OU7" s="4"/>
      <c r="OW7" s="8"/>
      <c r="PF7" s="4"/>
      <c r="PH7" s="8"/>
    </row>
    <row r="8" spans="3:429" x14ac:dyDescent="0.5">
      <c r="C8" s="6"/>
      <c r="D8" s="7"/>
      <c r="E8" s="6"/>
      <c r="F8" s="4"/>
      <c r="G8" s="4"/>
      <c r="K8" s="6"/>
      <c r="L8" s="7"/>
      <c r="M8" s="6"/>
      <c r="W8" s="6"/>
      <c r="X8" s="7"/>
      <c r="Y8" s="6"/>
      <c r="Z8" s="4"/>
      <c r="AA8" s="4"/>
      <c r="AH8" s="6"/>
      <c r="AI8" s="7"/>
      <c r="AJ8" s="6"/>
      <c r="AS8" s="6"/>
      <c r="AT8" s="7"/>
      <c r="AU8" s="6"/>
      <c r="BD8" s="6"/>
      <c r="BE8" s="7"/>
      <c r="BF8" s="6"/>
      <c r="BO8" s="6"/>
      <c r="BP8" s="7"/>
      <c r="BQ8" s="6"/>
      <c r="BZ8" s="6"/>
      <c r="CA8" s="7"/>
      <c r="CB8" s="6"/>
      <c r="CK8" s="6"/>
      <c r="CL8" s="7"/>
      <c r="CM8" s="6"/>
      <c r="CV8" s="6"/>
      <c r="CW8" s="7"/>
      <c r="CX8" s="6"/>
      <c r="DG8" s="6"/>
      <c r="DH8" s="7"/>
      <c r="DI8" s="6"/>
      <c r="DR8" s="6"/>
      <c r="DS8" s="7"/>
      <c r="DT8" s="6"/>
      <c r="EC8" s="6"/>
      <c r="ED8" s="7"/>
      <c r="EE8" s="6"/>
      <c r="EN8" s="6"/>
      <c r="EO8" s="7"/>
      <c r="EP8" s="6"/>
      <c r="EY8" s="6"/>
      <c r="EZ8" s="7"/>
      <c r="FA8" s="6"/>
      <c r="FJ8" s="6"/>
      <c r="FK8" s="7"/>
      <c r="FL8" s="6"/>
      <c r="FU8" s="6"/>
      <c r="FV8" s="7"/>
      <c r="FW8" s="6"/>
      <c r="GF8" s="6"/>
      <c r="GG8" s="7"/>
      <c r="GH8" s="6"/>
      <c r="GQ8" s="6"/>
      <c r="GR8" s="7"/>
      <c r="GS8" s="6"/>
      <c r="HB8" s="6"/>
      <c r="HC8" s="7"/>
      <c r="HD8" s="6"/>
      <c r="HM8" s="6"/>
      <c r="HN8" s="7"/>
      <c r="HO8" s="6"/>
      <c r="HX8" s="6"/>
      <c r="HY8" s="7"/>
      <c r="HZ8" s="6"/>
      <c r="II8" s="6"/>
      <c r="IJ8" s="7"/>
      <c r="IK8" s="6"/>
      <c r="IT8" s="6"/>
      <c r="IU8" s="7"/>
      <c r="IV8" s="6"/>
      <c r="JE8" s="6"/>
      <c r="JF8" s="7"/>
      <c r="JG8" s="6"/>
      <c r="JP8" s="6"/>
      <c r="JQ8" s="7"/>
      <c r="JR8" s="6"/>
      <c r="KA8" s="6"/>
      <c r="KB8" s="7"/>
      <c r="KC8" s="6"/>
      <c r="KL8" s="6"/>
      <c r="KM8" s="7"/>
      <c r="KN8" s="6"/>
      <c r="KW8" s="6"/>
      <c r="KX8" s="7"/>
      <c r="KY8" s="6"/>
      <c r="LH8" s="6"/>
      <c r="LI8" s="7"/>
      <c r="LJ8" s="6"/>
      <c r="LS8" s="6"/>
      <c r="LT8" s="7"/>
      <c r="LU8" s="6"/>
      <c r="ME8" s="6"/>
      <c r="MF8" s="7"/>
      <c r="MG8" s="6"/>
      <c r="MP8" s="6"/>
      <c r="MQ8" s="7"/>
      <c r="MR8" s="6"/>
      <c r="NB8" s="6"/>
      <c r="NC8" s="7"/>
      <c r="ND8" s="6"/>
      <c r="NM8" s="6"/>
      <c r="NN8" s="7"/>
      <c r="NO8" s="6"/>
      <c r="NX8" s="6"/>
      <c r="NY8" s="7"/>
      <c r="NZ8" s="6"/>
      <c r="OI8" s="6"/>
      <c r="OJ8" s="7"/>
      <c r="OK8" s="6"/>
      <c r="OT8" s="6"/>
      <c r="OU8" s="7"/>
      <c r="OV8" s="6"/>
      <c r="PE8" s="6"/>
      <c r="PF8" s="7"/>
      <c r="PG8" s="6"/>
    </row>
    <row r="9" spans="3:429" x14ac:dyDescent="0.5">
      <c r="C9" s="6" t="s">
        <v>1</v>
      </c>
      <c r="D9" s="7" t="s">
        <v>2</v>
      </c>
      <c r="E9" s="6" t="s">
        <v>3</v>
      </c>
      <c r="F9" s="6" t="s">
        <v>4</v>
      </c>
      <c r="G9" s="4"/>
      <c r="K9" s="6" t="s">
        <v>1</v>
      </c>
      <c r="L9" s="7" t="s">
        <v>2</v>
      </c>
      <c r="M9" s="6" t="s">
        <v>3</v>
      </c>
      <c r="N9" s="6" t="s">
        <v>4</v>
      </c>
      <c r="W9" s="6" t="s">
        <v>1</v>
      </c>
      <c r="X9" s="7" t="s">
        <v>2</v>
      </c>
      <c r="Y9" s="6" t="s">
        <v>3</v>
      </c>
      <c r="Z9" s="6" t="s">
        <v>4</v>
      </c>
      <c r="AA9" s="4"/>
      <c r="AH9" s="6" t="s">
        <v>1</v>
      </c>
      <c r="AI9" s="7" t="s">
        <v>2</v>
      </c>
      <c r="AJ9" s="6" t="s">
        <v>3</v>
      </c>
      <c r="AK9" s="6" t="s">
        <v>4</v>
      </c>
      <c r="AS9" s="6" t="s">
        <v>1</v>
      </c>
      <c r="AT9" s="7" t="s">
        <v>2</v>
      </c>
      <c r="AU9" s="6" t="s">
        <v>3</v>
      </c>
      <c r="AV9" s="6" t="s">
        <v>4</v>
      </c>
      <c r="BD9" s="6" t="s">
        <v>1</v>
      </c>
      <c r="BE9" s="7" t="s">
        <v>2</v>
      </c>
      <c r="BF9" s="6" t="s">
        <v>3</v>
      </c>
      <c r="BG9" s="6" t="s">
        <v>4</v>
      </c>
      <c r="BO9" s="6" t="s">
        <v>1</v>
      </c>
      <c r="BP9" s="7" t="s">
        <v>2</v>
      </c>
      <c r="BQ9" s="6" t="s">
        <v>3</v>
      </c>
      <c r="BR9" s="6" t="s">
        <v>4</v>
      </c>
      <c r="BZ9" s="6" t="s">
        <v>1</v>
      </c>
      <c r="CA9" s="7" t="s">
        <v>2</v>
      </c>
      <c r="CB9" s="6" t="s">
        <v>3</v>
      </c>
      <c r="CC9" s="6" t="s">
        <v>4</v>
      </c>
      <c r="CK9" s="6" t="s">
        <v>1</v>
      </c>
      <c r="CL9" s="7" t="s">
        <v>2</v>
      </c>
      <c r="CM9" s="6" t="s">
        <v>3</v>
      </c>
      <c r="CN9" s="6" t="s">
        <v>4</v>
      </c>
      <c r="CV9" s="6" t="s">
        <v>1</v>
      </c>
      <c r="CW9" s="7" t="s">
        <v>2</v>
      </c>
      <c r="CX9" s="6" t="s">
        <v>3</v>
      </c>
      <c r="CY9" s="6" t="s">
        <v>4</v>
      </c>
      <c r="DG9" s="6" t="s">
        <v>1</v>
      </c>
      <c r="DH9" s="7" t="s">
        <v>2</v>
      </c>
      <c r="DI9" s="6" t="s">
        <v>3</v>
      </c>
      <c r="DJ9" s="6" t="s">
        <v>4</v>
      </c>
      <c r="DR9" s="6" t="s">
        <v>1</v>
      </c>
      <c r="DS9" s="7" t="s">
        <v>2</v>
      </c>
      <c r="DT9" s="6" t="s">
        <v>3</v>
      </c>
      <c r="DU9" s="6" t="s">
        <v>4</v>
      </c>
      <c r="EC9" s="6" t="s">
        <v>1</v>
      </c>
      <c r="ED9" s="7" t="s">
        <v>2</v>
      </c>
      <c r="EE9" s="6" t="s">
        <v>3</v>
      </c>
      <c r="EF9" s="6" t="s">
        <v>4</v>
      </c>
      <c r="EN9" s="6" t="s">
        <v>1</v>
      </c>
      <c r="EO9" s="7" t="s">
        <v>2</v>
      </c>
      <c r="EP9" s="6" t="s">
        <v>3</v>
      </c>
      <c r="EQ9" s="6" t="s">
        <v>4</v>
      </c>
      <c r="EY9" s="6" t="s">
        <v>1</v>
      </c>
      <c r="EZ9" s="7" t="s">
        <v>2</v>
      </c>
      <c r="FA9" s="6" t="s">
        <v>3</v>
      </c>
      <c r="FB9" s="6" t="s">
        <v>4</v>
      </c>
      <c r="FJ9" s="6" t="s">
        <v>1</v>
      </c>
      <c r="FK9" s="7" t="s">
        <v>2</v>
      </c>
      <c r="FL9" s="6" t="s">
        <v>3</v>
      </c>
      <c r="FM9" s="6" t="s">
        <v>4</v>
      </c>
      <c r="FU9" s="6" t="s">
        <v>1</v>
      </c>
      <c r="FV9" s="7" t="s">
        <v>2</v>
      </c>
      <c r="FW9" s="6" t="s">
        <v>3</v>
      </c>
      <c r="FX9" s="6" t="s">
        <v>4</v>
      </c>
      <c r="GF9" s="6" t="s">
        <v>1</v>
      </c>
      <c r="GG9" s="7" t="s">
        <v>2</v>
      </c>
      <c r="GH9" s="6" t="s">
        <v>3</v>
      </c>
      <c r="GI9" s="6" t="s">
        <v>4</v>
      </c>
      <c r="GQ9" s="6" t="s">
        <v>1</v>
      </c>
      <c r="GR9" s="7" t="s">
        <v>2</v>
      </c>
      <c r="GS9" s="6" t="s">
        <v>3</v>
      </c>
      <c r="GT9" s="6" t="s">
        <v>4</v>
      </c>
      <c r="HB9" s="6" t="s">
        <v>1</v>
      </c>
      <c r="HC9" s="7" t="s">
        <v>2</v>
      </c>
      <c r="HD9" s="6" t="s">
        <v>3</v>
      </c>
      <c r="HE9" s="6" t="s">
        <v>4</v>
      </c>
      <c r="HM9" s="6" t="s">
        <v>1</v>
      </c>
      <c r="HN9" s="7" t="s">
        <v>2</v>
      </c>
      <c r="HO9" s="6" t="s">
        <v>3</v>
      </c>
      <c r="HP9" s="6" t="s">
        <v>4</v>
      </c>
      <c r="HX9" s="6" t="s">
        <v>1</v>
      </c>
      <c r="HY9" s="7" t="s">
        <v>2</v>
      </c>
      <c r="HZ9" s="6" t="s">
        <v>3</v>
      </c>
      <c r="IA9" s="6" t="s">
        <v>4</v>
      </c>
      <c r="II9" s="6" t="s">
        <v>1</v>
      </c>
      <c r="IJ9" s="7" t="s">
        <v>2</v>
      </c>
      <c r="IK9" s="6" t="s">
        <v>3</v>
      </c>
      <c r="IL9" s="6" t="s">
        <v>4</v>
      </c>
      <c r="IT9" s="6" t="s">
        <v>1</v>
      </c>
      <c r="IU9" s="7" t="s">
        <v>2</v>
      </c>
      <c r="IV9" s="6" t="s">
        <v>3</v>
      </c>
      <c r="IW9" s="6" t="s">
        <v>4</v>
      </c>
      <c r="JE9" s="6" t="s">
        <v>1</v>
      </c>
      <c r="JF9" s="7" t="s">
        <v>2</v>
      </c>
      <c r="JG9" s="6" t="s">
        <v>3</v>
      </c>
      <c r="JH9" s="6" t="s">
        <v>4</v>
      </c>
      <c r="JP9" s="6" t="s">
        <v>1</v>
      </c>
      <c r="JQ9" s="7" t="s">
        <v>2</v>
      </c>
      <c r="JR9" s="6" t="s">
        <v>3</v>
      </c>
      <c r="JS9" s="6" t="s">
        <v>4</v>
      </c>
      <c r="KA9" s="6" t="s">
        <v>1</v>
      </c>
      <c r="KB9" s="7" t="s">
        <v>2</v>
      </c>
      <c r="KC9" s="6" t="s">
        <v>3</v>
      </c>
      <c r="KD9" s="6" t="s">
        <v>4</v>
      </c>
      <c r="KL9" s="6" t="s">
        <v>1</v>
      </c>
      <c r="KM9" s="7" t="s">
        <v>2</v>
      </c>
      <c r="KN9" s="6" t="s">
        <v>3</v>
      </c>
      <c r="KO9" s="6" t="s">
        <v>4</v>
      </c>
      <c r="KW9" s="6" t="s">
        <v>1</v>
      </c>
      <c r="KX9" s="7" t="s">
        <v>2</v>
      </c>
      <c r="KY9" s="6" t="s">
        <v>3</v>
      </c>
      <c r="KZ9" s="6" t="s">
        <v>4</v>
      </c>
      <c r="LH9" s="6" t="s">
        <v>1</v>
      </c>
      <c r="LI9" s="7" t="s">
        <v>2</v>
      </c>
      <c r="LJ9" s="6" t="s">
        <v>3</v>
      </c>
      <c r="LK9" s="6" t="s">
        <v>4</v>
      </c>
      <c r="LS9" s="6" t="s">
        <v>1</v>
      </c>
      <c r="LT9" s="7" t="s">
        <v>2</v>
      </c>
      <c r="LU9" s="6" t="s">
        <v>3</v>
      </c>
      <c r="LV9" s="6" t="s">
        <v>4</v>
      </c>
      <c r="ME9" s="6" t="s">
        <v>1</v>
      </c>
      <c r="MF9" s="7" t="s">
        <v>2</v>
      </c>
      <c r="MG9" s="6" t="s">
        <v>3</v>
      </c>
      <c r="MH9" s="6" t="s">
        <v>4</v>
      </c>
      <c r="MP9" s="6" t="s">
        <v>1</v>
      </c>
      <c r="MQ9" s="7" t="s">
        <v>2</v>
      </c>
      <c r="MR9" s="6" t="s">
        <v>3</v>
      </c>
      <c r="MS9" s="6" t="s">
        <v>4</v>
      </c>
      <c r="NB9" s="6" t="s">
        <v>1</v>
      </c>
      <c r="NC9" s="7" t="s">
        <v>2</v>
      </c>
      <c r="ND9" s="6" t="s">
        <v>3</v>
      </c>
      <c r="NE9" s="6" t="s">
        <v>4</v>
      </c>
      <c r="NM9" s="6" t="s">
        <v>1</v>
      </c>
      <c r="NN9" s="7" t="s">
        <v>2</v>
      </c>
      <c r="NO9" s="6" t="s">
        <v>3</v>
      </c>
      <c r="NP9" s="6" t="s">
        <v>4</v>
      </c>
      <c r="NX9" s="6" t="s">
        <v>1</v>
      </c>
      <c r="NY9" s="7" t="s">
        <v>2</v>
      </c>
      <c r="NZ9" s="6" t="s">
        <v>3</v>
      </c>
      <c r="OA9" s="6" t="s">
        <v>4</v>
      </c>
      <c r="OI9" s="6" t="s">
        <v>1</v>
      </c>
      <c r="OJ9" s="7" t="s">
        <v>2</v>
      </c>
      <c r="OK9" s="6" t="s">
        <v>3</v>
      </c>
      <c r="OL9" s="6" t="s">
        <v>4</v>
      </c>
      <c r="OT9" s="6" t="s">
        <v>1</v>
      </c>
      <c r="OU9" s="7" t="s">
        <v>2</v>
      </c>
      <c r="OV9" s="6" t="s">
        <v>3</v>
      </c>
      <c r="OW9" s="6" t="s">
        <v>4</v>
      </c>
      <c r="PE9" s="6" t="s">
        <v>1</v>
      </c>
      <c r="PF9" s="7" t="s">
        <v>2</v>
      </c>
      <c r="PG9" s="6" t="s">
        <v>3</v>
      </c>
      <c r="PH9" s="6" t="s">
        <v>4</v>
      </c>
    </row>
    <row r="10" spans="3:429" x14ac:dyDescent="0.5">
      <c r="C10" s="9">
        <v>121</v>
      </c>
      <c r="D10" s="10" t="s">
        <v>74</v>
      </c>
      <c r="E10" s="11">
        <v>4.4829999999999997</v>
      </c>
      <c r="F10" s="32">
        <v>7876849</v>
      </c>
      <c r="G10" s="10"/>
      <c r="K10" s="9">
        <v>122</v>
      </c>
      <c r="L10" s="10" t="s">
        <v>75</v>
      </c>
      <c r="M10" s="11">
        <v>2.1120000000000001</v>
      </c>
      <c r="N10" s="11">
        <v>1454948</v>
      </c>
      <c r="O10" s="10"/>
      <c r="W10" s="9">
        <v>122</v>
      </c>
      <c r="X10" s="10" t="s">
        <v>75</v>
      </c>
      <c r="Y10" s="11">
        <v>2.0750000000000002</v>
      </c>
      <c r="Z10" s="11">
        <v>2575116</v>
      </c>
      <c r="AA10" s="10"/>
      <c r="AH10" s="9">
        <v>122</v>
      </c>
      <c r="AI10" s="10" t="s">
        <v>75</v>
      </c>
      <c r="AJ10" s="11">
        <v>2.1429999999999998</v>
      </c>
      <c r="AK10" s="11">
        <v>4942908</v>
      </c>
      <c r="AL10" s="10"/>
      <c r="AS10" s="9">
        <v>122</v>
      </c>
      <c r="AT10" s="10" t="s">
        <v>75</v>
      </c>
      <c r="AU10" s="11">
        <v>2.4470000000000001</v>
      </c>
      <c r="AV10" s="11">
        <v>2867318</v>
      </c>
      <c r="AW10" s="10"/>
      <c r="BD10" s="9">
        <v>122</v>
      </c>
      <c r="BE10" s="10" t="s">
        <v>75</v>
      </c>
      <c r="BF10" s="11">
        <v>2.27</v>
      </c>
      <c r="BG10" s="11">
        <v>777658</v>
      </c>
      <c r="BH10" s="10"/>
      <c r="BO10" s="9">
        <v>122</v>
      </c>
      <c r="BP10" s="10" t="s">
        <v>75</v>
      </c>
      <c r="BQ10" s="11">
        <v>2.1819999999999999</v>
      </c>
      <c r="BR10" s="11">
        <v>9184884</v>
      </c>
      <c r="BS10" s="10"/>
      <c r="BZ10" s="9">
        <v>122</v>
      </c>
      <c r="CA10" s="24" t="s">
        <v>75</v>
      </c>
      <c r="CB10" s="9">
        <v>2.266</v>
      </c>
      <c r="CC10" s="29">
        <v>4598107</v>
      </c>
      <c r="CD10" s="10"/>
      <c r="CK10" s="9">
        <v>122</v>
      </c>
      <c r="CL10" s="10" t="s">
        <v>75</v>
      </c>
      <c r="CM10" s="11">
        <v>2.319</v>
      </c>
      <c r="CN10" s="11">
        <v>12745507</v>
      </c>
      <c r="CO10" s="10"/>
      <c r="CV10" s="9">
        <v>129</v>
      </c>
      <c r="CW10" s="10" t="s">
        <v>79</v>
      </c>
      <c r="CX10" s="11">
        <v>2.3319999999999999</v>
      </c>
      <c r="CY10" s="11">
        <v>8420452</v>
      </c>
      <c r="CZ10" s="10"/>
      <c r="DG10" s="9">
        <v>122</v>
      </c>
      <c r="DH10" s="10" t="s">
        <v>75</v>
      </c>
      <c r="DI10" s="11">
        <v>2.4350000000000001</v>
      </c>
      <c r="DJ10" s="11">
        <v>15374624</v>
      </c>
      <c r="DK10" s="10"/>
      <c r="DR10" s="9">
        <v>130</v>
      </c>
      <c r="DS10" s="10" t="s">
        <v>80</v>
      </c>
      <c r="DT10" s="11">
        <v>3.5550000000000002</v>
      </c>
      <c r="DU10" s="11">
        <v>12751943</v>
      </c>
      <c r="DV10" s="10"/>
      <c r="EC10" s="9">
        <v>122</v>
      </c>
      <c r="ED10" s="10" t="s">
        <v>75</v>
      </c>
      <c r="EE10" s="11">
        <v>2.1850000000000001</v>
      </c>
      <c r="EF10" s="11">
        <v>9292620</v>
      </c>
      <c r="EG10" s="10"/>
      <c r="EN10" s="9">
        <v>122</v>
      </c>
      <c r="EO10" s="10" t="s">
        <v>75</v>
      </c>
      <c r="EP10" s="11">
        <v>3.4910000000000001</v>
      </c>
      <c r="EQ10" s="11">
        <v>16579803</v>
      </c>
      <c r="ER10" s="10"/>
      <c r="EY10" s="9">
        <v>122</v>
      </c>
      <c r="EZ10" s="10" t="s">
        <v>75</v>
      </c>
      <c r="FA10" s="11">
        <v>4.1920000000000002</v>
      </c>
      <c r="FB10" s="11">
        <v>24837886</v>
      </c>
      <c r="FC10" s="10"/>
      <c r="FJ10" s="9">
        <v>122</v>
      </c>
      <c r="FK10" s="10" t="s">
        <v>75</v>
      </c>
      <c r="FL10" s="11">
        <v>3.9710000000000001</v>
      </c>
      <c r="FM10" s="11">
        <v>23085942</v>
      </c>
      <c r="FN10" s="10"/>
      <c r="FU10" s="9">
        <v>122</v>
      </c>
      <c r="FV10" s="10" t="s">
        <v>75</v>
      </c>
      <c r="FW10" s="11">
        <v>4.2850000000000001</v>
      </c>
      <c r="FX10" s="11">
        <v>8475081</v>
      </c>
      <c r="FY10" s="10"/>
      <c r="GF10" s="9">
        <v>122</v>
      </c>
      <c r="GG10" s="10" t="s">
        <v>75</v>
      </c>
      <c r="GH10" s="11">
        <v>5.3970000000000002</v>
      </c>
      <c r="GI10" s="11">
        <v>5313478</v>
      </c>
      <c r="GJ10" s="10"/>
      <c r="GQ10" s="9">
        <v>122</v>
      </c>
      <c r="GR10" s="10" t="s">
        <v>75</v>
      </c>
      <c r="GS10" s="11">
        <v>6.1479999999999997</v>
      </c>
      <c r="GT10" s="11">
        <v>15196872</v>
      </c>
      <c r="GU10" s="10"/>
      <c r="HB10" s="9">
        <v>122</v>
      </c>
      <c r="HC10" s="10" t="s">
        <v>75</v>
      </c>
      <c r="HD10" s="11">
        <v>6.5119999999999996</v>
      </c>
      <c r="HE10" s="11">
        <v>20028693</v>
      </c>
      <c r="HF10" s="10"/>
      <c r="HM10" s="9">
        <v>122</v>
      </c>
      <c r="HN10" s="10" t="s">
        <v>75</v>
      </c>
      <c r="HO10" s="11">
        <v>7.1349999999999998</v>
      </c>
      <c r="HP10" s="11">
        <v>12007677</v>
      </c>
      <c r="HQ10" s="10"/>
      <c r="HX10" s="9">
        <v>122</v>
      </c>
      <c r="HY10" s="10" t="s">
        <v>75</v>
      </c>
      <c r="HZ10" s="11">
        <v>9.3030000000000008</v>
      </c>
      <c r="IA10" s="11">
        <v>14605789</v>
      </c>
      <c r="IB10" s="10"/>
      <c r="II10" s="9">
        <v>125</v>
      </c>
      <c r="IJ10" s="10" t="s">
        <v>81</v>
      </c>
      <c r="IK10" s="11">
        <v>1.5329999999999999</v>
      </c>
      <c r="IL10" s="11">
        <v>259387</v>
      </c>
      <c r="IM10" s="10"/>
      <c r="IT10" s="9"/>
      <c r="IU10" s="10"/>
      <c r="IV10" s="11"/>
      <c r="IW10" s="11"/>
      <c r="IX10" s="10"/>
      <c r="JE10" s="9">
        <v>123</v>
      </c>
      <c r="JF10" s="10" t="s">
        <v>84</v>
      </c>
      <c r="JG10" s="11">
        <v>2.1160000000000001</v>
      </c>
      <c r="JH10" s="11">
        <v>134011</v>
      </c>
      <c r="JI10" s="10"/>
      <c r="JP10" s="9">
        <v>123</v>
      </c>
      <c r="JQ10" s="10" t="s">
        <v>84</v>
      </c>
      <c r="JR10" s="11">
        <v>2.2440000000000002</v>
      </c>
      <c r="JS10" s="11">
        <v>5237991</v>
      </c>
      <c r="JT10" s="10"/>
      <c r="KA10" s="9">
        <v>123</v>
      </c>
      <c r="KB10" s="10" t="s">
        <v>84</v>
      </c>
      <c r="KC10" s="11">
        <v>2.4569999999999999</v>
      </c>
      <c r="KD10" s="11">
        <v>2183647</v>
      </c>
      <c r="KE10" s="10"/>
      <c r="KL10" s="9">
        <v>130</v>
      </c>
      <c r="KM10" s="10" t="s">
        <v>87</v>
      </c>
      <c r="KN10" s="9">
        <v>2.1760000000000002</v>
      </c>
      <c r="KO10" s="29">
        <v>697286</v>
      </c>
      <c r="KP10" s="10"/>
      <c r="KW10" s="10">
        <v>123</v>
      </c>
      <c r="KX10" s="10" t="s">
        <v>84</v>
      </c>
      <c r="KY10" s="10">
        <v>2.95</v>
      </c>
      <c r="KZ10" s="35">
        <v>1809679</v>
      </c>
      <c r="LA10" s="10"/>
      <c r="LH10" s="10"/>
      <c r="LI10" s="10" t="s">
        <v>89</v>
      </c>
      <c r="LJ10" s="10">
        <v>2.7559999999999998</v>
      </c>
      <c r="LK10" s="35">
        <v>353291</v>
      </c>
      <c r="LL10" s="10"/>
      <c r="LS10" s="10">
        <v>123</v>
      </c>
      <c r="LT10" s="10" t="s">
        <v>84</v>
      </c>
      <c r="LU10" s="10">
        <v>3.9820000000000002</v>
      </c>
      <c r="LV10" s="35">
        <v>31987563</v>
      </c>
      <c r="LW10" s="10"/>
      <c r="ME10" s="10">
        <v>135</v>
      </c>
      <c r="MF10" s="10" t="s">
        <v>90</v>
      </c>
      <c r="MG10" s="10">
        <v>1.883</v>
      </c>
      <c r="MH10" s="35">
        <v>7471556</v>
      </c>
      <c r="MI10" s="10"/>
      <c r="MP10" s="10">
        <v>136</v>
      </c>
      <c r="MQ10" s="10" t="s">
        <v>92</v>
      </c>
      <c r="MR10" s="10">
        <v>1.722</v>
      </c>
      <c r="MS10" s="35">
        <v>2194187</v>
      </c>
      <c r="MT10" s="10"/>
      <c r="NB10" s="10"/>
      <c r="NC10" s="10" t="s">
        <v>93</v>
      </c>
      <c r="ND10" s="10">
        <v>2.7519999999999998</v>
      </c>
      <c r="NE10" s="35">
        <v>117179</v>
      </c>
      <c r="NF10" s="10"/>
      <c r="NM10" s="10">
        <v>132</v>
      </c>
      <c r="NN10" s="10" t="s">
        <v>95</v>
      </c>
      <c r="NO10" s="10">
        <v>3.097</v>
      </c>
      <c r="NP10" s="35">
        <v>4375318</v>
      </c>
      <c r="NQ10" s="10"/>
      <c r="NX10" s="10"/>
      <c r="NY10" s="10"/>
      <c r="NZ10" s="10"/>
      <c r="OA10" s="35"/>
      <c r="OB10" s="10"/>
      <c r="OI10" s="10"/>
      <c r="OJ10" s="10"/>
      <c r="OK10" s="10"/>
      <c r="OL10" s="35"/>
      <c r="OM10" s="10"/>
      <c r="OT10" s="10"/>
      <c r="OU10" s="10"/>
      <c r="OV10" s="10"/>
      <c r="OW10" s="35"/>
      <c r="OX10" s="10"/>
      <c r="PE10" s="10"/>
      <c r="PF10" s="10"/>
      <c r="PG10" s="10"/>
      <c r="PH10" s="35"/>
      <c r="PI10" s="10"/>
    </row>
    <row r="11" spans="3:429" x14ac:dyDescent="0.5">
      <c r="C11" s="9">
        <v>122</v>
      </c>
      <c r="D11" s="10" t="s">
        <v>74</v>
      </c>
      <c r="E11" s="11">
        <v>4.4779999999999998</v>
      </c>
      <c r="F11" s="32">
        <v>7898280</v>
      </c>
      <c r="G11" s="10"/>
      <c r="K11" s="9">
        <v>121</v>
      </c>
      <c r="L11" s="10" t="s">
        <v>75</v>
      </c>
      <c r="M11" s="11">
        <v>2.1139999999999999</v>
      </c>
      <c r="N11" s="11">
        <v>1435091</v>
      </c>
      <c r="O11" s="10"/>
      <c r="W11" s="9">
        <v>122</v>
      </c>
      <c r="X11" s="10" t="s">
        <v>75</v>
      </c>
      <c r="Y11" s="11">
        <v>2.0739999999999998</v>
      </c>
      <c r="Z11" s="11">
        <v>2518861</v>
      </c>
      <c r="AA11" s="10"/>
      <c r="AH11" s="9">
        <v>122</v>
      </c>
      <c r="AI11" s="10" t="s">
        <v>75</v>
      </c>
      <c r="AJ11" s="11">
        <v>2.145</v>
      </c>
      <c r="AK11" s="11">
        <v>4944634</v>
      </c>
      <c r="AL11" s="10"/>
      <c r="AS11" s="9">
        <v>122</v>
      </c>
      <c r="AT11" s="10" t="s">
        <v>75</v>
      </c>
      <c r="AU11" s="11">
        <v>2.4489999999999998</v>
      </c>
      <c r="AV11" s="11">
        <v>2860717</v>
      </c>
      <c r="AW11" s="10"/>
      <c r="BD11" s="9">
        <v>122</v>
      </c>
      <c r="BE11" s="10" t="s">
        <v>75</v>
      </c>
      <c r="BF11" s="11">
        <v>2.2719999999999998</v>
      </c>
      <c r="BG11" s="11">
        <v>791815</v>
      </c>
      <c r="BH11" s="10"/>
      <c r="BO11" s="9">
        <v>122</v>
      </c>
      <c r="BP11" s="10" t="s">
        <v>75</v>
      </c>
      <c r="BQ11" s="11">
        <v>2.1880000000000002</v>
      </c>
      <c r="BR11" s="11">
        <v>9222311</v>
      </c>
      <c r="BS11" s="10"/>
      <c r="BZ11" s="9">
        <v>122</v>
      </c>
      <c r="CA11" s="24" t="s">
        <v>75</v>
      </c>
      <c r="CB11" s="9">
        <v>2.266</v>
      </c>
      <c r="CC11" s="29">
        <v>4659662</v>
      </c>
      <c r="CD11" s="10"/>
      <c r="CK11" s="9">
        <v>122</v>
      </c>
      <c r="CL11" s="10" t="s">
        <v>75</v>
      </c>
      <c r="CM11" s="11">
        <v>2.3199999999999998</v>
      </c>
      <c r="CN11" s="11">
        <v>12866829</v>
      </c>
      <c r="CO11" s="10"/>
      <c r="CV11" s="9">
        <v>129</v>
      </c>
      <c r="CW11" s="10" t="s">
        <v>79</v>
      </c>
      <c r="CX11" s="11">
        <v>2.3319999999999999</v>
      </c>
      <c r="CY11" s="11">
        <v>8464239</v>
      </c>
      <c r="CZ11" s="10"/>
      <c r="DG11" s="9">
        <v>122</v>
      </c>
      <c r="DH11" s="10" t="s">
        <v>75</v>
      </c>
      <c r="DI11" s="11">
        <v>2.4300000000000002</v>
      </c>
      <c r="DJ11" s="11">
        <v>15287044</v>
      </c>
      <c r="DK11" s="10"/>
      <c r="DR11" s="9">
        <v>130</v>
      </c>
      <c r="DS11" s="10" t="s">
        <v>80</v>
      </c>
      <c r="DT11" s="11">
        <v>3.5379999999999998</v>
      </c>
      <c r="DU11" s="11">
        <v>12236244</v>
      </c>
      <c r="DV11" s="10"/>
      <c r="EC11" s="9">
        <v>122</v>
      </c>
      <c r="ED11" s="10" t="s">
        <v>75</v>
      </c>
      <c r="EE11" s="11">
        <v>2.1829999999999998</v>
      </c>
      <c r="EF11" s="11">
        <v>9259579</v>
      </c>
      <c r="EG11" s="10"/>
      <c r="EN11" s="9">
        <v>122</v>
      </c>
      <c r="EO11" s="10" t="s">
        <v>75</v>
      </c>
      <c r="EP11" s="11">
        <v>3.49</v>
      </c>
      <c r="EQ11" s="11">
        <v>17065394</v>
      </c>
      <c r="ER11" s="10"/>
      <c r="EY11" s="9">
        <v>122</v>
      </c>
      <c r="EZ11" s="10" t="s">
        <v>75</v>
      </c>
      <c r="FA11" s="11">
        <v>4.1920000000000002</v>
      </c>
      <c r="FB11" s="11">
        <v>24804369</v>
      </c>
      <c r="FC11" s="10"/>
      <c r="FJ11" s="9">
        <v>122</v>
      </c>
      <c r="FK11" s="10" t="s">
        <v>75</v>
      </c>
      <c r="FL11" s="11">
        <v>3.972</v>
      </c>
      <c r="FM11" s="11">
        <v>23694861</v>
      </c>
      <c r="FN11" s="10"/>
      <c r="FU11" s="9">
        <v>122</v>
      </c>
      <c r="FV11" s="10" t="s">
        <v>75</v>
      </c>
      <c r="FW11" s="11">
        <v>4.2930000000000001</v>
      </c>
      <c r="FX11" s="11">
        <v>8628398</v>
      </c>
      <c r="FY11" s="10"/>
      <c r="GF11" s="9">
        <v>122</v>
      </c>
      <c r="GG11" s="10" t="s">
        <v>75</v>
      </c>
      <c r="GH11" s="11">
        <v>5.3949999999999996</v>
      </c>
      <c r="GI11" s="11">
        <v>5509321</v>
      </c>
      <c r="GJ11" s="10"/>
      <c r="GQ11" s="9">
        <v>122</v>
      </c>
      <c r="GR11" s="10" t="s">
        <v>75</v>
      </c>
      <c r="GS11" s="11">
        <v>6.1429999999999998</v>
      </c>
      <c r="GT11" s="11">
        <v>15149197</v>
      </c>
      <c r="GU11" s="10"/>
      <c r="HB11" s="9">
        <v>122</v>
      </c>
      <c r="HC11" s="10" t="s">
        <v>75</v>
      </c>
      <c r="HD11" s="11">
        <v>6.5069999999999997</v>
      </c>
      <c r="HE11" s="11">
        <v>20265996</v>
      </c>
      <c r="HF11" s="10"/>
      <c r="HM11" s="9">
        <v>122</v>
      </c>
      <c r="HN11" s="10" t="s">
        <v>75</v>
      </c>
      <c r="HO11" s="11">
        <v>7.13</v>
      </c>
      <c r="HP11" s="11">
        <v>12362428</v>
      </c>
      <c r="HQ11" s="10"/>
      <c r="HX11" s="9">
        <v>122</v>
      </c>
      <c r="HY11" s="10" t="s">
        <v>75</v>
      </c>
      <c r="HZ11" s="11">
        <v>9.2970000000000006</v>
      </c>
      <c r="IA11" s="11">
        <v>14507610</v>
      </c>
      <c r="IB11" s="10"/>
      <c r="II11" s="9">
        <v>125</v>
      </c>
      <c r="IJ11" s="10" t="s">
        <v>82</v>
      </c>
      <c r="IK11" s="11">
        <v>1.5249999999999999</v>
      </c>
      <c r="IL11" s="11">
        <v>272755</v>
      </c>
      <c r="IM11" s="10"/>
      <c r="IT11" s="9"/>
      <c r="IU11" s="10"/>
      <c r="IV11" s="11"/>
      <c r="IW11" s="11"/>
      <c r="IX11" s="10"/>
      <c r="JE11" s="9">
        <v>123</v>
      </c>
      <c r="JF11" s="10" t="s">
        <v>84</v>
      </c>
      <c r="JG11" s="11">
        <v>2.097</v>
      </c>
      <c r="JH11" s="11">
        <v>126902</v>
      </c>
      <c r="JI11" s="10"/>
      <c r="JP11" s="9">
        <v>123</v>
      </c>
      <c r="JQ11" s="10" t="s">
        <v>84</v>
      </c>
      <c r="JR11" s="11">
        <v>2.2330000000000001</v>
      </c>
      <c r="JS11" s="11">
        <v>5450253</v>
      </c>
      <c r="JT11" s="10"/>
      <c r="KA11" s="9">
        <v>123</v>
      </c>
      <c r="KB11" s="10" t="s">
        <v>84</v>
      </c>
      <c r="KC11" s="11">
        <v>2.4460000000000002</v>
      </c>
      <c r="KD11" s="11">
        <v>2226102</v>
      </c>
      <c r="KE11" s="10"/>
      <c r="KL11" s="9">
        <v>130</v>
      </c>
      <c r="KM11" s="10" t="s">
        <v>87</v>
      </c>
      <c r="KN11" s="11">
        <v>2.169</v>
      </c>
      <c r="KO11" s="11">
        <v>690191</v>
      </c>
      <c r="KP11" s="10"/>
      <c r="KW11" s="10">
        <v>123</v>
      </c>
      <c r="KX11" s="10" t="s">
        <v>84</v>
      </c>
      <c r="KY11" s="10">
        <v>2.948</v>
      </c>
      <c r="KZ11" s="35">
        <v>1896199</v>
      </c>
      <c r="LA11" s="10"/>
      <c r="LH11" s="10"/>
      <c r="LI11" s="10" t="s">
        <v>89</v>
      </c>
      <c r="LJ11" s="10">
        <v>3.0830000000000002</v>
      </c>
      <c r="LK11" s="35">
        <v>326437</v>
      </c>
      <c r="LL11" s="10"/>
      <c r="LS11" s="10">
        <v>123</v>
      </c>
      <c r="LT11" s="10" t="s">
        <v>84</v>
      </c>
      <c r="LU11" s="10">
        <v>3.988</v>
      </c>
      <c r="LV11" s="35">
        <v>31679068</v>
      </c>
      <c r="LW11" s="10"/>
      <c r="ME11" s="10">
        <v>135</v>
      </c>
      <c r="MF11" s="10" t="s">
        <v>90</v>
      </c>
      <c r="MG11" s="10">
        <v>1.879</v>
      </c>
      <c r="MH11" s="35">
        <v>7339929</v>
      </c>
      <c r="MI11" s="10"/>
      <c r="MP11" s="10">
        <v>136</v>
      </c>
      <c r="MQ11" s="10" t="s">
        <v>92</v>
      </c>
      <c r="MR11" s="10">
        <v>1.7270000000000001</v>
      </c>
      <c r="MS11" s="35">
        <v>2285934</v>
      </c>
      <c r="MT11" s="10"/>
      <c r="NB11" s="10"/>
      <c r="NC11" s="10" t="s">
        <v>93</v>
      </c>
      <c r="ND11" s="10">
        <v>2.7189999999999999</v>
      </c>
      <c r="NE11" s="35">
        <v>118499</v>
      </c>
      <c r="NF11" s="10"/>
      <c r="NM11" s="10">
        <v>132</v>
      </c>
      <c r="NN11" s="10" t="s">
        <v>95</v>
      </c>
      <c r="NO11" s="10">
        <v>3.109</v>
      </c>
      <c r="NP11" s="35">
        <v>4446360</v>
      </c>
      <c r="NQ11" s="10"/>
      <c r="NX11" s="10"/>
      <c r="NY11" s="10"/>
      <c r="NZ11" s="10"/>
      <c r="OA11" s="35"/>
      <c r="OB11" s="10"/>
      <c r="OI11" s="10"/>
      <c r="OJ11" s="10"/>
      <c r="OK11" s="10"/>
      <c r="OL11" s="35"/>
      <c r="OM11" s="10"/>
      <c r="OT11" s="10"/>
      <c r="OU11" s="10"/>
      <c r="OV11" s="10"/>
      <c r="OW11" s="35"/>
      <c r="OX11" s="10"/>
      <c r="PE11" s="10"/>
      <c r="PF11" s="10"/>
      <c r="PG11" s="10"/>
      <c r="PH11" s="35"/>
      <c r="PI11" s="10"/>
    </row>
    <row r="12" spans="3:429" x14ac:dyDescent="0.5">
      <c r="C12" s="9"/>
      <c r="D12" s="10"/>
      <c r="E12" s="11"/>
      <c r="F12" s="32"/>
      <c r="G12" s="10"/>
      <c r="K12" s="9"/>
      <c r="L12" s="10"/>
      <c r="M12" s="11"/>
      <c r="N12" s="11"/>
      <c r="O12" s="10"/>
      <c r="W12" s="9"/>
      <c r="X12" s="10"/>
      <c r="Y12" s="11"/>
      <c r="Z12" s="11"/>
      <c r="AA12" s="10"/>
      <c r="AH12" s="9"/>
      <c r="AI12" s="10"/>
      <c r="AJ12" s="11"/>
      <c r="AK12" s="11"/>
      <c r="AL12" s="10"/>
      <c r="AS12" s="9"/>
      <c r="AT12" s="10"/>
      <c r="AU12" s="11"/>
      <c r="AV12" s="11"/>
      <c r="AW12" s="10"/>
      <c r="BD12" s="9"/>
      <c r="BE12" s="10"/>
      <c r="BF12" s="11"/>
      <c r="BG12" s="11"/>
      <c r="BH12" s="10"/>
      <c r="BO12" s="9"/>
      <c r="BP12" s="10"/>
      <c r="BQ12" s="11"/>
      <c r="BR12" s="11"/>
      <c r="BS12" s="10"/>
      <c r="BZ12" s="9"/>
      <c r="CA12" s="10"/>
      <c r="CB12" s="11"/>
      <c r="CC12" s="11"/>
      <c r="CD12" s="10"/>
      <c r="CK12" s="9"/>
      <c r="CL12" s="10"/>
      <c r="CM12" s="11"/>
      <c r="CN12" s="11"/>
      <c r="CO12" s="10"/>
      <c r="CV12" s="9"/>
      <c r="CW12" s="10"/>
      <c r="CX12" s="11"/>
      <c r="CY12" s="11"/>
      <c r="CZ12" s="10"/>
      <c r="DG12" s="9"/>
      <c r="DH12" s="10"/>
      <c r="DI12" s="11"/>
      <c r="DJ12" s="11"/>
      <c r="DK12" s="10"/>
      <c r="DR12" s="9"/>
      <c r="DS12" s="10"/>
      <c r="DT12" s="11"/>
      <c r="DU12" s="11"/>
      <c r="DV12" s="10"/>
      <c r="EC12" s="9"/>
      <c r="ED12" s="10"/>
      <c r="EE12" s="11"/>
      <c r="EF12" s="11"/>
      <c r="EG12" s="10"/>
      <c r="EN12" s="9"/>
      <c r="EO12" s="10"/>
      <c r="EP12" s="11"/>
      <c r="EQ12" s="11"/>
      <c r="ER12" s="10"/>
      <c r="EY12" s="9"/>
      <c r="EZ12" s="10"/>
      <c r="FA12" s="11"/>
      <c r="FB12" s="11"/>
      <c r="FC12" s="10"/>
      <c r="FJ12" s="9"/>
      <c r="FK12" s="10"/>
      <c r="FL12" s="11"/>
      <c r="FM12" s="11"/>
      <c r="FN12" s="10"/>
      <c r="FU12" s="9"/>
      <c r="FV12" s="10"/>
      <c r="FW12" s="11"/>
      <c r="FX12" s="11"/>
      <c r="FY12" s="10"/>
      <c r="GF12" s="9"/>
      <c r="GG12" s="10"/>
      <c r="GH12" s="11"/>
      <c r="GI12" s="11"/>
      <c r="GJ12" s="10"/>
      <c r="GQ12" s="9"/>
      <c r="GR12" s="10"/>
      <c r="GS12" s="11"/>
      <c r="GT12" s="11"/>
      <c r="GU12" s="10"/>
      <c r="HB12" s="9"/>
      <c r="HC12" s="10"/>
      <c r="HD12" s="11"/>
      <c r="HE12" s="11"/>
      <c r="HF12" s="10"/>
      <c r="HM12" s="9"/>
      <c r="HN12" s="10"/>
      <c r="HO12" s="11"/>
      <c r="HP12" s="11"/>
      <c r="HQ12" s="10"/>
      <c r="HX12" s="9"/>
      <c r="HY12" s="10"/>
      <c r="HZ12" s="11"/>
      <c r="IA12" s="11"/>
      <c r="IB12" s="10"/>
      <c r="II12" s="9"/>
      <c r="IJ12" s="10"/>
      <c r="IK12" s="11"/>
      <c r="IL12" s="11"/>
      <c r="IM12" s="10"/>
      <c r="IT12" s="9"/>
      <c r="IU12" s="10"/>
      <c r="IV12" s="11"/>
      <c r="IW12" s="11"/>
      <c r="IX12" s="10"/>
      <c r="JE12" s="9"/>
      <c r="JF12" s="10"/>
      <c r="JG12" s="11"/>
      <c r="JH12" s="11"/>
      <c r="JI12" s="10"/>
      <c r="JP12" s="9"/>
      <c r="JQ12" s="10"/>
      <c r="JR12" s="11"/>
      <c r="JS12" s="11"/>
      <c r="JT12" s="10"/>
      <c r="KA12" s="9"/>
      <c r="KB12" s="10"/>
      <c r="KC12" s="11"/>
      <c r="KD12" s="11"/>
      <c r="KE12" s="10"/>
      <c r="KL12" s="9"/>
      <c r="KM12" s="10"/>
      <c r="KN12" s="11"/>
      <c r="KO12" s="11"/>
      <c r="KP12" s="10"/>
      <c r="KW12" s="9"/>
      <c r="KX12" s="10"/>
      <c r="KY12" s="11"/>
      <c r="KZ12" s="11"/>
      <c r="LA12" s="10"/>
      <c r="LH12" s="9"/>
      <c r="LI12" s="10"/>
      <c r="LJ12" s="11"/>
      <c r="LK12" s="11"/>
      <c r="LL12" s="10"/>
      <c r="LS12" s="9"/>
      <c r="LT12" s="10"/>
      <c r="LU12" s="11"/>
      <c r="LV12" s="11"/>
      <c r="LW12" s="10"/>
      <c r="ME12" s="9"/>
      <c r="MF12" s="10"/>
      <c r="MG12" s="11"/>
      <c r="MH12" s="11"/>
      <c r="MI12" s="10"/>
      <c r="MP12" s="9"/>
      <c r="MQ12" s="10"/>
      <c r="MR12" s="11"/>
      <c r="MS12" s="11"/>
      <c r="MT12" s="10"/>
      <c r="NB12" s="9"/>
      <c r="NC12" s="10"/>
      <c r="ND12" s="11"/>
      <c r="NE12" s="11"/>
      <c r="NF12" s="10"/>
      <c r="NM12" s="9"/>
      <c r="NN12" s="10"/>
      <c r="NO12" s="11"/>
      <c r="NP12" s="11"/>
      <c r="NQ12" s="10"/>
      <c r="NX12" s="9"/>
      <c r="NY12" s="10"/>
      <c r="NZ12" s="11"/>
      <c r="OA12" s="11"/>
      <c r="OB12" s="10"/>
      <c r="OI12" s="9"/>
      <c r="OJ12" s="10"/>
      <c r="OK12" s="11"/>
      <c r="OL12" s="11"/>
      <c r="OM12" s="10"/>
      <c r="OT12" s="9"/>
      <c r="OU12" s="10"/>
      <c r="OV12" s="11"/>
      <c r="OW12" s="11"/>
      <c r="OX12" s="10"/>
      <c r="PE12" s="9"/>
      <c r="PF12" s="10"/>
      <c r="PG12" s="11"/>
      <c r="PH12" s="11"/>
      <c r="PI12" s="10"/>
    </row>
    <row r="13" spans="3:429" x14ac:dyDescent="0.5">
      <c r="C13" s="10"/>
      <c r="D13" s="10"/>
      <c r="E13" s="12" t="s">
        <v>5</v>
      </c>
      <c r="F13" s="33">
        <f>AVERAGE(F10:F12)</f>
        <v>7887564.5</v>
      </c>
      <c r="G13" s="10" t="s">
        <v>11</v>
      </c>
      <c r="K13" s="10"/>
      <c r="L13" s="10"/>
      <c r="M13" s="12" t="s">
        <v>5</v>
      </c>
      <c r="N13" s="15">
        <f>AVERAGE(N10:N12)</f>
        <v>1445019.5</v>
      </c>
      <c r="O13" s="10" t="s">
        <v>11</v>
      </c>
      <c r="W13" s="10"/>
      <c r="X13" s="10"/>
      <c r="Y13" s="12" t="s">
        <v>5</v>
      </c>
      <c r="Z13" s="15">
        <f>AVERAGE(Z10:Z12)</f>
        <v>2546988.5</v>
      </c>
      <c r="AA13" s="10" t="s">
        <v>11</v>
      </c>
      <c r="AH13" s="10"/>
      <c r="AI13" s="10"/>
      <c r="AJ13" s="12" t="s">
        <v>5</v>
      </c>
      <c r="AK13" s="15">
        <f>AVERAGE(AK10:AK12)</f>
        <v>4943771</v>
      </c>
      <c r="AL13" s="10" t="s">
        <v>11</v>
      </c>
      <c r="AS13" s="10"/>
      <c r="AT13" s="10"/>
      <c r="AU13" s="12" t="s">
        <v>5</v>
      </c>
      <c r="AV13" s="15">
        <f>AVERAGE(AV10:AV12)</f>
        <v>2864017.5</v>
      </c>
      <c r="AW13" s="10" t="s">
        <v>11</v>
      </c>
      <c r="BD13" s="10"/>
      <c r="BE13" s="10"/>
      <c r="BF13" s="12" t="s">
        <v>5</v>
      </c>
      <c r="BG13" s="15">
        <f>AVERAGE(BG10:BG12)</f>
        <v>784736.5</v>
      </c>
      <c r="BH13" s="10" t="s">
        <v>11</v>
      </c>
      <c r="BO13" s="10"/>
      <c r="BP13" s="10"/>
      <c r="BQ13" s="12" t="s">
        <v>5</v>
      </c>
      <c r="BR13" s="15">
        <f>AVERAGE(BR10:BR12)</f>
        <v>9203597.5</v>
      </c>
      <c r="BS13" s="10" t="s">
        <v>11</v>
      </c>
      <c r="BZ13" s="10"/>
      <c r="CA13" s="10"/>
      <c r="CB13" s="12" t="s">
        <v>5</v>
      </c>
      <c r="CC13" s="15">
        <f>AVERAGE(CC10:CC12)</f>
        <v>4628884.5</v>
      </c>
      <c r="CD13" s="10" t="s">
        <v>11</v>
      </c>
      <c r="CK13" s="10"/>
      <c r="CL13" s="10"/>
      <c r="CM13" s="12" t="s">
        <v>5</v>
      </c>
      <c r="CN13" s="15">
        <f>AVERAGE(CN10:CN12)</f>
        <v>12806168</v>
      </c>
      <c r="CO13" s="10" t="s">
        <v>11</v>
      </c>
      <c r="CV13" s="10"/>
      <c r="CW13" s="10"/>
      <c r="CX13" s="12" t="s">
        <v>5</v>
      </c>
      <c r="CY13" s="15">
        <f>AVERAGE(CY10:CY12)</f>
        <v>8442345.5</v>
      </c>
      <c r="CZ13" s="10" t="s">
        <v>11</v>
      </c>
      <c r="DG13" s="10"/>
      <c r="DH13" s="10"/>
      <c r="DI13" s="12" t="s">
        <v>5</v>
      </c>
      <c r="DJ13" s="15">
        <f>AVERAGE(DJ10:DJ12)</f>
        <v>15330834</v>
      </c>
      <c r="DK13" s="10" t="s">
        <v>11</v>
      </c>
      <c r="DR13" s="10"/>
      <c r="DS13" s="10"/>
      <c r="DT13" s="12" t="s">
        <v>5</v>
      </c>
      <c r="DU13" s="15">
        <f>AVERAGE(DU10:DU12)</f>
        <v>12494093.5</v>
      </c>
      <c r="DV13" s="10" t="s">
        <v>48</v>
      </c>
      <c r="EC13" s="10"/>
      <c r="ED13" s="10"/>
      <c r="EE13" s="12" t="s">
        <v>5</v>
      </c>
      <c r="EF13" s="15">
        <f>AVERAGE(EF10:EF12)</f>
        <v>9276099.5</v>
      </c>
      <c r="EG13" s="10" t="s">
        <v>11</v>
      </c>
      <c r="EN13" s="10"/>
      <c r="EO13" s="10"/>
      <c r="EP13" s="12" t="s">
        <v>5</v>
      </c>
      <c r="EQ13" s="15">
        <f>AVERAGE(EQ10:EQ12)</f>
        <v>16822598.5</v>
      </c>
      <c r="ER13" s="10" t="s">
        <v>11</v>
      </c>
      <c r="EY13" s="10"/>
      <c r="EZ13" s="10"/>
      <c r="FA13" s="12" t="s">
        <v>5</v>
      </c>
      <c r="FB13" s="15">
        <f>AVERAGE(FB10:FB12)</f>
        <v>24821127.5</v>
      </c>
      <c r="FC13" s="10" t="s">
        <v>11</v>
      </c>
      <c r="FJ13" s="10"/>
      <c r="FK13" s="10"/>
      <c r="FL13" s="12" t="s">
        <v>5</v>
      </c>
      <c r="FM13" s="15">
        <f>AVERAGE(FM10:FM12)</f>
        <v>23390401.5</v>
      </c>
      <c r="FN13" s="10" t="s">
        <v>11</v>
      </c>
      <c r="FU13" s="10"/>
      <c r="FV13" s="10"/>
      <c r="FW13" s="12" t="s">
        <v>5</v>
      </c>
      <c r="FX13" s="15">
        <f>AVERAGE(FX10:FX12)</f>
        <v>8551739.5</v>
      </c>
      <c r="FY13" s="10" t="s">
        <v>11</v>
      </c>
      <c r="GF13" s="10"/>
      <c r="GG13" s="10"/>
      <c r="GH13" s="12" t="s">
        <v>5</v>
      </c>
      <c r="GI13" s="15">
        <f>AVERAGE(GI10:GI12)</f>
        <v>5411399.5</v>
      </c>
      <c r="GJ13" s="10" t="s">
        <v>11</v>
      </c>
      <c r="GQ13" s="10"/>
      <c r="GR13" s="10"/>
      <c r="GS13" s="12" t="s">
        <v>5</v>
      </c>
      <c r="GT13" s="15">
        <f>AVERAGE(GT10:GT12)</f>
        <v>15173034.5</v>
      </c>
      <c r="GU13" s="10" t="s">
        <v>11</v>
      </c>
      <c r="HB13" s="10"/>
      <c r="HC13" s="10"/>
      <c r="HD13" s="12" t="s">
        <v>5</v>
      </c>
      <c r="HE13" s="15">
        <f>AVERAGE(HE10:HE12)</f>
        <v>20147344.5</v>
      </c>
      <c r="HF13" s="10" t="s">
        <v>11</v>
      </c>
      <c r="HM13" s="10"/>
      <c r="HN13" s="10"/>
      <c r="HO13" s="12" t="s">
        <v>5</v>
      </c>
      <c r="HP13" s="15">
        <f>AVERAGE(HP10:HP12)</f>
        <v>12185052.5</v>
      </c>
      <c r="HQ13" s="10" t="s">
        <v>11</v>
      </c>
      <c r="HX13" s="10"/>
      <c r="HY13" s="10"/>
      <c r="HZ13" s="12" t="s">
        <v>5</v>
      </c>
      <c r="IA13" s="15">
        <f>AVERAGE(IA10:IA12)</f>
        <v>14556699.5</v>
      </c>
      <c r="IB13" s="10" t="s">
        <v>11</v>
      </c>
      <c r="II13" s="10"/>
      <c r="IJ13" s="10"/>
      <c r="IK13" s="12" t="s">
        <v>5</v>
      </c>
      <c r="IL13" s="15">
        <f>AVERAGE(IL10:IL12)</f>
        <v>266071</v>
      </c>
      <c r="IM13" s="10" t="s">
        <v>48</v>
      </c>
      <c r="IT13" s="10"/>
      <c r="IU13" s="10"/>
      <c r="IV13" s="12" t="s">
        <v>5</v>
      </c>
      <c r="IW13" s="15" t="e">
        <f>AVERAGE(IW10:IW12)</f>
        <v>#DIV/0!</v>
      </c>
      <c r="IX13" s="10" t="s">
        <v>48</v>
      </c>
      <c r="JE13" s="10"/>
      <c r="JF13" s="10"/>
      <c r="JG13" s="12" t="s">
        <v>5</v>
      </c>
      <c r="JH13" s="15">
        <f>AVERAGE(JH10:JH12)</f>
        <v>130456.5</v>
      </c>
      <c r="JI13" s="10" t="s">
        <v>48</v>
      </c>
      <c r="JP13" s="10"/>
      <c r="JQ13" s="10"/>
      <c r="JR13" s="12" t="s">
        <v>5</v>
      </c>
      <c r="JS13" s="15">
        <f>AVERAGE(JS10:JS12)</f>
        <v>5344122</v>
      </c>
      <c r="JT13" s="10" t="s">
        <v>48</v>
      </c>
      <c r="KA13" s="10"/>
      <c r="KB13" s="10"/>
      <c r="KC13" s="12" t="s">
        <v>5</v>
      </c>
      <c r="KD13" s="15">
        <f>AVERAGE(KD10:KD12)</f>
        <v>2204874.5</v>
      </c>
      <c r="KE13" s="10" t="s">
        <v>48</v>
      </c>
      <c r="KL13" s="10"/>
      <c r="KM13" s="10"/>
      <c r="KN13" s="12" t="s">
        <v>5</v>
      </c>
      <c r="KO13" s="15">
        <f>AVERAGE(KO10:KO12)</f>
        <v>693738.5</v>
      </c>
      <c r="KP13" s="10" t="s">
        <v>11</v>
      </c>
      <c r="KW13" s="10"/>
      <c r="KX13" s="10"/>
      <c r="KY13" s="12" t="s">
        <v>5</v>
      </c>
      <c r="KZ13" s="15">
        <f>AVERAGE(KZ10:KZ12)</f>
        <v>1852939</v>
      </c>
      <c r="LA13" s="10" t="s">
        <v>48</v>
      </c>
      <c r="LH13" s="10"/>
      <c r="LI13" s="10"/>
      <c r="LJ13" s="12" t="s">
        <v>5</v>
      </c>
      <c r="LK13" s="15">
        <f>AVERAGE(LK10:LK12)</f>
        <v>339864</v>
      </c>
      <c r="LL13" s="10" t="s">
        <v>48</v>
      </c>
      <c r="LS13" s="10"/>
      <c r="LT13" s="10"/>
      <c r="LU13" s="12" t="s">
        <v>5</v>
      </c>
      <c r="LV13" s="15">
        <f>AVERAGE(LV10:LV12)</f>
        <v>31833315.5</v>
      </c>
      <c r="LW13" s="10" t="s">
        <v>48</v>
      </c>
      <c r="ME13" s="10"/>
      <c r="MF13" s="10"/>
      <c r="MG13" s="12" t="s">
        <v>5</v>
      </c>
      <c r="MH13" s="15">
        <f>AVERAGE(MH10:MH12)</f>
        <v>7405742.5</v>
      </c>
      <c r="MI13" s="10" t="s">
        <v>11</v>
      </c>
      <c r="MP13" s="10"/>
      <c r="MQ13" s="10"/>
      <c r="MR13" s="12" t="s">
        <v>5</v>
      </c>
      <c r="MS13" s="15">
        <f>AVERAGE(MS10:MS12)</f>
        <v>2240060.5</v>
      </c>
      <c r="MT13" s="10" t="s">
        <v>11</v>
      </c>
      <c r="NB13" s="10"/>
      <c r="NC13" s="10"/>
      <c r="ND13" s="12" t="s">
        <v>5</v>
      </c>
      <c r="NE13" s="15">
        <f>AVERAGE(NE10:NE12)</f>
        <v>117839</v>
      </c>
      <c r="NF13" s="10" t="s">
        <v>48</v>
      </c>
      <c r="NM13" s="10"/>
      <c r="NN13" s="10"/>
      <c r="NO13" s="12" t="s">
        <v>5</v>
      </c>
      <c r="NP13" s="15">
        <f>AVERAGE(NP10:NP12)</f>
        <v>4410839</v>
      </c>
      <c r="NQ13" s="10" t="s">
        <v>11</v>
      </c>
      <c r="NX13" s="10"/>
      <c r="NY13" s="10"/>
      <c r="NZ13" s="12" t="s">
        <v>5</v>
      </c>
      <c r="OA13" s="15" t="e">
        <f>AVERAGE(OA10:OA12)</f>
        <v>#DIV/0!</v>
      </c>
      <c r="OB13" s="10" t="s">
        <v>48</v>
      </c>
      <c r="OI13" s="10"/>
      <c r="OJ13" s="10"/>
      <c r="OK13" s="12" t="s">
        <v>5</v>
      </c>
      <c r="OL13" s="15" t="e">
        <f>AVERAGE(OL10:OL12)</f>
        <v>#DIV/0!</v>
      </c>
      <c r="OM13" s="10" t="s">
        <v>48</v>
      </c>
      <c r="OT13" s="10"/>
      <c r="OU13" s="10"/>
      <c r="OV13" s="12" t="s">
        <v>5</v>
      </c>
      <c r="OW13" s="15" t="e">
        <f>AVERAGE(OW10:OW12)</f>
        <v>#DIV/0!</v>
      </c>
      <c r="OX13" s="10" t="s">
        <v>48</v>
      </c>
      <c r="PE13" s="10"/>
      <c r="PF13" s="10"/>
      <c r="PG13" s="12" t="s">
        <v>5</v>
      </c>
      <c r="PH13" s="15" t="e">
        <f>AVERAGE(PH10:PH12)</f>
        <v>#DIV/0!</v>
      </c>
      <c r="PI13" s="10" t="s">
        <v>48</v>
      </c>
    </row>
    <row r="14" spans="3:429" x14ac:dyDescent="0.5">
      <c r="C14" s="10"/>
      <c r="D14" s="10"/>
      <c r="E14" s="12" t="s">
        <v>6</v>
      </c>
      <c r="F14" s="33">
        <f>STDEV(F10:F12)</f>
        <v>15154.005427608899</v>
      </c>
      <c r="G14" s="10"/>
      <c r="K14" s="10"/>
      <c r="L14" s="10"/>
      <c r="M14" s="12" t="s">
        <v>6</v>
      </c>
      <c r="N14" s="15">
        <f>STDEV(N10:N12)</f>
        <v>14041.019354021275</v>
      </c>
      <c r="O14" s="10"/>
      <c r="W14" s="10"/>
      <c r="X14" s="10"/>
      <c r="Y14" s="12" t="s">
        <v>6</v>
      </c>
      <c r="Z14" s="15">
        <f>STDEV(Z10:Z12)</f>
        <v>39778.291975649234</v>
      </c>
      <c r="AA14" s="10"/>
      <c r="AH14" s="10"/>
      <c r="AI14" s="10"/>
      <c r="AJ14" s="12" t="s">
        <v>6</v>
      </c>
      <c r="AK14" s="15">
        <f>STDEV(AK10:AK12)</f>
        <v>1220.4663043279811</v>
      </c>
      <c r="AL14" s="10"/>
      <c r="AS14" s="10"/>
      <c r="AT14" s="10"/>
      <c r="AU14" s="12" t="s">
        <v>6</v>
      </c>
      <c r="AV14" s="15">
        <f>STDEV(AV10:AV12)</f>
        <v>4667.6118626123998</v>
      </c>
      <c r="AW14" s="10"/>
      <c r="BD14" s="10"/>
      <c r="BE14" s="10"/>
      <c r="BF14" s="12" t="s">
        <v>6</v>
      </c>
      <c r="BG14" s="15">
        <f>STDEV(BG10:BG12)</f>
        <v>10010.510701257954</v>
      </c>
      <c r="BH14" s="10"/>
      <c r="BO14" s="10"/>
      <c r="BP14" s="10"/>
      <c r="BQ14" s="12" t="s">
        <v>6</v>
      </c>
      <c r="BR14" s="15">
        <f>STDEV(BR10:BR12)</f>
        <v>26464.885499468914</v>
      </c>
      <c r="BS14" s="10"/>
      <c r="BZ14" s="10"/>
      <c r="CA14" s="10"/>
      <c r="CB14" s="12" t="s">
        <v>6</v>
      </c>
      <c r="CC14" s="15">
        <f>STDEV(CC10:CC12)</f>
        <v>43525.957915937935</v>
      </c>
      <c r="CD14" s="10"/>
      <c r="CK14" s="10"/>
      <c r="CL14" s="10"/>
      <c r="CM14" s="12" t="s">
        <v>6</v>
      </c>
      <c r="CN14" s="15">
        <f>STDEV(CN10:CN12)</f>
        <v>85787.608907114321</v>
      </c>
      <c r="CO14" s="10"/>
      <c r="CV14" s="10"/>
      <c r="CW14" s="10"/>
      <c r="CX14" s="12" t="s">
        <v>6</v>
      </c>
      <c r="CY14" s="15">
        <f>STDEV(CY10:CY12)</f>
        <v>30962.084627815355</v>
      </c>
      <c r="CZ14" s="10"/>
      <c r="DG14" s="10"/>
      <c r="DH14" s="10"/>
      <c r="DI14" s="12" t="s">
        <v>6</v>
      </c>
      <c r="DJ14" s="15">
        <f>STDEV(DJ10:DJ12)</f>
        <v>61928.411896317833</v>
      </c>
      <c r="DK14" s="10"/>
      <c r="DR14" s="10"/>
      <c r="DS14" s="10"/>
      <c r="DT14" s="12" t="s">
        <v>6</v>
      </c>
      <c r="DU14" s="15">
        <f>STDEV(DU10:DU12)</f>
        <v>364654.25995112135</v>
      </c>
      <c r="DV14" s="10"/>
      <c r="EC14" s="10"/>
      <c r="ED14" s="10"/>
      <c r="EE14" s="12" t="s">
        <v>6</v>
      </c>
      <c r="EF14" s="15">
        <f>STDEV(EF10:EF12)</f>
        <v>23363.515157184716</v>
      </c>
      <c r="EG14" s="10"/>
      <c r="EN14" s="10"/>
      <c r="EO14" s="10"/>
      <c r="EP14" s="12" t="s">
        <v>6</v>
      </c>
      <c r="EQ14" s="15">
        <f>STDEV(EQ10:EQ12)</f>
        <v>343364.68898315681</v>
      </c>
      <c r="ER14" s="10"/>
      <c r="EY14" s="10"/>
      <c r="EZ14" s="10"/>
      <c r="FA14" s="12" t="s">
        <v>6</v>
      </c>
      <c r="FB14" s="15">
        <f>STDEV(FB10:FB12)</f>
        <v>23700.097985029512</v>
      </c>
      <c r="FC14" s="10"/>
      <c r="FJ14" s="10"/>
      <c r="FK14" s="10"/>
      <c r="FL14" s="12" t="s">
        <v>6</v>
      </c>
      <c r="FM14" s="15">
        <f>STDEV(FM10:FM12)</f>
        <v>430570.75409333134</v>
      </c>
      <c r="FN14" s="10"/>
      <c r="FU14" s="10"/>
      <c r="FV14" s="10"/>
      <c r="FW14" s="12" t="s">
        <v>6</v>
      </c>
      <c r="FX14" s="15">
        <f>STDEV(FX10:FX12)</f>
        <v>108411.4903711779</v>
      </c>
      <c r="FY14" s="10"/>
      <c r="GF14" s="10"/>
      <c r="GG14" s="10"/>
      <c r="GH14" s="12" t="s">
        <v>6</v>
      </c>
      <c r="GI14" s="15">
        <f>STDEV(GI10:GI12)</f>
        <v>138481.91334791703</v>
      </c>
      <c r="GJ14" s="10"/>
      <c r="GQ14" s="10"/>
      <c r="GR14" s="10"/>
      <c r="GS14" s="12" t="s">
        <v>6</v>
      </c>
      <c r="GT14" s="15">
        <f>STDEV(GT10:GT12)</f>
        <v>33711.31579306865</v>
      </c>
      <c r="GU14" s="10"/>
      <c r="HB14" s="10"/>
      <c r="HC14" s="10"/>
      <c r="HD14" s="12" t="s">
        <v>6</v>
      </c>
      <c r="HE14" s="15">
        <f>STDEV(HE10:HE12)</f>
        <v>167798.56049591128</v>
      </c>
      <c r="HF14" s="10"/>
      <c r="HM14" s="10"/>
      <c r="HN14" s="10"/>
      <c r="HO14" s="12" t="s">
        <v>6</v>
      </c>
      <c r="HP14" s="15">
        <f>STDEV(HP10:HP12)</f>
        <v>250846.83773270893</v>
      </c>
      <c r="HQ14" s="10"/>
      <c r="HX14" s="10"/>
      <c r="HY14" s="10"/>
      <c r="HZ14" s="12" t="s">
        <v>6</v>
      </c>
      <c r="IA14" s="15">
        <f>STDEV(IA10:IA12)</f>
        <v>69423.036670114045</v>
      </c>
      <c r="IB14" s="10"/>
      <c r="II14" s="10"/>
      <c r="IJ14" s="10"/>
      <c r="IK14" s="12" t="s">
        <v>6</v>
      </c>
      <c r="IL14" s="15">
        <f>STDEV(IL10:IL12)</f>
        <v>9452.6034509017682</v>
      </c>
      <c r="IM14" s="10"/>
      <c r="IT14" s="10"/>
      <c r="IU14" s="10"/>
      <c r="IV14" s="12" t="s">
        <v>6</v>
      </c>
      <c r="IW14" s="15" t="e">
        <f>STDEV(IW10:IW12)</f>
        <v>#DIV/0!</v>
      </c>
      <c r="IX14" s="10"/>
      <c r="JE14" s="10"/>
      <c r="JF14" s="10"/>
      <c r="JG14" s="12" t="s">
        <v>6</v>
      </c>
      <c r="JH14" s="15">
        <f>STDEV(JH10:JH12)</f>
        <v>5026.8221074551666</v>
      </c>
      <c r="JI14" s="10"/>
      <c r="JP14" s="10"/>
      <c r="JQ14" s="10"/>
      <c r="JR14" s="12" t="s">
        <v>6</v>
      </c>
      <c r="JS14" s="15">
        <f>STDEV(JS10:JS12)</f>
        <v>150091.89958821895</v>
      </c>
      <c r="JT14" s="10"/>
      <c r="KA14" s="10"/>
      <c r="KB14" s="10"/>
      <c r="KC14" s="12" t="s">
        <v>6</v>
      </c>
      <c r="KD14" s="15">
        <f>STDEV(KD10:KD12)</f>
        <v>30020.218395274875</v>
      </c>
      <c r="KE14" s="10"/>
      <c r="KL14" s="10"/>
      <c r="KM14" s="10"/>
      <c r="KN14" s="12" t="s">
        <v>6</v>
      </c>
      <c r="KO14" s="15">
        <f>STDEV(KO10:KO12)</f>
        <v>5016.9226125185551</v>
      </c>
      <c r="KP14" s="10"/>
      <c r="KW14" s="10"/>
      <c r="KX14" s="10"/>
      <c r="KY14" s="12" t="s">
        <v>6</v>
      </c>
      <c r="KZ14" s="15">
        <f>STDEV(KZ10:KZ12)</f>
        <v>61178.87870826009</v>
      </c>
      <c r="LA14" s="10"/>
      <c r="LH14" s="10"/>
      <c r="LI14" s="10"/>
      <c r="LJ14" s="12" t="s">
        <v>6</v>
      </c>
      <c r="LK14" s="15">
        <f>STDEV(LK10:LK12)</f>
        <v>18988.645501983548</v>
      </c>
      <c r="LL14" s="10"/>
      <c r="LS14" s="10"/>
      <c r="LT14" s="10"/>
      <c r="LU14" s="12" t="s">
        <v>6</v>
      </c>
      <c r="LV14" s="15">
        <f>STDEV(LV10:LV12)</f>
        <v>218138.90646214399</v>
      </c>
      <c r="LW14" s="10"/>
      <c r="ME14" s="10"/>
      <c r="MF14" s="10"/>
      <c r="MG14" s="12" t="s">
        <v>6</v>
      </c>
      <c r="MH14" s="15">
        <f>STDEV(MH10:MH12)</f>
        <v>93074.344287241693</v>
      </c>
      <c r="MI14" s="10"/>
      <c r="MP14" s="10"/>
      <c r="MQ14" s="10"/>
      <c r="MR14" s="12" t="s">
        <v>6</v>
      </c>
      <c r="MS14" s="15">
        <f>STDEV(MS10:MS12)</f>
        <v>64874.925853522174</v>
      </c>
      <c r="MT14" s="10"/>
      <c r="NB14" s="10"/>
      <c r="NC14" s="10"/>
      <c r="ND14" s="12" t="s">
        <v>6</v>
      </c>
      <c r="NE14" s="15">
        <f>STDEV(NE10:NE12)</f>
        <v>933.38095116624277</v>
      </c>
      <c r="NF14" s="10"/>
      <c r="NM14" s="10"/>
      <c r="NN14" s="10"/>
      <c r="NO14" s="12" t="s">
        <v>6</v>
      </c>
      <c r="NP14" s="15">
        <f>STDEV(NP10:NP12)</f>
        <v>50234.279949054711</v>
      </c>
      <c r="NQ14" s="10"/>
      <c r="NX14" s="10"/>
      <c r="NY14" s="10"/>
      <c r="NZ14" s="12" t="s">
        <v>6</v>
      </c>
      <c r="OA14" s="15" t="e">
        <f>STDEV(OA10:OA12)</f>
        <v>#DIV/0!</v>
      </c>
      <c r="OB14" s="10"/>
      <c r="OI14" s="10"/>
      <c r="OJ14" s="10"/>
      <c r="OK14" s="12" t="s">
        <v>6</v>
      </c>
      <c r="OL14" s="15" t="e">
        <f>STDEV(OL10:OL12)</f>
        <v>#DIV/0!</v>
      </c>
      <c r="OM14" s="10"/>
      <c r="OT14" s="10"/>
      <c r="OU14" s="10"/>
      <c r="OV14" s="12" t="s">
        <v>6</v>
      </c>
      <c r="OW14" s="15" t="e">
        <f>STDEV(OW10:OW12)</f>
        <v>#DIV/0!</v>
      </c>
      <c r="OX14" s="10"/>
      <c r="PE14" s="10"/>
      <c r="PF14" s="10"/>
      <c r="PG14" s="12" t="s">
        <v>6</v>
      </c>
      <c r="PH14" s="15" t="e">
        <f>STDEV(PH10:PH12)</f>
        <v>#DIV/0!</v>
      </c>
      <c r="PI14" s="10"/>
    </row>
    <row r="15" spans="3:429" x14ac:dyDescent="0.5">
      <c r="C15" s="10"/>
      <c r="D15" s="10"/>
      <c r="E15" s="12" t="s">
        <v>9</v>
      </c>
      <c r="F15" s="33">
        <f>(F14*100)/F13</f>
        <v>0.19212528059338088</v>
      </c>
      <c r="G15" s="10"/>
      <c r="K15" s="10"/>
      <c r="L15" s="10"/>
      <c r="M15" s="12" t="s">
        <v>9</v>
      </c>
      <c r="N15" s="15">
        <f>(N14*100)/N13</f>
        <v>0.97168372842174622</v>
      </c>
      <c r="O15" s="10"/>
      <c r="W15" s="10"/>
      <c r="X15" s="10"/>
      <c r="Y15" s="12" t="s">
        <v>9</v>
      </c>
      <c r="Z15" s="15">
        <f>(Z14*100)/Z13</f>
        <v>1.561777447194961</v>
      </c>
      <c r="AA15" s="10"/>
      <c r="AH15" s="10"/>
      <c r="AI15" s="10"/>
      <c r="AJ15" s="12" t="s">
        <v>9</v>
      </c>
      <c r="AK15" s="15">
        <f>(AK14*100)/AK13</f>
        <v>2.4686950595567251E-2</v>
      </c>
      <c r="AL15" s="10"/>
      <c r="AS15" s="10"/>
      <c r="AT15" s="10"/>
      <c r="AU15" s="12" t="s">
        <v>9</v>
      </c>
      <c r="AV15" s="15">
        <f>(AV14*100)/AV13</f>
        <v>0.16297427870508471</v>
      </c>
      <c r="AW15" s="10"/>
      <c r="BD15" s="10"/>
      <c r="BE15" s="10"/>
      <c r="BF15" s="12" t="s">
        <v>9</v>
      </c>
      <c r="BG15" s="15">
        <f>(BG14*100)/BG13</f>
        <v>1.2756524898813748</v>
      </c>
      <c r="BH15" s="10"/>
      <c r="BO15" s="10"/>
      <c r="BP15" s="10"/>
      <c r="BQ15" s="12" t="s">
        <v>9</v>
      </c>
      <c r="BR15" s="15">
        <f>(BR14*100)/BR13</f>
        <v>0.28754935773178814</v>
      </c>
      <c r="BS15" s="10"/>
      <c r="BZ15" s="10"/>
      <c r="CA15" s="10"/>
      <c r="CB15" s="12" t="s">
        <v>9</v>
      </c>
      <c r="CC15" s="15">
        <f>(CC14*100)/CC13</f>
        <v>0.94031203232523819</v>
      </c>
      <c r="CD15" s="10"/>
      <c r="CK15" s="10"/>
      <c r="CL15" s="10"/>
      <c r="CM15" s="12" t="s">
        <v>9</v>
      </c>
      <c r="CN15" s="15">
        <f>(CN14*100)/CN13</f>
        <v>0.66989288995048579</v>
      </c>
      <c r="CO15" s="10"/>
      <c r="CV15" s="10"/>
      <c r="CW15" s="10"/>
      <c r="CX15" s="12" t="s">
        <v>9</v>
      </c>
      <c r="CY15" s="15">
        <f>(CY14*100)/CY13</f>
        <v>0.36674742377950953</v>
      </c>
      <c r="CZ15" s="10"/>
      <c r="DG15" s="10"/>
      <c r="DH15" s="10"/>
      <c r="DI15" s="12" t="s">
        <v>9</v>
      </c>
      <c r="DJ15" s="15">
        <f>(DJ14*100)/DJ13</f>
        <v>0.40394679047674664</v>
      </c>
      <c r="DK15" s="10"/>
      <c r="DR15" s="10"/>
      <c r="DS15" s="10"/>
      <c r="DT15" s="12" t="s">
        <v>9</v>
      </c>
      <c r="DU15" s="15">
        <f>(DU14*100)/DU13</f>
        <v>2.918613182710065</v>
      </c>
      <c r="DV15" s="10"/>
      <c r="EC15" s="10"/>
      <c r="ED15" s="10"/>
      <c r="EE15" s="12" t="s">
        <v>9</v>
      </c>
      <c r="EF15" s="15">
        <f>(EF14*100)/EF13</f>
        <v>0.2518678799983195</v>
      </c>
      <c r="EG15" s="10"/>
      <c r="EN15" s="10"/>
      <c r="EO15" s="10"/>
      <c r="EP15" s="12" t="s">
        <v>9</v>
      </c>
      <c r="EQ15" s="15">
        <f>(EQ14*100)/EQ13</f>
        <v>2.0410918621350729</v>
      </c>
      <c r="ER15" s="10"/>
      <c r="EY15" s="10"/>
      <c r="EZ15" s="10"/>
      <c r="FA15" s="12" t="s">
        <v>9</v>
      </c>
      <c r="FB15" s="15">
        <f>(FB14*100)/FB13</f>
        <v>9.5483567315906612E-2</v>
      </c>
      <c r="FC15" s="10"/>
      <c r="FJ15" s="10"/>
      <c r="FK15" s="10"/>
      <c r="FL15" s="12" t="s">
        <v>9</v>
      </c>
      <c r="FM15" s="15">
        <f>(FM14*100)/FM13</f>
        <v>1.8408010400904462</v>
      </c>
      <c r="FN15" s="10"/>
      <c r="FU15" s="10"/>
      <c r="FV15" s="10"/>
      <c r="FW15" s="12" t="s">
        <v>9</v>
      </c>
      <c r="FX15" s="15">
        <f>(FX14*100)/FX13</f>
        <v>1.2677127310902994</v>
      </c>
      <c r="FY15" s="10"/>
      <c r="GF15" s="10"/>
      <c r="GG15" s="10"/>
      <c r="GH15" s="12" t="s">
        <v>9</v>
      </c>
      <c r="GI15" s="15">
        <f>(GI14*100)/GI13</f>
        <v>2.5590776165743638</v>
      </c>
      <c r="GJ15" s="10"/>
      <c r="GQ15" s="10"/>
      <c r="GR15" s="10"/>
      <c r="GS15" s="12" t="s">
        <v>9</v>
      </c>
      <c r="GT15" s="15">
        <f>(GT14*100)/GT13</f>
        <v>0.22217912832840822</v>
      </c>
      <c r="GU15" s="10"/>
      <c r="HB15" s="10"/>
      <c r="HC15" s="10"/>
      <c r="HD15" s="12" t="s">
        <v>9</v>
      </c>
      <c r="HE15" s="15">
        <f>(HE14*100)/HE13</f>
        <v>0.83285695787805325</v>
      </c>
      <c r="HF15" s="10"/>
      <c r="HM15" s="10"/>
      <c r="HN15" s="10"/>
      <c r="HO15" s="12" t="s">
        <v>9</v>
      </c>
      <c r="HP15" s="15">
        <f>(HP14*100)/HP13</f>
        <v>2.0586438813678392</v>
      </c>
      <c r="HQ15" s="10"/>
      <c r="HX15" s="10"/>
      <c r="HY15" s="10"/>
      <c r="HZ15" s="12" t="s">
        <v>9</v>
      </c>
      <c r="IA15" s="15">
        <f>(IA14*100)/IA13</f>
        <v>0.47691467883989802</v>
      </c>
      <c r="IB15" s="10"/>
      <c r="II15" s="10"/>
      <c r="IJ15" s="10"/>
      <c r="IK15" s="12" t="s">
        <v>9</v>
      </c>
      <c r="IL15" s="15">
        <f>(IL14*100)/IL13</f>
        <v>3.5526620529489379</v>
      </c>
      <c r="IM15" s="10"/>
      <c r="IT15" s="10"/>
      <c r="IU15" s="10"/>
      <c r="IV15" s="12" t="s">
        <v>9</v>
      </c>
      <c r="IW15" s="15" t="e">
        <f>(IW14*100)/IW13</f>
        <v>#DIV/0!</v>
      </c>
      <c r="IX15" s="10"/>
      <c r="JE15" s="10"/>
      <c r="JF15" s="10"/>
      <c r="JG15" s="12" t="s">
        <v>9</v>
      </c>
      <c r="JH15" s="15">
        <f>(JH14*100)/JH13</f>
        <v>3.8532553820278532</v>
      </c>
      <c r="JI15" s="10"/>
      <c r="JP15" s="10"/>
      <c r="JQ15" s="10"/>
      <c r="JR15" s="12" t="s">
        <v>9</v>
      </c>
      <c r="JS15" s="15">
        <f>(JS14*100)/JS13</f>
        <v>2.8085417883090793</v>
      </c>
      <c r="JT15" s="10"/>
      <c r="KA15" s="10"/>
      <c r="KB15" s="10"/>
      <c r="KC15" s="12" t="s">
        <v>9</v>
      </c>
      <c r="KD15" s="15">
        <f>(KD14*100)/KD13</f>
        <v>1.3615386451825204</v>
      </c>
      <c r="KE15" s="10"/>
      <c r="KL15" s="10"/>
      <c r="KM15" s="10"/>
      <c r="KN15" s="12" t="s">
        <v>9</v>
      </c>
      <c r="KO15" s="15">
        <f>(KO14*100)/KO13</f>
        <v>0.72317200393499215</v>
      </c>
      <c r="KP15" s="10"/>
      <c r="KW15" s="10"/>
      <c r="KX15" s="10"/>
      <c r="KY15" s="12" t="s">
        <v>9</v>
      </c>
      <c r="KZ15" s="15">
        <f>(KZ14*100)/KZ13</f>
        <v>3.3017211418325205</v>
      </c>
      <c r="LA15" s="10"/>
      <c r="LH15" s="10"/>
      <c r="LI15" s="10"/>
      <c r="LJ15" s="12" t="s">
        <v>9</v>
      </c>
      <c r="LK15" s="15">
        <f>(LK14*100)/LK13</f>
        <v>5.5871305881127595</v>
      </c>
      <c r="LL15" s="10"/>
      <c r="LS15" s="10"/>
      <c r="LT15" s="10"/>
      <c r="LU15" s="12" t="s">
        <v>9</v>
      </c>
      <c r="LV15" s="15">
        <f>(LV14*100)/LV13</f>
        <v>0.68525349319062911</v>
      </c>
      <c r="LW15" s="10"/>
      <c r="ME15" s="10"/>
      <c r="MF15" s="10"/>
      <c r="MG15" s="12" t="s">
        <v>9</v>
      </c>
      <c r="MH15" s="15">
        <f>(MH14*100)/MH13</f>
        <v>1.2567861262694686</v>
      </c>
      <c r="MI15" s="10"/>
      <c r="MP15" s="10"/>
      <c r="MQ15" s="10"/>
      <c r="MR15" s="12" t="s">
        <v>9</v>
      </c>
      <c r="MS15" s="15">
        <f>(MS14*100)/MS13</f>
        <v>2.8961238258306943</v>
      </c>
      <c r="MT15" s="10"/>
      <c r="NB15" s="10"/>
      <c r="NC15" s="10"/>
      <c r="ND15" s="12" t="s">
        <v>9</v>
      </c>
      <c r="NE15" s="15">
        <f>(NE14*100)/NE13</f>
        <v>0.792081527479224</v>
      </c>
      <c r="NF15" s="10"/>
      <c r="NM15" s="10"/>
      <c r="NN15" s="10"/>
      <c r="NO15" s="12" t="s">
        <v>9</v>
      </c>
      <c r="NP15" s="15">
        <f>(NP14*100)/NP13</f>
        <v>1.1388826467947415</v>
      </c>
      <c r="NQ15" s="10"/>
      <c r="NX15" s="10"/>
      <c r="NY15" s="10"/>
      <c r="NZ15" s="12" t="s">
        <v>9</v>
      </c>
      <c r="OA15" s="15" t="e">
        <f>(OA14*100)/OA13</f>
        <v>#DIV/0!</v>
      </c>
      <c r="OB15" s="10"/>
      <c r="OE15" s="10" t="s">
        <v>67</v>
      </c>
      <c r="OF15" s="21" t="s">
        <v>68</v>
      </c>
      <c r="OI15" s="10"/>
      <c r="OJ15" s="10"/>
      <c r="OK15" s="12" t="s">
        <v>9</v>
      </c>
      <c r="OL15" s="15" t="e">
        <f>(OL14*100)/OL13</f>
        <v>#DIV/0!</v>
      </c>
      <c r="OM15" s="10"/>
      <c r="OP15" s="10" t="s">
        <v>67</v>
      </c>
      <c r="OQ15" s="21" t="s">
        <v>68</v>
      </c>
      <c r="OT15" s="10"/>
      <c r="OU15" s="10"/>
      <c r="OV15" s="12" t="s">
        <v>9</v>
      </c>
      <c r="OW15" s="15" t="e">
        <f>(OW14*100)/OW13</f>
        <v>#DIV/0!</v>
      </c>
      <c r="OX15" s="10"/>
      <c r="PA15" s="10" t="s">
        <v>67</v>
      </c>
      <c r="PB15" s="21" t="s">
        <v>68</v>
      </c>
      <c r="PE15" s="10"/>
      <c r="PF15" s="10"/>
      <c r="PG15" s="12" t="s">
        <v>9</v>
      </c>
      <c r="PH15" s="15" t="e">
        <f>(PH14*100)/PH13</f>
        <v>#DIV/0!</v>
      </c>
      <c r="PI15" s="10"/>
      <c r="PL15" s="10" t="s">
        <v>67</v>
      </c>
      <c r="PM15" s="21" t="s">
        <v>68</v>
      </c>
    </row>
    <row r="16" spans="3:429" s="4" customFormat="1" x14ac:dyDescent="0.5">
      <c r="C16" s="13"/>
      <c r="D16" s="13"/>
      <c r="E16" s="14"/>
      <c r="F16" s="14"/>
      <c r="G16" s="13"/>
      <c r="L16" s="17"/>
      <c r="X16" s="17"/>
      <c r="AI16" s="17"/>
      <c r="AJ16" s="5"/>
      <c r="AK16" s="5"/>
      <c r="AT16" s="17"/>
      <c r="BE16" s="17"/>
      <c r="BP16" s="17"/>
      <c r="CA16" s="17"/>
      <c r="CL16" s="17"/>
      <c r="CW16" s="17"/>
      <c r="DH16" s="17"/>
      <c r="DS16" s="17"/>
      <c r="ED16" s="17"/>
      <c r="EO16" s="17"/>
      <c r="EZ16" s="17"/>
      <c r="FK16" s="17"/>
      <c r="FV16" s="17"/>
      <c r="GG16" s="17"/>
      <c r="GR16" s="17"/>
      <c r="HC16" s="17"/>
      <c r="HN16" s="17"/>
      <c r="HY16" s="17"/>
      <c r="IJ16" s="17"/>
      <c r="IU16" s="17"/>
      <c r="JF16" s="17"/>
      <c r="JQ16" s="17"/>
      <c r="KB16" s="17"/>
      <c r="KM16" s="17"/>
      <c r="KX16" s="17"/>
      <c r="LI16" s="17"/>
      <c r="LT16" s="17"/>
      <c r="MF16" s="17"/>
      <c r="MQ16" s="17"/>
      <c r="NC16" s="17"/>
      <c r="NN16" s="17"/>
      <c r="NY16" s="17"/>
      <c r="OJ16" s="17"/>
      <c r="OU16" s="17"/>
      <c r="PF16" s="17"/>
    </row>
    <row r="17" spans="1:441" s="4" customFormat="1" x14ac:dyDescent="0.5">
      <c r="C17" s="16" t="s">
        <v>12</v>
      </c>
      <c r="D17" s="20" t="s">
        <v>71</v>
      </c>
      <c r="E17" s="14"/>
      <c r="F17" s="14"/>
      <c r="G17" s="13"/>
      <c r="L17" s="17"/>
      <c r="R17" s="6" t="s">
        <v>16</v>
      </c>
      <c r="S17" s="6" t="s">
        <v>16</v>
      </c>
      <c r="T17" s="22"/>
      <c r="X17" s="17"/>
      <c r="AD17" s="6" t="s">
        <v>16</v>
      </c>
      <c r="AE17" s="6" t="s">
        <v>16</v>
      </c>
      <c r="AF17" s="22"/>
      <c r="AI17" s="17"/>
      <c r="AJ17" s="5"/>
      <c r="AK17" s="5"/>
      <c r="AO17" s="6" t="s">
        <v>16</v>
      </c>
      <c r="AP17" s="6" t="s">
        <v>16</v>
      </c>
      <c r="AQ17" s="22"/>
      <c r="AT17" s="17"/>
      <c r="AZ17" s="6" t="s">
        <v>16</v>
      </c>
      <c r="BA17" s="6" t="s">
        <v>16</v>
      </c>
      <c r="BB17" s="22"/>
      <c r="BE17" s="17"/>
      <c r="BK17" s="6" t="s">
        <v>16</v>
      </c>
      <c r="BL17" s="6" t="s">
        <v>16</v>
      </c>
      <c r="BM17" s="22"/>
      <c r="BP17" s="17"/>
      <c r="BV17" s="6" t="s">
        <v>16</v>
      </c>
      <c r="BW17" s="6" t="s">
        <v>16</v>
      </c>
      <c r="BX17" s="22"/>
      <c r="CA17" s="17"/>
      <c r="CG17" s="6" t="s">
        <v>16</v>
      </c>
      <c r="CH17" s="6" t="s">
        <v>16</v>
      </c>
      <c r="CI17" s="22"/>
      <c r="CL17" s="17"/>
      <c r="CR17" s="6" t="s">
        <v>16</v>
      </c>
      <c r="CS17" s="6" t="s">
        <v>16</v>
      </c>
      <c r="CT17" s="22"/>
      <c r="CW17" s="17"/>
      <c r="DC17" s="6" t="s">
        <v>16</v>
      </c>
      <c r="DD17" s="6" t="s">
        <v>16</v>
      </c>
      <c r="DE17" s="22"/>
      <c r="DH17" s="17"/>
      <c r="DN17" s="6" t="s">
        <v>16</v>
      </c>
      <c r="DO17" s="6" t="s">
        <v>16</v>
      </c>
      <c r="DP17" s="22"/>
      <c r="DS17" s="17"/>
      <c r="DY17" s="6" t="s">
        <v>16</v>
      </c>
      <c r="DZ17" s="6" t="s">
        <v>16</v>
      </c>
      <c r="EA17" s="22"/>
      <c r="ED17" s="17"/>
      <c r="EJ17" s="6" t="s">
        <v>16</v>
      </c>
      <c r="EK17" s="6" t="s">
        <v>16</v>
      </c>
      <c r="EL17" s="22"/>
      <c r="EO17" s="17"/>
      <c r="EU17" s="6" t="s">
        <v>16</v>
      </c>
      <c r="EV17" s="6" t="s">
        <v>16</v>
      </c>
      <c r="EW17" s="22"/>
      <c r="EZ17" s="17"/>
      <c r="FF17" s="6" t="s">
        <v>16</v>
      </c>
      <c r="FG17" s="6" t="s">
        <v>16</v>
      </c>
      <c r="FH17" s="22"/>
      <c r="FK17" s="17"/>
      <c r="FQ17" s="6" t="s">
        <v>16</v>
      </c>
      <c r="FR17" s="6" t="s">
        <v>16</v>
      </c>
      <c r="FS17" s="22"/>
      <c r="FV17" s="17"/>
      <c r="GB17" s="6" t="s">
        <v>16</v>
      </c>
      <c r="GC17" s="6" t="s">
        <v>16</v>
      </c>
      <c r="GD17" s="22"/>
      <c r="GG17" s="17"/>
      <c r="GM17" s="6" t="s">
        <v>16</v>
      </c>
      <c r="GN17" s="6" t="s">
        <v>16</v>
      </c>
      <c r="GO17" s="22"/>
      <c r="GR17" s="17"/>
      <c r="GX17" s="6" t="s">
        <v>16</v>
      </c>
      <c r="GY17" s="6" t="s">
        <v>16</v>
      </c>
      <c r="GZ17" s="22"/>
      <c r="HC17" s="17"/>
      <c r="HI17" s="6" t="s">
        <v>16</v>
      </c>
      <c r="HJ17" s="6" t="s">
        <v>16</v>
      </c>
      <c r="HK17" s="22"/>
      <c r="HN17" s="17"/>
      <c r="HT17" s="6" t="s">
        <v>16</v>
      </c>
      <c r="HU17" s="6" t="s">
        <v>16</v>
      </c>
      <c r="HV17" s="22"/>
      <c r="HY17" s="17"/>
      <c r="IE17" s="6" t="s">
        <v>16</v>
      </c>
      <c r="IF17" s="6" t="s">
        <v>16</v>
      </c>
      <c r="IG17" s="22"/>
      <c r="IJ17" s="17"/>
      <c r="IP17" s="6" t="s">
        <v>16</v>
      </c>
      <c r="IQ17" s="6" t="s">
        <v>16</v>
      </c>
      <c r="IR17" s="22"/>
      <c r="IU17" s="17"/>
      <c r="JA17" s="6" t="s">
        <v>16</v>
      </c>
      <c r="JB17" s="6" t="s">
        <v>16</v>
      </c>
      <c r="JC17" s="22"/>
      <c r="JF17" s="17"/>
      <c r="JL17" s="6" t="s">
        <v>16</v>
      </c>
      <c r="JM17" s="6" t="s">
        <v>16</v>
      </c>
      <c r="JN17" s="22"/>
      <c r="JQ17" s="17"/>
      <c r="JW17" s="6" t="s">
        <v>16</v>
      </c>
      <c r="JX17" s="6" t="s">
        <v>16</v>
      </c>
      <c r="JY17" s="22"/>
      <c r="KB17" s="17"/>
      <c r="KH17" s="6" t="s">
        <v>16</v>
      </c>
      <c r="KI17" s="6" t="s">
        <v>16</v>
      </c>
      <c r="KJ17" s="22"/>
      <c r="KM17" s="17"/>
      <c r="KS17" s="6" t="s">
        <v>16</v>
      </c>
      <c r="KT17" s="6" t="s">
        <v>16</v>
      </c>
      <c r="KU17" s="22"/>
      <c r="KX17" s="17"/>
      <c r="LD17" s="6" t="s">
        <v>16</v>
      </c>
      <c r="LE17" s="6" t="s">
        <v>16</v>
      </c>
      <c r="LF17" s="22"/>
      <c r="LI17" s="17"/>
      <c r="LO17" s="6" t="s">
        <v>16</v>
      </c>
      <c r="LP17" s="6" t="s">
        <v>16</v>
      </c>
      <c r="LQ17" s="22"/>
      <c r="LT17" s="17"/>
      <c r="LZ17" s="6" t="s">
        <v>16</v>
      </c>
      <c r="MA17" s="6" t="s">
        <v>16</v>
      </c>
      <c r="MB17" s="22"/>
      <c r="MF17" s="17"/>
      <c r="ML17" s="6" t="s">
        <v>16</v>
      </c>
      <c r="MM17" s="6" t="s">
        <v>16</v>
      </c>
      <c r="MN17" s="22"/>
      <c r="MQ17" s="17"/>
      <c r="MW17" s="6" t="s">
        <v>16</v>
      </c>
      <c r="MX17" s="6" t="s">
        <v>16</v>
      </c>
      <c r="MY17" s="22"/>
      <c r="NC17" s="17"/>
      <c r="NI17" s="6" t="s">
        <v>16</v>
      </c>
      <c r="NJ17" s="6" t="s">
        <v>16</v>
      </c>
      <c r="NK17" s="22"/>
      <c r="NN17" s="17"/>
      <c r="NT17" s="6" t="s">
        <v>16</v>
      </c>
      <c r="NU17" s="6" t="s">
        <v>16</v>
      </c>
      <c r="NV17" s="22"/>
      <c r="NY17" s="17"/>
      <c r="OE17" s="6" t="s">
        <v>16</v>
      </c>
      <c r="OF17" s="6" t="s">
        <v>16</v>
      </c>
      <c r="OG17" s="22"/>
      <c r="OJ17" s="17"/>
      <c r="OP17" s="6" t="s">
        <v>16</v>
      </c>
      <c r="OQ17" s="6" t="s">
        <v>16</v>
      </c>
      <c r="OR17" s="22"/>
      <c r="OU17" s="17"/>
      <c r="PA17" s="6" t="s">
        <v>16</v>
      </c>
      <c r="PB17" s="6" t="s">
        <v>16</v>
      </c>
      <c r="PC17" s="22"/>
      <c r="PF17" s="17"/>
      <c r="PL17" s="6" t="s">
        <v>16</v>
      </c>
      <c r="PM17" s="6" t="s">
        <v>16</v>
      </c>
      <c r="PN17" s="22"/>
    </row>
    <row r="18" spans="1:441" x14ac:dyDescent="0.5">
      <c r="N18" s="6" t="s">
        <v>16</v>
      </c>
      <c r="O18" s="6" t="s">
        <v>18</v>
      </c>
      <c r="P18" s="6" t="s">
        <v>16</v>
      </c>
      <c r="Q18" s="6" t="s">
        <v>22</v>
      </c>
      <c r="R18" s="6" t="s">
        <v>20</v>
      </c>
      <c r="S18" s="6" t="s">
        <v>20</v>
      </c>
      <c r="T18" s="23" t="s">
        <v>24</v>
      </c>
      <c r="Z18" s="6" t="s">
        <v>16</v>
      </c>
      <c r="AA18" s="6" t="s">
        <v>18</v>
      </c>
      <c r="AB18" s="6" t="s">
        <v>16</v>
      </c>
      <c r="AC18" s="6" t="s">
        <v>22</v>
      </c>
      <c r="AD18" s="6" t="s">
        <v>20</v>
      </c>
      <c r="AE18" s="6" t="s">
        <v>20</v>
      </c>
      <c r="AF18" s="23" t="s">
        <v>24</v>
      </c>
      <c r="AK18" s="6" t="s">
        <v>16</v>
      </c>
      <c r="AL18" s="6" t="s">
        <v>18</v>
      </c>
      <c r="AM18" s="6" t="s">
        <v>16</v>
      </c>
      <c r="AN18" s="6" t="s">
        <v>22</v>
      </c>
      <c r="AO18" s="6" t="s">
        <v>20</v>
      </c>
      <c r="AP18" s="6" t="s">
        <v>20</v>
      </c>
      <c r="AQ18" s="23" t="s">
        <v>24</v>
      </c>
      <c r="AV18" s="6" t="s">
        <v>16</v>
      </c>
      <c r="AW18" s="6" t="s">
        <v>18</v>
      </c>
      <c r="AX18" s="6" t="s">
        <v>16</v>
      </c>
      <c r="AY18" s="6" t="s">
        <v>22</v>
      </c>
      <c r="AZ18" s="6" t="s">
        <v>20</v>
      </c>
      <c r="BA18" s="6" t="s">
        <v>20</v>
      </c>
      <c r="BB18" s="23" t="s">
        <v>24</v>
      </c>
      <c r="BD18" s="4">
        <v>2</v>
      </c>
      <c r="BG18" s="6" t="s">
        <v>16</v>
      </c>
      <c r="BH18" s="6" t="s">
        <v>18</v>
      </c>
      <c r="BI18" s="6" t="s">
        <v>16</v>
      </c>
      <c r="BJ18" s="6" t="s">
        <v>22</v>
      </c>
      <c r="BK18" s="6" t="s">
        <v>20</v>
      </c>
      <c r="BL18" s="6" t="s">
        <v>20</v>
      </c>
      <c r="BM18" s="23" t="s">
        <v>24</v>
      </c>
      <c r="BR18" s="6" t="s">
        <v>16</v>
      </c>
      <c r="BS18" s="6" t="s">
        <v>18</v>
      </c>
      <c r="BT18" s="6" t="s">
        <v>16</v>
      </c>
      <c r="BU18" s="6" t="s">
        <v>22</v>
      </c>
      <c r="BV18" s="6" t="s">
        <v>20</v>
      </c>
      <c r="BW18" s="6" t="s">
        <v>20</v>
      </c>
      <c r="BX18" s="23" t="s">
        <v>24</v>
      </c>
      <c r="CC18" s="6" t="s">
        <v>16</v>
      </c>
      <c r="CD18" s="6" t="s">
        <v>18</v>
      </c>
      <c r="CE18" s="6" t="s">
        <v>16</v>
      </c>
      <c r="CF18" s="6" t="s">
        <v>22</v>
      </c>
      <c r="CG18" s="6" t="s">
        <v>20</v>
      </c>
      <c r="CH18" s="6" t="s">
        <v>20</v>
      </c>
      <c r="CI18" s="23" t="s">
        <v>24</v>
      </c>
      <c r="CN18" s="6" t="s">
        <v>16</v>
      </c>
      <c r="CO18" s="6" t="s">
        <v>18</v>
      </c>
      <c r="CP18" s="6" t="s">
        <v>16</v>
      </c>
      <c r="CQ18" s="6" t="s">
        <v>22</v>
      </c>
      <c r="CR18" s="6" t="s">
        <v>20</v>
      </c>
      <c r="CS18" s="6" t="s">
        <v>20</v>
      </c>
      <c r="CT18" s="23" t="s">
        <v>24</v>
      </c>
      <c r="CY18" s="6" t="s">
        <v>16</v>
      </c>
      <c r="CZ18" s="6" t="s">
        <v>18</v>
      </c>
      <c r="DA18" s="6" t="s">
        <v>16</v>
      </c>
      <c r="DB18" s="6" t="s">
        <v>22</v>
      </c>
      <c r="DC18" s="6" t="s">
        <v>20</v>
      </c>
      <c r="DD18" s="6" t="s">
        <v>20</v>
      </c>
      <c r="DE18" s="23" t="s">
        <v>24</v>
      </c>
      <c r="DJ18" s="6" t="s">
        <v>16</v>
      </c>
      <c r="DK18" s="6" t="s">
        <v>18</v>
      </c>
      <c r="DL18" s="6" t="s">
        <v>16</v>
      </c>
      <c r="DM18" s="6" t="s">
        <v>22</v>
      </c>
      <c r="DN18" s="6" t="s">
        <v>20</v>
      </c>
      <c r="DO18" s="6" t="s">
        <v>20</v>
      </c>
      <c r="DP18" s="23" t="s">
        <v>24</v>
      </c>
      <c r="DU18" s="6" t="s">
        <v>16</v>
      </c>
      <c r="DV18" s="6" t="s">
        <v>18</v>
      </c>
      <c r="DW18" s="6" t="s">
        <v>16</v>
      </c>
      <c r="DX18" s="6" t="s">
        <v>22</v>
      </c>
      <c r="DY18" s="6" t="s">
        <v>20</v>
      </c>
      <c r="DZ18" s="6" t="s">
        <v>20</v>
      </c>
      <c r="EA18" s="23" t="s">
        <v>24</v>
      </c>
      <c r="EF18" s="6" t="s">
        <v>16</v>
      </c>
      <c r="EG18" s="6" t="s">
        <v>18</v>
      </c>
      <c r="EH18" s="6" t="s">
        <v>16</v>
      </c>
      <c r="EI18" s="6" t="s">
        <v>22</v>
      </c>
      <c r="EJ18" s="6" t="s">
        <v>20</v>
      </c>
      <c r="EK18" s="6" t="s">
        <v>20</v>
      </c>
      <c r="EL18" s="23" t="s">
        <v>24</v>
      </c>
      <c r="EQ18" s="6" t="s">
        <v>16</v>
      </c>
      <c r="ER18" s="6" t="s">
        <v>18</v>
      </c>
      <c r="ES18" s="6" t="s">
        <v>16</v>
      </c>
      <c r="ET18" s="6" t="s">
        <v>22</v>
      </c>
      <c r="EU18" s="6" t="s">
        <v>20</v>
      </c>
      <c r="EV18" s="6" t="s">
        <v>20</v>
      </c>
      <c r="EW18" s="23" t="s">
        <v>24</v>
      </c>
      <c r="FB18" s="6" t="s">
        <v>16</v>
      </c>
      <c r="FC18" s="6" t="s">
        <v>18</v>
      </c>
      <c r="FD18" s="6" t="s">
        <v>16</v>
      </c>
      <c r="FE18" s="6" t="s">
        <v>22</v>
      </c>
      <c r="FF18" s="6" t="s">
        <v>20</v>
      </c>
      <c r="FG18" s="6" t="s">
        <v>20</v>
      </c>
      <c r="FH18" s="23" t="s">
        <v>24</v>
      </c>
      <c r="FM18" s="6" t="s">
        <v>16</v>
      </c>
      <c r="FN18" s="6" t="s">
        <v>18</v>
      </c>
      <c r="FO18" s="6" t="s">
        <v>16</v>
      </c>
      <c r="FP18" s="6" t="s">
        <v>22</v>
      </c>
      <c r="FQ18" s="6" t="s">
        <v>20</v>
      </c>
      <c r="FR18" s="6" t="s">
        <v>20</v>
      </c>
      <c r="FS18" s="23" t="s">
        <v>24</v>
      </c>
      <c r="FX18" s="6" t="s">
        <v>16</v>
      </c>
      <c r="FY18" s="6" t="s">
        <v>18</v>
      </c>
      <c r="FZ18" s="6" t="s">
        <v>16</v>
      </c>
      <c r="GA18" s="6" t="s">
        <v>22</v>
      </c>
      <c r="GB18" s="6" t="s">
        <v>20</v>
      </c>
      <c r="GC18" s="6" t="s">
        <v>20</v>
      </c>
      <c r="GD18" s="23" t="s">
        <v>24</v>
      </c>
      <c r="GI18" s="6" t="s">
        <v>16</v>
      </c>
      <c r="GJ18" s="6" t="s">
        <v>18</v>
      </c>
      <c r="GK18" s="6" t="s">
        <v>16</v>
      </c>
      <c r="GL18" s="6" t="s">
        <v>22</v>
      </c>
      <c r="GM18" s="6" t="s">
        <v>20</v>
      </c>
      <c r="GN18" s="6" t="s">
        <v>20</v>
      </c>
      <c r="GO18" s="23" t="s">
        <v>24</v>
      </c>
      <c r="GT18" s="6" t="s">
        <v>16</v>
      </c>
      <c r="GU18" s="6" t="s">
        <v>18</v>
      </c>
      <c r="GV18" s="6" t="s">
        <v>16</v>
      </c>
      <c r="GW18" s="6" t="s">
        <v>22</v>
      </c>
      <c r="GX18" s="6" t="s">
        <v>20</v>
      </c>
      <c r="GY18" s="6" t="s">
        <v>20</v>
      </c>
      <c r="GZ18" s="23" t="s">
        <v>24</v>
      </c>
      <c r="HE18" s="6" t="s">
        <v>16</v>
      </c>
      <c r="HF18" s="6" t="s">
        <v>18</v>
      </c>
      <c r="HG18" s="6" t="s">
        <v>16</v>
      </c>
      <c r="HH18" s="6" t="s">
        <v>22</v>
      </c>
      <c r="HI18" s="6" t="s">
        <v>20</v>
      </c>
      <c r="HJ18" s="6" t="s">
        <v>20</v>
      </c>
      <c r="HK18" s="23" t="s">
        <v>24</v>
      </c>
      <c r="HP18" s="6" t="s">
        <v>16</v>
      </c>
      <c r="HQ18" s="6" t="s">
        <v>18</v>
      </c>
      <c r="HR18" s="6" t="s">
        <v>16</v>
      </c>
      <c r="HS18" s="6" t="s">
        <v>22</v>
      </c>
      <c r="HT18" s="6" t="s">
        <v>20</v>
      </c>
      <c r="HU18" s="6" t="s">
        <v>20</v>
      </c>
      <c r="HV18" s="23" t="s">
        <v>24</v>
      </c>
      <c r="IA18" s="6" t="s">
        <v>16</v>
      </c>
      <c r="IB18" s="6" t="s">
        <v>18</v>
      </c>
      <c r="IC18" s="6" t="s">
        <v>16</v>
      </c>
      <c r="ID18" s="6" t="s">
        <v>22</v>
      </c>
      <c r="IE18" s="6" t="s">
        <v>20</v>
      </c>
      <c r="IF18" s="6" t="s">
        <v>20</v>
      </c>
      <c r="IG18" s="23" t="s">
        <v>24</v>
      </c>
      <c r="IL18" s="6" t="s">
        <v>16</v>
      </c>
      <c r="IM18" s="6" t="s">
        <v>18</v>
      </c>
      <c r="IN18" s="6" t="s">
        <v>16</v>
      </c>
      <c r="IO18" s="6" t="s">
        <v>22</v>
      </c>
      <c r="IP18" s="6" t="s">
        <v>20</v>
      </c>
      <c r="IQ18" s="6" t="s">
        <v>20</v>
      </c>
      <c r="IR18" s="23" t="s">
        <v>24</v>
      </c>
      <c r="IW18" s="6" t="s">
        <v>16</v>
      </c>
      <c r="IX18" s="6" t="s">
        <v>18</v>
      </c>
      <c r="IY18" s="6" t="s">
        <v>16</v>
      </c>
      <c r="IZ18" s="6" t="s">
        <v>22</v>
      </c>
      <c r="JA18" s="6" t="s">
        <v>20</v>
      </c>
      <c r="JB18" s="6" t="s">
        <v>20</v>
      </c>
      <c r="JC18" s="23" t="s">
        <v>24</v>
      </c>
      <c r="JH18" s="6" t="s">
        <v>16</v>
      </c>
      <c r="JI18" s="6" t="s">
        <v>18</v>
      </c>
      <c r="JJ18" s="6" t="s">
        <v>16</v>
      </c>
      <c r="JK18" s="6" t="s">
        <v>22</v>
      </c>
      <c r="JL18" s="6" t="s">
        <v>20</v>
      </c>
      <c r="JM18" s="6" t="s">
        <v>20</v>
      </c>
      <c r="JN18" s="23" t="s">
        <v>24</v>
      </c>
      <c r="JS18" s="6" t="s">
        <v>16</v>
      </c>
      <c r="JT18" s="6" t="s">
        <v>18</v>
      </c>
      <c r="JU18" s="6" t="s">
        <v>16</v>
      </c>
      <c r="JV18" s="6" t="s">
        <v>22</v>
      </c>
      <c r="JW18" s="6" t="s">
        <v>20</v>
      </c>
      <c r="JX18" s="6" t="s">
        <v>20</v>
      </c>
      <c r="JY18" s="23" t="s">
        <v>24</v>
      </c>
      <c r="KD18" s="6" t="s">
        <v>16</v>
      </c>
      <c r="KE18" s="6" t="s">
        <v>18</v>
      </c>
      <c r="KF18" s="6" t="s">
        <v>16</v>
      </c>
      <c r="KG18" s="6" t="s">
        <v>22</v>
      </c>
      <c r="KH18" s="6" t="s">
        <v>20</v>
      </c>
      <c r="KI18" s="6" t="s">
        <v>20</v>
      </c>
      <c r="KJ18" s="23" t="s">
        <v>24</v>
      </c>
      <c r="KO18" s="6" t="s">
        <v>16</v>
      </c>
      <c r="KP18" s="6" t="s">
        <v>18</v>
      </c>
      <c r="KQ18" s="6" t="s">
        <v>16</v>
      </c>
      <c r="KR18" s="6" t="s">
        <v>22</v>
      </c>
      <c r="KS18" s="6" t="s">
        <v>20</v>
      </c>
      <c r="KT18" s="6" t="s">
        <v>20</v>
      </c>
      <c r="KU18" s="23" t="s">
        <v>24</v>
      </c>
      <c r="KZ18" s="6" t="s">
        <v>16</v>
      </c>
      <c r="LA18" s="6" t="s">
        <v>18</v>
      </c>
      <c r="LB18" s="6" t="s">
        <v>16</v>
      </c>
      <c r="LC18" s="6" t="s">
        <v>22</v>
      </c>
      <c r="LD18" s="6" t="s">
        <v>20</v>
      </c>
      <c r="LE18" s="6" t="s">
        <v>20</v>
      </c>
      <c r="LF18" s="23" t="s">
        <v>24</v>
      </c>
      <c r="LK18" s="6" t="s">
        <v>16</v>
      </c>
      <c r="LL18" s="6" t="s">
        <v>18</v>
      </c>
      <c r="LM18" s="6" t="s">
        <v>16</v>
      </c>
      <c r="LN18" s="6" t="s">
        <v>22</v>
      </c>
      <c r="LO18" s="6" t="s">
        <v>20</v>
      </c>
      <c r="LP18" s="6" t="s">
        <v>20</v>
      </c>
      <c r="LQ18" s="23" t="s">
        <v>24</v>
      </c>
      <c r="LV18" s="6" t="s">
        <v>16</v>
      </c>
      <c r="LW18" s="6" t="s">
        <v>18</v>
      </c>
      <c r="LX18" s="6" t="s">
        <v>16</v>
      </c>
      <c r="LY18" s="6" t="s">
        <v>22</v>
      </c>
      <c r="LZ18" s="6" t="s">
        <v>20</v>
      </c>
      <c r="MA18" s="6" t="s">
        <v>20</v>
      </c>
      <c r="MB18" s="23" t="s">
        <v>24</v>
      </c>
      <c r="MH18" s="6" t="s">
        <v>16</v>
      </c>
      <c r="MI18" s="6" t="s">
        <v>18</v>
      </c>
      <c r="MJ18" s="6" t="s">
        <v>16</v>
      </c>
      <c r="MK18" s="6" t="s">
        <v>22</v>
      </c>
      <c r="ML18" s="6" t="s">
        <v>20</v>
      </c>
      <c r="MM18" s="6" t="s">
        <v>20</v>
      </c>
      <c r="MN18" s="23" t="s">
        <v>24</v>
      </c>
      <c r="MS18" s="6" t="s">
        <v>16</v>
      </c>
      <c r="MT18" s="6" t="s">
        <v>18</v>
      </c>
      <c r="MU18" s="6" t="s">
        <v>16</v>
      </c>
      <c r="MV18" s="6" t="s">
        <v>22</v>
      </c>
      <c r="MW18" s="6" t="s">
        <v>20</v>
      </c>
      <c r="MX18" s="6" t="s">
        <v>20</v>
      </c>
      <c r="MY18" s="23" t="s">
        <v>24</v>
      </c>
      <c r="NE18" s="6" t="s">
        <v>16</v>
      </c>
      <c r="NF18" s="6" t="s">
        <v>18</v>
      </c>
      <c r="NG18" s="6" t="s">
        <v>16</v>
      </c>
      <c r="NH18" s="6" t="s">
        <v>22</v>
      </c>
      <c r="NI18" s="6" t="s">
        <v>20</v>
      </c>
      <c r="NJ18" s="6" t="s">
        <v>20</v>
      </c>
      <c r="NK18" s="23" t="s">
        <v>24</v>
      </c>
      <c r="NP18" s="6" t="s">
        <v>16</v>
      </c>
      <c r="NQ18" s="6" t="s">
        <v>18</v>
      </c>
      <c r="NR18" s="6" t="s">
        <v>16</v>
      </c>
      <c r="NS18" s="6" t="s">
        <v>22</v>
      </c>
      <c r="NT18" s="6" t="s">
        <v>20</v>
      </c>
      <c r="NU18" s="6" t="s">
        <v>20</v>
      </c>
      <c r="NV18" s="23" t="s">
        <v>24</v>
      </c>
      <c r="OA18" s="6" t="s">
        <v>16</v>
      </c>
      <c r="OB18" s="6" t="s">
        <v>18</v>
      </c>
      <c r="OC18" s="6" t="s">
        <v>16</v>
      </c>
      <c r="OD18" s="6" t="s">
        <v>22</v>
      </c>
      <c r="OE18" s="6" t="s">
        <v>20</v>
      </c>
      <c r="OF18" s="6" t="s">
        <v>20</v>
      </c>
      <c r="OG18" s="23" t="s">
        <v>24</v>
      </c>
      <c r="OL18" s="6" t="s">
        <v>16</v>
      </c>
      <c r="OM18" s="6" t="s">
        <v>18</v>
      </c>
      <c r="ON18" s="6" t="s">
        <v>16</v>
      </c>
      <c r="OO18" s="6" t="s">
        <v>22</v>
      </c>
      <c r="OP18" s="6" t="s">
        <v>20</v>
      </c>
      <c r="OQ18" s="6" t="s">
        <v>20</v>
      </c>
      <c r="OR18" s="23" t="s">
        <v>24</v>
      </c>
      <c r="OW18" s="6" t="s">
        <v>16</v>
      </c>
      <c r="OX18" s="6" t="s">
        <v>18</v>
      </c>
      <c r="OY18" s="6" t="s">
        <v>16</v>
      </c>
      <c r="OZ18" s="6" t="s">
        <v>22</v>
      </c>
      <c r="PA18" s="6" t="s">
        <v>20</v>
      </c>
      <c r="PB18" s="6" t="s">
        <v>20</v>
      </c>
      <c r="PC18" s="23" t="s">
        <v>24</v>
      </c>
      <c r="PH18" s="6" t="s">
        <v>16</v>
      </c>
      <c r="PI18" s="6" t="s">
        <v>18</v>
      </c>
      <c r="PJ18" s="6" t="s">
        <v>16</v>
      </c>
      <c r="PK18" s="6" t="s">
        <v>22</v>
      </c>
      <c r="PL18" s="6" t="s">
        <v>20</v>
      </c>
      <c r="PM18" s="6" t="s">
        <v>20</v>
      </c>
      <c r="PN18" s="23" t="s">
        <v>24</v>
      </c>
    </row>
    <row r="19" spans="1:441" x14ac:dyDescent="0.5">
      <c r="C19" s="3" t="s">
        <v>1</v>
      </c>
      <c r="D19" s="2" t="s">
        <v>2</v>
      </c>
      <c r="E19" s="3" t="s">
        <v>3</v>
      </c>
      <c r="F19" s="3" t="s">
        <v>4</v>
      </c>
      <c r="G19" s="3" t="s">
        <v>8</v>
      </c>
      <c r="H19" s="6" t="s">
        <v>13</v>
      </c>
      <c r="I19" s="6"/>
      <c r="K19" s="6" t="s">
        <v>1</v>
      </c>
      <c r="L19" s="18" t="s">
        <v>2</v>
      </c>
      <c r="M19" s="6" t="s">
        <v>3</v>
      </c>
      <c r="N19" s="6" t="s">
        <v>17</v>
      </c>
      <c r="O19" s="6" t="s">
        <v>19</v>
      </c>
      <c r="P19" s="6" t="s">
        <v>20</v>
      </c>
      <c r="Q19" s="6"/>
      <c r="R19" s="6" t="s">
        <v>23</v>
      </c>
      <c r="S19" s="6" t="s">
        <v>21</v>
      </c>
      <c r="T19" s="23" t="s">
        <v>25</v>
      </c>
      <c r="W19" s="6" t="s">
        <v>1</v>
      </c>
      <c r="X19" s="18" t="s">
        <v>2</v>
      </c>
      <c r="Y19" s="6" t="s">
        <v>3</v>
      </c>
      <c r="Z19" s="6" t="s">
        <v>17</v>
      </c>
      <c r="AA19" s="6" t="s">
        <v>19</v>
      </c>
      <c r="AB19" s="6" t="s">
        <v>20</v>
      </c>
      <c r="AC19" s="6"/>
      <c r="AD19" s="6" t="s">
        <v>23</v>
      </c>
      <c r="AE19" s="6" t="s">
        <v>21</v>
      </c>
      <c r="AF19" s="23" t="s">
        <v>25</v>
      </c>
      <c r="AH19" s="6" t="s">
        <v>1</v>
      </c>
      <c r="AI19" s="18" t="s">
        <v>2</v>
      </c>
      <c r="AJ19" s="6" t="s">
        <v>3</v>
      </c>
      <c r="AK19" s="6" t="s">
        <v>17</v>
      </c>
      <c r="AL19" s="6" t="s">
        <v>19</v>
      </c>
      <c r="AM19" s="6" t="s">
        <v>20</v>
      </c>
      <c r="AN19" s="6"/>
      <c r="AO19" s="6" t="s">
        <v>23</v>
      </c>
      <c r="AP19" s="6" t="s">
        <v>21</v>
      </c>
      <c r="AQ19" s="23" t="s">
        <v>25</v>
      </c>
      <c r="AS19" s="6" t="s">
        <v>1</v>
      </c>
      <c r="AT19" s="18" t="s">
        <v>2</v>
      </c>
      <c r="AU19" s="6" t="s">
        <v>3</v>
      </c>
      <c r="AV19" s="6" t="s">
        <v>17</v>
      </c>
      <c r="AW19" s="6" t="s">
        <v>19</v>
      </c>
      <c r="AX19" s="6" t="s">
        <v>20</v>
      </c>
      <c r="AY19" s="6"/>
      <c r="AZ19" s="6" t="s">
        <v>23</v>
      </c>
      <c r="BA19" s="6" t="s">
        <v>21</v>
      </c>
      <c r="BB19" s="23" t="s">
        <v>25</v>
      </c>
      <c r="BD19" s="6" t="s">
        <v>1</v>
      </c>
      <c r="BE19" s="18" t="s">
        <v>2</v>
      </c>
      <c r="BF19" s="6" t="s">
        <v>3</v>
      </c>
      <c r="BG19" s="6" t="s">
        <v>17</v>
      </c>
      <c r="BH19" s="6" t="s">
        <v>19</v>
      </c>
      <c r="BI19" s="6" t="s">
        <v>20</v>
      </c>
      <c r="BJ19" s="6"/>
      <c r="BK19" s="6" t="s">
        <v>23</v>
      </c>
      <c r="BL19" s="6" t="s">
        <v>21</v>
      </c>
      <c r="BM19" s="23" t="s">
        <v>25</v>
      </c>
      <c r="BO19" s="6" t="s">
        <v>1</v>
      </c>
      <c r="BP19" s="18" t="s">
        <v>2</v>
      </c>
      <c r="BQ19" s="6" t="s">
        <v>3</v>
      </c>
      <c r="BR19" s="6" t="s">
        <v>17</v>
      </c>
      <c r="BS19" s="6" t="s">
        <v>19</v>
      </c>
      <c r="BT19" s="6" t="s">
        <v>20</v>
      </c>
      <c r="BU19" s="6"/>
      <c r="BV19" s="6" t="s">
        <v>23</v>
      </c>
      <c r="BW19" s="6" t="s">
        <v>21</v>
      </c>
      <c r="BX19" s="23" t="s">
        <v>25</v>
      </c>
      <c r="BZ19" s="6" t="s">
        <v>1</v>
      </c>
      <c r="CA19" s="18" t="s">
        <v>2</v>
      </c>
      <c r="CB19" s="6" t="s">
        <v>3</v>
      </c>
      <c r="CC19" s="6" t="s">
        <v>17</v>
      </c>
      <c r="CD19" s="6" t="s">
        <v>19</v>
      </c>
      <c r="CE19" s="6" t="s">
        <v>20</v>
      </c>
      <c r="CF19" s="6"/>
      <c r="CG19" s="6" t="s">
        <v>23</v>
      </c>
      <c r="CH19" s="6" t="s">
        <v>21</v>
      </c>
      <c r="CI19" s="23" t="s">
        <v>25</v>
      </c>
      <c r="CK19" s="6" t="s">
        <v>1</v>
      </c>
      <c r="CL19" s="18" t="s">
        <v>2</v>
      </c>
      <c r="CM19" s="6" t="s">
        <v>3</v>
      </c>
      <c r="CN19" s="6" t="s">
        <v>17</v>
      </c>
      <c r="CO19" s="6" t="s">
        <v>19</v>
      </c>
      <c r="CP19" s="6" t="s">
        <v>20</v>
      </c>
      <c r="CQ19" s="6"/>
      <c r="CR19" s="6" t="s">
        <v>23</v>
      </c>
      <c r="CS19" s="6" t="s">
        <v>21</v>
      </c>
      <c r="CT19" s="23" t="s">
        <v>25</v>
      </c>
      <c r="CV19" s="6" t="s">
        <v>1</v>
      </c>
      <c r="CW19" s="18" t="s">
        <v>2</v>
      </c>
      <c r="CX19" s="6" t="s">
        <v>3</v>
      </c>
      <c r="CY19" s="6" t="s">
        <v>17</v>
      </c>
      <c r="CZ19" s="6" t="s">
        <v>19</v>
      </c>
      <c r="DA19" s="6" t="s">
        <v>20</v>
      </c>
      <c r="DB19" s="6"/>
      <c r="DC19" s="6" t="s">
        <v>23</v>
      </c>
      <c r="DD19" s="6" t="s">
        <v>21</v>
      </c>
      <c r="DE19" s="23" t="s">
        <v>25</v>
      </c>
      <c r="DG19" s="6" t="s">
        <v>1</v>
      </c>
      <c r="DH19" s="18" t="s">
        <v>2</v>
      </c>
      <c r="DI19" s="6" t="s">
        <v>3</v>
      </c>
      <c r="DJ19" s="6" t="s">
        <v>17</v>
      </c>
      <c r="DK19" s="6" t="s">
        <v>19</v>
      </c>
      <c r="DL19" s="6" t="s">
        <v>20</v>
      </c>
      <c r="DM19" s="6"/>
      <c r="DN19" s="6" t="s">
        <v>23</v>
      </c>
      <c r="DO19" s="6" t="s">
        <v>21</v>
      </c>
      <c r="DP19" s="23" t="s">
        <v>25</v>
      </c>
      <c r="DR19" s="6" t="s">
        <v>1</v>
      </c>
      <c r="DS19" s="18" t="s">
        <v>2</v>
      </c>
      <c r="DT19" s="6" t="s">
        <v>3</v>
      </c>
      <c r="DU19" s="6" t="s">
        <v>17</v>
      </c>
      <c r="DV19" s="6" t="s">
        <v>19</v>
      </c>
      <c r="DW19" s="6" t="s">
        <v>20</v>
      </c>
      <c r="DX19" s="6"/>
      <c r="DY19" s="6" t="s">
        <v>23</v>
      </c>
      <c r="DZ19" s="6" t="s">
        <v>21</v>
      </c>
      <c r="EA19" s="23" t="s">
        <v>25</v>
      </c>
      <c r="EC19" s="6" t="s">
        <v>1</v>
      </c>
      <c r="ED19" s="18" t="s">
        <v>2</v>
      </c>
      <c r="EE19" s="6" t="s">
        <v>3</v>
      </c>
      <c r="EF19" s="6" t="s">
        <v>17</v>
      </c>
      <c r="EG19" s="6" t="s">
        <v>19</v>
      </c>
      <c r="EH19" s="6" t="s">
        <v>20</v>
      </c>
      <c r="EI19" s="6"/>
      <c r="EJ19" s="6" t="s">
        <v>23</v>
      </c>
      <c r="EK19" s="6" t="s">
        <v>21</v>
      </c>
      <c r="EL19" s="23" t="s">
        <v>25</v>
      </c>
      <c r="EN19" s="6" t="s">
        <v>1</v>
      </c>
      <c r="EO19" s="18" t="s">
        <v>2</v>
      </c>
      <c r="EP19" s="6" t="s">
        <v>3</v>
      </c>
      <c r="EQ19" s="6" t="s">
        <v>17</v>
      </c>
      <c r="ER19" s="6" t="s">
        <v>19</v>
      </c>
      <c r="ES19" s="6" t="s">
        <v>20</v>
      </c>
      <c r="ET19" s="6"/>
      <c r="EU19" s="6" t="s">
        <v>23</v>
      </c>
      <c r="EV19" s="6" t="s">
        <v>21</v>
      </c>
      <c r="EW19" s="23" t="s">
        <v>25</v>
      </c>
      <c r="EY19" s="6" t="s">
        <v>1</v>
      </c>
      <c r="EZ19" s="18" t="s">
        <v>2</v>
      </c>
      <c r="FA19" s="6" t="s">
        <v>3</v>
      </c>
      <c r="FB19" s="6" t="s">
        <v>17</v>
      </c>
      <c r="FC19" s="6" t="s">
        <v>19</v>
      </c>
      <c r="FD19" s="6" t="s">
        <v>20</v>
      </c>
      <c r="FE19" s="6"/>
      <c r="FF19" s="6" t="s">
        <v>23</v>
      </c>
      <c r="FG19" s="6" t="s">
        <v>21</v>
      </c>
      <c r="FH19" s="23" t="s">
        <v>25</v>
      </c>
      <c r="FJ19" s="6" t="s">
        <v>1</v>
      </c>
      <c r="FK19" s="18" t="s">
        <v>2</v>
      </c>
      <c r="FL19" s="6" t="s">
        <v>3</v>
      </c>
      <c r="FM19" s="6" t="s">
        <v>17</v>
      </c>
      <c r="FN19" s="6" t="s">
        <v>19</v>
      </c>
      <c r="FO19" s="6" t="s">
        <v>20</v>
      </c>
      <c r="FP19" s="6"/>
      <c r="FQ19" s="6" t="s">
        <v>23</v>
      </c>
      <c r="FR19" s="6" t="s">
        <v>21</v>
      </c>
      <c r="FS19" s="23" t="s">
        <v>25</v>
      </c>
      <c r="FU19" s="6" t="s">
        <v>1</v>
      </c>
      <c r="FV19" s="18" t="s">
        <v>2</v>
      </c>
      <c r="FW19" s="6" t="s">
        <v>3</v>
      </c>
      <c r="FX19" s="6" t="s">
        <v>17</v>
      </c>
      <c r="FY19" s="6" t="s">
        <v>19</v>
      </c>
      <c r="FZ19" s="6" t="s">
        <v>20</v>
      </c>
      <c r="GA19" s="6"/>
      <c r="GB19" s="6" t="s">
        <v>23</v>
      </c>
      <c r="GC19" s="6" t="s">
        <v>21</v>
      </c>
      <c r="GD19" s="23" t="s">
        <v>25</v>
      </c>
      <c r="GF19" s="6" t="s">
        <v>1</v>
      </c>
      <c r="GG19" s="18" t="s">
        <v>2</v>
      </c>
      <c r="GH19" s="6" t="s">
        <v>3</v>
      </c>
      <c r="GI19" s="6" t="s">
        <v>17</v>
      </c>
      <c r="GJ19" s="6" t="s">
        <v>19</v>
      </c>
      <c r="GK19" s="6" t="s">
        <v>20</v>
      </c>
      <c r="GL19" s="6"/>
      <c r="GM19" s="6" t="s">
        <v>23</v>
      </c>
      <c r="GN19" s="6" t="s">
        <v>21</v>
      </c>
      <c r="GO19" s="23" t="s">
        <v>25</v>
      </c>
      <c r="GQ19" s="6" t="s">
        <v>1</v>
      </c>
      <c r="GR19" s="18" t="s">
        <v>2</v>
      </c>
      <c r="GS19" s="6" t="s">
        <v>3</v>
      </c>
      <c r="GT19" s="6" t="s">
        <v>17</v>
      </c>
      <c r="GU19" s="6" t="s">
        <v>19</v>
      </c>
      <c r="GV19" s="6" t="s">
        <v>20</v>
      </c>
      <c r="GW19" s="6"/>
      <c r="GX19" s="6" t="s">
        <v>23</v>
      </c>
      <c r="GY19" s="6" t="s">
        <v>21</v>
      </c>
      <c r="GZ19" s="23" t="s">
        <v>25</v>
      </c>
      <c r="HB19" s="6" t="s">
        <v>1</v>
      </c>
      <c r="HC19" s="18" t="s">
        <v>2</v>
      </c>
      <c r="HD19" s="6" t="s">
        <v>3</v>
      </c>
      <c r="HE19" s="6" t="s">
        <v>17</v>
      </c>
      <c r="HF19" s="6" t="s">
        <v>19</v>
      </c>
      <c r="HG19" s="6" t="s">
        <v>20</v>
      </c>
      <c r="HH19" s="6"/>
      <c r="HI19" s="6" t="s">
        <v>23</v>
      </c>
      <c r="HJ19" s="6" t="s">
        <v>21</v>
      </c>
      <c r="HK19" s="23" t="s">
        <v>25</v>
      </c>
      <c r="HM19" s="6" t="s">
        <v>1</v>
      </c>
      <c r="HN19" s="18" t="s">
        <v>2</v>
      </c>
      <c r="HO19" s="6" t="s">
        <v>3</v>
      </c>
      <c r="HP19" s="6" t="s">
        <v>17</v>
      </c>
      <c r="HQ19" s="6" t="s">
        <v>19</v>
      </c>
      <c r="HR19" s="6" t="s">
        <v>20</v>
      </c>
      <c r="HS19" s="6"/>
      <c r="HT19" s="6" t="s">
        <v>23</v>
      </c>
      <c r="HU19" s="6" t="s">
        <v>21</v>
      </c>
      <c r="HV19" s="23" t="s">
        <v>25</v>
      </c>
      <c r="HX19" s="6" t="s">
        <v>1</v>
      </c>
      <c r="HY19" s="18" t="s">
        <v>2</v>
      </c>
      <c r="HZ19" s="6" t="s">
        <v>3</v>
      </c>
      <c r="IA19" s="6" t="s">
        <v>17</v>
      </c>
      <c r="IB19" s="6" t="s">
        <v>19</v>
      </c>
      <c r="IC19" s="6" t="s">
        <v>20</v>
      </c>
      <c r="ID19" s="6"/>
      <c r="IE19" s="6" t="s">
        <v>23</v>
      </c>
      <c r="IF19" s="6" t="s">
        <v>21</v>
      </c>
      <c r="IG19" s="23" t="s">
        <v>25</v>
      </c>
      <c r="II19" s="6" t="s">
        <v>1</v>
      </c>
      <c r="IJ19" s="18" t="s">
        <v>2</v>
      </c>
      <c r="IK19" s="6" t="s">
        <v>3</v>
      </c>
      <c r="IL19" s="6" t="s">
        <v>17</v>
      </c>
      <c r="IM19" s="6" t="s">
        <v>19</v>
      </c>
      <c r="IN19" s="6" t="s">
        <v>20</v>
      </c>
      <c r="IO19" s="6"/>
      <c r="IP19" s="6" t="s">
        <v>23</v>
      </c>
      <c r="IQ19" s="6" t="s">
        <v>21</v>
      </c>
      <c r="IR19" s="23" t="s">
        <v>25</v>
      </c>
      <c r="IT19" s="6" t="s">
        <v>1</v>
      </c>
      <c r="IU19" s="18" t="s">
        <v>2</v>
      </c>
      <c r="IV19" s="6" t="s">
        <v>3</v>
      </c>
      <c r="IW19" s="6" t="s">
        <v>17</v>
      </c>
      <c r="IX19" s="6" t="s">
        <v>19</v>
      </c>
      <c r="IY19" s="6" t="s">
        <v>20</v>
      </c>
      <c r="IZ19" s="6"/>
      <c r="JA19" s="6" t="s">
        <v>23</v>
      </c>
      <c r="JB19" s="6" t="s">
        <v>21</v>
      </c>
      <c r="JC19" s="23" t="s">
        <v>25</v>
      </c>
      <c r="JE19" s="6" t="s">
        <v>1</v>
      </c>
      <c r="JF19" s="18" t="s">
        <v>2</v>
      </c>
      <c r="JG19" s="6" t="s">
        <v>3</v>
      </c>
      <c r="JH19" s="6" t="s">
        <v>17</v>
      </c>
      <c r="JI19" s="6" t="s">
        <v>19</v>
      </c>
      <c r="JJ19" s="6" t="s">
        <v>20</v>
      </c>
      <c r="JK19" s="6"/>
      <c r="JL19" s="6" t="s">
        <v>23</v>
      </c>
      <c r="JM19" s="6" t="s">
        <v>21</v>
      </c>
      <c r="JN19" s="23" t="s">
        <v>25</v>
      </c>
      <c r="JP19" s="6" t="s">
        <v>1</v>
      </c>
      <c r="JQ19" s="18" t="s">
        <v>2</v>
      </c>
      <c r="JR19" s="6" t="s">
        <v>3</v>
      </c>
      <c r="JS19" s="6" t="s">
        <v>17</v>
      </c>
      <c r="JT19" s="6" t="s">
        <v>19</v>
      </c>
      <c r="JU19" s="6" t="s">
        <v>20</v>
      </c>
      <c r="JV19" s="6"/>
      <c r="JW19" s="6" t="s">
        <v>23</v>
      </c>
      <c r="JX19" s="6" t="s">
        <v>21</v>
      </c>
      <c r="JY19" s="23" t="s">
        <v>25</v>
      </c>
      <c r="KA19" s="6" t="s">
        <v>1</v>
      </c>
      <c r="KB19" s="18" t="s">
        <v>2</v>
      </c>
      <c r="KC19" s="6" t="s">
        <v>3</v>
      </c>
      <c r="KD19" s="6" t="s">
        <v>17</v>
      </c>
      <c r="KE19" s="6" t="s">
        <v>19</v>
      </c>
      <c r="KF19" s="6" t="s">
        <v>20</v>
      </c>
      <c r="KG19" s="6"/>
      <c r="KH19" s="6" t="s">
        <v>23</v>
      </c>
      <c r="KI19" s="6" t="s">
        <v>21</v>
      </c>
      <c r="KJ19" s="23" t="s">
        <v>25</v>
      </c>
      <c r="KL19" s="6" t="s">
        <v>1</v>
      </c>
      <c r="KM19" s="18" t="s">
        <v>2</v>
      </c>
      <c r="KN19" s="6" t="s">
        <v>3</v>
      </c>
      <c r="KO19" s="6" t="s">
        <v>17</v>
      </c>
      <c r="KP19" s="6" t="s">
        <v>19</v>
      </c>
      <c r="KQ19" s="6" t="s">
        <v>20</v>
      </c>
      <c r="KR19" s="6"/>
      <c r="KS19" s="6" t="s">
        <v>23</v>
      </c>
      <c r="KT19" s="6" t="s">
        <v>21</v>
      </c>
      <c r="KU19" s="23" t="s">
        <v>25</v>
      </c>
      <c r="KW19" s="6" t="s">
        <v>1</v>
      </c>
      <c r="KX19" s="18" t="s">
        <v>2</v>
      </c>
      <c r="KY19" s="6" t="s">
        <v>3</v>
      </c>
      <c r="KZ19" s="6" t="s">
        <v>17</v>
      </c>
      <c r="LA19" s="6" t="s">
        <v>19</v>
      </c>
      <c r="LB19" s="6" t="s">
        <v>20</v>
      </c>
      <c r="LC19" s="6"/>
      <c r="LD19" s="6" t="s">
        <v>23</v>
      </c>
      <c r="LE19" s="6" t="s">
        <v>21</v>
      </c>
      <c r="LF19" s="23" t="s">
        <v>25</v>
      </c>
      <c r="LH19" s="6" t="s">
        <v>1</v>
      </c>
      <c r="LI19" s="18" t="s">
        <v>2</v>
      </c>
      <c r="LJ19" s="6" t="s">
        <v>3</v>
      </c>
      <c r="LK19" s="6" t="s">
        <v>17</v>
      </c>
      <c r="LL19" s="6" t="s">
        <v>19</v>
      </c>
      <c r="LM19" s="6" t="s">
        <v>20</v>
      </c>
      <c r="LN19" s="6"/>
      <c r="LO19" s="6" t="s">
        <v>23</v>
      </c>
      <c r="LP19" s="6" t="s">
        <v>21</v>
      </c>
      <c r="LQ19" s="23" t="s">
        <v>25</v>
      </c>
      <c r="LS19" s="6" t="s">
        <v>1</v>
      </c>
      <c r="LT19" s="18" t="s">
        <v>2</v>
      </c>
      <c r="LU19" s="6" t="s">
        <v>3</v>
      </c>
      <c r="LV19" s="6" t="s">
        <v>17</v>
      </c>
      <c r="LW19" s="6" t="s">
        <v>19</v>
      </c>
      <c r="LX19" s="6" t="s">
        <v>20</v>
      </c>
      <c r="LY19" s="6"/>
      <c r="LZ19" s="6" t="s">
        <v>23</v>
      </c>
      <c r="MA19" s="6" t="s">
        <v>21</v>
      </c>
      <c r="MB19" s="23" t="s">
        <v>25</v>
      </c>
      <c r="ME19" s="6" t="s">
        <v>1</v>
      </c>
      <c r="MF19" s="18" t="s">
        <v>2</v>
      </c>
      <c r="MG19" s="6" t="s">
        <v>3</v>
      </c>
      <c r="MH19" s="6" t="s">
        <v>17</v>
      </c>
      <c r="MI19" s="6" t="s">
        <v>19</v>
      </c>
      <c r="MJ19" s="6" t="s">
        <v>20</v>
      </c>
      <c r="MK19" s="6"/>
      <c r="ML19" s="6" t="s">
        <v>23</v>
      </c>
      <c r="MM19" s="6" t="s">
        <v>21</v>
      </c>
      <c r="MN19" s="23" t="s">
        <v>25</v>
      </c>
      <c r="MP19" s="6" t="s">
        <v>1</v>
      </c>
      <c r="MQ19" s="18" t="s">
        <v>2</v>
      </c>
      <c r="MR19" s="6" t="s">
        <v>3</v>
      </c>
      <c r="MS19" s="6" t="s">
        <v>17</v>
      </c>
      <c r="MT19" s="6" t="s">
        <v>19</v>
      </c>
      <c r="MU19" s="6" t="s">
        <v>20</v>
      </c>
      <c r="MV19" s="6"/>
      <c r="MW19" s="6" t="s">
        <v>23</v>
      </c>
      <c r="MX19" s="6" t="s">
        <v>21</v>
      </c>
      <c r="MY19" s="23" t="s">
        <v>25</v>
      </c>
      <c r="NB19" s="6" t="s">
        <v>1</v>
      </c>
      <c r="NC19" s="18" t="s">
        <v>2</v>
      </c>
      <c r="ND19" s="6" t="s">
        <v>3</v>
      </c>
      <c r="NE19" s="6" t="s">
        <v>17</v>
      </c>
      <c r="NF19" s="6" t="s">
        <v>19</v>
      </c>
      <c r="NG19" s="6" t="s">
        <v>20</v>
      </c>
      <c r="NH19" s="6"/>
      <c r="NI19" s="6" t="s">
        <v>23</v>
      </c>
      <c r="NJ19" s="6" t="s">
        <v>21</v>
      </c>
      <c r="NK19" s="23" t="s">
        <v>25</v>
      </c>
      <c r="NM19" s="6" t="s">
        <v>1</v>
      </c>
      <c r="NN19" s="18" t="s">
        <v>2</v>
      </c>
      <c r="NO19" s="6" t="s">
        <v>3</v>
      </c>
      <c r="NP19" s="6" t="s">
        <v>17</v>
      </c>
      <c r="NQ19" s="6" t="s">
        <v>19</v>
      </c>
      <c r="NR19" s="6" t="s">
        <v>20</v>
      </c>
      <c r="NS19" s="6"/>
      <c r="NT19" s="6" t="s">
        <v>23</v>
      </c>
      <c r="NU19" s="6" t="s">
        <v>21</v>
      </c>
      <c r="NV19" s="23" t="s">
        <v>25</v>
      </c>
      <c r="NX19" s="6" t="s">
        <v>1</v>
      </c>
      <c r="NY19" s="18" t="s">
        <v>2</v>
      </c>
      <c r="NZ19" s="6" t="s">
        <v>3</v>
      </c>
      <c r="OA19" s="6" t="s">
        <v>17</v>
      </c>
      <c r="OB19" s="6" t="s">
        <v>19</v>
      </c>
      <c r="OC19" s="6" t="s">
        <v>20</v>
      </c>
      <c r="OD19" s="6"/>
      <c r="OE19" s="6" t="s">
        <v>23</v>
      </c>
      <c r="OF19" s="6" t="s">
        <v>21</v>
      </c>
      <c r="OG19" s="23" t="s">
        <v>25</v>
      </c>
      <c r="OI19" s="6" t="s">
        <v>1</v>
      </c>
      <c r="OJ19" s="18" t="s">
        <v>2</v>
      </c>
      <c r="OK19" s="6" t="s">
        <v>3</v>
      </c>
      <c r="OL19" s="6" t="s">
        <v>17</v>
      </c>
      <c r="OM19" s="6" t="s">
        <v>19</v>
      </c>
      <c r="ON19" s="6" t="s">
        <v>20</v>
      </c>
      <c r="OO19" s="6"/>
      <c r="OP19" s="6" t="s">
        <v>23</v>
      </c>
      <c r="OQ19" s="6" t="s">
        <v>21</v>
      </c>
      <c r="OR19" s="23" t="s">
        <v>25</v>
      </c>
      <c r="OT19" s="6" t="s">
        <v>1</v>
      </c>
      <c r="OU19" s="18" t="s">
        <v>2</v>
      </c>
      <c r="OV19" s="6" t="s">
        <v>3</v>
      </c>
      <c r="OW19" s="6" t="s">
        <v>17</v>
      </c>
      <c r="OX19" s="6" t="s">
        <v>19</v>
      </c>
      <c r="OY19" s="6" t="s">
        <v>20</v>
      </c>
      <c r="OZ19" s="6"/>
      <c r="PA19" s="6" t="s">
        <v>23</v>
      </c>
      <c r="PB19" s="6" t="s">
        <v>21</v>
      </c>
      <c r="PC19" s="23" t="s">
        <v>25</v>
      </c>
      <c r="PE19" s="6" t="s">
        <v>1</v>
      </c>
      <c r="PF19" s="18" t="s">
        <v>2</v>
      </c>
      <c r="PG19" s="6" t="s">
        <v>3</v>
      </c>
      <c r="PH19" s="6" t="s">
        <v>17</v>
      </c>
      <c r="PI19" s="6" t="s">
        <v>19</v>
      </c>
      <c r="PJ19" s="6" t="s">
        <v>20</v>
      </c>
      <c r="PK19" s="6"/>
      <c r="PL19" s="6" t="s">
        <v>23</v>
      </c>
      <c r="PM19" s="6" t="s">
        <v>21</v>
      </c>
      <c r="PN19" s="23" t="s">
        <v>25</v>
      </c>
    </row>
    <row r="20" spans="1:441" s="5" customFormat="1" x14ac:dyDescent="0.5">
      <c r="A20" s="5">
        <v>0.8</v>
      </c>
      <c r="C20" s="5">
        <v>1</v>
      </c>
      <c r="D20" s="5" t="s">
        <v>146</v>
      </c>
      <c r="E20" s="5">
        <v>4.41</v>
      </c>
      <c r="F20" s="5">
        <v>34570174</v>
      </c>
      <c r="G20" s="5">
        <f t="shared" ref="G20:G49" si="0">F$52/F20</f>
        <v>0.72440610799355531</v>
      </c>
      <c r="H20" s="5">
        <f>F20*200</f>
        <v>6914034800</v>
      </c>
      <c r="K20" s="5">
        <v>1</v>
      </c>
      <c r="L20" s="5" t="s">
        <v>146</v>
      </c>
      <c r="M20" s="5">
        <v>2.1120000000000001</v>
      </c>
      <c r="N20" s="5">
        <v>16399</v>
      </c>
      <c r="O20" s="5">
        <v>1000</v>
      </c>
      <c r="P20" s="5">
        <f>N20*200</f>
        <v>3279800</v>
      </c>
      <c r="Q20" s="5">
        <v>0.75592145462347582</v>
      </c>
      <c r="R20" s="5">
        <f>P20*Q20</f>
        <v>2479271.1868740758</v>
      </c>
      <c r="S20" s="5">
        <f>(R20*1)/N$13</f>
        <v>1.7157354533098521</v>
      </c>
      <c r="T20" s="5">
        <f>S20*$A20</f>
        <v>1.3725883626478819</v>
      </c>
      <c r="W20" s="5">
        <v>1</v>
      </c>
      <c r="X20" s="5" t="s">
        <v>146</v>
      </c>
      <c r="Y20" s="5">
        <v>2.1120000000000001</v>
      </c>
      <c r="Z20" s="5">
        <v>596655</v>
      </c>
      <c r="AA20" s="5">
        <v>1000</v>
      </c>
      <c r="AB20" s="5">
        <f>Z20*200</f>
        <v>119331000</v>
      </c>
      <c r="AC20" s="5">
        <v>0.75592145462347582</v>
      </c>
      <c r="AD20" s="5">
        <f>AB20*AC20</f>
        <v>90204863.10167399</v>
      </c>
      <c r="AE20" s="5">
        <f>(AD20*1)/Z$13</f>
        <v>35.416282052971184</v>
      </c>
      <c r="AF20" s="5">
        <f>AE20*$A20</f>
        <v>28.333025642376949</v>
      </c>
      <c r="AH20" s="5">
        <v>1</v>
      </c>
      <c r="AI20" s="5" t="s">
        <v>146</v>
      </c>
      <c r="AJ20" s="5">
        <v>2.1669999999999998</v>
      </c>
      <c r="AK20" s="5">
        <v>789337</v>
      </c>
      <c r="AL20" s="5">
        <v>1000</v>
      </c>
      <c r="AM20" s="5">
        <f>AK20*200</f>
        <v>157867400</v>
      </c>
      <c r="AN20" s="5">
        <v>0.75592145462347582</v>
      </c>
      <c r="AO20" s="5">
        <f>AM20*AN20</f>
        <v>119335354.64562611</v>
      </c>
      <c r="AP20" s="5">
        <f>(AO20*1)/AK$13</f>
        <v>24.138527987163265</v>
      </c>
      <c r="AQ20" s="5">
        <f>AP20*$A20</f>
        <v>19.310822389730614</v>
      </c>
      <c r="AS20" s="5">
        <v>1</v>
      </c>
      <c r="AT20" s="5" t="s">
        <v>146</v>
      </c>
      <c r="AU20" s="5">
        <v>2.4670000000000001</v>
      </c>
      <c r="AV20" s="5">
        <v>945305</v>
      </c>
      <c r="AW20" s="5">
        <v>1000</v>
      </c>
      <c r="AX20" s="5">
        <f>AV20*200</f>
        <v>189061000</v>
      </c>
      <c r="AY20" s="5">
        <v>0.75592145462347582</v>
      </c>
      <c r="AZ20" s="5">
        <f>AX20*AY20</f>
        <v>142915266.13256896</v>
      </c>
      <c r="BA20" s="5">
        <f>(AZ20*1)/AV$13</f>
        <v>49.900276842780798</v>
      </c>
      <c r="BB20" s="5">
        <f>BA20*$A20</f>
        <v>39.92022147422464</v>
      </c>
      <c r="BD20" s="5">
        <v>1</v>
      </c>
      <c r="BE20" s="5" t="s">
        <v>146</v>
      </c>
      <c r="BF20" s="5">
        <v>2.282</v>
      </c>
      <c r="BG20" s="5">
        <v>44105</v>
      </c>
      <c r="BH20" s="5">
        <v>1000</v>
      </c>
      <c r="BI20" s="5">
        <f>BG20*200</f>
        <v>8821000</v>
      </c>
      <c r="BJ20" s="5">
        <v>0.75592145462347582</v>
      </c>
      <c r="BK20" s="5">
        <f>BI20*BJ20</f>
        <v>6667983.1512336805</v>
      </c>
      <c r="BL20" s="5">
        <f>(BK20*1)/BG$13</f>
        <v>8.4970982632178842</v>
      </c>
      <c r="BM20" s="5">
        <f>BL20*$A20</f>
        <v>6.7976786105743079</v>
      </c>
      <c r="BO20" s="5">
        <v>1</v>
      </c>
      <c r="BP20" s="5" t="s">
        <v>146</v>
      </c>
      <c r="BQ20" s="5">
        <v>2.2069999999999999</v>
      </c>
      <c r="BR20" s="5">
        <v>1409844</v>
      </c>
      <c r="BS20" s="5">
        <v>1000</v>
      </c>
      <c r="BT20" s="5">
        <f>BR20*200</f>
        <v>281968800</v>
      </c>
      <c r="BU20" s="5">
        <v>0.75592145462347582</v>
      </c>
      <c r="BV20" s="5">
        <f>BT20*BU20</f>
        <v>213146265.45443591</v>
      </c>
      <c r="BW20" s="5">
        <f>(BV20*1)/BR$13</f>
        <v>23.159016401405637</v>
      </c>
      <c r="BX20" s="5">
        <f>BW20*$A20</f>
        <v>18.527213121124511</v>
      </c>
      <c r="BZ20" s="5">
        <v>1</v>
      </c>
      <c r="CA20" s="5" t="s">
        <v>146</v>
      </c>
      <c r="CB20" s="5">
        <v>2.266</v>
      </c>
      <c r="CC20" s="5">
        <v>330543</v>
      </c>
      <c r="CD20" s="5">
        <v>1000</v>
      </c>
      <c r="CE20" s="5">
        <f>CC20*200</f>
        <v>66108600</v>
      </c>
      <c r="CF20" s="5">
        <v>0.75592145462347582</v>
      </c>
      <c r="CG20" s="5">
        <f>CE20*CF20</f>
        <v>49972909.075121514</v>
      </c>
      <c r="CH20" s="5">
        <f>(CG20*1)/CC$13</f>
        <v>10.795885936475951</v>
      </c>
      <c r="CI20" s="5">
        <f>CH20*$A20</f>
        <v>8.6367087491807606</v>
      </c>
      <c r="CK20" s="5">
        <v>1</v>
      </c>
      <c r="CL20" s="5" t="s">
        <v>146</v>
      </c>
      <c r="CM20" s="5">
        <v>2.3119999999999998</v>
      </c>
      <c r="CN20" s="5">
        <v>52862678</v>
      </c>
      <c r="CO20" s="5">
        <v>1000</v>
      </c>
      <c r="CP20" s="5">
        <f>CN20*200</f>
        <v>10572535600</v>
      </c>
      <c r="CQ20" s="5">
        <v>0.75592145462347582</v>
      </c>
      <c r="CR20" s="5">
        <f>CP20*CQ20</f>
        <v>7992006489.810483</v>
      </c>
      <c r="CS20" s="5">
        <f>(CR20*1)/CN$13</f>
        <v>624.07478098135857</v>
      </c>
      <c r="CT20" s="5">
        <f>CS20*$A20</f>
        <v>499.25982478508689</v>
      </c>
      <c r="CV20" s="5">
        <v>1</v>
      </c>
      <c r="CW20" s="5" t="s">
        <v>146</v>
      </c>
      <c r="CX20" s="5">
        <v>2.3130000000000002</v>
      </c>
      <c r="CY20" s="5">
        <v>498184</v>
      </c>
      <c r="CZ20" s="5">
        <v>1000</v>
      </c>
      <c r="DA20" s="5">
        <f>CY20*200</f>
        <v>99636800</v>
      </c>
      <c r="DB20" s="5">
        <v>0.75592145462347582</v>
      </c>
      <c r="DC20" s="5">
        <f>DA20*DB20</f>
        <v>75317594.790028334</v>
      </c>
      <c r="DD20" s="5">
        <f>(DC20*1)/CY$13</f>
        <v>8.921406354434124</v>
      </c>
      <c r="DE20" s="5">
        <f>DD20*$A20</f>
        <v>7.1371250835472999</v>
      </c>
      <c r="DG20" s="5">
        <v>1</v>
      </c>
      <c r="DH20" s="5" t="s">
        <v>146</v>
      </c>
      <c r="DI20" s="5">
        <v>2.444</v>
      </c>
      <c r="DJ20" s="5">
        <v>355641</v>
      </c>
      <c r="DK20" s="5">
        <v>1000</v>
      </c>
      <c r="DL20" s="5">
        <f>DJ20*200</f>
        <v>71128200</v>
      </c>
      <c r="DM20" s="5">
        <v>0.75592145462347582</v>
      </c>
      <c r="DN20" s="5">
        <f>DL20*DM20</f>
        <v>53767332.408749513</v>
      </c>
      <c r="DO20" s="5">
        <f>(DN20*1)/DJ$13</f>
        <v>3.5071368203940838</v>
      </c>
      <c r="DP20" s="5">
        <f>DO20*$A20</f>
        <v>2.8057094563152671</v>
      </c>
      <c r="DR20" s="5">
        <v>1</v>
      </c>
      <c r="DS20" s="5" t="s">
        <v>146</v>
      </c>
      <c r="DT20" s="5">
        <v>3.5630000000000002</v>
      </c>
      <c r="DU20" s="5">
        <v>501698</v>
      </c>
      <c r="DV20" s="5">
        <v>1000</v>
      </c>
      <c r="DW20" s="5">
        <f>DU20*200</f>
        <v>100339600</v>
      </c>
      <c r="DX20" s="5">
        <v>0.75592145462347582</v>
      </c>
      <c r="DY20" s="5">
        <f>DW20*DX20</f>
        <v>75848856.388337716</v>
      </c>
      <c r="DZ20" s="5">
        <f>(DY20*10)/DU$13</f>
        <v>60.707770746503314</v>
      </c>
      <c r="EA20" s="5">
        <f>DZ20*$A20</f>
        <v>48.566216597202654</v>
      </c>
      <c r="EC20" s="5">
        <v>1</v>
      </c>
      <c r="ED20" s="5" t="s">
        <v>146</v>
      </c>
      <c r="EE20" s="5">
        <v>2.2109999999999999</v>
      </c>
      <c r="EF20" s="5">
        <v>1438035</v>
      </c>
      <c r="EG20" s="5">
        <v>1000</v>
      </c>
      <c r="EH20" s="5">
        <f>EF20*200</f>
        <v>287607000</v>
      </c>
      <c r="EI20" s="5">
        <v>0.75592145462347582</v>
      </c>
      <c r="EJ20" s="5">
        <f>EH20*EI20</f>
        <v>217408301.79989401</v>
      </c>
      <c r="EK20" s="5">
        <f>(EJ20*1)/EF$13</f>
        <v>23.437469789957944</v>
      </c>
      <c r="EL20" s="5">
        <f>EK20*$A20</f>
        <v>18.749975831966356</v>
      </c>
      <c r="EN20" s="5">
        <v>1</v>
      </c>
      <c r="EO20" s="5" t="s">
        <v>146</v>
      </c>
      <c r="EP20" s="5">
        <v>3.4750000000000001</v>
      </c>
      <c r="EQ20" s="5">
        <v>273672</v>
      </c>
      <c r="ER20" s="5">
        <v>1000</v>
      </c>
      <c r="ES20" s="5">
        <f>EQ20*200</f>
        <v>54734400</v>
      </c>
      <c r="ET20" s="5">
        <v>0.75592145462347582</v>
      </c>
      <c r="EU20" s="5">
        <f>ES20*ET20</f>
        <v>41374907.265943177</v>
      </c>
      <c r="EV20" s="5">
        <f>(EU20*1)/EQ$13</f>
        <v>2.4594837275551202</v>
      </c>
      <c r="EW20" s="5">
        <f>EV20*$A20</f>
        <v>1.9675869820440963</v>
      </c>
      <c r="EY20" s="5">
        <v>1</v>
      </c>
      <c r="EZ20" s="5" t="s">
        <v>146</v>
      </c>
      <c r="FA20" s="5">
        <v>4.1449999999999996</v>
      </c>
      <c r="FB20" s="5">
        <v>4001775</v>
      </c>
      <c r="FC20" s="5">
        <v>1000</v>
      </c>
      <c r="FD20" s="5">
        <f>FB20*200</f>
        <v>800355000</v>
      </c>
      <c r="FE20" s="5">
        <v>0.75592145462347582</v>
      </c>
      <c r="FF20" s="5">
        <f>FD20*FE20</f>
        <v>605005515.81517196</v>
      </c>
      <c r="FG20" s="5">
        <f>(FF20*1)/FB$13</f>
        <v>24.374618591164804</v>
      </c>
      <c r="FH20" s="5">
        <f>FG20*$A20</f>
        <v>19.499694872931844</v>
      </c>
      <c r="FJ20" s="5">
        <v>1</v>
      </c>
      <c r="FK20" s="5" t="s">
        <v>146</v>
      </c>
      <c r="FL20" s="5">
        <v>3.895</v>
      </c>
      <c r="FM20" s="5">
        <v>865407</v>
      </c>
      <c r="FN20" s="5">
        <v>1000</v>
      </c>
      <c r="FO20" s="5">
        <f>FM20*200</f>
        <v>173081400</v>
      </c>
      <c r="FP20" s="5">
        <v>0.75592145462347582</v>
      </c>
      <c r="FQ20" s="5">
        <f>FO20*FP20</f>
        <v>130835943.65626767</v>
      </c>
      <c r="FR20" s="5">
        <f>(FQ20*1)/FM$13</f>
        <v>5.5935740844922082</v>
      </c>
      <c r="FS20" s="5">
        <f>FR20*$A20</f>
        <v>4.4748592675937671</v>
      </c>
      <c r="FU20" s="5">
        <v>1</v>
      </c>
      <c r="FV20" s="5" t="s">
        <v>146</v>
      </c>
      <c r="FW20" s="5">
        <v>4.2169999999999996</v>
      </c>
      <c r="FX20" s="5">
        <v>145156</v>
      </c>
      <c r="FY20" s="5">
        <v>1000</v>
      </c>
      <c r="FZ20" s="5">
        <f>FX20*200</f>
        <v>29031200</v>
      </c>
      <c r="GA20" s="5">
        <v>0.75592145462347582</v>
      </c>
      <c r="GB20" s="5">
        <f>FZ20*GA20</f>
        <v>21945306.933465052</v>
      </c>
      <c r="GC20" s="5">
        <f>(GB20*1)/FX$13</f>
        <v>2.5661804751495358</v>
      </c>
      <c r="GD20" s="5">
        <f>GC20*$A20</f>
        <v>2.0529443801196288</v>
      </c>
      <c r="GF20" s="5">
        <v>1</v>
      </c>
      <c r="GG20" s="5" t="s">
        <v>146</v>
      </c>
      <c r="GH20" s="5">
        <v>5.298</v>
      </c>
      <c r="GI20" s="5">
        <v>133773</v>
      </c>
      <c r="GJ20" s="5">
        <v>1000</v>
      </c>
      <c r="GK20" s="5">
        <f>GI20*200</f>
        <v>26754600</v>
      </c>
      <c r="GL20" s="5">
        <v>0.75592145462347582</v>
      </c>
      <c r="GM20" s="5">
        <f>GK20*GL20</f>
        <v>20224376.149869245</v>
      </c>
      <c r="GN20" s="5">
        <f>(GM20*1)/GI$13</f>
        <v>3.7373651954303586</v>
      </c>
      <c r="GO20" s="5">
        <f>GN20*$A20</f>
        <v>2.9898921563442871</v>
      </c>
      <c r="GQ20" s="5">
        <v>1</v>
      </c>
      <c r="GR20" s="5" t="s">
        <v>146</v>
      </c>
      <c r="GS20" s="5">
        <v>6.0229999999999997</v>
      </c>
      <c r="GT20" s="5">
        <v>390309</v>
      </c>
      <c r="GU20" s="5">
        <v>1000</v>
      </c>
      <c r="GV20" s="5">
        <f>GT20*200</f>
        <v>78061800</v>
      </c>
      <c r="GW20" s="5">
        <v>0.75592145462347582</v>
      </c>
      <c r="GX20" s="5">
        <f>GV20*GW20</f>
        <v>59008589.406526841</v>
      </c>
      <c r="GY20" s="5">
        <f>(GX20*1)/GT$13</f>
        <v>3.8890433819633667</v>
      </c>
      <c r="GZ20" s="5">
        <f>GY20*$A20</f>
        <v>3.1112347055706935</v>
      </c>
      <c r="HB20" s="5">
        <v>1</v>
      </c>
      <c r="HC20" s="5" t="s">
        <v>146</v>
      </c>
      <c r="HD20" s="5">
        <v>6.3879999999999999</v>
      </c>
      <c r="HE20" s="5">
        <v>579761</v>
      </c>
      <c r="HF20" s="5">
        <v>1000</v>
      </c>
      <c r="HG20" s="5">
        <f>HE20*200</f>
        <v>115952200</v>
      </c>
      <c r="HH20" s="5">
        <v>0.75592145462347582</v>
      </c>
      <c r="HI20" s="5">
        <f>HG20*HH20</f>
        <v>87650755.690792188</v>
      </c>
      <c r="HJ20" s="5">
        <f>(HI20*1)/HE$13</f>
        <v>4.3504867696480884</v>
      </c>
      <c r="HK20" s="5">
        <f>HJ20*$A20</f>
        <v>3.4803894157184709</v>
      </c>
      <c r="HM20" s="5">
        <v>1</v>
      </c>
      <c r="HN20" s="5" t="s">
        <v>146</v>
      </c>
      <c r="HO20" s="5">
        <v>7.016</v>
      </c>
      <c r="HP20" s="5">
        <v>316903</v>
      </c>
      <c r="HQ20" s="5">
        <v>1000</v>
      </c>
      <c r="HR20" s="5">
        <f>HP20*200</f>
        <v>63380600</v>
      </c>
      <c r="HS20" s="5">
        <v>0.75592145462347582</v>
      </c>
      <c r="HT20" s="5">
        <f>HR20*HS20</f>
        <v>47910755.346908674</v>
      </c>
      <c r="HU20" s="5">
        <f>(HT20*1)/HP$13</f>
        <v>3.9319285121593586</v>
      </c>
      <c r="HV20" s="5">
        <f>HU20*$A20</f>
        <v>3.1455428097274871</v>
      </c>
      <c r="HX20" s="5">
        <v>1</v>
      </c>
      <c r="HY20" s="5" t="s">
        <v>146</v>
      </c>
      <c r="HZ20" s="5">
        <v>9.1489999999999991</v>
      </c>
      <c r="IA20" s="5">
        <v>147705</v>
      </c>
      <c r="IB20" s="5">
        <v>1000</v>
      </c>
      <c r="IC20" s="5">
        <f>IA20*200</f>
        <v>29541000</v>
      </c>
      <c r="ID20" s="5">
        <v>0.75592145462347582</v>
      </c>
      <c r="IE20" s="5">
        <f>IC20*ID20</f>
        <v>22330675.6910321</v>
      </c>
      <c r="IF20" s="5">
        <f>(IE20*1)/IA$13</f>
        <v>1.5340479956347317</v>
      </c>
      <c r="IG20" s="5">
        <f>IF20*$A20</f>
        <v>1.2272383965077855</v>
      </c>
      <c r="II20" s="5">
        <v>1</v>
      </c>
      <c r="IJ20" s="5" t="s">
        <v>146</v>
      </c>
      <c r="IK20" s="5">
        <v>1.585</v>
      </c>
      <c r="IL20" s="5">
        <v>178066</v>
      </c>
      <c r="IM20" s="5">
        <v>1000</v>
      </c>
      <c r="IN20" s="5">
        <f>IL20*2000</f>
        <v>356132000</v>
      </c>
      <c r="IO20" s="5">
        <v>0.75592145462347582</v>
      </c>
      <c r="IP20" s="5">
        <f>IN20*IO20</f>
        <v>269207819.47796768</v>
      </c>
      <c r="IQ20" s="5">
        <f>(IP20*10)/IL$13</f>
        <v>10117.894076316761</v>
      </c>
      <c r="IR20" s="5">
        <f>IQ20*$A20</f>
        <v>8094.3152610534089</v>
      </c>
      <c r="IT20" s="5">
        <v>1</v>
      </c>
      <c r="IU20" s="5" t="s">
        <v>146</v>
      </c>
      <c r="IX20" s="5">
        <v>1000</v>
      </c>
      <c r="IY20" s="5">
        <f>IW20*50</f>
        <v>0</v>
      </c>
      <c r="IZ20" s="5">
        <v>0.75592145462347582</v>
      </c>
      <c r="JA20" s="5">
        <f>IY20*IZ20</f>
        <v>0</v>
      </c>
      <c r="JB20" s="5" t="e">
        <f>(JA20*10)/IW$13</f>
        <v>#DIV/0!</v>
      </c>
      <c r="JC20" s="5" t="e">
        <f>JB20*$A20</f>
        <v>#DIV/0!</v>
      </c>
      <c r="JE20" s="5">
        <v>1</v>
      </c>
      <c r="JF20" s="5" t="s">
        <v>146</v>
      </c>
      <c r="JG20" s="5">
        <v>2.109</v>
      </c>
      <c r="JH20" s="5">
        <v>17538</v>
      </c>
      <c r="JI20" s="5">
        <v>1000</v>
      </c>
      <c r="JJ20" s="5">
        <f>JH20*200</f>
        <v>3507600</v>
      </c>
      <c r="JK20" s="5">
        <v>0.75592145462347582</v>
      </c>
      <c r="JL20" s="5">
        <f>JJ20*JK20</f>
        <v>2651470.0942373038</v>
      </c>
      <c r="JM20" s="5">
        <f>(JL20*10)/JH$13</f>
        <v>203.24553351019716</v>
      </c>
      <c r="JN20" s="5">
        <f>JM20*$A20</f>
        <v>162.59642680815773</v>
      </c>
      <c r="JP20" s="5">
        <v>1</v>
      </c>
      <c r="JQ20" s="5" t="s">
        <v>146</v>
      </c>
      <c r="JR20" s="5">
        <v>2.2090000000000001</v>
      </c>
      <c r="JS20" s="5">
        <v>243268</v>
      </c>
      <c r="JT20" s="5">
        <v>1000</v>
      </c>
      <c r="JU20" s="5">
        <f>JS20*200</f>
        <v>48653600</v>
      </c>
      <c r="JV20" s="5">
        <v>0.75592145462347582</v>
      </c>
      <c r="JW20" s="5">
        <f>JU20*JV20</f>
        <v>36778300.084668741</v>
      </c>
      <c r="JX20" s="5">
        <f>(JW20*10)/JS$13</f>
        <v>68.82009820260231</v>
      </c>
      <c r="JY20" s="5">
        <f>JX20*$A20</f>
        <v>55.056078562081851</v>
      </c>
      <c r="KA20" s="5">
        <v>1</v>
      </c>
      <c r="KB20" s="5" t="s">
        <v>146</v>
      </c>
      <c r="KC20" s="5">
        <v>2.472</v>
      </c>
      <c r="KD20" s="5">
        <v>505273</v>
      </c>
      <c r="KE20" s="5">
        <v>1000</v>
      </c>
      <c r="KF20" s="5">
        <f>KD20*200</f>
        <v>101054600</v>
      </c>
      <c r="KG20" s="5">
        <v>0.75592145462347582</v>
      </c>
      <c r="KH20" s="5">
        <f>KF20*KG20</f>
        <v>76389340.228393495</v>
      </c>
      <c r="KI20" s="5">
        <f>(KH20*10)/KD$13</f>
        <v>346.45663609603855</v>
      </c>
      <c r="KJ20" s="5">
        <f>KI20*$A20</f>
        <v>277.16530887683086</v>
      </c>
      <c r="KL20" s="5">
        <v>1</v>
      </c>
      <c r="KM20" s="5" t="s">
        <v>146</v>
      </c>
      <c r="KN20" s="5">
        <v>2.1219999999999999</v>
      </c>
      <c r="KO20" s="5">
        <v>36428</v>
      </c>
      <c r="KP20" s="5">
        <v>1000</v>
      </c>
      <c r="KQ20" s="5">
        <f>KO20*200</f>
        <v>7285600</v>
      </c>
      <c r="KR20" s="5">
        <v>0.75592145462347582</v>
      </c>
      <c r="KS20" s="5">
        <f>KQ20*KR20</f>
        <v>5507341.3498047953</v>
      </c>
      <c r="KT20" s="5">
        <f>(KS20*1)/KO$13</f>
        <v>7.9386416492738912</v>
      </c>
      <c r="KU20" s="5">
        <f>KT20*$A20</f>
        <v>6.3509133194191136</v>
      </c>
      <c r="KW20" s="5">
        <v>1</v>
      </c>
      <c r="KX20" s="5" t="s">
        <v>146</v>
      </c>
      <c r="KY20" s="5">
        <v>2.9550000000000001</v>
      </c>
      <c r="KZ20" s="5">
        <v>37258</v>
      </c>
      <c r="LA20" s="5">
        <v>1000</v>
      </c>
      <c r="LB20" s="5">
        <f>KZ20*200</f>
        <v>7451600</v>
      </c>
      <c r="LC20" s="5">
        <v>0.75592145462347582</v>
      </c>
      <c r="LD20" s="5">
        <f>LB20*20</f>
        <v>149032000</v>
      </c>
      <c r="LE20" s="5">
        <f>(LD20*10)/KZ$13</f>
        <v>804.30062727375264</v>
      </c>
      <c r="LF20" s="5">
        <f>LE20*$A20</f>
        <v>643.44050181900218</v>
      </c>
      <c r="LH20" s="5">
        <v>1</v>
      </c>
      <c r="LI20" s="5" t="s">
        <v>146</v>
      </c>
      <c r="LJ20" s="5">
        <v>3.7749999999999999</v>
      </c>
      <c r="LK20" s="5">
        <v>75384</v>
      </c>
      <c r="LL20" s="5">
        <v>1000</v>
      </c>
      <c r="LM20" s="5">
        <f>LK20*200</f>
        <v>15076800</v>
      </c>
      <c r="LN20" s="5">
        <v>0.75592145462347582</v>
      </c>
      <c r="LO20" s="5">
        <f>LM20*LN20</f>
        <v>11396876.58706722</v>
      </c>
      <c r="LP20" s="5">
        <f>(LO20*10)/LK$13</f>
        <v>335.33638711564686</v>
      </c>
      <c r="LQ20" s="5">
        <f>LP20*$A20</f>
        <v>268.26910969251747</v>
      </c>
      <c r="LS20" s="5">
        <v>1</v>
      </c>
      <c r="LT20" s="5" t="s">
        <v>146</v>
      </c>
      <c r="LU20" s="5">
        <v>3.9969999999999999</v>
      </c>
      <c r="LV20" s="5">
        <v>4512</v>
      </c>
      <c r="LW20" s="5">
        <v>1000</v>
      </c>
      <c r="LX20" s="5">
        <f>LV20*200</f>
        <v>902400</v>
      </c>
      <c r="LY20" s="5">
        <v>0.75592145462347582</v>
      </c>
      <c r="LZ20" s="5">
        <f>LX20*LY20</f>
        <v>682143.52065222454</v>
      </c>
      <c r="MA20" s="5">
        <f>(LZ20*10)/LV$13</f>
        <v>0.21428604276303689</v>
      </c>
      <c r="ME20" s="5">
        <v>1</v>
      </c>
      <c r="MF20" s="5" t="s">
        <v>146</v>
      </c>
      <c r="MG20" s="5">
        <v>1.89</v>
      </c>
      <c r="MH20" s="5">
        <v>378919</v>
      </c>
      <c r="MI20" s="5">
        <v>1000</v>
      </c>
      <c r="MJ20" s="5">
        <f>MH20*200</f>
        <v>75783800</v>
      </c>
      <c r="MK20" s="5">
        <v>0.75592145462347582</v>
      </c>
      <c r="ML20" s="5">
        <f>MJ20*MK20</f>
        <v>57286600.332894564</v>
      </c>
      <c r="MM20" s="5">
        <f>(ML20*1)/MH$13</f>
        <v>7.7354296794540947</v>
      </c>
      <c r="MN20" s="5">
        <f>MM20*$A20</f>
        <v>6.1883437435632764</v>
      </c>
      <c r="MP20" s="5">
        <v>1</v>
      </c>
      <c r="MQ20" s="5" t="s">
        <v>146</v>
      </c>
      <c r="MR20" s="5">
        <v>1.7190000000000001</v>
      </c>
      <c r="MS20" s="5">
        <v>258891</v>
      </c>
      <c r="MT20" s="5">
        <v>1000</v>
      </c>
      <c r="MU20" s="5">
        <f>MS20*200</f>
        <v>51778200</v>
      </c>
      <c r="MV20" s="5">
        <v>0.75592145462347582</v>
      </c>
      <c r="MW20" s="5">
        <f>MU20*MV20</f>
        <v>39140252.261785254</v>
      </c>
      <c r="MX20" s="5">
        <f>(MW20*1)/MS$13</f>
        <v>17.472854979490624</v>
      </c>
      <c r="MY20" s="5">
        <f>MX20*$A20</f>
        <v>13.978283983592499</v>
      </c>
      <c r="NB20" s="5">
        <v>1</v>
      </c>
      <c r="NC20" s="5" t="s">
        <v>146</v>
      </c>
      <c r="ND20" s="5">
        <v>1.9790000000000001</v>
      </c>
      <c r="NE20" s="5">
        <v>3122556</v>
      </c>
      <c r="NF20" s="5">
        <v>1000</v>
      </c>
      <c r="NG20" s="5">
        <f>NE20*200</f>
        <v>624511200</v>
      </c>
      <c r="NH20" s="5">
        <v>0.75592145462347582</v>
      </c>
      <c r="NI20" s="5">
        <f>NG20*NH20</f>
        <v>472081414.73265243</v>
      </c>
      <c r="NJ20" s="5">
        <f>(NI20*10)/NE$13</f>
        <v>40061.559817433321</v>
      </c>
      <c r="NK20" s="5">
        <f>NJ20*$A20</f>
        <v>32049.247853946657</v>
      </c>
      <c r="NM20" s="5">
        <v>1</v>
      </c>
      <c r="NN20" s="5" t="s">
        <v>146</v>
      </c>
      <c r="NO20" s="5">
        <v>3.0350000000000001</v>
      </c>
      <c r="NP20" s="5">
        <v>28873</v>
      </c>
      <c r="NQ20" s="5">
        <v>1000</v>
      </c>
      <c r="NR20" s="5">
        <f>NP20*200</f>
        <v>5774600</v>
      </c>
      <c r="NS20" s="5">
        <v>0.75592145462347582</v>
      </c>
      <c r="NT20" s="5">
        <f>NR20*NS20</f>
        <v>4365144.0318687232</v>
      </c>
      <c r="NU20" s="5">
        <f>(NT20*1)/NP$13</f>
        <v>0.98964030014895654</v>
      </c>
      <c r="NV20" s="5">
        <f>NU20*$A20</f>
        <v>0.7917122401191653</v>
      </c>
      <c r="NX20" s="5">
        <v>1</v>
      </c>
      <c r="NY20" s="5" t="s">
        <v>146</v>
      </c>
      <c r="NZ20" s="5">
        <v>1.7350000000000001</v>
      </c>
      <c r="OA20" s="5">
        <v>27723</v>
      </c>
      <c r="OB20" s="5">
        <v>1000</v>
      </c>
      <c r="OC20" s="5">
        <f>OA20*200</f>
        <v>5544600</v>
      </c>
      <c r="OD20" s="5">
        <v>0.75592145462347582</v>
      </c>
      <c r="OE20" s="5">
        <f>OC20*OD20</f>
        <v>4191282.0973053239</v>
      </c>
      <c r="OF20" s="5" t="e">
        <f>(OE20*10)/OA$13</f>
        <v>#DIV/0!</v>
      </c>
      <c r="OI20" s="5">
        <v>1</v>
      </c>
      <c r="OJ20" s="5" t="s">
        <v>146</v>
      </c>
      <c r="OK20" s="5">
        <v>5.0990000000000002</v>
      </c>
      <c r="OL20" s="5">
        <v>458426</v>
      </c>
      <c r="OM20" s="5">
        <v>1000</v>
      </c>
      <c r="ON20" s="5">
        <f>OL20*200</f>
        <v>91685200</v>
      </c>
      <c r="OO20" s="5">
        <v>0.75592145462347582</v>
      </c>
      <c r="OP20" s="5">
        <f>ON20*OO20</f>
        <v>69306809.75144431</v>
      </c>
      <c r="OQ20" s="5" t="e">
        <f>(OP20*10)/OL$13</f>
        <v>#DIV/0!</v>
      </c>
      <c r="OT20" s="5">
        <v>1</v>
      </c>
      <c r="OU20" s="5" t="s">
        <v>146</v>
      </c>
      <c r="OV20" s="5">
        <v>5.101</v>
      </c>
      <c r="OW20" s="5">
        <v>1269336</v>
      </c>
      <c r="OX20" s="5">
        <v>1000</v>
      </c>
      <c r="OY20" s="5">
        <f>OW20*200</f>
        <v>253867200</v>
      </c>
      <c r="OZ20" s="5">
        <v>0.75592145462347582</v>
      </c>
      <c r="PA20" s="5">
        <f>OY20*OZ20</f>
        <v>191903663.10518885</v>
      </c>
      <c r="PB20" s="5" t="e">
        <f>(PA20*10)/OW$13</f>
        <v>#DIV/0!</v>
      </c>
      <c r="PE20" s="5">
        <v>1</v>
      </c>
      <c r="PF20" s="5" t="s">
        <v>146</v>
      </c>
      <c r="PG20" s="5">
        <v>5.0999999999999996</v>
      </c>
      <c r="PH20" s="5">
        <v>31148271</v>
      </c>
      <c r="PI20" s="5">
        <v>1000</v>
      </c>
      <c r="PJ20" s="5">
        <f>PH20*200</f>
        <v>6229654200</v>
      </c>
      <c r="PK20" s="5">
        <v>0.75592145462347582</v>
      </c>
      <c r="PL20" s="5">
        <f>PJ20*PK20</f>
        <v>4709129264.665246</v>
      </c>
      <c r="PM20" s="5" t="e">
        <f>(PL20*10)/PH$13</f>
        <v>#DIV/0!</v>
      </c>
      <c r="PP20" s="4"/>
      <c r="PQ20" s="4"/>
      <c r="PR20" s="4"/>
      <c r="PS20" s="4"/>
      <c r="PT20" s="4"/>
      <c r="PU20" s="4"/>
      <c r="PV20" s="4"/>
      <c r="PW20" s="4"/>
      <c r="PX20" s="4"/>
      <c r="PY20" s="4"/>
    </row>
    <row r="21" spans="1:441" s="5" customFormat="1" x14ac:dyDescent="0.5">
      <c r="A21" s="5">
        <v>0.75528700906344404</v>
      </c>
      <c r="C21" s="5">
        <v>2</v>
      </c>
      <c r="D21" s="5" t="s">
        <v>147</v>
      </c>
      <c r="E21" s="5">
        <v>4.4130000000000003</v>
      </c>
      <c r="F21" s="5">
        <v>25927485</v>
      </c>
      <c r="G21" s="5">
        <f t="shared" si="0"/>
        <v>0.96588023095953968</v>
      </c>
      <c r="H21" s="5">
        <f t="shared" ref="H21:H49" si="1">F21*200</f>
        <v>5185497000</v>
      </c>
      <c r="K21" s="5">
        <v>2</v>
      </c>
      <c r="L21" s="5" t="s">
        <v>147</v>
      </c>
      <c r="M21" s="5">
        <v>2.1829999999999998</v>
      </c>
      <c r="N21" s="5">
        <v>18242</v>
      </c>
      <c r="O21" s="5">
        <v>1000</v>
      </c>
      <c r="P21" s="5">
        <f t="shared" ref="P21:P49" si="2">N21*200</f>
        <v>3648400</v>
      </c>
      <c r="Q21" s="5">
        <v>1.0079009289434229</v>
      </c>
      <c r="R21" s="5">
        <f t="shared" ref="R21:R39" si="3">P21*Q21</f>
        <v>3677225.7491571838</v>
      </c>
      <c r="S21" s="5">
        <f t="shared" ref="S21:S39" si="4">(R21*1)/N$13</f>
        <v>2.5447585649585931</v>
      </c>
      <c r="T21" s="5">
        <f t="shared" ref="T21:T49" si="5">S21*$A21</f>
        <v>1.9220230853161577</v>
      </c>
      <c r="W21" s="5">
        <v>2</v>
      </c>
      <c r="X21" s="5" t="s">
        <v>147</v>
      </c>
      <c r="Y21" s="5">
        <v>2.1110000000000002</v>
      </c>
      <c r="Z21" s="5">
        <v>389282</v>
      </c>
      <c r="AA21" s="5">
        <v>1000</v>
      </c>
      <c r="AB21" s="5">
        <f t="shared" ref="AB21:AB49" si="6">Z21*200</f>
        <v>77856400</v>
      </c>
      <c r="AC21" s="5">
        <v>1.0079009289434229</v>
      </c>
      <c r="AD21" s="5">
        <f t="shared" ref="AD21:AD39" si="7">AB21*AC21</f>
        <v>78471537.884190708</v>
      </c>
      <c r="AE21" s="5">
        <f t="shared" ref="AE21:AE39" si="8">(AD21*1)/Z$13</f>
        <v>30.809537571210356</v>
      </c>
      <c r="AF21" s="5">
        <f>AE21*$A21</f>
        <v>23.270043482787276</v>
      </c>
      <c r="AH21" s="5">
        <v>2</v>
      </c>
      <c r="AI21" s="5" t="s">
        <v>147</v>
      </c>
      <c r="AJ21" s="5">
        <v>2.1549999999999998</v>
      </c>
      <c r="AK21" s="5">
        <v>711547</v>
      </c>
      <c r="AL21" s="5">
        <v>1000</v>
      </c>
      <c r="AM21" s="5">
        <f t="shared" ref="AM21:AM49" si="9">AK21*200</f>
        <v>142309400</v>
      </c>
      <c r="AN21" s="5">
        <v>1.0079009289434229</v>
      </c>
      <c r="AO21" s="5">
        <f t="shared" ref="AO21:AO39" si="10">AM21*AN21</f>
        <v>143433776.45738113</v>
      </c>
      <c r="AP21" s="5">
        <f t="shared" ref="AP21:AP39" si="11">(AO21*1)/AK$13</f>
        <v>29.013030024526042</v>
      </c>
      <c r="AQ21" s="5">
        <f>AP21*$A21</f>
        <v>21.913164671092176</v>
      </c>
      <c r="AS21" s="5">
        <v>2</v>
      </c>
      <c r="AT21" s="5" t="s">
        <v>147</v>
      </c>
      <c r="AU21" s="5">
        <v>2.456</v>
      </c>
      <c r="AV21" s="5">
        <v>771267</v>
      </c>
      <c r="AW21" s="5">
        <v>1000</v>
      </c>
      <c r="AX21" s="5">
        <f t="shared" ref="AX21:AX49" si="12">AV21*200</f>
        <v>154253400</v>
      </c>
      <c r="AY21" s="5">
        <v>1.0079009289434229</v>
      </c>
      <c r="AZ21" s="5">
        <f t="shared" ref="AZ21:AZ39" si="13">AX21*AY21</f>
        <v>155472145.15268138</v>
      </c>
      <c r="BA21" s="5">
        <f t="shared" ref="BA21:BA39" si="14">(AZ21*1)/AV$13</f>
        <v>54.284635185602525</v>
      </c>
      <c r="BB21" s="5">
        <f>BA21*$A21</f>
        <v>41.000479747433928</v>
      </c>
      <c r="BD21" s="5">
        <v>2</v>
      </c>
      <c r="BE21" s="5" t="s">
        <v>147</v>
      </c>
      <c r="BF21" s="5">
        <v>2.2839999999999998</v>
      </c>
      <c r="BG21" s="5">
        <v>39096</v>
      </c>
      <c r="BH21" s="5">
        <v>1000</v>
      </c>
      <c r="BI21" s="5">
        <f t="shared" ref="BI21:BI49" si="15">BG21*200</f>
        <v>7819200</v>
      </c>
      <c r="BJ21" s="5">
        <v>1.0079009289434229</v>
      </c>
      <c r="BK21" s="5">
        <f t="shared" ref="BK21:BK39" si="16">BI21*BJ21</f>
        <v>7880978.9435944119</v>
      </c>
      <c r="BL21" s="5">
        <f t="shared" ref="BL21:BL39" si="17">(BK21*1)/BG$13</f>
        <v>10.042834688579431</v>
      </c>
      <c r="BM21" s="5">
        <f>BL21*$A21</f>
        <v>7.5852225744557629</v>
      </c>
      <c r="BO21" s="5">
        <v>2</v>
      </c>
      <c r="BP21" s="5" t="s">
        <v>147</v>
      </c>
      <c r="BQ21" s="5">
        <v>2.1970000000000001</v>
      </c>
      <c r="BR21" s="5">
        <v>759844</v>
      </c>
      <c r="BS21" s="5">
        <v>1000</v>
      </c>
      <c r="BT21" s="5">
        <f t="shared" ref="BT21:BT49" si="18">BR21*200</f>
        <v>151968800</v>
      </c>
      <c r="BU21" s="5">
        <v>1.0079009289434229</v>
      </c>
      <c r="BV21" s="5">
        <f t="shared" ref="BV21:BV39" si="19">BT21*BU21</f>
        <v>153169494.69041723</v>
      </c>
      <c r="BW21" s="5">
        <f t="shared" ref="BW21:BW39" si="20">(BV21*1)/BR$13</f>
        <v>16.642350416825295</v>
      </c>
      <c r="BX21" s="5">
        <f>BW21*$A21</f>
        <v>12.569751070109739</v>
      </c>
      <c r="BZ21" s="5">
        <v>2</v>
      </c>
      <c r="CA21" s="5" t="s">
        <v>147</v>
      </c>
      <c r="CB21" s="5">
        <v>2.2669999999999999</v>
      </c>
      <c r="CC21" s="5">
        <v>302530</v>
      </c>
      <c r="CD21" s="5">
        <v>1000</v>
      </c>
      <c r="CE21" s="5">
        <f t="shared" ref="CE21:CE49" si="21">CC21*200</f>
        <v>60506000</v>
      </c>
      <c r="CF21" s="5">
        <v>1.0079009289434229</v>
      </c>
      <c r="CG21" s="5">
        <f t="shared" ref="CG21:CG39" si="22">CE21*CF21</f>
        <v>60984053.606650747</v>
      </c>
      <c r="CH21" s="5">
        <f t="shared" ref="CH21:CH39" si="23">(CG21*1)/CC$13</f>
        <v>13.174676016792112</v>
      </c>
      <c r="CI21" s="5">
        <f>CH21*$A21</f>
        <v>9.9506616441028033</v>
      </c>
      <c r="CK21" s="5">
        <v>2</v>
      </c>
      <c r="CL21" s="5" t="s">
        <v>147</v>
      </c>
      <c r="CM21" s="5">
        <v>2.3149999999999999</v>
      </c>
      <c r="CN21" s="5">
        <v>41651700</v>
      </c>
      <c r="CO21" s="5">
        <v>1000</v>
      </c>
      <c r="CP21" s="5">
        <f t="shared" ref="CP21:CP49" si="24">CN21*200</f>
        <v>8330340000</v>
      </c>
      <c r="CQ21" s="5">
        <v>1.0079009289434229</v>
      </c>
      <c r="CR21" s="5">
        <f t="shared" ref="CR21:CR39" si="25">CP21*CQ21</f>
        <v>8396157424.4145536</v>
      </c>
      <c r="CS21" s="5">
        <f t="shared" ref="CS21:CS39" si="26">(CR21*1)/CN$13</f>
        <v>655.63386521358723</v>
      </c>
      <c r="CT21" s="5">
        <f>CS21*$A21</f>
        <v>495.19174109787548</v>
      </c>
      <c r="CV21" s="5">
        <v>2</v>
      </c>
      <c r="CW21" s="5" t="s">
        <v>147</v>
      </c>
      <c r="CX21" s="5">
        <v>2.3450000000000002</v>
      </c>
      <c r="CY21" s="5">
        <v>418547</v>
      </c>
      <c r="CZ21" s="5">
        <v>1000</v>
      </c>
      <c r="DA21" s="5">
        <f t="shared" ref="DA21:DA49" si="27">CY21*200</f>
        <v>83709400</v>
      </c>
      <c r="DB21" s="5">
        <v>1.0079009289434229</v>
      </c>
      <c r="DC21" s="5">
        <f t="shared" ref="DC21:DC39" si="28">DA21*DB21</f>
        <v>84370782.021296561</v>
      </c>
      <c r="DD21" s="5">
        <f t="shared" ref="DD21:DD39" si="29">(DC21*1)/CY$13</f>
        <v>9.9937608596208918</v>
      </c>
      <c r="DE21" s="5">
        <f>DD21*$A21</f>
        <v>7.5481577489583769</v>
      </c>
      <c r="DG21" s="5">
        <v>2</v>
      </c>
      <c r="DH21" s="5" t="s">
        <v>147</v>
      </c>
      <c r="DI21" s="5">
        <v>2.419</v>
      </c>
      <c r="DJ21" s="5">
        <v>311608</v>
      </c>
      <c r="DK21" s="5">
        <v>1000</v>
      </c>
      <c r="DL21" s="5">
        <f t="shared" ref="DL21:DL49" si="30">DJ21*200</f>
        <v>62321600</v>
      </c>
      <c r="DM21" s="5">
        <v>1.0079009289434229</v>
      </c>
      <c r="DN21" s="5">
        <f t="shared" ref="DN21:DN39" si="31">DL21*DM21</f>
        <v>62813998.533240423</v>
      </c>
      <c r="DO21" s="5">
        <f t="shared" ref="DO21:DO39" si="32">(DN21*1)/DJ$13</f>
        <v>4.0972329707072968</v>
      </c>
      <c r="DP21" s="5">
        <f>DO21*$A21</f>
        <v>3.094586835881644</v>
      </c>
      <c r="DR21" s="5">
        <v>2</v>
      </c>
      <c r="DS21" s="5" t="s">
        <v>147</v>
      </c>
      <c r="DT21" s="5">
        <v>3.56</v>
      </c>
      <c r="DU21" s="5">
        <v>369334</v>
      </c>
      <c r="DV21" s="5">
        <v>1000</v>
      </c>
      <c r="DW21" s="5">
        <f t="shared" ref="DW21:DW49" si="33">DU21*200</f>
        <v>73866800</v>
      </c>
      <c r="DX21" s="5">
        <v>1.0079009289434229</v>
      </c>
      <c r="DY21" s="5">
        <f t="shared" ref="DY21:DY39" si="34">DW21*DX21</f>
        <v>74450416.338078022</v>
      </c>
      <c r="DZ21" s="5">
        <f t="shared" ref="DZ21:DZ49" si="35">(DY21*10)/DU$13</f>
        <v>59.588489823673903</v>
      </c>
      <c r="EA21" s="5">
        <f>DZ21*$A21</f>
        <v>45.006412253530137</v>
      </c>
      <c r="EC21" s="5">
        <v>2</v>
      </c>
      <c r="ED21" s="5" t="s">
        <v>147</v>
      </c>
      <c r="EE21" s="5">
        <v>2.202</v>
      </c>
      <c r="EF21" s="5">
        <v>746512</v>
      </c>
      <c r="EG21" s="5">
        <v>1000</v>
      </c>
      <c r="EH21" s="5">
        <f t="shared" ref="EH21:EH49" si="36">EF21*200</f>
        <v>149302400</v>
      </c>
      <c r="EI21" s="5">
        <v>1.0079009289434229</v>
      </c>
      <c r="EJ21" s="5">
        <f t="shared" ref="EJ21:EJ39" si="37">EH21*EI21</f>
        <v>150482027.6534825</v>
      </c>
      <c r="EK21" s="5">
        <f t="shared" ref="EK21:EK39" si="38">(EJ21*1)/EF$13</f>
        <v>16.222554280868</v>
      </c>
      <c r="EL21" s="5">
        <f>EK21*$A21</f>
        <v>12.252684502166161</v>
      </c>
      <c r="EN21" s="5">
        <v>2</v>
      </c>
      <c r="EO21" s="5" t="s">
        <v>147</v>
      </c>
      <c r="EP21" s="5">
        <v>3.4790000000000001</v>
      </c>
      <c r="EQ21" s="5">
        <v>158012</v>
      </c>
      <c r="ER21" s="5">
        <v>1000</v>
      </c>
      <c r="ES21" s="5">
        <f t="shared" ref="ES21:ES49" si="39">EQ21*200</f>
        <v>31602400</v>
      </c>
      <c r="ET21" s="5">
        <v>1.0079009289434229</v>
      </c>
      <c r="EU21" s="5">
        <f t="shared" ref="EU21:EU39" si="40">ES21*ET21</f>
        <v>31852088.316841628</v>
      </c>
      <c r="EV21" s="5">
        <f t="shared" ref="EV21:EV39" si="41">(EU21*1)/EQ$13</f>
        <v>1.8934107187329965</v>
      </c>
      <c r="EW21" s="5">
        <f>EV21*$A21</f>
        <v>1.4300685186805109</v>
      </c>
      <c r="EY21" s="5">
        <v>2</v>
      </c>
      <c r="EZ21" s="5" t="s">
        <v>147</v>
      </c>
      <c r="FA21" s="5">
        <v>4.1509999999999998</v>
      </c>
      <c r="FB21" s="5">
        <v>2087928</v>
      </c>
      <c r="FC21" s="5">
        <v>1000</v>
      </c>
      <c r="FD21" s="5">
        <f t="shared" ref="FD21:FD49" si="42">FB21*200</f>
        <v>417585600</v>
      </c>
      <c r="FE21" s="5">
        <v>1.0079009289434229</v>
      </c>
      <c r="FF21" s="5">
        <f t="shared" ref="FF21:FF39" si="43">FD21*FE21</f>
        <v>420884914.15339661</v>
      </c>
      <c r="FG21" s="5">
        <f t="shared" ref="FG21:FG39" si="44">(FF21*1)/FB$13</f>
        <v>16.956720203520028</v>
      </c>
      <c r="FH21" s="5">
        <f>FG21*$A21</f>
        <v>12.807190486042316</v>
      </c>
      <c r="FJ21" s="5">
        <v>2</v>
      </c>
      <c r="FK21" s="5" t="s">
        <v>147</v>
      </c>
      <c r="FL21" s="5">
        <v>3.8919999999999999</v>
      </c>
      <c r="FM21" s="5">
        <v>727812</v>
      </c>
      <c r="FN21" s="5">
        <v>1000</v>
      </c>
      <c r="FO21" s="5">
        <f t="shared" ref="FO21:FO49" si="45">FM21*200</f>
        <v>145562400</v>
      </c>
      <c r="FP21" s="5">
        <v>1.0079009289434229</v>
      </c>
      <c r="FQ21" s="5">
        <f t="shared" ref="FQ21:FQ39" si="46">FO21*FP21</f>
        <v>146712478.17923409</v>
      </c>
      <c r="FR21" s="5">
        <f t="shared" ref="FR21:FR39" si="47">(FQ21*1)/FM$13</f>
        <v>6.2723368890967555</v>
      </c>
      <c r="FS21" s="5">
        <f>FR21*$A21</f>
        <v>4.7374145688041951</v>
      </c>
      <c r="FU21" s="5">
        <v>2</v>
      </c>
      <c r="FV21" s="5" t="s">
        <v>147</v>
      </c>
      <c r="FW21" s="5">
        <v>4.2009999999999996</v>
      </c>
      <c r="FX21" s="5">
        <v>129181</v>
      </c>
      <c r="FY21" s="5">
        <v>1000</v>
      </c>
      <c r="FZ21" s="5">
        <f t="shared" ref="FZ21:FZ49" si="48">FX21*200</f>
        <v>25836200</v>
      </c>
      <c r="GA21" s="5">
        <v>1.0079009289434229</v>
      </c>
      <c r="GB21" s="5">
        <f t="shared" ref="GB21:GB39" si="49">FZ21*GA21</f>
        <v>26040329.980368063</v>
      </c>
      <c r="GC21" s="5">
        <f t="shared" ref="GC21:GC39" si="50">(GB21*1)/FX$13</f>
        <v>3.0450331164049214</v>
      </c>
      <c r="GD21" s="5">
        <f>GC21*$A21</f>
        <v>2.2998739549886111</v>
      </c>
      <c r="GF21" s="5">
        <v>2</v>
      </c>
      <c r="GG21" s="5" t="s">
        <v>147</v>
      </c>
      <c r="GH21" s="5">
        <v>5.2889999999999997</v>
      </c>
      <c r="GI21" s="5">
        <v>79548</v>
      </c>
      <c r="GJ21" s="5">
        <v>1000</v>
      </c>
      <c r="GK21" s="5">
        <f t="shared" ref="GK21:GK49" si="51">GI21*200</f>
        <v>15909600</v>
      </c>
      <c r="GL21" s="5">
        <v>1.0079009289434229</v>
      </c>
      <c r="GM21" s="5">
        <f t="shared" ref="GM21:GM39" si="52">GK21*GL21</f>
        <v>16035300.619118281</v>
      </c>
      <c r="GN21" s="5">
        <f t="shared" ref="GN21:GN39" si="53">(GM21*1)/GI$13</f>
        <v>2.9632446503198073</v>
      </c>
      <c r="GO21" s="5">
        <f>GN21*$A21</f>
        <v>2.2381001890632986</v>
      </c>
      <c r="GQ21" s="5">
        <v>2</v>
      </c>
      <c r="GR21" s="5" t="s">
        <v>147</v>
      </c>
      <c r="GS21" s="5">
        <v>6.024</v>
      </c>
      <c r="GT21" s="5">
        <v>274373</v>
      </c>
      <c r="GU21" s="5">
        <v>1000</v>
      </c>
      <c r="GV21" s="5">
        <f t="shared" ref="GV21:GV49" si="54">GT21*200</f>
        <v>54874600</v>
      </c>
      <c r="GW21" s="5">
        <v>1.0079009289434229</v>
      </c>
      <c r="GX21" s="5">
        <f t="shared" ref="GX21:GX39" si="55">GV21*GW21</f>
        <v>55308160.315398753</v>
      </c>
      <c r="GY21" s="5">
        <f t="shared" ref="GY21:GY39" si="56">(GX21*1)/GT$13</f>
        <v>3.6451614418591585</v>
      </c>
      <c r="GZ21" s="5">
        <f>GY21*$A21</f>
        <v>2.7531430829751948</v>
      </c>
      <c r="HB21" s="5">
        <v>2</v>
      </c>
      <c r="HC21" s="5" t="s">
        <v>147</v>
      </c>
      <c r="HD21" s="5">
        <v>6.3929999999999998</v>
      </c>
      <c r="HE21" s="5">
        <v>457550</v>
      </c>
      <c r="HF21" s="5">
        <v>1000</v>
      </c>
      <c r="HG21" s="5">
        <f t="shared" ref="HG21:HG49" si="57">HE21*200</f>
        <v>91510000</v>
      </c>
      <c r="HH21" s="5">
        <v>1.0079009289434229</v>
      </c>
      <c r="HI21" s="5">
        <f t="shared" ref="HI21:HI39" si="58">HG21*HH21</f>
        <v>92233014.007612631</v>
      </c>
      <c r="HJ21" s="5">
        <f t="shared" ref="HJ21:HJ39" si="59">(HI21*1)/HE$13</f>
        <v>4.5779241034773905</v>
      </c>
      <c r="HK21" s="5">
        <f>HJ21*$A21</f>
        <v>3.457646603834887</v>
      </c>
      <c r="HM21" s="5">
        <v>2</v>
      </c>
      <c r="HN21" s="5" t="s">
        <v>147</v>
      </c>
      <c r="HO21" s="5">
        <v>7.02</v>
      </c>
      <c r="HP21" s="5">
        <v>191071</v>
      </c>
      <c r="HQ21" s="5">
        <v>1000</v>
      </c>
      <c r="HR21" s="5">
        <f t="shared" ref="HR21:HR49" si="60">HP21*200</f>
        <v>38214200</v>
      </c>
      <c r="HS21" s="5">
        <v>1.0079009289434229</v>
      </c>
      <c r="HT21" s="5">
        <f t="shared" ref="HT21:HT39" si="61">HR21*HS21</f>
        <v>38516127.678829752</v>
      </c>
      <c r="HU21" s="5">
        <f t="shared" ref="HU21:HU39" si="62">(HT21*1)/HP$13</f>
        <v>3.1609324357715942</v>
      </c>
      <c r="HV21" s="5">
        <f>HU21*$A21</f>
        <v>2.3874112052655545</v>
      </c>
      <c r="HX21" s="5">
        <v>2</v>
      </c>
      <c r="HY21" s="5" t="s">
        <v>147</v>
      </c>
      <c r="HZ21" s="5">
        <v>9.1590000000000007</v>
      </c>
      <c r="IA21" s="5">
        <v>92350</v>
      </c>
      <c r="IB21" s="5">
        <v>1000</v>
      </c>
      <c r="IC21" s="5">
        <f t="shared" ref="IC21:IC49" si="63">IA21*200</f>
        <v>18470000</v>
      </c>
      <c r="ID21" s="5">
        <v>1.0079009289434229</v>
      </c>
      <c r="IE21" s="5">
        <f t="shared" ref="IE21:IE39" si="64">IC21*ID21</f>
        <v>18615930.157585021</v>
      </c>
      <c r="IF21" s="5">
        <f t="shared" ref="IF21:IF39" si="65">(IE21*1)/IA$13</f>
        <v>1.2788565263427345</v>
      </c>
      <c r="IG21" s="5">
        <f>IF21*$A21</f>
        <v>0.96590372080266951</v>
      </c>
      <c r="II21" s="5">
        <v>2</v>
      </c>
      <c r="IJ21" s="5" t="s">
        <v>147</v>
      </c>
      <c r="IK21" s="5">
        <v>1.5669999999999999</v>
      </c>
      <c r="IL21" s="5">
        <v>138244</v>
      </c>
      <c r="IM21" s="5">
        <v>1000</v>
      </c>
      <c r="IN21" s="5">
        <f t="shared" ref="IN21:IN49" si="66">IL21*2000</f>
        <v>276488000</v>
      </c>
      <c r="IO21" s="5">
        <v>1.0079009289434229</v>
      </c>
      <c r="IP21" s="5">
        <f t="shared" ref="IP21:IP39" si="67">IN21*IO21</f>
        <v>278672512.04170913</v>
      </c>
      <c r="IQ21" s="5">
        <f t="shared" ref="IQ21:IQ39" si="68">(IP21*10)/IL$13</f>
        <v>10473.614638262312</v>
      </c>
      <c r="IR21" s="5">
        <f>IQ21*$A21</f>
        <v>7910.5850742162465</v>
      </c>
      <c r="IT21" s="5">
        <v>2</v>
      </c>
      <c r="IU21" s="5" t="s">
        <v>147</v>
      </c>
      <c r="IX21" s="5">
        <v>1000</v>
      </c>
      <c r="IY21" s="5">
        <f t="shared" ref="IY21:IY49" si="69">IW21*50</f>
        <v>0</v>
      </c>
      <c r="IZ21" s="5">
        <v>1.0079009289434229</v>
      </c>
      <c r="JA21" s="5">
        <f t="shared" ref="JA21:JA49" si="70">IY21*IZ21</f>
        <v>0</v>
      </c>
      <c r="JB21" s="5" t="e">
        <f t="shared" ref="JB21:JB49" si="71">(JA21*10)/IW$13</f>
        <v>#DIV/0!</v>
      </c>
      <c r="JC21" s="5" t="e">
        <f>JB21*$A21</f>
        <v>#DIV/0!</v>
      </c>
      <c r="JE21" s="5">
        <v>2</v>
      </c>
      <c r="JF21" s="5" t="s">
        <v>147</v>
      </c>
      <c r="JG21" s="5">
        <v>2.1509999999999998</v>
      </c>
      <c r="JH21" s="5">
        <v>14787</v>
      </c>
      <c r="JI21" s="5">
        <v>1000</v>
      </c>
      <c r="JJ21" s="5">
        <f t="shared" ref="JJ21:JJ49" si="72">JH21*200</f>
        <v>2957400</v>
      </c>
      <c r="JK21" s="5">
        <v>1.0079009289434229</v>
      </c>
      <c r="JL21" s="5">
        <f t="shared" ref="JL21:JL49" si="73">JJ21*JK21</f>
        <v>2980766.2072572787</v>
      </c>
      <c r="JM21" s="5">
        <f t="shared" ref="JM21:JM49" si="74">(JL21*10)/JH$13</f>
        <v>228.48736607660626</v>
      </c>
      <c r="JN21" s="5">
        <f>JM21*$A21</f>
        <v>172.57353933278418</v>
      </c>
      <c r="JP21" s="5">
        <v>2</v>
      </c>
      <c r="JQ21" s="5" t="s">
        <v>147</v>
      </c>
      <c r="JR21" s="5">
        <v>2.2290000000000001</v>
      </c>
      <c r="JS21" s="5">
        <v>155592</v>
      </c>
      <c r="JT21" s="5">
        <v>1000</v>
      </c>
      <c r="JU21" s="5">
        <f t="shared" ref="JU21:JU49" si="75">JS21*200</f>
        <v>31118400</v>
      </c>
      <c r="JV21" s="5">
        <v>1.0079009289434229</v>
      </c>
      <c r="JW21" s="5">
        <f t="shared" ref="JW21:JW49" si="76">JU21*JV21</f>
        <v>31364264.26723301</v>
      </c>
      <c r="JX21" s="5">
        <f t="shared" ref="JX21:JX49" si="77">(JW21*10)/JS$13</f>
        <v>58.68927443503911</v>
      </c>
      <c r="JY21" s="5">
        <f>JX21*$A21</f>
        <v>44.327246552144338</v>
      </c>
      <c r="KA21" s="5">
        <v>2</v>
      </c>
      <c r="KB21" s="5" t="s">
        <v>147</v>
      </c>
      <c r="KC21" s="5">
        <v>2.4729999999999999</v>
      </c>
      <c r="KD21" s="5">
        <v>500812</v>
      </c>
      <c r="KE21" s="5">
        <v>1000</v>
      </c>
      <c r="KF21" s="5">
        <f t="shared" ref="KF21:KF49" si="78">KD21*200</f>
        <v>100162400</v>
      </c>
      <c r="KG21" s="5">
        <v>1.0079009289434229</v>
      </c>
      <c r="KH21" s="5">
        <f t="shared" ref="KH21:KH49" si="79">KF21*KG21</f>
        <v>100953776.0052027</v>
      </c>
      <c r="KI21" s="5">
        <f t="shared" ref="KI21:KI49" si="80">(KH21*10)/KD$13</f>
        <v>457.86631395665694</v>
      </c>
      <c r="KJ21" s="5">
        <f>KI21*$A21</f>
        <v>345.82047881922728</v>
      </c>
      <c r="KL21" s="5">
        <v>2</v>
      </c>
      <c r="KM21" s="5" t="s">
        <v>147</v>
      </c>
      <c r="KN21" s="5">
        <v>2.2130000000000001</v>
      </c>
      <c r="KO21" s="5">
        <v>8696</v>
      </c>
      <c r="KP21" s="5">
        <v>1000</v>
      </c>
      <c r="KQ21" s="5">
        <f t="shared" ref="KQ21:KQ49" si="81">KO21*200</f>
        <v>1739200</v>
      </c>
      <c r="KR21" s="5">
        <v>1.0079009289434229</v>
      </c>
      <c r="KS21" s="5">
        <f t="shared" ref="KS21:KS49" si="82">KQ21*KR21</f>
        <v>1752941.2956184011</v>
      </c>
      <c r="KT21" s="5">
        <f t="shared" ref="KT21:KT49" si="83">(KS21*1)/KO$13</f>
        <v>2.5268041136803006</v>
      </c>
      <c r="KU21" s="5">
        <f>KT21*$A21</f>
        <v>1.9084623215108008</v>
      </c>
      <c r="KW21" s="5">
        <v>2</v>
      </c>
      <c r="KX21" s="5" t="s">
        <v>147</v>
      </c>
      <c r="KY21" s="5">
        <v>2.9740000000000002</v>
      </c>
      <c r="KZ21" s="5">
        <v>23755</v>
      </c>
      <c r="LA21" s="5">
        <v>1000</v>
      </c>
      <c r="LB21" s="5">
        <f t="shared" ref="LB21:LB49" si="84">KZ21*200</f>
        <v>4751000</v>
      </c>
      <c r="LC21" s="5">
        <v>1.0079009289434229</v>
      </c>
      <c r="LD21" s="5">
        <f>LB21*21</f>
        <v>99771000</v>
      </c>
      <c r="LE21" s="5">
        <f t="shared" ref="LE21:LE49" si="85">(LD21*10)/KZ$13</f>
        <v>538.4472991285736</v>
      </c>
      <c r="LF21" s="5">
        <f>LE21*$A21</f>
        <v>406.68225009710994</v>
      </c>
      <c r="LH21" s="5">
        <v>2</v>
      </c>
      <c r="LI21" s="5" t="s">
        <v>147</v>
      </c>
      <c r="LJ21" s="5">
        <v>3.7639999999999998</v>
      </c>
      <c r="LK21" s="5">
        <v>46654</v>
      </c>
      <c r="LL21" s="5">
        <v>1000</v>
      </c>
      <c r="LM21" s="5">
        <f t="shared" ref="LM21:LM49" si="86">LK21*200</f>
        <v>9330800</v>
      </c>
      <c r="LN21" s="5">
        <v>1.0079009289434229</v>
      </c>
      <c r="LO21" s="5">
        <f t="shared" ref="LO21:LO49" si="87">LM21*LN21</f>
        <v>9404521.9877852909</v>
      </c>
      <c r="LP21" s="5">
        <f t="shared" ref="LP21:LP49" si="88">(LO21*10)/LK$13</f>
        <v>276.7142735854722</v>
      </c>
      <c r="LQ21" s="5">
        <f t="shared" ref="LQ21:LQ49" si="89">LP21*$A21</f>
        <v>208.99869606153487</v>
      </c>
      <c r="LS21" s="5">
        <v>2</v>
      </c>
      <c r="LT21" s="5" t="s">
        <v>147</v>
      </c>
      <c r="LU21" s="5">
        <v>4.1769999999999996</v>
      </c>
      <c r="LV21" s="5">
        <v>4225</v>
      </c>
      <c r="LW21" s="5">
        <v>1000</v>
      </c>
      <c r="LX21" s="5">
        <f t="shared" ref="LX21:LX49" si="90">LV21*200</f>
        <v>845000</v>
      </c>
      <c r="LY21" s="5">
        <v>1.0079009289434229</v>
      </c>
      <c r="LZ21" s="5">
        <f t="shared" ref="LZ21:LZ49" si="91">LX21*LY21</f>
        <v>851676.28495719237</v>
      </c>
      <c r="MA21" s="5">
        <f t="shared" ref="MA21:MA49" si="92">(LZ21*10)/LV$13</f>
        <v>0.26754243834802333</v>
      </c>
      <c r="ME21" s="5">
        <v>2</v>
      </c>
      <c r="MF21" s="5" t="s">
        <v>147</v>
      </c>
      <c r="MG21" s="5">
        <v>1.8919999999999999</v>
      </c>
      <c r="MH21" s="5">
        <v>329679</v>
      </c>
      <c r="MI21" s="5">
        <v>1000</v>
      </c>
      <c r="MJ21" s="5">
        <f t="shared" ref="MJ21:MJ49" si="93">MH21*200</f>
        <v>65935800</v>
      </c>
      <c r="MK21" s="5">
        <v>1.0079009289434229</v>
      </c>
      <c r="ML21" s="5">
        <f t="shared" ref="ML21:ML49" si="94">MJ21*MK21</f>
        <v>66456754.070627742</v>
      </c>
      <c r="MM21" s="5">
        <f t="shared" ref="MM21:MM49" si="95">(ML21*1)/MH$13</f>
        <v>8.9736787460038929</v>
      </c>
      <c r="MN21" s="5">
        <f>MM21*$A21</f>
        <v>6.7777029803654774</v>
      </c>
      <c r="MP21" s="5">
        <v>2</v>
      </c>
      <c r="MQ21" s="5" t="s">
        <v>147</v>
      </c>
      <c r="MR21" s="5">
        <v>1.738</v>
      </c>
      <c r="MS21" s="5">
        <v>173465</v>
      </c>
      <c r="MT21" s="5">
        <v>1000</v>
      </c>
      <c r="MU21" s="5">
        <f t="shared" ref="MU21:MU49" si="96">MS21*200</f>
        <v>34693000</v>
      </c>
      <c r="MV21" s="5">
        <v>1.0079009289434229</v>
      </c>
      <c r="MW21" s="5">
        <f t="shared" ref="MW21:MW49" si="97">MU21*MV21</f>
        <v>34967106.927834168</v>
      </c>
      <c r="MX21" s="5">
        <f t="shared" ref="MX21:MX49" si="98">(MW21*1)/MS$13</f>
        <v>15.609893986271429</v>
      </c>
      <c r="MY21" s="5">
        <f>MX21*$A21</f>
        <v>11.789950140688388</v>
      </c>
      <c r="NB21" s="5">
        <v>2</v>
      </c>
      <c r="NC21" s="5" t="s">
        <v>147</v>
      </c>
      <c r="ND21" s="5">
        <v>1.9730000000000001</v>
      </c>
      <c r="NE21" s="5">
        <v>1572358</v>
      </c>
      <c r="NF21" s="5">
        <v>1000</v>
      </c>
      <c r="NG21" s="5">
        <f t="shared" ref="NG21:NG49" si="99">NE21*200</f>
        <v>314471600</v>
      </c>
      <c r="NH21" s="5">
        <v>1.0079009289434229</v>
      </c>
      <c r="NI21" s="5">
        <f t="shared" ref="NI21:NI49" si="100">NG21*NH21</f>
        <v>316956217.76632452</v>
      </c>
      <c r="NJ21" s="5">
        <f t="shared" ref="NJ21:NJ49" si="101">(NI21*10)/NE$13</f>
        <v>26897.39540952694</v>
      </c>
      <c r="NK21" s="5">
        <f>NJ21*$A21</f>
        <v>20315.25333045841</v>
      </c>
      <c r="NM21" s="5">
        <v>2</v>
      </c>
      <c r="NN21" s="5" t="s">
        <v>147</v>
      </c>
      <c r="NO21" s="5">
        <v>3.0139999999999998</v>
      </c>
      <c r="NP21" s="5">
        <v>15932</v>
      </c>
      <c r="NQ21" s="5">
        <v>1000</v>
      </c>
      <c r="NR21" s="5">
        <f t="shared" ref="NR21:NR49" si="102">NP21*200</f>
        <v>3186400</v>
      </c>
      <c r="NS21" s="5">
        <v>1.0079009289434229</v>
      </c>
      <c r="NT21" s="5">
        <f t="shared" ref="NT21:NT49" si="103">NR21*NS21</f>
        <v>3211575.5199853228</v>
      </c>
      <c r="NU21" s="5">
        <f t="shared" ref="NU21:NU49" si="104">(NT21*1)/NP$13</f>
        <v>0.72810989473551924</v>
      </c>
      <c r="NV21" s="5">
        <f>NU21*$A21</f>
        <v>0.54993194466428941</v>
      </c>
      <c r="NX21" s="5">
        <v>2</v>
      </c>
      <c r="NY21" s="5" t="s">
        <v>147</v>
      </c>
      <c r="NZ21" s="5">
        <v>1.752</v>
      </c>
      <c r="OA21" s="5">
        <v>29962</v>
      </c>
      <c r="OB21" s="5">
        <v>1000</v>
      </c>
      <c r="OC21" s="5">
        <f t="shared" ref="OC21:OC49" si="105">OA21*200</f>
        <v>5992400</v>
      </c>
      <c r="OD21" s="5">
        <v>1.0079009289434229</v>
      </c>
      <c r="OE21" s="5">
        <f t="shared" ref="OE21:OE49" si="106">OC21*OD21</f>
        <v>6039745.5266005676</v>
      </c>
      <c r="OF21" s="5" t="e">
        <f t="shared" ref="OF21:OF49" si="107">(OE21*10)/OA$13</f>
        <v>#DIV/0!</v>
      </c>
      <c r="OI21" s="5">
        <v>2</v>
      </c>
      <c r="OJ21" s="5" t="s">
        <v>147</v>
      </c>
      <c r="OK21" s="5">
        <v>5.0960000000000001</v>
      </c>
      <c r="OL21" s="5">
        <v>405675</v>
      </c>
      <c r="OM21" s="5">
        <v>1000</v>
      </c>
      <c r="ON21" s="5">
        <f t="shared" ref="ON21:ON49" si="108">OL21*200</f>
        <v>81135000</v>
      </c>
      <c r="OO21" s="5">
        <v>1.0079009289434229</v>
      </c>
      <c r="OP21" s="5">
        <f t="shared" ref="OP21:OP49" si="109">ON21*OO21</f>
        <v>81776041.869824618</v>
      </c>
      <c r="OQ21" s="5" t="e">
        <f t="shared" ref="OQ21:OQ49" si="110">(OP21*10)/OL$13</f>
        <v>#DIV/0!</v>
      </c>
      <c r="OT21" s="5">
        <v>2</v>
      </c>
      <c r="OU21" s="5" t="s">
        <v>147</v>
      </c>
      <c r="OV21" s="5">
        <v>5.093</v>
      </c>
      <c r="OW21" s="5">
        <v>1129871</v>
      </c>
      <c r="OX21" s="5">
        <v>1000</v>
      </c>
      <c r="OY21" s="5">
        <f t="shared" ref="OY21:OY49" si="111">OW21*200</f>
        <v>225974200</v>
      </c>
      <c r="OZ21" s="5">
        <v>1.0079009289434229</v>
      </c>
      <c r="PA21" s="5">
        <f t="shared" ref="PA21:PA49" si="112">OY21*OZ21</f>
        <v>227759606.09724683</v>
      </c>
      <c r="PB21" s="5" t="e">
        <f t="shared" ref="PB21:PB49" si="113">(PA21*10)/OW$13</f>
        <v>#DIV/0!</v>
      </c>
      <c r="PE21" s="5">
        <v>2</v>
      </c>
      <c r="PF21" s="5" t="s">
        <v>147</v>
      </c>
      <c r="PG21" s="5">
        <v>5.0919999999999996</v>
      </c>
      <c r="PH21" s="5">
        <v>28424224</v>
      </c>
      <c r="PI21" s="5">
        <v>1000</v>
      </c>
      <c r="PJ21" s="5">
        <f t="shared" ref="PJ21:PJ49" si="114">PH21*200</f>
        <v>5684844800</v>
      </c>
      <c r="PK21" s="5">
        <v>1.0079009289434229</v>
      </c>
      <c r="PL21" s="5">
        <f t="shared" ref="PL21:PL49" si="115">PJ21*PK21</f>
        <v>5729760354.8191872</v>
      </c>
      <c r="PM21" s="5" t="e">
        <f t="shared" ref="PM21:PM49" si="116">(PL21*10)/PH$13</f>
        <v>#DIV/0!</v>
      </c>
      <c r="PP21" s="4"/>
      <c r="PQ21" s="4"/>
      <c r="PR21" s="4"/>
      <c r="PS21" s="4"/>
      <c r="PT21" s="4"/>
      <c r="PU21" s="4"/>
      <c r="PV21" s="4"/>
      <c r="PW21" s="4"/>
      <c r="PX21" s="4"/>
      <c r="PY21" s="4"/>
    </row>
    <row r="22" spans="1:441" s="5" customFormat="1" x14ac:dyDescent="0.5">
      <c r="A22" s="5">
        <v>0.76804915514592931</v>
      </c>
      <c r="C22" s="5">
        <v>3</v>
      </c>
      <c r="D22" s="5" t="s">
        <v>148</v>
      </c>
      <c r="E22" s="5">
        <v>4.4139999999999997</v>
      </c>
      <c r="F22" s="5">
        <v>34428015</v>
      </c>
      <c r="G22" s="5">
        <f t="shared" si="0"/>
        <v>0.72739730129663294</v>
      </c>
      <c r="H22" s="5">
        <f t="shared" si="1"/>
        <v>6885603000</v>
      </c>
      <c r="K22" s="5">
        <v>3</v>
      </c>
      <c r="L22" s="5" t="s">
        <v>148</v>
      </c>
      <c r="M22" s="5">
        <v>2.2509999999999999</v>
      </c>
      <c r="N22" s="5">
        <v>18361</v>
      </c>
      <c r="O22" s="5">
        <v>1000</v>
      </c>
      <c r="P22" s="5">
        <f t="shared" si="2"/>
        <v>3672200</v>
      </c>
      <c r="Q22" s="5">
        <v>0.75904278003441861</v>
      </c>
      <c r="R22" s="5">
        <f t="shared" si="3"/>
        <v>2787356.8968423922</v>
      </c>
      <c r="S22" s="5">
        <f t="shared" si="4"/>
        <v>1.9289406799301962</v>
      </c>
      <c r="T22" s="5">
        <f t="shared" si="5"/>
        <v>1.4815212595470018</v>
      </c>
      <c r="W22" s="5">
        <v>3</v>
      </c>
      <c r="X22" s="5" t="s">
        <v>148</v>
      </c>
      <c r="Y22" s="5">
        <v>2.1</v>
      </c>
      <c r="Z22" s="5">
        <v>725966</v>
      </c>
      <c r="AA22" s="5">
        <v>1000</v>
      </c>
      <c r="AB22" s="5">
        <f t="shared" si="6"/>
        <v>145193200</v>
      </c>
      <c r="AC22" s="5">
        <v>0.75904278003441861</v>
      </c>
      <c r="AD22" s="5">
        <f t="shared" si="7"/>
        <v>110207850.17009334</v>
      </c>
      <c r="AE22" s="5">
        <f t="shared" si="8"/>
        <v>43.269865635472378</v>
      </c>
      <c r="AF22" s="5">
        <f>AE22*$A22</f>
        <v>33.233383744602442</v>
      </c>
      <c r="AH22" s="5">
        <v>3</v>
      </c>
      <c r="AI22" s="5" t="s">
        <v>148</v>
      </c>
      <c r="AJ22" s="5">
        <v>2.17</v>
      </c>
      <c r="AK22" s="5">
        <v>921507</v>
      </c>
      <c r="AL22" s="5">
        <v>1000</v>
      </c>
      <c r="AM22" s="5">
        <f t="shared" si="9"/>
        <v>184301400</v>
      </c>
      <c r="AN22" s="5">
        <v>0.75904278003441861</v>
      </c>
      <c r="AO22" s="5">
        <f t="shared" si="10"/>
        <v>139892647.02023539</v>
      </c>
      <c r="AP22" s="5">
        <f t="shared" si="11"/>
        <v>28.296748983768744</v>
      </c>
      <c r="AQ22" s="5">
        <f>AP22*$A22</f>
        <v>21.733294150360017</v>
      </c>
      <c r="AS22" s="5">
        <v>3</v>
      </c>
      <c r="AT22" s="5" t="s">
        <v>148</v>
      </c>
      <c r="AU22" s="5">
        <v>2.4580000000000002</v>
      </c>
      <c r="AV22" s="5">
        <v>964486</v>
      </c>
      <c r="AW22" s="5">
        <v>1000</v>
      </c>
      <c r="AX22" s="5">
        <f t="shared" si="12"/>
        <v>192897200</v>
      </c>
      <c r="AY22" s="5">
        <v>0.75904278003441861</v>
      </c>
      <c r="AZ22" s="5">
        <f t="shared" si="13"/>
        <v>146417226.94885525</v>
      </c>
      <c r="BA22" s="5">
        <f t="shared" si="14"/>
        <v>51.123021053068022</v>
      </c>
      <c r="BB22" s="5">
        <f>BA22*$A22</f>
        <v>39.264993128316455</v>
      </c>
      <c r="BD22" s="5">
        <v>3</v>
      </c>
      <c r="BE22" s="5" t="s">
        <v>148</v>
      </c>
      <c r="BF22" s="5">
        <v>2.2919999999999998</v>
      </c>
      <c r="BG22" s="5">
        <v>71169</v>
      </c>
      <c r="BH22" s="5">
        <v>1000</v>
      </c>
      <c r="BI22" s="5">
        <f t="shared" si="15"/>
        <v>14233800</v>
      </c>
      <c r="BJ22" s="5">
        <v>0.75904278003441861</v>
      </c>
      <c r="BK22" s="5">
        <f t="shared" si="16"/>
        <v>10804063.122453908</v>
      </c>
      <c r="BL22" s="5">
        <f t="shared" si="17"/>
        <v>13.767759142659871</v>
      </c>
      <c r="BM22" s="5">
        <f>BL22*$A22</f>
        <v>10.574315777772558</v>
      </c>
      <c r="BO22" s="5">
        <v>3</v>
      </c>
      <c r="BP22" s="5" t="s">
        <v>148</v>
      </c>
      <c r="BQ22" s="5">
        <v>2.2090000000000001</v>
      </c>
      <c r="BR22" s="5">
        <v>1910994</v>
      </c>
      <c r="BS22" s="5">
        <v>1000</v>
      </c>
      <c r="BT22" s="5">
        <f t="shared" si="18"/>
        <v>382198800</v>
      </c>
      <c r="BU22" s="5">
        <v>0.75904278003441861</v>
      </c>
      <c r="BV22" s="5">
        <f t="shared" si="19"/>
        <v>290105239.67781878</v>
      </c>
      <c r="BW22" s="5">
        <f t="shared" si="20"/>
        <v>31.520852544651021</v>
      </c>
      <c r="BX22" s="5">
        <f>BW22*$A22</f>
        <v>24.209564166398632</v>
      </c>
      <c r="BZ22" s="5">
        <v>3</v>
      </c>
      <c r="CA22" s="5" t="s">
        <v>148</v>
      </c>
      <c r="CB22" s="5">
        <v>2.2799999999999998</v>
      </c>
      <c r="CC22" s="5">
        <v>449644</v>
      </c>
      <c r="CD22" s="5">
        <v>1000</v>
      </c>
      <c r="CE22" s="5">
        <f t="shared" si="21"/>
        <v>89928800</v>
      </c>
      <c r="CF22" s="5">
        <v>0.75904278003441861</v>
      </c>
      <c r="CG22" s="5">
        <f t="shared" si="22"/>
        <v>68259806.357159227</v>
      </c>
      <c r="CH22" s="5">
        <f t="shared" si="23"/>
        <v>14.746491591475058</v>
      </c>
      <c r="CI22" s="5">
        <f>CH22*$A22</f>
        <v>11.326030408198969</v>
      </c>
      <c r="CK22" s="5">
        <v>3</v>
      </c>
      <c r="CL22" s="5" t="s">
        <v>148</v>
      </c>
      <c r="CM22" s="5">
        <v>2.3159999999999998</v>
      </c>
      <c r="CN22" s="5">
        <v>48976140</v>
      </c>
      <c r="CO22" s="5">
        <v>1000</v>
      </c>
      <c r="CP22" s="5">
        <f t="shared" si="24"/>
        <v>9795228000</v>
      </c>
      <c r="CQ22" s="5">
        <v>0.75904278003441861</v>
      </c>
      <c r="CR22" s="5">
        <f t="shared" si="25"/>
        <v>7434997092.1909781</v>
      </c>
      <c r="CS22" s="5">
        <f t="shared" si="26"/>
        <v>580.57938113813418</v>
      </c>
      <c r="CT22" s="5">
        <f>CS22*$A22</f>
        <v>445.91350317829045</v>
      </c>
      <c r="CV22" s="5">
        <v>3</v>
      </c>
      <c r="CW22" s="5" t="s">
        <v>148</v>
      </c>
      <c r="CX22" s="5">
        <v>2.323</v>
      </c>
      <c r="CY22" s="5">
        <v>1013948</v>
      </c>
      <c r="CZ22" s="5">
        <v>1000</v>
      </c>
      <c r="DA22" s="5">
        <f t="shared" si="27"/>
        <v>202789600</v>
      </c>
      <c r="DB22" s="5">
        <v>0.75904278003441861</v>
      </c>
      <c r="DC22" s="5">
        <f t="shared" si="28"/>
        <v>153925981.74606773</v>
      </c>
      <c r="DD22" s="5">
        <f t="shared" si="29"/>
        <v>18.232608668535033</v>
      </c>
      <c r="DE22" s="5">
        <f>DD22*$A22</f>
        <v>14.00353968397468</v>
      </c>
      <c r="DG22" s="5">
        <v>3</v>
      </c>
      <c r="DH22" s="5" t="s">
        <v>148</v>
      </c>
      <c r="DI22" s="5">
        <v>2.4249999999999998</v>
      </c>
      <c r="DJ22" s="5">
        <v>562255</v>
      </c>
      <c r="DK22" s="5">
        <v>1000</v>
      </c>
      <c r="DL22" s="5">
        <f t="shared" si="30"/>
        <v>112451000</v>
      </c>
      <c r="DM22" s="5">
        <v>0.75904278003441861</v>
      </c>
      <c r="DN22" s="5">
        <f t="shared" si="31"/>
        <v>85355119.657650411</v>
      </c>
      <c r="DO22" s="5">
        <f t="shared" si="32"/>
        <v>5.5675457484994233</v>
      </c>
      <c r="DP22" s="5">
        <f>DO22*$A22</f>
        <v>4.2761488083712926</v>
      </c>
      <c r="DR22" s="5">
        <v>3</v>
      </c>
      <c r="DS22" s="5" t="s">
        <v>148</v>
      </c>
      <c r="DT22" s="5">
        <v>3.5470000000000002</v>
      </c>
      <c r="DU22" s="5">
        <v>786412</v>
      </c>
      <c r="DV22" s="5">
        <v>1000</v>
      </c>
      <c r="DW22" s="5">
        <f t="shared" si="33"/>
        <v>157282400</v>
      </c>
      <c r="DX22" s="5">
        <v>0.75904278003441861</v>
      </c>
      <c r="DY22" s="5">
        <f t="shared" si="34"/>
        <v>119384070.14648545</v>
      </c>
      <c r="DZ22" s="5">
        <f t="shared" si="35"/>
        <v>95.5524065403268</v>
      </c>
      <c r="EA22" s="5">
        <f>DZ22*$A22</f>
        <v>73.38894511545837</v>
      </c>
      <c r="EC22" s="5">
        <v>3</v>
      </c>
      <c r="ED22" s="5" t="s">
        <v>148</v>
      </c>
      <c r="EE22" s="5">
        <v>2.2029999999999998</v>
      </c>
      <c r="EF22" s="5">
        <v>1918101</v>
      </c>
      <c r="EG22" s="5">
        <v>1000</v>
      </c>
      <c r="EH22" s="5">
        <f t="shared" si="36"/>
        <v>383620200</v>
      </c>
      <c r="EI22" s="5">
        <v>0.75904278003441861</v>
      </c>
      <c r="EJ22" s="5">
        <f t="shared" si="37"/>
        <v>291184143.08535969</v>
      </c>
      <c r="EK22" s="5">
        <f t="shared" si="38"/>
        <v>31.390795569340291</v>
      </c>
      <c r="EL22" s="5">
        <f>EK22*$A22</f>
        <v>24.109674016390393</v>
      </c>
      <c r="EN22" s="5">
        <v>3</v>
      </c>
      <c r="EO22" s="5" t="s">
        <v>148</v>
      </c>
      <c r="EP22" s="5">
        <v>3.5110000000000001</v>
      </c>
      <c r="EQ22" s="5">
        <v>433541</v>
      </c>
      <c r="ER22" s="5">
        <v>1000</v>
      </c>
      <c r="ES22" s="5">
        <f t="shared" si="39"/>
        <v>86708200</v>
      </c>
      <c r="ET22" s="5">
        <v>0.75904278003441861</v>
      </c>
      <c r="EU22" s="5">
        <f t="shared" si="40"/>
        <v>65815233.179780379</v>
      </c>
      <c r="EV22" s="5">
        <f t="shared" si="41"/>
        <v>3.9123107633924912</v>
      </c>
      <c r="EW22" s="5">
        <f>EV22*$A22</f>
        <v>3.0048469764919288</v>
      </c>
      <c r="EY22" s="5">
        <v>3</v>
      </c>
      <c r="EZ22" s="5" t="s">
        <v>148</v>
      </c>
      <c r="FA22" s="5">
        <v>4.1420000000000003</v>
      </c>
      <c r="FB22" s="5">
        <v>2899314</v>
      </c>
      <c r="FC22" s="5">
        <v>1000</v>
      </c>
      <c r="FD22" s="5">
        <f t="shared" si="42"/>
        <v>579862800</v>
      </c>
      <c r="FE22" s="5">
        <v>0.75904278003441861</v>
      </c>
      <c r="FF22" s="5">
        <f t="shared" si="43"/>
        <v>440140671.75054204</v>
      </c>
      <c r="FG22" s="5">
        <f t="shared" si="44"/>
        <v>17.732501142445766</v>
      </c>
      <c r="FH22" s="5">
        <f>FG22*$A22</f>
        <v>13.619432521079696</v>
      </c>
      <c r="FJ22" s="5">
        <v>3</v>
      </c>
      <c r="FK22" s="5" t="s">
        <v>148</v>
      </c>
      <c r="FL22" s="5">
        <v>3.891</v>
      </c>
      <c r="FM22" s="5">
        <v>832765</v>
      </c>
      <c r="FN22" s="5">
        <v>1000</v>
      </c>
      <c r="FO22" s="5">
        <f t="shared" si="45"/>
        <v>166553000</v>
      </c>
      <c r="FP22" s="5">
        <v>0.75904278003441861</v>
      </c>
      <c r="FQ22" s="5">
        <f t="shared" si="46"/>
        <v>126420852.14307252</v>
      </c>
      <c r="FR22" s="5">
        <f t="shared" si="47"/>
        <v>5.4048175335114497</v>
      </c>
      <c r="FS22" s="5">
        <f>FR22*$A22</f>
        <v>4.1511655403313741</v>
      </c>
      <c r="FU22" s="5">
        <v>3</v>
      </c>
      <c r="FV22" s="5" t="s">
        <v>148</v>
      </c>
      <c r="FW22" s="5">
        <v>4.1920000000000002</v>
      </c>
      <c r="FX22" s="5">
        <v>158742</v>
      </c>
      <c r="FY22" s="5">
        <v>1000</v>
      </c>
      <c r="FZ22" s="5">
        <f t="shared" si="48"/>
        <v>31748400</v>
      </c>
      <c r="GA22" s="5">
        <v>0.75904278003441861</v>
      </c>
      <c r="GB22" s="5">
        <f t="shared" si="49"/>
        <v>24098393.797644734</v>
      </c>
      <c r="GC22" s="5">
        <f t="shared" si="50"/>
        <v>2.8179522771530556</v>
      </c>
      <c r="GD22" s="5">
        <f>GC22*$A22</f>
        <v>2.1643258657089519</v>
      </c>
      <c r="GF22" s="5">
        <v>3</v>
      </c>
      <c r="GG22" s="5" t="s">
        <v>148</v>
      </c>
      <c r="GH22" s="5">
        <v>5.2949999999999999</v>
      </c>
      <c r="GI22" s="5">
        <v>120700</v>
      </c>
      <c r="GJ22" s="5">
        <v>1000</v>
      </c>
      <c r="GK22" s="5">
        <f t="shared" si="51"/>
        <v>24140000</v>
      </c>
      <c r="GL22" s="5">
        <v>0.75904278003441861</v>
      </c>
      <c r="GM22" s="5">
        <f t="shared" si="52"/>
        <v>18323292.710030865</v>
      </c>
      <c r="GN22" s="5">
        <f t="shared" si="53"/>
        <v>3.3860543303134181</v>
      </c>
      <c r="GO22" s="5">
        <f>GN22*$A22</f>
        <v>2.6006561676754361</v>
      </c>
      <c r="GQ22" s="5">
        <v>3</v>
      </c>
      <c r="GR22" s="5" t="s">
        <v>148</v>
      </c>
      <c r="GS22" s="5">
        <v>6.0369999999999999</v>
      </c>
      <c r="GT22" s="5">
        <v>401051</v>
      </c>
      <c r="GU22" s="5">
        <v>1000</v>
      </c>
      <c r="GV22" s="5">
        <f t="shared" si="54"/>
        <v>80210200</v>
      </c>
      <c r="GW22" s="5">
        <v>0.75904278003441861</v>
      </c>
      <c r="GX22" s="5">
        <f t="shared" si="55"/>
        <v>60882973.195116721</v>
      </c>
      <c r="GY22" s="5">
        <f t="shared" si="56"/>
        <v>4.0125772596850497</v>
      </c>
      <c r="GZ22" s="5">
        <f>GY22*$A22</f>
        <v>3.0818565742588708</v>
      </c>
      <c r="HB22" s="5">
        <v>3</v>
      </c>
      <c r="HC22" s="5" t="s">
        <v>148</v>
      </c>
      <c r="HD22" s="5">
        <v>6.3940000000000001</v>
      </c>
      <c r="HE22" s="5">
        <v>582996</v>
      </c>
      <c r="HF22" s="5">
        <v>1000</v>
      </c>
      <c r="HG22" s="5">
        <f t="shared" si="57"/>
        <v>116599200</v>
      </c>
      <c r="HH22" s="5">
        <v>0.75904278003441861</v>
      </c>
      <c r="HI22" s="5">
        <f t="shared" si="58"/>
        <v>88503780.917789176</v>
      </c>
      <c r="HJ22" s="5">
        <f t="shared" si="59"/>
        <v>4.3928261075691228</v>
      </c>
      <c r="HK22" s="5">
        <f>HJ22*$A22</f>
        <v>3.3739063806214458</v>
      </c>
      <c r="HM22" s="5">
        <v>3</v>
      </c>
      <c r="HN22" s="5" t="s">
        <v>148</v>
      </c>
      <c r="HO22" s="5">
        <v>7.024</v>
      </c>
      <c r="HP22" s="5">
        <v>301521</v>
      </c>
      <c r="HQ22" s="5">
        <v>1000</v>
      </c>
      <c r="HR22" s="5">
        <f t="shared" si="60"/>
        <v>60304200</v>
      </c>
      <c r="HS22" s="5">
        <v>0.75904278003441861</v>
      </c>
      <c r="HT22" s="5">
        <f t="shared" si="61"/>
        <v>45773467.615751587</v>
      </c>
      <c r="HU22" s="5">
        <f t="shared" si="62"/>
        <v>3.7565260893009356</v>
      </c>
      <c r="HV22" s="5">
        <f>HU22*$A22</f>
        <v>2.8851966891712255</v>
      </c>
      <c r="HX22" s="5">
        <v>3</v>
      </c>
      <c r="HY22" s="5" t="s">
        <v>148</v>
      </c>
      <c r="HZ22" s="5">
        <v>9.1609999999999996</v>
      </c>
      <c r="IA22" s="5">
        <v>118655</v>
      </c>
      <c r="IB22" s="5">
        <v>1000</v>
      </c>
      <c r="IC22" s="5">
        <f t="shared" si="63"/>
        <v>23731000</v>
      </c>
      <c r="ID22" s="5">
        <v>0.75904278003441861</v>
      </c>
      <c r="IE22" s="5">
        <f t="shared" si="64"/>
        <v>18012844.212996788</v>
      </c>
      <c r="IF22" s="5">
        <f t="shared" si="65"/>
        <v>1.2374263968969605</v>
      </c>
      <c r="IG22" s="5">
        <f>IF22*$A22</f>
        <v>0.95040429869198195</v>
      </c>
      <c r="II22" s="5">
        <v>3</v>
      </c>
      <c r="IJ22" s="5" t="s">
        <v>148</v>
      </c>
      <c r="IK22" s="5">
        <v>1.5820000000000001</v>
      </c>
      <c r="IL22" s="5">
        <v>104654</v>
      </c>
      <c r="IM22" s="5">
        <v>1000</v>
      </c>
      <c r="IN22" s="5">
        <f t="shared" si="66"/>
        <v>209308000</v>
      </c>
      <c r="IO22" s="5">
        <v>0.75904278003441861</v>
      </c>
      <c r="IP22" s="5">
        <f t="shared" si="67"/>
        <v>158873726.20344409</v>
      </c>
      <c r="IQ22" s="5">
        <f t="shared" si="68"/>
        <v>5971.1026832478583</v>
      </c>
      <c r="IR22" s="5">
        <f>IQ22*$A22</f>
        <v>4586.1003711581088</v>
      </c>
      <c r="IT22" s="5">
        <v>3</v>
      </c>
      <c r="IU22" s="5" t="s">
        <v>148</v>
      </c>
      <c r="IX22" s="5">
        <v>1000</v>
      </c>
      <c r="IY22" s="5">
        <f t="shared" si="69"/>
        <v>0</v>
      </c>
      <c r="IZ22" s="5">
        <v>0.75904278003441861</v>
      </c>
      <c r="JA22" s="5">
        <f t="shared" si="70"/>
        <v>0</v>
      </c>
      <c r="JB22" s="5" t="e">
        <f t="shared" si="71"/>
        <v>#DIV/0!</v>
      </c>
      <c r="JC22" s="5" t="e">
        <f>JB22*$A22</f>
        <v>#DIV/0!</v>
      </c>
      <c r="JE22" s="5">
        <v>3</v>
      </c>
      <c r="JF22" s="5" t="s">
        <v>148</v>
      </c>
      <c r="JG22" s="5">
        <v>2.1419999999999999</v>
      </c>
      <c r="JH22" s="5">
        <v>22020</v>
      </c>
      <c r="JI22" s="5">
        <v>1000</v>
      </c>
      <c r="JJ22" s="5">
        <f t="shared" si="72"/>
        <v>4404000</v>
      </c>
      <c r="JK22" s="5">
        <v>0.75904278003441861</v>
      </c>
      <c r="JL22" s="5">
        <f t="shared" si="73"/>
        <v>3342824.4032715796</v>
      </c>
      <c r="JM22" s="5">
        <f t="shared" si="74"/>
        <v>256.24054020087766</v>
      </c>
      <c r="JN22" s="5">
        <f>JM22*$A22</f>
        <v>196.80533041542063</v>
      </c>
      <c r="JP22" s="5">
        <v>3</v>
      </c>
      <c r="JQ22" s="5" t="s">
        <v>148</v>
      </c>
      <c r="JR22" s="5">
        <v>2.242</v>
      </c>
      <c r="JS22" s="5">
        <v>198691</v>
      </c>
      <c r="JT22" s="5">
        <v>1000</v>
      </c>
      <c r="JU22" s="5">
        <f t="shared" si="75"/>
        <v>39738200</v>
      </c>
      <c r="JV22" s="5">
        <v>0.75904278003441861</v>
      </c>
      <c r="JW22" s="5">
        <f t="shared" si="76"/>
        <v>30162993.801563732</v>
      </c>
      <c r="JX22" s="5">
        <f t="shared" si="77"/>
        <v>56.44143940120329</v>
      </c>
      <c r="JY22" s="5">
        <f>JX22*$A22</f>
        <v>43.349799847314351</v>
      </c>
      <c r="KA22" s="5">
        <v>3</v>
      </c>
      <c r="KB22" s="5" t="s">
        <v>148</v>
      </c>
      <c r="KC22" s="5">
        <v>2.4780000000000002</v>
      </c>
      <c r="KD22" s="5">
        <v>920185</v>
      </c>
      <c r="KE22" s="5">
        <v>1000</v>
      </c>
      <c r="KF22" s="5">
        <f t="shared" si="78"/>
        <v>184037000</v>
      </c>
      <c r="KG22" s="5">
        <v>0.75904278003441861</v>
      </c>
      <c r="KH22" s="5">
        <f t="shared" si="79"/>
        <v>139691956.10919431</v>
      </c>
      <c r="KI22" s="5">
        <f t="shared" si="80"/>
        <v>633.5596702179389</v>
      </c>
      <c r="KJ22" s="5">
        <f>KI22*$A22</f>
        <v>486.60496944542155</v>
      </c>
      <c r="KL22" s="5">
        <v>3</v>
      </c>
      <c r="KM22" s="5" t="s">
        <v>148</v>
      </c>
      <c r="KN22" s="5">
        <v>2.1139999999999999</v>
      </c>
      <c r="KO22" s="5">
        <v>29881</v>
      </c>
      <c r="KP22" s="5">
        <v>1000</v>
      </c>
      <c r="KQ22" s="5">
        <f t="shared" si="81"/>
        <v>5976200</v>
      </c>
      <c r="KR22" s="5">
        <v>0.75904278003441861</v>
      </c>
      <c r="KS22" s="5">
        <f t="shared" si="82"/>
        <v>4536191.4620416928</v>
      </c>
      <c r="KT22" s="5">
        <f t="shared" si="83"/>
        <v>6.5387627500011787</v>
      </c>
      <c r="KU22" s="5">
        <f>KT22*$A22</f>
        <v>5.0220912058380787</v>
      </c>
      <c r="KW22" s="5">
        <v>3</v>
      </c>
      <c r="KX22" s="5" t="s">
        <v>148</v>
      </c>
      <c r="KY22" s="5">
        <v>2.9630000000000001</v>
      </c>
      <c r="KZ22" s="5">
        <v>46198</v>
      </c>
      <c r="LA22" s="5">
        <v>1000</v>
      </c>
      <c r="LB22" s="5">
        <f t="shared" si="84"/>
        <v>9239600</v>
      </c>
      <c r="LC22" s="5">
        <v>0.75904278003441861</v>
      </c>
      <c r="LD22" s="5">
        <f>LB22*22</f>
        <v>203271200</v>
      </c>
      <c r="LE22" s="5">
        <f t="shared" si="85"/>
        <v>1097.0204631668933</v>
      </c>
      <c r="LF22" s="5">
        <f>LE22*$A22</f>
        <v>842.56563991312839</v>
      </c>
      <c r="LH22" s="5">
        <v>3</v>
      </c>
      <c r="LI22" s="5" t="s">
        <v>148</v>
      </c>
      <c r="LJ22" s="5">
        <v>3.806</v>
      </c>
      <c r="LK22" s="5">
        <v>63079</v>
      </c>
      <c r="LL22" s="5">
        <v>1000</v>
      </c>
      <c r="LM22" s="5">
        <f t="shared" si="86"/>
        <v>12615800</v>
      </c>
      <c r="LN22" s="5">
        <v>0.75904278003441861</v>
      </c>
      <c r="LO22" s="5">
        <f t="shared" si="87"/>
        <v>9575931.9043582175</v>
      </c>
      <c r="LP22" s="5">
        <f t="shared" si="88"/>
        <v>281.75775911418145</v>
      </c>
      <c r="LQ22" s="5">
        <f t="shared" si="89"/>
        <v>216.40380884345734</v>
      </c>
      <c r="LS22" s="5">
        <v>3</v>
      </c>
      <c r="LT22" s="5" t="s">
        <v>148</v>
      </c>
      <c r="LU22" s="5">
        <v>3.8980000000000001</v>
      </c>
      <c r="LV22" s="5">
        <v>2216</v>
      </c>
      <c r="LW22" s="5">
        <v>1000</v>
      </c>
      <c r="LX22" s="5">
        <f t="shared" si="90"/>
        <v>443200</v>
      </c>
      <c r="LY22" s="5">
        <v>0.75904278003441861</v>
      </c>
      <c r="LZ22" s="5">
        <f t="shared" si="91"/>
        <v>336407.76011125435</v>
      </c>
      <c r="MA22" s="5">
        <f t="shared" si="92"/>
        <v>0.10567788960319083</v>
      </c>
      <c r="ME22" s="5">
        <v>3</v>
      </c>
      <c r="MF22" s="5" t="s">
        <v>148</v>
      </c>
      <c r="MG22" s="5">
        <v>1.8919999999999999</v>
      </c>
      <c r="MH22" s="5">
        <v>486431</v>
      </c>
      <c r="MI22" s="5">
        <v>1000</v>
      </c>
      <c r="MJ22" s="5">
        <f t="shared" si="93"/>
        <v>97286200</v>
      </c>
      <c r="MK22" s="5">
        <v>0.75904278003441861</v>
      </c>
      <c r="ML22" s="5">
        <f t="shared" si="94"/>
        <v>73844387.70698446</v>
      </c>
      <c r="MM22" s="5">
        <f t="shared" si="95"/>
        <v>9.9712334998124046</v>
      </c>
      <c r="MN22" s="5">
        <f>MM22*$A22</f>
        <v>7.6583974652937048</v>
      </c>
      <c r="MP22" s="5">
        <v>3</v>
      </c>
      <c r="MQ22" s="5" t="s">
        <v>148</v>
      </c>
      <c r="MR22" s="5">
        <v>1.7250000000000001</v>
      </c>
      <c r="MS22" s="5">
        <v>267901</v>
      </c>
      <c r="MT22" s="5">
        <v>1000</v>
      </c>
      <c r="MU22" s="5">
        <f t="shared" si="96"/>
        <v>53580200</v>
      </c>
      <c r="MV22" s="5">
        <v>0.75904278003441861</v>
      </c>
      <c r="MW22" s="5">
        <f t="shared" si="97"/>
        <v>40669663.962800153</v>
      </c>
      <c r="MX22" s="5">
        <f t="shared" si="98"/>
        <v>18.155609619829534</v>
      </c>
      <c r="MY22" s="5">
        <f>MX22*$A22</f>
        <v>13.94440062966938</v>
      </c>
      <c r="NB22" s="5">
        <v>3</v>
      </c>
      <c r="NC22" s="5" t="s">
        <v>148</v>
      </c>
      <c r="ND22" s="5">
        <v>1.9810000000000001</v>
      </c>
      <c r="NE22" s="5">
        <v>2401725</v>
      </c>
      <c r="NF22" s="5">
        <v>1000</v>
      </c>
      <c r="NG22" s="5">
        <f t="shared" si="99"/>
        <v>480345000</v>
      </c>
      <c r="NH22" s="5">
        <v>0.75904278003441861</v>
      </c>
      <c r="NI22" s="5">
        <f t="shared" si="100"/>
        <v>364602404.17563283</v>
      </c>
      <c r="NJ22" s="5">
        <f t="shared" si="101"/>
        <v>30940.724562804578</v>
      </c>
      <c r="NK22" s="5">
        <f>NJ22*$A22</f>
        <v>23763.997360064961</v>
      </c>
      <c r="NM22" s="5">
        <v>3</v>
      </c>
      <c r="NN22" s="5" t="s">
        <v>148</v>
      </c>
      <c r="NO22" s="5">
        <v>2.9950000000000001</v>
      </c>
      <c r="NP22" s="5">
        <v>18504</v>
      </c>
      <c r="NQ22" s="5">
        <v>1000</v>
      </c>
      <c r="NR22" s="5">
        <f t="shared" si="102"/>
        <v>3700800</v>
      </c>
      <c r="NS22" s="5">
        <v>0.75904278003441861</v>
      </c>
      <c r="NT22" s="5">
        <f t="shared" si="103"/>
        <v>2809065.5203513764</v>
      </c>
      <c r="NU22" s="5">
        <f t="shared" si="104"/>
        <v>0.63685514713898561</v>
      </c>
      <c r="NV22" s="5">
        <f>NU22*$A22</f>
        <v>0.48913605771043439</v>
      </c>
      <c r="NX22" s="5">
        <v>3</v>
      </c>
      <c r="NY22" s="5" t="s">
        <v>148</v>
      </c>
      <c r="NZ22" s="5">
        <v>1.7370000000000001</v>
      </c>
      <c r="OA22" s="5">
        <v>37119</v>
      </c>
      <c r="OB22" s="5">
        <v>1000</v>
      </c>
      <c r="OC22" s="5">
        <f t="shared" si="105"/>
        <v>7423800</v>
      </c>
      <c r="OD22" s="5">
        <v>0.75904278003441861</v>
      </c>
      <c r="OE22" s="5">
        <f t="shared" si="106"/>
        <v>5634981.7904195171</v>
      </c>
      <c r="OF22" s="5" t="e">
        <f t="shared" si="107"/>
        <v>#DIV/0!</v>
      </c>
      <c r="OI22" s="5">
        <v>3</v>
      </c>
      <c r="OJ22" s="5" t="s">
        <v>148</v>
      </c>
      <c r="OK22" s="5">
        <v>5.1040000000000001</v>
      </c>
      <c r="OL22" s="5">
        <v>611044</v>
      </c>
      <c r="OM22" s="5">
        <v>1000</v>
      </c>
      <c r="ON22" s="5">
        <f t="shared" si="108"/>
        <v>122208800</v>
      </c>
      <c r="OO22" s="5">
        <v>0.75904278003441861</v>
      </c>
      <c r="OP22" s="5">
        <f t="shared" si="109"/>
        <v>92761707.296670258</v>
      </c>
      <c r="OQ22" s="5" t="e">
        <f t="shared" si="110"/>
        <v>#DIV/0!</v>
      </c>
      <c r="OT22" s="5">
        <v>3</v>
      </c>
      <c r="OU22" s="5" t="s">
        <v>148</v>
      </c>
      <c r="OV22" s="5">
        <v>5.1150000000000002</v>
      </c>
      <c r="OW22" s="5">
        <v>1656879</v>
      </c>
      <c r="OX22" s="5">
        <v>1000</v>
      </c>
      <c r="OY22" s="5">
        <f t="shared" si="111"/>
        <v>331375800</v>
      </c>
      <c r="OZ22" s="5">
        <v>0.75904278003441861</v>
      </c>
      <c r="PA22" s="5">
        <f t="shared" si="112"/>
        <v>251528408.46812949</v>
      </c>
      <c r="PB22" s="5" t="e">
        <f t="shared" si="113"/>
        <v>#DIV/0!</v>
      </c>
      <c r="PE22" s="5">
        <v>3</v>
      </c>
      <c r="PF22" s="5" t="s">
        <v>148</v>
      </c>
      <c r="PG22" s="5">
        <v>5.1079999999999997</v>
      </c>
      <c r="PH22" s="5">
        <v>41933787</v>
      </c>
      <c r="PI22" s="5">
        <v>1000</v>
      </c>
      <c r="PJ22" s="5">
        <f t="shared" si="114"/>
        <v>8386757400</v>
      </c>
      <c r="PK22" s="5">
        <v>0.75904278003441861</v>
      </c>
      <c r="PL22" s="5">
        <f t="shared" si="115"/>
        <v>6365907652.3702326</v>
      </c>
      <c r="PM22" s="5" t="e">
        <f t="shared" si="116"/>
        <v>#DIV/0!</v>
      </c>
      <c r="PP22" s="4"/>
      <c r="PQ22" s="4"/>
      <c r="PR22" s="4"/>
      <c r="PS22" s="4"/>
      <c r="PT22" s="4"/>
      <c r="PU22" s="4"/>
      <c r="PV22" s="4"/>
      <c r="PW22" s="4"/>
      <c r="PX22" s="4"/>
      <c r="PY22" s="4"/>
    </row>
    <row r="23" spans="1:441" s="5" customFormat="1" x14ac:dyDescent="0.5">
      <c r="A23" s="5">
        <v>0.7267441860465117</v>
      </c>
      <c r="C23" s="5">
        <v>4</v>
      </c>
      <c r="D23" s="5" t="s">
        <v>149</v>
      </c>
      <c r="E23" s="5">
        <v>4.4210000000000003</v>
      </c>
      <c r="F23" s="5">
        <v>34927713</v>
      </c>
      <c r="G23" s="5">
        <f t="shared" si="0"/>
        <v>0.71699069446659736</v>
      </c>
      <c r="H23" s="5">
        <f t="shared" si="1"/>
        <v>6985542600</v>
      </c>
      <c r="K23" s="5">
        <v>4</v>
      </c>
      <c r="L23" s="5" t="s">
        <v>149</v>
      </c>
      <c r="M23" s="5">
        <v>2.117</v>
      </c>
      <c r="N23" s="5">
        <v>28360</v>
      </c>
      <c r="O23" s="5">
        <v>1000</v>
      </c>
      <c r="P23" s="5">
        <f t="shared" si="2"/>
        <v>5672000</v>
      </c>
      <c r="Q23" s="5">
        <v>0.74818343292807821</v>
      </c>
      <c r="R23" s="5">
        <f t="shared" si="3"/>
        <v>4243696.4315680591</v>
      </c>
      <c r="S23" s="5">
        <f t="shared" si="4"/>
        <v>2.9367745082803789</v>
      </c>
      <c r="T23" s="5">
        <f t="shared" si="5"/>
        <v>2.1342837996223687</v>
      </c>
      <c r="W23" s="5">
        <v>4</v>
      </c>
      <c r="X23" s="5" t="s">
        <v>149</v>
      </c>
      <c r="Y23" s="5">
        <v>2.101</v>
      </c>
      <c r="Z23" s="5">
        <v>837670</v>
      </c>
      <c r="AA23" s="5">
        <v>1000</v>
      </c>
      <c r="AB23" s="5">
        <f t="shared" si="6"/>
        <v>167534000</v>
      </c>
      <c r="AC23" s="5">
        <v>0.74818343292807821</v>
      </c>
      <c r="AD23" s="5">
        <f t="shared" si="7"/>
        <v>125346163.25217265</v>
      </c>
      <c r="AE23" s="5">
        <f t="shared" si="8"/>
        <v>49.213478290998431</v>
      </c>
      <c r="AF23" s="5">
        <f>AE23*$A23</f>
        <v>35.76560922310933</v>
      </c>
      <c r="AH23" s="5">
        <v>4</v>
      </c>
      <c r="AI23" s="5" t="s">
        <v>149</v>
      </c>
      <c r="AJ23" s="5">
        <v>2.1720000000000002</v>
      </c>
      <c r="AK23" s="5">
        <v>1146034</v>
      </c>
      <c r="AL23" s="5">
        <v>1000</v>
      </c>
      <c r="AM23" s="5">
        <f t="shared" si="9"/>
        <v>229206800</v>
      </c>
      <c r="AN23" s="5">
        <v>0.74818343292807821</v>
      </c>
      <c r="AO23" s="5">
        <f t="shared" si="10"/>
        <v>171488730.47445944</v>
      </c>
      <c r="AP23" s="5">
        <f t="shared" si="11"/>
        <v>34.687838590108534</v>
      </c>
      <c r="AQ23" s="5">
        <f>AP23*$A23</f>
        <v>25.209185021881204</v>
      </c>
      <c r="AS23" s="5">
        <v>4</v>
      </c>
      <c r="AT23" s="5" t="s">
        <v>149</v>
      </c>
      <c r="AU23" s="5">
        <v>2.46</v>
      </c>
      <c r="AV23" s="5">
        <v>1245250</v>
      </c>
      <c r="AW23" s="5">
        <v>1000</v>
      </c>
      <c r="AX23" s="5">
        <f t="shared" si="12"/>
        <v>249050000</v>
      </c>
      <c r="AY23" s="5">
        <v>0.74818343292807821</v>
      </c>
      <c r="AZ23" s="5">
        <f t="shared" si="13"/>
        <v>186335083.97073787</v>
      </c>
      <c r="BA23" s="5">
        <f t="shared" si="14"/>
        <v>65.06073512844732</v>
      </c>
      <c r="BB23" s="5">
        <f>BA23*$A23</f>
        <v>47.282510994511135</v>
      </c>
      <c r="BD23" s="5">
        <v>4</v>
      </c>
      <c r="BE23" s="5" t="s">
        <v>149</v>
      </c>
      <c r="BF23" s="5">
        <v>2.2730000000000001</v>
      </c>
      <c r="BG23" s="5">
        <v>65473</v>
      </c>
      <c r="BH23" s="5">
        <v>1000</v>
      </c>
      <c r="BI23" s="5">
        <f t="shared" si="15"/>
        <v>13094600</v>
      </c>
      <c r="BJ23" s="5">
        <v>0.74818343292807821</v>
      </c>
      <c r="BK23" s="5">
        <f t="shared" si="16"/>
        <v>9797162.7808200121</v>
      </c>
      <c r="BL23" s="5">
        <f t="shared" si="17"/>
        <v>12.484652849485162</v>
      </c>
      <c r="BM23" s="5">
        <f>BL23*$A23</f>
        <v>9.0731488731723573</v>
      </c>
      <c r="BO23" s="5">
        <v>4</v>
      </c>
      <c r="BP23" s="5" t="s">
        <v>149</v>
      </c>
      <c r="BQ23" s="5">
        <v>2.2080000000000002</v>
      </c>
      <c r="BR23" s="5">
        <v>2130685</v>
      </c>
      <c r="BS23" s="5">
        <v>1000</v>
      </c>
      <c r="BT23" s="5">
        <f t="shared" si="18"/>
        <v>426137000</v>
      </c>
      <c r="BU23" s="5">
        <v>0.74818343292807821</v>
      </c>
      <c r="BV23" s="5">
        <f t="shared" si="19"/>
        <v>318828643.55767244</v>
      </c>
      <c r="BW23" s="5">
        <f t="shared" si="20"/>
        <v>34.6417412927578</v>
      </c>
      <c r="BX23" s="5">
        <f>BW23*$A23</f>
        <v>25.175684079039101</v>
      </c>
      <c r="BZ23" s="5">
        <v>4</v>
      </c>
      <c r="CA23" s="5" t="s">
        <v>149</v>
      </c>
      <c r="CB23" s="5">
        <v>2.2730000000000001</v>
      </c>
      <c r="CC23" s="5">
        <v>533541</v>
      </c>
      <c r="CD23" s="5">
        <v>1000</v>
      </c>
      <c r="CE23" s="5">
        <f t="shared" si="21"/>
        <v>106708200</v>
      </c>
      <c r="CF23" s="5">
        <v>0.74818343292807821</v>
      </c>
      <c r="CG23" s="5">
        <f t="shared" si="22"/>
        <v>79837307.39757596</v>
      </c>
      <c r="CH23" s="5">
        <f t="shared" si="23"/>
        <v>17.24763437013301</v>
      </c>
      <c r="CI23" s="5">
        <f>CH23*$A23</f>
        <v>12.534618001550154</v>
      </c>
      <c r="CK23" s="5">
        <v>4</v>
      </c>
      <c r="CL23" s="5" t="s">
        <v>149</v>
      </c>
      <c r="CM23" s="5">
        <v>2.3180000000000001</v>
      </c>
      <c r="CN23" s="5">
        <v>53801277</v>
      </c>
      <c r="CO23" s="5">
        <v>1000</v>
      </c>
      <c r="CP23" s="5">
        <f t="shared" si="24"/>
        <v>10760255400</v>
      </c>
      <c r="CQ23" s="5">
        <v>0.74818343292807821</v>
      </c>
      <c r="CR23" s="5">
        <f t="shared" si="25"/>
        <v>8050644824.3548918</v>
      </c>
      <c r="CS23" s="5">
        <f t="shared" si="26"/>
        <v>628.65369440373513</v>
      </c>
      <c r="CT23" s="5">
        <f>CS23*$A23</f>
        <v>456.87041744457497</v>
      </c>
      <c r="CV23" s="5">
        <v>4</v>
      </c>
      <c r="CW23" s="5" t="s">
        <v>149</v>
      </c>
      <c r="CX23" s="5">
        <v>2.3220000000000001</v>
      </c>
      <c r="CY23" s="5">
        <v>954948</v>
      </c>
      <c r="CZ23" s="5">
        <v>1000</v>
      </c>
      <c r="DA23" s="5">
        <f t="shared" si="27"/>
        <v>190989600</v>
      </c>
      <c r="DB23" s="5">
        <v>0.74818343292807821</v>
      </c>
      <c r="DC23" s="5">
        <f t="shared" si="28"/>
        <v>142895254.58156049</v>
      </c>
      <c r="DD23" s="5">
        <f t="shared" si="29"/>
        <v>16.926013580178694</v>
      </c>
      <c r="DE23" s="5">
        <f>DD23*$A23</f>
        <v>12.300881962339169</v>
      </c>
      <c r="DG23" s="5">
        <v>4</v>
      </c>
      <c r="DH23" s="5" t="s">
        <v>149</v>
      </c>
      <c r="DI23" s="5">
        <v>2.411</v>
      </c>
      <c r="DJ23" s="5">
        <v>379662</v>
      </c>
      <c r="DK23" s="5">
        <v>1000</v>
      </c>
      <c r="DL23" s="5">
        <f t="shared" si="30"/>
        <v>75932400</v>
      </c>
      <c r="DM23" s="5">
        <v>0.74818343292807821</v>
      </c>
      <c r="DN23" s="5">
        <f t="shared" si="31"/>
        <v>56811363.702468008</v>
      </c>
      <c r="DO23" s="5">
        <f t="shared" si="32"/>
        <v>3.7056929650707855</v>
      </c>
      <c r="DP23" s="5">
        <f>DO23*$A23</f>
        <v>2.6930908176386525</v>
      </c>
      <c r="DR23" s="5">
        <v>4</v>
      </c>
      <c r="DS23" s="5" t="s">
        <v>149</v>
      </c>
      <c r="DT23" s="5">
        <v>3.5430000000000001</v>
      </c>
      <c r="DU23" s="5">
        <v>1141422</v>
      </c>
      <c r="DV23" s="5">
        <v>1000</v>
      </c>
      <c r="DW23" s="5">
        <f t="shared" si="33"/>
        <v>228284400</v>
      </c>
      <c r="DX23" s="5">
        <v>0.74818343292807821</v>
      </c>
      <c r="DY23" s="5">
        <f t="shared" si="34"/>
        <v>170798606.07592657</v>
      </c>
      <c r="DZ23" s="5">
        <f t="shared" si="35"/>
        <v>136.70347998910572</v>
      </c>
      <c r="EA23" s="5">
        <f>DZ23*$A23</f>
        <v>99.348459294408229</v>
      </c>
      <c r="EC23" s="5">
        <v>4</v>
      </c>
      <c r="ED23" s="5" t="s">
        <v>149</v>
      </c>
      <c r="EE23" s="5">
        <v>2.2090000000000001</v>
      </c>
      <c r="EF23" s="5">
        <v>2156449</v>
      </c>
      <c r="EG23" s="5">
        <v>1000</v>
      </c>
      <c r="EH23" s="5">
        <f t="shared" si="36"/>
        <v>431289800</v>
      </c>
      <c r="EI23" s="5">
        <v>0.74818343292807821</v>
      </c>
      <c r="EJ23" s="5">
        <f t="shared" si="37"/>
        <v>322683883.15086424</v>
      </c>
      <c r="EK23" s="5">
        <f t="shared" si="38"/>
        <v>34.786591406319459</v>
      </c>
      <c r="EL23" s="5">
        <f>EK23*$A23</f>
        <v>25.280953056918214</v>
      </c>
      <c r="EN23" s="5">
        <v>4</v>
      </c>
      <c r="EO23" s="5" t="s">
        <v>149</v>
      </c>
      <c r="EP23" s="5">
        <v>3.528</v>
      </c>
      <c r="EQ23" s="5">
        <v>464697</v>
      </c>
      <c r="ER23" s="5">
        <v>1000</v>
      </c>
      <c r="ES23" s="5">
        <f t="shared" si="39"/>
        <v>92939400</v>
      </c>
      <c r="ET23" s="5">
        <v>0.74818343292807821</v>
      </c>
      <c r="EU23" s="5">
        <f t="shared" si="40"/>
        <v>69535719.346275836</v>
      </c>
      <c r="EV23" s="5">
        <f t="shared" si="41"/>
        <v>4.1334707801696533</v>
      </c>
      <c r="EW23" s="5">
        <f>EV23*$A23</f>
        <v>3.0039758576814344</v>
      </c>
      <c r="EY23" s="5">
        <v>4</v>
      </c>
      <c r="EZ23" s="5" t="s">
        <v>149</v>
      </c>
      <c r="FA23" s="5">
        <v>4.1520000000000001</v>
      </c>
      <c r="FB23" s="5">
        <v>1597846</v>
      </c>
      <c r="FC23" s="5">
        <v>1000</v>
      </c>
      <c r="FD23" s="5">
        <f t="shared" si="42"/>
        <v>319569200</v>
      </c>
      <c r="FE23" s="5">
        <v>0.74818343292807821</v>
      </c>
      <c r="FF23" s="5">
        <f t="shared" si="43"/>
        <v>239096381.11407962</v>
      </c>
      <c r="FG23" s="5">
        <f t="shared" si="44"/>
        <v>9.6327767992843842</v>
      </c>
      <c r="FH23" s="5">
        <f>FG23*$A23</f>
        <v>7.0005645343636518</v>
      </c>
      <c r="FJ23" s="5">
        <v>4</v>
      </c>
      <c r="FK23" s="5" t="s">
        <v>149</v>
      </c>
      <c r="FL23" s="5">
        <v>3.8849999999999998</v>
      </c>
      <c r="FM23" s="5">
        <v>1217821</v>
      </c>
      <c r="FN23" s="5">
        <v>1000</v>
      </c>
      <c r="FO23" s="5">
        <f t="shared" si="45"/>
        <v>243564200</v>
      </c>
      <c r="FP23" s="5">
        <v>0.74818343292807821</v>
      </c>
      <c r="FQ23" s="5">
        <f t="shared" si="46"/>
        <v>182230699.29438102</v>
      </c>
      <c r="FR23" s="5">
        <f t="shared" si="47"/>
        <v>7.7908324615283338</v>
      </c>
      <c r="FS23" s="5">
        <f>FR23*$A23</f>
        <v>5.66194219587815</v>
      </c>
      <c r="FU23" s="5">
        <v>4</v>
      </c>
      <c r="FV23" s="5" t="s">
        <v>149</v>
      </c>
      <c r="FW23" s="5">
        <v>4.1870000000000003</v>
      </c>
      <c r="FX23" s="5">
        <v>156592</v>
      </c>
      <c r="FY23" s="5">
        <v>1000</v>
      </c>
      <c r="FZ23" s="5">
        <f t="shared" si="48"/>
        <v>31318400</v>
      </c>
      <c r="GA23" s="5">
        <v>0.74818343292807821</v>
      </c>
      <c r="GB23" s="5">
        <f t="shared" si="49"/>
        <v>23431908.025814723</v>
      </c>
      <c r="GC23" s="5">
        <f t="shared" si="50"/>
        <v>2.7400165809324202</v>
      </c>
      <c r="GD23" s="5">
        <f>GC23*$A23</f>
        <v>1.9912911198636776</v>
      </c>
      <c r="GF23" s="5">
        <v>4</v>
      </c>
      <c r="GG23" s="5" t="s">
        <v>149</v>
      </c>
      <c r="GH23" s="5">
        <v>5.2789999999999999</v>
      </c>
      <c r="GI23" s="5">
        <v>138980</v>
      </c>
      <c r="GJ23" s="5">
        <v>1000</v>
      </c>
      <c r="GK23" s="5">
        <f t="shared" si="51"/>
        <v>27796000</v>
      </c>
      <c r="GL23" s="5">
        <v>0.74818343292807821</v>
      </c>
      <c r="GM23" s="5">
        <f t="shared" si="52"/>
        <v>20796506.701668862</v>
      </c>
      <c r="GN23" s="5">
        <f t="shared" si="53"/>
        <v>3.8430921061490402</v>
      </c>
      <c r="GO23" s="5">
        <f>GN23*$A23</f>
        <v>2.7929448445850587</v>
      </c>
      <c r="GQ23" s="5">
        <v>4</v>
      </c>
      <c r="GR23" s="5" t="s">
        <v>149</v>
      </c>
      <c r="GS23" s="5">
        <v>6.0259999999999998</v>
      </c>
      <c r="GT23" s="5">
        <v>537260</v>
      </c>
      <c r="GU23" s="5">
        <v>1000</v>
      </c>
      <c r="GV23" s="5">
        <f t="shared" si="54"/>
        <v>107452000</v>
      </c>
      <c r="GW23" s="5">
        <v>0.74818343292807821</v>
      </c>
      <c r="GX23" s="5">
        <f t="shared" si="55"/>
        <v>80393806.234987855</v>
      </c>
      <c r="GY23" s="5">
        <f t="shared" si="56"/>
        <v>5.2984659222245787</v>
      </c>
      <c r="GZ23" s="5">
        <f>GY23*$A23</f>
        <v>3.8506293039422812</v>
      </c>
      <c r="HB23" s="5">
        <v>4</v>
      </c>
      <c r="HC23" s="5" t="s">
        <v>149</v>
      </c>
      <c r="HD23" s="5">
        <v>6.3840000000000003</v>
      </c>
      <c r="HE23" s="5">
        <v>771707</v>
      </c>
      <c r="HF23" s="5">
        <v>1000</v>
      </c>
      <c r="HG23" s="5">
        <f t="shared" si="57"/>
        <v>154341400</v>
      </c>
      <c r="HH23" s="5">
        <v>0.74818343292807821</v>
      </c>
      <c r="HI23" s="5">
        <f t="shared" si="58"/>
        <v>115475678.49492569</v>
      </c>
      <c r="HJ23" s="5">
        <f t="shared" si="59"/>
        <v>5.7315582455507075</v>
      </c>
      <c r="HK23" s="5">
        <f>HJ23*$A23</f>
        <v>4.1653766319409211</v>
      </c>
      <c r="HM23" s="5">
        <v>4</v>
      </c>
      <c r="HN23" s="5" t="s">
        <v>149</v>
      </c>
      <c r="HO23" s="5">
        <v>7.0179999999999998</v>
      </c>
      <c r="HP23" s="5">
        <v>370665</v>
      </c>
      <c r="HQ23" s="5">
        <v>1000</v>
      </c>
      <c r="HR23" s="5">
        <f t="shared" si="60"/>
        <v>74133000</v>
      </c>
      <c r="HS23" s="5">
        <v>0.74818343292807821</v>
      </c>
      <c r="HT23" s="5">
        <f t="shared" si="61"/>
        <v>55465082.433257222</v>
      </c>
      <c r="HU23" s="5">
        <f t="shared" si="62"/>
        <v>4.5518952366645298</v>
      </c>
      <c r="HV23" s="5">
        <f>HU23*$A23</f>
        <v>3.3080633987387573</v>
      </c>
      <c r="HX23" s="5">
        <v>4</v>
      </c>
      <c r="HY23" s="5" t="s">
        <v>149</v>
      </c>
      <c r="HZ23" s="5">
        <v>9.1519999999999992</v>
      </c>
      <c r="IA23" s="5">
        <v>163108</v>
      </c>
      <c r="IB23" s="5">
        <v>1000</v>
      </c>
      <c r="IC23" s="5">
        <f t="shared" si="63"/>
        <v>32621600</v>
      </c>
      <c r="ID23" s="5">
        <v>0.74818343292807821</v>
      </c>
      <c r="IE23" s="5">
        <f t="shared" si="64"/>
        <v>24406940.675606597</v>
      </c>
      <c r="IF23" s="5">
        <f t="shared" si="65"/>
        <v>1.6766809451281588</v>
      </c>
      <c r="IG23" s="5">
        <f>IF23*$A23</f>
        <v>1.2185181287268596</v>
      </c>
      <c r="II23" s="5">
        <v>4</v>
      </c>
      <c r="IJ23" s="5" t="s">
        <v>149</v>
      </c>
      <c r="IK23" s="5">
        <v>1.649</v>
      </c>
      <c r="IL23" s="5">
        <v>136787</v>
      </c>
      <c r="IM23" s="5">
        <v>1000</v>
      </c>
      <c r="IN23" s="5">
        <f t="shared" si="66"/>
        <v>273574000</v>
      </c>
      <c r="IO23" s="5">
        <v>0.74818343292807821</v>
      </c>
      <c r="IP23" s="5">
        <f t="shared" si="67"/>
        <v>204683534.47986606</v>
      </c>
      <c r="IQ23" s="5">
        <f t="shared" si="68"/>
        <v>7692.8163715649598</v>
      </c>
      <c r="IR23" s="5">
        <f>IQ23*$A23</f>
        <v>5590.7095723582561</v>
      </c>
      <c r="IT23" s="5">
        <v>4</v>
      </c>
      <c r="IU23" s="5" t="s">
        <v>149</v>
      </c>
      <c r="IX23" s="5">
        <v>1000</v>
      </c>
      <c r="IY23" s="5">
        <f t="shared" si="69"/>
        <v>0</v>
      </c>
      <c r="IZ23" s="5">
        <v>0.74818343292807821</v>
      </c>
      <c r="JA23" s="5">
        <f t="shared" si="70"/>
        <v>0</v>
      </c>
      <c r="JB23" s="5" t="e">
        <f t="shared" si="71"/>
        <v>#DIV/0!</v>
      </c>
      <c r="JC23" s="5" t="e">
        <f>JB23*$A23</f>
        <v>#DIV/0!</v>
      </c>
      <c r="JE23" s="5">
        <v>4</v>
      </c>
      <c r="JF23" s="5" t="s">
        <v>149</v>
      </c>
      <c r="JG23" s="5">
        <v>2.1379999999999999</v>
      </c>
      <c r="JH23" s="5">
        <v>16572</v>
      </c>
      <c r="JI23" s="5">
        <v>1000</v>
      </c>
      <c r="JJ23" s="5">
        <f t="shared" si="72"/>
        <v>3314400</v>
      </c>
      <c r="JK23" s="5">
        <v>0.74818343292807821</v>
      </c>
      <c r="JL23" s="5">
        <f t="shared" si="73"/>
        <v>2479779.1700968225</v>
      </c>
      <c r="JM23" s="5">
        <f t="shared" si="74"/>
        <v>190.08475392922716</v>
      </c>
      <c r="JN23" s="5">
        <f>JM23*$A23</f>
        <v>138.14298977414765</v>
      </c>
      <c r="JP23" s="5">
        <v>4</v>
      </c>
      <c r="JQ23" s="5" t="s">
        <v>149</v>
      </c>
      <c r="JR23" s="5">
        <v>2.2240000000000002</v>
      </c>
      <c r="JS23" s="5">
        <v>237116</v>
      </c>
      <c r="JT23" s="5">
        <v>1000</v>
      </c>
      <c r="JU23" s="5">
        <f t="shared" si="75"/>
        <v>47423200</v>
      </c>
      <c r="JV23" s="5">
        <v>0.74818343292807821</v>
      </c>
      <c r="JW23" s="5">
        <f t="shared" si="76"/>
        <v>35481252.576434836</v>
      </c>
      <c r="JX23" s="5">
        <f t="shared" si="77"/>
        <v>66.393043752434622</v>
      </c>
      <c r="JY23" s="5">
        <f>JX23*$A23</f>
        <v>48.250758541013539</v>
      </c>
      <c r="KA23" s="5">
        <v>4</v>
      </c>
      <c r="KB23" s="5" t="s">
        <v>149</v>
      </c>
      <c r="KC23" s="5">
        <v>2.4940000000000002</v>
      </c>
      <c r="KD23" s="5">
        <v>651176</v>
      </c>
      <c r="KE23" s="5">
        <v>1000</v>
      </c>
      <c r="KF23" s="5">
        <f t="shared" si="78"/>
        <v>130235200</v>
      </c>
      <c r="KG23" s="5">
        <v>0.74818343292807821</v>
      </c>
      <c r="KH23" s="5">
        <f t="shared" si="79"/>
        <v>97439819.024074852</v>
      </c>
      <c r="KI23" s="5">
        <f t="shared" si="80"/>
        <v>441.92909403267555</v>
      </c>
      <c r="KJ23" s="5">
        <f>KI23*$A23</f>
        <v>321.16939973304915</v>
      </c>
      <c r="KL23" s="5">
        <v>4</v>
      </c>
      <c r="KM23" s="5" t="s">
        <v>149</v>
      </c>
      <c r="KN23" s="5">
        <v>2.1139999999999999</v>
      </c>
      <c r="KO23" s="5">
        <v>30173</v>
      </c>
      <c r="KP23" s="5">
        <v>1000</v>
      </c>
      <c r="KQ23" s="5">
        <f t="shared" si="81"/>
        <v>6034600</v>
      </c>
      <c r="KR23" s="5">
        <v>0.74818343292807821</v>
      </c>
      <c r="KS23" s="5">
        <f t="shared" si="82"/>
        <v>4514987.7443477809</v>
      </c>
      <c r="KT23" s="5">
        <f t="shared" si="83"/>
        <v>6.5081983259510334</v>
      </c>
      <c r="KU23" s="5">
        <f>KT23*$A23</f>
        <v>4.7297952950225541</v>
      </c>
      <c r="KW23" s="5">
        <v>4</v>
      </c>
      <c r="KX23" s="5" t="s">
        <v>149</v>
      </c>
      <c r="KY23" s="5">
        <v>2.9489999999999998</v>
      </c>
      <c r="KZ23" s="5">
        <v>41089</v>
      </c>
      <c r="LA23" s="5">
        <v>1000</v>
      </c>
      <c r="LB23" s="5">
        <f t="shared" si="84"/>
        <v>8217800</v>
      </c>
      <c r="LC23" s="5">
        <v>0.74818343292807821</v>
      </c>
      <c r="LD23" s="5">
        <f>LB23*23</f>
        <v>189009400</v>
      </c>
      <c r="LE23" s="5">
        <f t="shared" si="85"/>
        <v>1020.0519283149634</v>
      </c>
      <c r="LF23" s="5">
        <f>LE23*$A23</f>
        <v>741.31680836843282</v>
      </c>
      <c r="LH23" s="5">
        <v>4</v>
      </c>
      <c r="LI23" s="5" t="s">
        <v>149</v>
      </c>
      <c r="LJ23" s="5">
        <v>3.7909999999999999</v>
      </c>
      <c r="LK23" s="5">
        <v>75952</v>
      </c>
      <c r="LL23" s="5">
        <v>1000</v>
      </c>
      <c r="LM23" s="5">
        <f t="shared" si="86"/>
        <v>15190400</v>
      </c>
      <c r="LN23" s="5">
        <v>0.74818343292807821</v>
      </c>
      <c r="LO23" s="5">
        <f t="shared" si="87"/>
        <v>11365205.619550679</v>
      </c>
      <c r="LP23" s="5">
        <f t="shared" si="88"/>
        <v>334.40451532232532</v>
      </c>
      <c r="LQ23" s="5">
        <f t="shared" si="89"/>
        <v>243.02653729820156</v>
      </c>
      <c r="LS23" s="5">
        <v>4</v>
      </c>
      <c r="LT23" s="5" t="s">
        <v>149</v>
      </c>
      <c r="LU23" s="5">
        <v>3.9169999999999998</v>
      </c>
      <c r="LV23" s="5">
        <v>1778</v>
      </c>
      <c r="LW23" s="5">
        <v>1000</v>
      </c>
      <c r="LX23" s="5">
        <f t="shared" si="90"/>
        <v>355600</v>
      </c>
      <c r="LY23" s="5">
        <v>0.74818343292807821</v>
      </c>
      <c r="LZ23" s="5">
        <f t="shared" si="91"/>
        <v>266054.02874922461</v>
      </c>
      <c r="MA23" s="5">
        <f t="shared" si="92"/>
        <v>8.3577228626790262E-2</v>
      </c>
      <c r="ME23" s="5">
        <v>4</v>
      </c>
      <c r="MF23" s="5" t="s">
        <v>149</v>
      </c>
      <c r="MG23" s="5">
        <v>1.899</v>
      </c>
      <c r="MH23" s="5">
        <v>425206</v>
      </c>
      <c r="MI23" s="5">
        <v>1000</v>
      </c>
      <c r="MJ23" s="5">
        <f t="shared" si="93"/>
        <v>85041200</v>
      </c>
      <c r="MK23" s="5">
        <v>0.74818343292807821</v>
      </c>
      <c r="ML23" s="5">
        <f t="shared" si="94"/>
        <v>63626416.956323281</v>
      </c>
      <c r="MM23" s="5">
        <f t="shared" si="95"/>
        <v>8.5914973355235187</v>
      </c>
      <c r="MN23" s="5">
        <f>MM23*$A23</f>
        <v>6.2438207380258133</v>
      </c>
      <c r="MP23" s="5">
        <v>4</v>
      </c>
      <c r="MQ23" s="5" t="s">
        <v>149</v>
      </c>
      <c r="MR23" s="5">
        <v>1.7370000000000001</v>
      </c>
      <c r="MS23" s="5">
        <v>230547</v>
      </c>
      <c r="MT23" s="5">
        <v>1000</v>
      </c>
      <c r="MU23" s="5">
        <f t="shared" si="96"/>
        <v>46109400</v>
      </c>
      <c r="MV23" s="5">
        <v>0.74818343292807821</v>
      </c>
      <c r="MW23" s="5">
        <f t="shared" si="97"/>
        <v>34498289.182253927</v>
      </c>
      <c r="MX23" s="5">
        <f t="shared" si="98"/>
        <v>15.400606002495882</v>
      </c>
      <c r="MY23" s="5">
        <f>MX23*$A23</f>
        <v>11.192300873906893</v>
      </c>
      <c r="NB23" s="5">
        <v>4</v>
      </c>
      <c r="NC23" s="5" t="s">
        <v>149</v>
      </c>
      <c r="ND23" s="5">
        <v>1.9910000000000001</v>
      </c>
      <c r="NE23" s="5">
        <v>2410712</v>
      </c>
      <c r="NF23" s="5">
        <v>1000</v>
      </c>
      <c r="NG23" s="5">
        <f t="shared" si="99"/>
        <v>482142400</v>
      </c>
      <c r="NH23" s="5">
        <v>0.74818343292807821</v>
      </c>
      <c r="NI23" s="5">
        <f t="shared" si="100"/>
        <v>360730955.99218267</v>
      </c>
      <c r="NJ23" s="5">
        <f t="shared" si="101"/>
        <v>30612.187475469302</v>
      </c>
      <c r="NK23" s="5">
        <f>NJ23*$A23</f>
        <v>22247.229269963158</v>
      </c>
      <c r="NM23" s="5">
        <v>4</v>
      </c>
      <c r="NN23" s="5" t="s">
        <v>149</v>
      </c>
      <c r="NO23" s="5">
        <v>3.0150000000000001</v>
      </c>
      <c r="NP23" s="5">
        <v>8628</v>
      </c>
      <c r="NQ23" s="5">
        <v>1000</v>
      </c>
      <c r="NR23" s="5">
        <f t="shared" si="102"/>
        <v>1725600</v>
      </c>
      <c r="NS23" s="5">
        <v>0.74818343292807821</v>
      </c>
      <c r="NT23" s="5">
        <f t="shared" si="103"/>
        <v>1291065.3318606918</v>
      </c>
      <c r="NU23" s="5">
        <f t="shared" si="104"/>
        <v>0.29270289209392858</v>
      </c>
      <c r="NV23" s="5">
        <f>NU23*$A23</f>
        <v>0.21272012506826207</v>
      </c>
      <c r="NX23" s="5">
        <v>4</v>
      </c>
      <c r="NY23" s="5" t="s">
        <v>149</v>
      </c>
      <c r="NZ23" s="5">
        <v>1.7270000000000001</v>
      </c>
      <c r="OA23" s="5">
        <v>37735</v>
      </c>
      <c r="OB23" s="5">
        <v>1000</v>
      </c>
      <c r="OC23" s="5">
        <f t="shared" si="105"/>
        <v>7547000</v>
      </c>
      <c r="OD23" s="5">
        <v>0.74818343292807821</v>
      </c>
      <c r="OE23" s="5">
        <f t="shared" si="106"/>
        <v>5646540.3683082061</v>
      </c>
      <c r="OF23" s="5" t="e">
        <f t="shared" si="107"/>
        <v>#DIV/0!</v>
      </c>
      <c r="OI23" s="5">
        <v>4</v>
      </c>
      <c r="OJ23" s="5" t="s">
        <v>149</v>
      </c>
      <c r="OK23" s="5">
        <v>5.0960000000000001</v>
      </c>
      <c r="OL23" s="5">
        <v>571772</v>
      </c>
      <c r="OM23" s="5">
        <v>1000</v>
      </c>
      <c r="ON23" s="5">
        <f t="shared" si="108"/>
        <v>114354400</v>
      </c>
      <c r="OO23" s="5">
        <v>0.74818343292807821</v>
      </c>
      <c r="OP23" s="5">
        <f t="shared" si="109"/>
        <v>85558067.56243062</v>
      </c>
      <c r="OQ23" s="5" t="e">
        <f t="shared" si="110"/>
        <v>#DIV/0!</v>
      </c>
      <c r="OT23" s="5">
        <v>4</v>
      </c>
      <c r="OU23" s="5" t="s">
        <v>149</v>
      </c>
      <c r="OV23" s="5">
        <v>5.101</v>
      </c>
      <c r="OW23" s="5">
        <v>1552648</v>
      </c>
      <c r="OX23" s="5">
        <v>1000</v>
      </c>
      <c r="OY23" s="5">
        <f t="shared" si="111"/>
        <v>310529600</v>
      </c>
      <c r="OZ23" s="5">
        <v>0.74818343292807821</v>
      </c>
      <c r="PA23" s="5">
        <f t="shared" si="112"/>
        <v>232333102.15378296</v>
      </c>
      <c r="PB23" s="5" t="e">
        <f t="shared" si="113"/>
        <v>#DIV/0!</v>
      </c>
      <c r="PE23" s="5">
        <v>4</v>
      </c>
      <c r="PF23" s="5" t="s">
        <v>149</v>
      </c>
      <c r="PG23" s="5">
        <v>5.0960000000000001</v>
      </c>
      <c r="PH23" s="5">
        <v>41177255</v>
      </c>
      <c r="PI23" s="5">
        <v>1000</v>
      </c>
      <c r="PJ23" s="5">
        <f t="shared" si="114"/>
        <v>8235451000</v>
      </c>
      <c r="PK23" s="5">
        <v>0.74818343292807821</v>
      </c>
      <c r="PL23" s="5">
        <f t="shared" si="115"/>
        <v>6161628000.890975</v>
      </c>
      <c r="PM23" s="5" t="e">
        <f t="shared" si="116"/>
        <v>#DIV/0!</v>
      </c>
      <c r="PP23" s="4"/>
      <c r="PQ23" s="4"/>
      <c r="PR23" s="4"/>
      <c r="PS23" s="4"/>
      <c r="PT23" s="4"/>
      <c r="PU23" s="4"/>
      <c r="PV23" s="4"/>
      <c r="PW23" s="4"/>
      <c r="PX23" s="4"/>
      <c r="PY23" s="4"/>
    </row>
    <row r="24" spans="1:441" s="5" customFormat="1" x14ac:dyDescent="0.5">
      <c r="A24" s="5">
        <v>0.69735006973500702</v>
      </c>
      <c r="C24" s="5">
        <v>5</v>
      </c>
      <c r="D24" s="5" t="s">
        <v>150</v>
      </c>
      <c r="E24" s="5">
        <v>4.4189999999999996</v>
      </c>
      <c r="F24" s="5">
        <v>23719849</v>
      </c>
      <c r="G24" s="5">
        <f t="shared" si="0"/>
        <v>1.0557759115582903</v>
      </c>
      <c r="H24" s="5">
        <f t="shared" si="1"/>
        <v>4743969800</v>
      </c>
      <c r="K24" s="5">
        <v>5</v>
      </c>
      <c r="L24" s="5" t="s">
        <v>150</v>
      </c>
      <c r="M24" s="5">
        <v>2.323</v>
      </c>
      <c r="N24" s="5">
        <v>19227</v>
      </c>
      <c r="O24" s="5">
        <v>1000</v>
      </c>
      <c r="P24" s="5">
        <f t="shared" si="2"/>
        <v>3845400</v>
      </c>
      <c r="Q24" s="5">
        <v>1.1017075284360649</v>
      </c>
      <c r="R24" s="5">
        <f t="shared" si="3"/>
        <v>4236506.1298480444</v>
      </c>
      <c r="S24" s="5">
        <f t="shared" si="4"/>
        <v>2.9317985880799839</v>
      </c>
      <c r="T24" s="5">
        <f>S24*$A24</f>
        <v>2.0444899498465721</v>
      </c>
      <c r="W24" s="5">
        <v>5</v>
      </c>
      <c r="X24" s="5" t="s">
        <v>150</v>
      </c>
      <c r="Y24" s="5">
        <v>2.0939999999999999</v>
      </c>
      <c r="Z24" s="5">
        <v>366152</v>
      </c>
      <c r="AA24" s="5">
        <v>1000</v>
      </c>
      <c r="AB24" s="5">
        <f t="shared" si="6"/>
        <v>73230400</v>
      </c>
      <c r="AC24" s="5">
        <v>1.1017075284360649</v>
      </c>
      <c r="AD24" s="5">
        <f t="shared" si="7"/>
        <v>80678482.9903844</v>
      </c>
      <c r="AE24" s="5">
        <f t="shared" si="8"/>
        <v>31.676029550343237</v>
      </c>
      <c r="AF24" s="5">
        <f>AE24*$A24</f>
        <v>22.08928141586</v>
      </c>
      <c r="AH24" s="5">
        <v>5</v>
      </c>
      <c r="AI24" s="5" t="s">
        <v>150</v>
      </c>
      <c r="AJ24" s="5">
        <v>2.173</v>
      </c>
      <c r="AK24" s="5">
        <v>539718</v>
      </c>
      <c r="AL24" s="5">
        <v>1000</v>
      </c>
      <c r="AM24" s="5">
        <f t="shared" si="9"/>
        <v>107943600</v>
      </c>
      <c r="AN24" s="5">
        <v>1.1017075284360649</v>
      </c>
      <c r="AO24" s="5">
        <f t="shared" si="10"/>
        <v>118922276.76649122</v>
      </c>
      <c r="AP24" s="5">
        <f t="shared" si="11"/>
        <v>24.05497276603047</v>
      </c>
      <c r="AQ24" s="5">
        <f>AP24*$A24</f>
        <v>16.774736935865043</v>
      </c>
      <c r="AS24" s="5">
        <v>5</v>
      </c>
      <c r="AT24" s="5" t="s">
        <v>150</v>
      </c>
      <c r="AU24" s="5">
        <v>2.4540000000000002</v>
      </c>
      <c r="AV24" s="5">
        <v>357022</v>
      </c>
      <c r="AW24" s="5">
        <v>1000</v>
      </c>
      <c r="AX24" s="5">
        <f t="shared" si="12"/>
        <v>71404400</v>
      </c>
      <c r="AY24" s="5">
        <v>1.1017075284360649</v>
      </c>
      <c r="AZ24" s="5">
        <f t="shared" si="13"/>
        <v>78666765.043460146</v>
      </c>
      <c r="BA24" s="5">
        <f t="shared" si="14"/>
        <v>27.467278060787041</v>
      </c>
      <c r="BB24" s="5">
        <f>BA24*$A24</f>
        <v>19.154308271120673</v>
      </c>
      <c r="BD24" s="5">
        <v>5</v>
      </c>
      <c r="BE24" s="5" t="s">
        <v>150</v>
      </c>
      <c r="BF24" s="5">
        <v>2.282</v>
      </c>
      <c r="BG24" s="5">
        <v>46524</v>
      </c>
      <c r="BH24" s="5">
        <v>1000</v>
      </c>
      <c r="BI24" s="5">
        <f t="shared" si="15"/>
        <v>9304800</v>
      </c>
      <c r="BJ24" s="5">
        <v>1.1017075284360649</v>
      </c>
      <c r="BK24" s="5">
        <f t="shared" si="16"/>
        <v>10251168.210591897</v>
      </c>
      <c r="BL24" s="5">
        <f t="shared" si="17"/>
        <v>13.063197914958584</v>
      </c>
      <c r="BM24" s="5">
        <f>BL24*$A24</f>
        <v>9.1096219769585662</v>
      </c>
      <c r="BO24" s="5">
        <v>5</v>
      </c>
      <c r="BP24" s="5" t="s">
        <v>150</v>
      </c>
      <c r="BQ24" s="5">
        <v>2.2050000000000001</v>
      </c>
      <c r="BR24" s="5">
        <v>1782934</v>
      </c>
      <c r="BS24" s="5">
        <v>1000</v>
      </c>
      <c r="BT24" s="5">
        <f t="shared" si="18"/>
        <v>356586800</v>
      </c>
      <c r="BU24" s="5">
        <v>1.1017075284360649</v>
      </c>
      <c r="BV24" s="5">
        <f t="shared" si="19"/>
        <v>392854362.10092539</v>
      </c>
      <c r="BW24" s="5">
        <f t="shared" si="20"/>
        <v>42.68486992188928</v>
      </c>
      <c r="BX24" s="5">
        <f>BW24*$A24</f>
        <v>29.766297016659195</v>
      </c>
      <c r="BZ24" s="5">
        <v>5</v>
      </c>
      <c r="CA24" s="5" t="s">
        <v>150</v>
      </c>
      <c r="CB24" s="5">
        <v>2.2749999999999999</v>
      </c>
      <c r="CC24" s="5">
        <v>329792</v>
      </c>
      <c r="CD24" s="5">
        <v>1000</v>
      </c>
      <c r="CE24" s="5">
        <f t="shared" si="21"/>
        <v>65958400</v>
      </c>
      <c r="CF24" s="5">
        <v>1.1017075284360649</v>
      </c>
      <c r="CG24" s="5">
        <f t="shared" si="22"/>
        <v>72666865.843597338</v>
      </c>
      <c r="CH24" s="5">
        <f t="shared" si="23"/>
        <v>15.698569675609175</v>
      </c>
      <c r="CI24" s="5">
        <f>CH24*$A24</f>
        <v>10.947398658025925</v>
      </c>
      <c r="CK24" s="5">
        <v>5</v>
      </c>
      <c r="CL24" s="5" t="s">
        <v>150</v>
      </c>
      <c r="CM24" s="5">
        <v>2.3149999999999999</v>
      </c>
      <c r="CN24" s="5">
        <v>28582574</v>
      </c>
      <c r="CO24" s="5">
        <v>1000</v>
      </c>
      <c r="CP24" s="5">
        <f t="shared" si="24"/>
        <v>5716514800</v>
      </c>
      <c r="CQ24" s="5">
        <v>1.1017075284360649</v>
      </c>
      <c r="CR24" s="5">
        <f t="shared" si="25"/>
        <v>6297927391.5761862</v>
      </c>
      <c r="CS24" s="5">
        <f t="shared" si="26"/>
        <v>491.78859683678883</v>
      </c>
      <c r="CT24" s="5">
        <f>CS24*$A24</f>
        <v>342.94881229901591</v>
      </c>
      <c r="CV24" s="5">
        <v>5</v>
      </c>
      <c r="CW24" s="5" t="s">
        <v>150</v>
      </c>
      <c r="CX24" s="5">
        <v>2.3210000000000002</v>
      </c>
      <c r="CY24" s="5">
        <v>919017</v>
      </c>
      <c r="CZ24" s="5">
        <v>1000</v>
      </c>
      <c r="DA24" s="5">
        <f t="shared" si="27"/>
        <v>183803400</v>
      </c>
      <c r="DB24" s="5">
        <v>1.1017075284360649</v>
      </c>
      <c r="DC24" s="5">
        <f t="shared" si="28"/>
        <v>202497589.53214541</v>
      </c>
      <c r="DD24" s="5">
        <f t="shared" si="29"/>
        <v>23.985939633973214</v>
      </c>
      <c r="DE24" s="5">
        <f>DD24*$A24</f>
        <v>16.726596676410889</v>
      </c>
      <c r="DG24" s="5">
        <v>5</v>
      </c>
      <c r="DH24" s="5" t="s">
        <v>150</v>
      </c>
      <c r="DI24" s="5">
        <v>2.41</v>
      </c>
      <c r="DJ24" s="5">
        <v>465169</v>
      </c>
      <c r="DK24" s="5">
        <v>1000</v>
      </c>
      <c r="DL24" s="5">
        <f t="shared" si="30"/>
        <v>93033800</v>
      </c>
      <c r="DM24" s="5">
        <v>1.1017075284360649</v>
      </c>
      <c r="DN24" s="5">
        <f t="shared" si="31"/>
        <v>102496037.85901518</v>
      </c>
      <c r="DO24" s="5">
        <f t="shared" si="32"/>
        <v>6.6856139632726554</v>
      </c>
      <c r="DP24" s="5">
        <f>DO24*$A24</f>
        <v>4.6622133635095233</v>
      </c>
      <c r="DR24" s="5">
        <v>5</v>
      </c>
      <c r="DS24" s="5" t="s">
        <v>150</v>
      </c>
      <c r="DT24" s="5">
        <v>3.5569999999999999</v>
      </c>
      <c r="DU24" s="5">
        <v>584182</v>
      </c>
      <c r="DV24" s="5">
        <v>1000</v>
      </c>
      <c r="DW24" s="5">
        <f t="shared" si="33"/>
        <v>116836400</v>
      </c>
      <c r="DX24" s="5">
        <v>1.1017075284360649</v>
      </c>
      <c r="DY24" s="5">
        <f t="shared" si="34"/>
        <v>128719541.47536746</v>
      </c>
      <c r="DZ24" s="5">
        <f t="shared" si="35"/>
        <v>103.02431422925356</v>
      </c>
      <c r="EA24" s="5">
        <f>DZ24*$A24</f>
        <v>71.844012712171249</v>
      </c>
      <c r="EC24" s="5">
        <v>5</v>
      </c>
      <c r="ED24" s="5" t="s">
        <v>150</v>
      </c>
      <c r="EE24" s="5">
        <v>2.2120000000000002</v>
      </c>
      <c r="EF24" s="5">
        <v>1811241</v>
      </c>
      <c r="EG24" s="5">
        <v>1000</v>
      </c>
      <c r="EH24" s="5">
        <f t="shared" si="36"/>
        <v>362248200</v>
      </c>
      <c r="EI24" s="5">
        <v>1.1017075284360649</v>
      </c>
      <c r="EJ24" s="5">
        <f t="shared" si="37"/>
        <v>399091569.1024133</v>
      </c>
      <c r="EK24" s="5">
        <f t="shared" si="38"/>
        <v>43.023640389197347</v>
      </c>
      <c r="EL24" s="5">
        <f>EK24*$A24</f>
        <v>30.002538625660634</v>
      </c>
      <c r="EN24" s="5">
        <v>5</v>
      </c>
      <c r="EO24" s="5" t="s">
        <v>150</v>
      </c>
      <c r="EP24" s="5">
        <v>3.468</v>
      </c>
      <c r="EQ24" s="5">
        <v>141837</v>
      </c>
      <c r="ER24" s="5">
        <v>1000</v>
      </c>
      <c r="ES24" s="5">
        <f t="shared" si="39"/>
        <v>28367400</v>
      </c>
      <c r="ET24" s="5">
        <v>1.1017075284360649</v>
      </c>
      <c r="EU24" s="5">
        <f t="shared" si="40"/>
        <v>31252578.142157227</v>
      </c>
      <c r="EV24" s="5">
        <f t="shared" si="41"/>
        <v>1.85777352661405</v>
      </c>
      <c r="EW24" s="5">
        <f>EV24*$A24</f>
        <v>1.2955184983361576</v>
      </c>
      <c r="EY24" s="5">
        <v>5</v>
      </c>
      <c r="EZ24" s="5" t="s">
        <v>150</v>
      </c>
      <c r="FA24" s="5">
        <v>4.1500000000000004</v>
      </c>
      <c r="FB24" s="5">
        <v>2138399</v>
      </c>
      <c r="FC24" s="5">
        <v>1000</v>
      </c>
      <c r="FD24" s="5">
        <f t="shared" si="42"/>
        <v>427679800</v>
      </c>
      <c r="FE24" s="5">
        <v>1.1017075284360649</v>
      </c>
      <c r="FF24" s="5">
        <f t="shared" si="43"/>
        <v>471178055.42003053</v>
      </c>
      <c r="FG24" s="5">
        <f t="shared" si="44"/>
        <v>18.982943277658542</v>
      </c>
      <c r="FH24" s="5">
        <f>FG24*$A24</f>
        <v>13.237756818450867</v>
      </c>
      <c r="FJ24" s="5">
        <v>5</v>
      </c>
      <c r="FK24" s="5" t="s">
        <v>150</v>
      </c>
      <c r="FL24" s="5">
        <v>3.899</v>
      </c>
      <c r="FM24" s="5">
        <v>442217</v>
      </c>
      <c r="FN24" s="5">
        <v>1000</v>
      </c>
      <c r="FO24" s="5">
        <f t="shared" si="45"/>
        <v>88443400</v>
      </c>
      <c r="FP24" s="5">
        <v>1.1017075284360649</v>
      </c>
      <c r="FQ24" s="5">
        <f t="shared" si="46"/>
        <v>97438759.620482266</v>
      </c>
      <c r="FR24" s="5">
        <f t="shared" si="47"/>
        <v>4.1657583184487992</v>
      </c>
      <c r="FS24" s="5">
        <f>FR24*$A24</f>
        <v>2.9049918538694555</v>
      </c>
      <c r="FU24" s="5">
        <v>5</v>
      </c>
      <c r="FV24" s="5" t="s">
        <v>150</v>
      </c>
      <c r="FW24" s="5">
        <v>4.181</v>
      </c>
      <c r="FX24" s="5">
        <v>102935</v>
      </c>
      <c r="FY24" s="5">
        <v>1000</v>
      </c>
      <c r="FZ24" s="5">
        <f t="shared" si="48"/>
        <v>20587000</v>
      </c>
      <c r="GA24" s="5">
        <v>1.1017075284360649</v>
      </c>
      <c r="GB24" s="5">
        <f t="shared" si="49"/>
        <v>22680852.887913268</v>
      </c>
      <c r="GC24" s="5">
        <f t="shared" si="50"/>
        <v>2.6521917427341264</v>
      </c>
      <c r="GD24" s="5">
        <f>GC24*$A24</f>
        <v>1.8495060967462529</v>
      </c>
      <c r="GF24" s="5">
        <v>5</v>
      </c>
      <c r="GG24" s="5" t="s">
        <v>150</v>
      </c>
      <c r="GH24" s="5">
        <v>5.2830000000000004</v>
      </c>
      <c r="GI24" s="5">
        <v>70066</v>
      </c>
      <c r="GJ24" s="5">
        <v>1000</v>
      </c>
      <c r="GK24" s="5">
        <f t="shared" si="51"/>
        <v>14013200</v>
      </c>
      <c r="GL24" s="5">
        <v>1.1017075284360649</v>
      </c>
      <c r="GM24" s="5">
        <f t="shared" si="52"/>
        <v>15438447.937480265</v>
      </c>
      <c r="GN24" s="5">
        <f t="shared" si="53"/>
        <v>2.8529492116559245</v>
      </c>
      <c r="GO24" s="5">
        <f>GN24*$A24</f>
        <v>1.9895043316986922</v>
      </c>
      <c r="GQ24" s="5">
        <v>5</v>
      </c>
      <c r="GR24" s="5" t="s">
        <v>150</v>
      </c>
      <c r="GS24" s="5">
        <v>6.0309999999999997</v>
      </c>
      <c r="GT24" s="5">
        <v>247217</v>
      </c>
      <c r="GU24" s="5">
        <v>1000</v>
      </c>
      <c r="GV24" s="5">
        <f t="shared" si="54"/>
        <v>49443400</v>
      </c>
      <c r="GW24" s="5">
        <v>1.1017075284360649</v>
      </c>
      <c r="GX24" s="5">
        <f t="shared" si="55"/>
        <v>54472166.011475734</v>
      </c>
      <c r="GY24" s="5">
        <f t="shared" si="56"/>
        <v>3.5900640713283645</v>
      </c>
      <c r="GZ24" s="5">
        <f>GY24*$A24</f>
        <v>2.503531430493978</v>
      </c>
      <c r="HB24" s="5">
        <v>5</v>
      </c>
      <c r="HC24" s="5" t="s">
        <v>150</v>
      </c>
      <c r="HD24" s="5">
        <v>6.3890000000000002</v>
      </c>
      <c r="HE24" s="5">
        <v>281993</v>
      </c>
      <c r="HF24" s="5">
        <v>1000</v>
      </c>
      <c r="HG24" s="5">
        <f t="shared" si="57"/>
        <v>56398600</v>
      </c>
      <c r="HH24" s="5">
        <v>1.1017075284360649</v>
      </c>
      <c r="HI24" s="5">
        <f t="shared" si="58"/>
        <v>62134762.213254251</v>
      </c>
      <c r="HJ24" s="5">
        <f t="shared" si="59"/>
        <v>3.0840174601300063</v>
      </c>
      <c r="HK24" s="5">
        <f>HJ24*$A24</f>
        <v>2.1506397908856392</v>
      </c>
      <c r="HM24" s="5">
        <v>5</v>
      </c>
      <c r="HN24" s="5" t="s">
        <v>150</v>
      </c>
      <c r="HO24" s="5">
        <v>7.0190000000000001</v>
      </c>
      <c r="HP24" s="5">
        <v>184372</v>
      </c>
      <c r="HQ24" s="5">
        <v>1000</v>
      </c>
      <c r="HR24" s="5">
        <f t="shared" si="60"/>
        <v>36874400</v>
      </c>
      <c r="HS24" s="5">
        <v>1.1017075284360649</v>
      </c>
      <c r="HT24" s="5">
        <f t="shared" si="61"/>
        <v>40624804.086562835</v>
      </c>
      <c r="HU24" s="5">
        <f t="shared" si="62"/>
        <v>3.3339867913218129</v>
      </c>
      <c r="HV24" s="5">
        <f>HU24*$A24</f>
        <v>2.3249559214238587</v>
      </c>
      <c r="HX24" s="5">
        <v>5</v>
      </c>
      <c r="HY24" s="5" t="s">
        <v>150</v>
      </c>
      <c r="HZ24" s="5">
        <v>9.1519999999999992</v>
      </c>
      <c r="IA24" s="5">
        <v>82112</v>
      </c>
      <c r="IB24" s="5">
        <v>1000</v>
      </c>
      <c r="IC24" s="5">
        <f t="shared" si="63"/>
        <v>16422400</v>
      </c>
      <c r="ID24" s="5">
        <v>1.1017075284360649</v>
      </c>
      <c r="IE24" s="5">
        <f t="shared" si="64"/>
        <v>18092681.714988433</v>
      </c>
      <c r="IF24" s="5">
        <f t="shared" si="65"/>
        <v>1.2429109850751836</v>
      </c>
      <c r="IG24" s="5">
        <f>IF24*$A24</f>
        <v>0.8667440621165855</v>
      </c>
      <c r="II24" s="5">
        <v>5</v>
      </c>
      <c r="IJ24" s="5" t="s">
        <v>150</v>
      </c>
      <c r="IK24" s="5">
        <v>1.609</v>
      </c>
      <c r="IL24" s="5">
        <v>72284</v>
      </c>
      <c r="IM24" s="5">
        <v>1000</v>
      </c>
      <c r="IN24" s="5">
        <f t="shared" si="66"/>
        <v>144568000</v>
      </c>
      <c r="IO24" s="5">
        <v>1.1017075284360649</v>
      </c>
      <c r="IP24" s="5">
        <f t="shared" si="67"/>
        <v>159271653.97094503</v>
      </c>
      <c r="IQ24" s="5">
        <f t="shared" si="68"/>
        <v>5986.0583818208306</v>
      </c>
      <c r="IR24" s="5">
        <f>IQ24*$A24</f>
        <v>4174.3782300005796</v>
      </c>
      <c r="IT24" s="5">
        <v>5</v>
      </c>
      <c r="IU24" s="5" t="s">
        <v>150</v>
      </c>
      <c r="IX24" s="5">
        <v>1000</v>
      </c>
      <c r="IY24" s="5">
        <f t="shared" si="69"/>
        <v>0</v>
      </c>
      <c r="IZ24" s="5">
        <v>1.1017075284360649</v>
      </c>
      <c r="JA24" s="5">
        <f t="shared" si="70"/>
        <v>0</v>
      </c>
      <c r="JB24" s="5" t="e">
        <f t="shared" si="71"/>
        <v>#DIV/0!</v>
      </c>
      <c r="JC24" s="5" t="e">
        <f>JB24*$A24</f>
        <v>#DIV/0!</v>
      </c>
      <c r="JE24" s="5">
        <v>5</v>
      </c>
      <c r="JF24" s="5" t="s">
        <v>150</v>
      </c>
      <c r="JG24" s="5">
        <v>2.1179999999999999</v>
      </c>
      <c r="JH24" s="5">
        <v>10566</v>
      </c>
      <c r="JI24" s="5">
        <v>1000</v>
      </c>
      <c r="JJ24" s="5">
        <f t="shared" si="72"/>
        <v>2113200</v>
      </c>
      <c r="JK24" s="5">
        <v>1.1017075284360649</v>
      </c>
      <c r="JL24" s="5">
        <f t="shared" si="73"/>
        <v>2328128.3490910921</v>
      </c>
      <c r="JM24" s="5">
        <f t="shared" si="74"/>
        <v>178.46012648592384</v>
      </c>
      <c r="JN24" s="5">
        <f>JM24*$A24</f>
        <v>124.44918164987716</v>
      </c>
      <c r="JP24" s="5">
        <v>5</v>
      </c>
      <c r="JQ24" s="5" t="s">
        <v>150</v>
      </c>
      <c r="JR24" s="5">
        <v>2.2010000000000001</v>
      </c>
      <c r="JS24" s="5">
        <v>202549</v>
      </c>
      <c r="JT24" s="5">
        <v>1000</v>
      </c>
      <c r="JU24" s="5">
        <f t="shared" si="75"/>
        <v>40509800</v>
      </c>
      <c r="JV24" s="5">
        <v>1.1017075284360649</v>
      </c>
      <c r="JW24" s="5">
        <f t="shared" si="76"/>
        <v>44629951.635439299</v>
      </c>
      <c r="JX24" s="5">
        <f t="shared" si="77"/>
        <v>83.512224525262155</v>
      </c>
      <c r="JY24" s="5">
        <f>JX24*$A24</f>
        <v>58.237255596417128</v>
      </c>
      <c r="KA24" s="5">
        <v>5</v>
      </c>
      <c r="KB24" s="5" t="s">
        <v>150</v>
      </c>
      <c r="KC24" s="5">
        <v>2.4620000000000002</v>
      </c>
      <c r="KD24" s="5">
        <v>516022</v>
      </c>
      <c r="KE24" s="5">
        <v>1000</v>
      </c>
      <c r="KF24" s="5">
        <f t="shared" si="78"/>
        <v>103204400</v>
      </c>
      <c r="KG24" s="5">
        <v>1.1017075284360649</v>
      </c>
      <c r="KH24" s="5">
        <f t="shared" si="79"/>
        <v>113701064.44772701</v>
      </c>
      <c r="KI24" s="5">
        <f t="shared" si="80"/>
        <v>515.68043644990689</v>
      </c>
      <c r="KJ24" s="5">
        <f>KI24*$A24</f>
        <v>359.60978831932141</v>
      </c>
      <c r="KL24" s="5">
        <v>5</v>
      </c>
      <c r="KM24" s="5" t="s">
        <v>150</v>
      </c>
      <c r="KN24" s="5">
        <v>2.093</v>
      </c>
      <c r="KO24" s="5">
        <v>20412</v>
      </c>
      <c r="KP24" s="5">
        <v>1000</v>
      </c>
      <c r="KQ24" s="5">
        <f t="shared" si="81"/>
        <v>4082400</v>
      </c>
      <c r="KR24" s="5">
        <v>1.1017075284360649</v>
      </c>
      <c r="KS24" s="5">
        <f t="shared" si="82"/>
        <v>4497610.8140873909</v>
      </c>
      <c r="KT24" s="5">
        <f t="shared" si="83"/>
        <v>6.4831500833345572</v>
      </c>
      <c r="KU24" s="5">
        <f>KT24*$A24</f>
        <v>4.52102516271587</v>
      </c>
      <c r="KW24" s="5">
        <v>5</v>
      </c>
      <c r="KX24" s="5" t="s">
        <v>150</v>
      </c>
      <c r="KY24" s="5">
        <v>2.948</v>
      </c>
      <c r="KZ24" s="5">
        <v>19213</v>
      </c>
      <c r="LA24" s="5">
        <v>1000</v>
      </c>
      <c r="LB24" s="5">
        <f t="shared" si="84"/>
        <v>3842600</v>
      </c>
      <c r="LC24" s="5">
        <v>1.1017075284360649</v>
      </c>
      <c r="LD24" s="5">
        <f>LB24*24</f>
        <v>92222400</v>
      </c>
      <c r="LE24" s="5">
        <f t="shared" si="85"/>
        <v>497.70877508649772</v>
      </c>
      <c r="LF24" s="5">
        <f>LE24*$A24</f>
        <v>347.07724901429413</v>
      </c>
      <c r="LH24" s="5">
        <v>5</v>
      </c>
      <c r="LI24" s="5" t="s">
        <v>150</v>
      </c>
      <c r="LJ24" s="5">
        <v>3.8439999999999999</v>
      </c>
      <c r="LK24" s="5">
        <v>47432</v>
      </c>
      <c r="LL24" s="5">
        <v>1000</v>
      </c>
      <c r="LM24" s="5">
        <f t="shared" si="86"/>
        <v>9486400</v>
      </c>
      <c r="LN24" s="5">
        <v>1.1017075284360649</v>
      </c>
      <c r="LO24" s="5">
        <f t="shared" si="87"/>
        <v>10451238.297755886</v>
      </c>
      <c r="LP24" s="5">
        <f t="shared" si="88"/>
        <v>307.51236664536066</v>
      </c>
      <c r="LQ24" s="5">
        <f t="shared" si="89"/>
        <v>214.44377032451931</v>
      </c>
      <c r="LS24" s="5">
        <v>5</v>
      </c>
      <c r="LT24" s="5" t="s">
        <v>150</v>
      </c>
      <c r="LU24" s="5">
        <v>4.1719999999999997</v>
      </c>
      <c r="LV24" s="5">
        <v>4101</v>
      </c>
      <c r="LW24" s="5">
        <v>1000</v>
      </c>
      <c r="LX24" s="5">
        <f t="shared" si="90"/>
        <v>820200</v>
      </c>
      <c r="LY24" s="5">
        <v>1.1017075284360649</v>
      </c>
      <c r="LZ24" s="5">
        <f t="shared" si="91"/>
        <v>903620.51482326048</v>
      </c>
      <c r="MA24" s="5">
        <f t="shared" si="92"/>
        <v>0.28386000660950961</v>
      </c>
      <c r="ME24" s="5">
        <v>5</v>
      </c>
      <c r="MF24" s="5" t="s">
        <v>150</v>
      </c>
      <c r="MG24" s="5">
        <v>1.893</v>
      </c>
      <c r="MH24" s="5">
        <v>266017</v>
      </c>
      <c r="MI24" s="5">
        <v>1000</v>
      </c>
      <c r="MJ24" s="5">
        <f t="shared" si="93"/>
        <v>53203400</v>
      </c>
      <c r="MK24" s="5">
        <v>1.1017075284360649</v>
      </c>
      <c r="ML24" s="5">
        <f t="shared" si="94"/>
        <v>58614586.318395332</v>
      </c>
      <c r="MM24" s="5">
        <f t="shared" si="95"/>
        <v>7.9147480915512967</v>
      </c>
      <c r="MN24" s="5">
        <f>MM24*$A24</f>
        <v>5.5193501335783104</v>
      </c>
      <c r="MP24" s="5">
        <v>5</v>
      </c>
      <c r="MQ24" s="5" t="s">
        <v>150</v>
      </c>
      <c r="MR24" s="5">
        <v>1.7170000000000001</v>
      </c>
      <c r="MS24" s="5">
        <v>182025</v>
      </c>
      <c r="MT24" s="5">
        <v>1000</v>
      </c>
      <c r="MU24" s="5">
        <f t="shared" si="96"/>
        <v>36405000</v>
      </c>
      <c r="MV24" s="5">
        <v>1.1017075284360649</v>
      </c>
      <c r="MW24" s="5">
        <f t="shared" si="97"/>
        <v>40107662.57271494</v>
      </c>
      <c r="MX24" s="5">
        <f t="shared" si="98"/>
        <v>17.90472291829392</v>
      </c>
      <c r="MY24" s="5">
        <f>MX24*$A24</f>
        <v>12.485859775658243</v>
      </c>
      <c r="NB24" s="5">
        <v>5</v>
      </c>
      <c r="NC24" s="5" t="s">
        <v>150</v>
      </c>
      <c r="ND24" s="5">
        <v>1.9850000000000001</v>
      </c>
      <c r="NE24" s="5">
        <v>2524312</v>
      </c>
      <c r="NF24" s="5">
        <v>1000</v>
      </c>
      <c r="NG24" s="5">
        <f t="shared" si="99"/>
        <v>504862400</v>
      </c>
      <c r="NH24" s="5">
        <v>1.1017075284360649</v>
      </c>
      <c r="NI24" s="5">
        <f t="shared" si="100"/>
        <v>556210706.90429997</v>
      </c>
      <c r="NJ24" s="5">
        <f t="shared" si="101"/>
        <v>47200.901815553421</v>
      </c>
      <c r="NK24" s="5">
        <f>NJ24*$A24</f>
        <v>32915.552172631396</v>
      </c>
      <c r="NM24" s="5">
        <v>5</v>
      </c>
      <c r="NN24" s="5" t="s">
        <v>150</v>
      </c>
      <c r="NO24" s="5">
        <v>3.052</v>
      </c>
      <c r="NP24" s="5">
        <v>17684</v>
      </c>
      <c r="NQ24" s="5">
        <v>1000</v>
      </c>
      <c r="NR24" s="5">
        <f t="shared" si="102"/>
        <v>3536800</v>
      </c>
      <c r="NS24" s="5">
        <v>1.1017075284360649</v>
      </c>
      <c r="NT24" s="5">
        <f t="shared" si="103"/>
        <v>3896519.1865726742</v>
      </c>
      <c r="NU24" s="5">
        <f t="shared" si="104"/>
        <v>0.8833963757400064</v>
      </c>
      <c r="NV24" s="5">
        <f>NU24*$A24</f>
        <v>0.6160365242259459</v>
      </c>
      <c r="NX24" s="5">
        <v>5</v>
      </c>
      <c r="NY24" s="5" t="s">
        <v>150</v>
      </c>
      <c r="NZ24" s="5">
        <v>1.7390000000000001</v>
      </c>
      <c r="OA24" s="5">
        <v>27738</v>
      </c>
      <c r="OB24" s="5">
        <v>1000</v>
      </c>
      <c r="OC24" s="5">
        <f t="shared" si="105"/>
        <v>5547600</v>
      </c>
      <c r="OD24" s="5">
        <v>1.1017075284360649</v>
      </c>
      <c r="OE24" s="5">
        <f t="shared" si="106"/>
        <v>6111832.6847519139</v>
      </c>
      <c r="OF24" s="5" t="e">
        <f t="shared" si="107"/>
        <v>#DIV/0!</v>
      </c>
      <c r="OI24" s="5">
        <v>5</v>
      </c>
      <c r="OJ24" s="5" t="s">
        <v>150</v>
      </c>
      <c r="OK24" s="5">
        <v>5.1059999999999999</v>
      </c>
      <c r="OL24" s="5">
        <v>234337</v>
      </c>
      <c r="OM24" s="5">
        <v>1000</v>
      </c>
      <c r="ON24" s="5">
        <f t="shared" si="108"/>
        <v>46867400</v>
      </c>
      <c r="OO24" s="5">
        <v>1.1017075284360649</v>
      </c>
      <c r="OP24" s="5">
        <f t="shared" si="109"/>
        <v>51634167.418224432</v>
      </c>
      <c r="OQ24" s="5" t="e">
        <f t="shared" si="110"/>
        <v>#DIV/0!</v>
      </c>
      <c r="OT24" s="5">
        <v>5</v>
      </c>
      <c r="OU24" s="5" t="s">
        <v>150</v>
      </c>
      <c r="OV24" s="5">
        <v>5.1050000000000004</v>
      </c>
      <c r="OW24" s="5">
        <v>733339</v>
      </c>
      <c r="OX24" s="5">
        <v>1000</v>
      </c>
      <c r="OY24" s="5">
        <f t="shared" si="111"/>
        <v>146667800</v>
      </c>
      <c r="OZ24" s="5">
        <v>1.1017075284360649</v>
      </c>
      <c r="PA24" s="5">
        <f t="shared" si="112"/>
        <v>161585019.43915507</v>
      </c>
      <c r="PB24" s="5" t="e">
        <f t="shared" si="113"/>
        <v>#DIV/0!</v>
      </c>
      <c r="PE24" s="5">
        <v>5</v>
      </c>
      <c r="PF24" s="5" t="s">
        <v>150</v>
      </c>
      <c r="PG24" s="5">
        <v>5.1029999999999998</v>
      </c>
      <c r="PH24" s="5">
        <v>17888336</v>
      </c>
      <c r="PI24" s="5">
        <v>1000</v>
      </c>
      <c r="PJ24" s="5">
        <f t="shared" si="114"/>
        <v>3577667200</v>
      </c>
      <c r="PK24" s="5">
        <v>1.1017075284360649</v>
      </c>
      <c r="PL24" s="5">
        <f t="shared" si="115"/>
        <v>3941542888.4787765</v>
      </c>
      <c r="PM24" s="5" t="e">
        <f t="shared" si="116"/>
        <v>#DIV/0!</v>
      </c>
      <c r="PP24" s="4"/>
      <c r="PQ24" s="4"/>
      <c r="PR24" s="4"/>
      <c r="PS24" s="4"/>
      <c r="PT24" s="4"/>
      <c r="PU24" s="4"/>
      <c r="PV24" s="4"/>
      <c r="PW24" s="4"/>
      <c r="PX24" s="4"/>
      <c r="PY24" s="4"/>
    </row>
    <row r="25" spans="1:441" s="5" customFormat="1" x14ac:dyDescent="0.5">
      <c r="A25" s="5">
        <v>0.67385444743935308</v>
      </c>
      <c r="C25" s="5">
        <v>6</v>
      </c>
      <c r="D25" s="5" t="s">
        <v>151</v>
      </c>
      <c r="E25" s="5">
        <v>4.4119999999999999</v>
      </c>
      <c r="F25" s="5">
        <v>24897988</v>
      </c>
      <c r="G25" s="5">
        <f t="shared" si="0"/>
        <v>1.0058180283483147</v>
      </c>
      <c r="H25" s="5">
        <f t="shared" si="1"/>
        <v>4979597600</v>
      </c>
      <c r="K25" s="5">
        <v>6</v>
      </c>
      <c r="L25" s="5" t="s">
        <v>151</v>
      </c>
      <c r="M25" s="5">
        <v>2.1280000000000001</v>
      </c>
      <c r="N25" s="5">
        <v>20208</v>
      </c>
      <c r="O25" s="5">
        <v>1000</v>
      </c>
      <c r="P25" s="5">
        <f t="shared" si="2"/>
        <v>4041600</v>
      </c>
      <c r="Q25" s="5">
        <v>1.0495762234549499</v>
      </c>
      <c r="R25" s="5">
        <f t="shared" si="3"/>
        <v>4241967.2647155253</v>
      </c>
      <c r="S25" s="5">
        <f t="shared" si="4"/>
        <v>2.9355778691675272</v>
      </c>
      <c r="T25" s="5">
        <f t="shared" si="5"/>
        <v>1.9781522029430776</v>
      </c>
      <c r="W25" s="5">
        <v>6</v>
      </c>
      <c r="X25" s="5" t="s">
        <v>151</v>
      </c>
      <c r="Y25" s="5">
        <v>2.0960000000000001</v>
      </c>
      <c r="Z25" s="5">
        <v>348322</v>
      </c>
      <c r="AA25" s="5">
        <v>1000</v>
      </c>
      <c r="AB25" s="5">
        <f t="shared" si="6"/>
        <v>69664400</v>
      </c>
      <c r="AC25" s="5">
        <v>1.0495762234549499</v>
      </c>
      <c r="AD25" s="5">
        <f t="shared" si="7"/>
        <v>73118097.86125502</v>
      </c>
      <c r="AE25" s="5">
        <f t="shared" si="8"/>
        <v>28.707667059060149</v>
      </c>
      <c r="AF25" s="5">
        <f t="shared" ref="AF25:AF49" si="117">AE25*$A25</f>
        <v>19.344789123355895</v>
      </c>
      <c r="AH25" s="5">
        <v>6</v>
      </c>
      <c r="AI25" s="5" t="s">
        <v>151</v>
      </c>
      <c r="AJ25" s="5">
        <v>2.1629999999999998</v>
      </c>
      <c r="AK25" s="5">
        <v>477191</v>
      </c>
      <c r="AL25" s="5">
        <v>1000</v>
      </c>
      <c r="AM25" s="5">
        <f t="shared" si="9"/>
        <v>95438200</v>
      </c>
      <c r="AN25" s="5">
        <v>1.0495762234549499</v>
      </c>
      <c r="AO25" s="5">
        <f t="shared" si="10"/>
        <v>100169665.52933821</v>
      </c>
      <c r="AP25" s="5">
        <f t="shared" si="11"/>
        <v>20.261793179606865</v>
      </c>
      <c r="AQ25" s="5">
        <f t="shared" ref="AQ25:AQ49" si="118">AP25*$A25</f>
        <v>13.653499447174438</v>
      </c>
      <c r="AS25" s="5">
        <v>6</v>
      </c>
      <c r="AT25" s="5" t="s">
        <v>151</v>
      </c>
      <c r="AU25" s="5">
        <v>2.4609999999999999</v>
      </c>
      <c r="AV25" s="5">
        <v>452812</v>
      </c>
      <c r="AW25" s="5">
        <v>1000</v>
      </c>
      <c r="AX25" s="5">
        <f t="shared" si="12"/>
        <v>90562400</v>
      </c>
      <c r="AY25" s="5">
        <v>1.0495762234549499</v>
      </c>
      <c r="AZ25" s="5">
        <f t="shared" si="13"/>
        <v>95052141.779016554</v>
      </c>
      <c r="BA25" s="5">
        <f t="shared" si="14"/>
        <v>33.188394197666931</v>
      </c>
      <c r="BB25" s="5">
        <f t="shared" ref="BB25:BB49" si="119">BA25*$A25</f>
        <v>22.364147033468281</v>
      </c>
      <c r="BD25" s="5">
        <v>6</v>
      </c>
      <c r="BE25" s="5" t="s">
        <v>151</v>
      </c>
      <c r="BF25" s="5">
        <v>2.2949999999999999</v>
      </c>
      <c r="BG25" s="5">
        <v>43695</v>
      </c>
      <c r="BH25" s="5">
        <v>1000</v>
      </c>
      <c r="BI25" s="5">
        <f t="shared" si="15"/>
        <v>8739000</v>
      </c>
      <c r="BJ25" s="5">
        <v>1.0495762234549499</v>
      </c>
      <c r="BK25" s="5">
        <f t="shared" si="16"/>
        <v>9172246.6167728081</v>
      </c>
      <c r="BL25" s="5">
        <f t="shared" si="17"/>
        <v>11.688313996829265</v>
      </c>
      <c r="BM25" s="5">
        <f t="shared" ref="BM25:BM49" si="120">BL25*$A25</f>
        <v>7.8762223698310407</v>
      </c>
      <c r="BO25" s="5">
        <v>6</v>
      </c>
      <c r="BP25" s="5" t="s">
        <v>151</v>
      </c>
      <c r="BQ25" s="5">
        <v>2.1970000000000001</v>
      </c>
      <c r="BR25" s="5">
        <v>3179466</v>
      </c>
      <c r="BS25" s="5">
        <v>1000</v>
      </c>
      <c r="BT25" s="5">
        <f t="shared" si="18"/>
        <v>635893200</v>
      </c>
      <c r="BU25" s="5">
        <v>1.0495762234549499</v>
      </c>
      <c r="BV25" s="5">
        <f t="shared" si="19"/>
        <v>667418383.37668312</v>
      </c>
      <c r="BW25" s="5">
        <f t="shared" si="20"/>
        <v>72.517119895419498</v>
      </c>
      <c r="BX25" s="5">
        <f t="shared" ref="BX25:BX49" si="121">BW25*$A25</f>
        <v>48.865983757021226</v>
      </c>
      <c r="BZ25" s="5">
        <v>6</v>
      </c>
      <c r="CA25" s="5" t="s">
        <v>151</v>
      </c>
      <c r="CB25" s="5">
        <v>2.266</v>
      </c>
      <c r="CC25" s="5">
        <v>299052</v>
      </c>
      <c r="CD25" s="5">
        <v>1000</v>
      </c>
      <c r="CE25" s="5">
        <f t="shared" si="21"/>
        <v>59810400</v>
      </c>
      <c r="CF25" s="5">
        <v>1.0495762234549499</v>
      </c>
      <c r="CG25" s="5">
        <f t="shared" si="22"/>
        <v>62775573.755329937</v>
      </c>
      <c r="CH25" s="5">
        <f t="shared" si="23"/>
        <v>13.561706660714895</v>
      </c>
      <c r="CI25" s="5">
        <f t="shared" ref="CI25:CI49" si="122">CH25*$A25</f>
        <v>9.1386163481906291</v>
      </c>
      <c r="CK25" s="5">
        <v>6</v>
      </c>
      <c r="CL25" s="5" t="s">
        <v>151</v>
      </c>
      <c r="CM25" s="5">
        <v>2.3180000000000001</v>
      </c>
      <c r="CN25" s="5">
        <v>37468198</v>
      </c>
      <c r="CO25" s="5">
        <v>1000</v>
      </c>
      <c r="CP25" s="5">
        <f t="shared" si="24"/>
        <v>7493639600</v>
      </c>
      <c r="CQ25" s="5">
        <v>1.0495762234549499</v>
      </c>
      <c r="CR25" s="5">
        <f t="shared" si="25"/>
        <v>7865145951.3004618</v>
      </c>
      <c r="CS25" s="5">
        <f t="shared" si="26"/>
        <v>614.16857496328817</v>
      </c>
      <c r="CT25" s="5">
        <f t="shared" ref="CT25:CT49" si="123">CS25*$A25</f>
        <v>413.86022571650142</v>
      </c>
      <c r="CV25" s="5">
        <v>6</v>
      </c>
      <c r="CW25" s="5" t="s">
        <v>151</v>
      </c>
      <c r="CX25" s="5">
        <v>2.3290000000000002</v>
      </c>
      <c r="CY25" s="5">
        <v>940271</v>
      </c>
      <c r="CZ25" s="5">
        <v>1000</v>
      </c>
      <c r="DA25" s="5">
        <f t="shared" si="27"/>
        <v>188054200</v>
      </c>
      <c r="DB25" s="5">
        <v>1.0495762234549499</v>
      </c>
      <c r="DC25" s="5">
        <f t="shared" si="28"/>
        <v>197377217.04084185</v>
      </c>
      <c r="DD25" s="5">
        <f t="shared" si="29"/>
        <v>23.379428979877908</v>
      </c>
      <c r="DE25" s="5">
        <f t="shared" ref="DE25:DE49" si="124">DD25*$A25</f>
        <v>15.754332196683226</v>
      </c>
      <c r="DG25" s="5">
        <v>6</v>
      </c>
      <c r="DH25" s="5" t="s">
        <v>151</v>
      </c>
      <c r="DI25" s="5">
        <v>2.4390000000000001</v>
      </c>
      <c r="DJ25" s="5">
        <v>194800</v>
      </c>
      <c r="DK25" s="5">
        <v>1000</v>
      </c>
      <c r="DL25" s="5">
        <f t="shared" si="30"/>
        <v>38960000</v>
      </c>
      <c r="DM25" s="5">
        <v>1.0495762234549499</v>
      </c>
      <c r="DN25" s="5">
        <f t="shared" si="31"/>
        <v>40891489.665804848</v>
      </c>
      <c r="DO25" s="5">
        <f t="shared" si="32"/>
        <v>2.6672710477332706</v>
      </c>
      <c r="DP25" s="5">
        <f t="shared" ref="DP25:DP49" si="125">DO25*$A25</f>
        <v>1.7973524580412874</v>
      </c>
      <c r="DR25" s="5">
        <v>6</v>
      </c>
      <c r="DS25" s="5" t="s">
        <v>151</v>
      </c>
      <c r="DT25" s="5">
        <v>3.5409999999999999</v>
      </c>
      <c r="DU25" s="5">
        <v>469926</v>
      </c>
      <c r="DV25" s="5">
        <v>1000</v>
      </c>
      <c r="DW25" s="5">
        <f t="shared" si="33"/>
        <v>93985200</v>
      </c>
      <c r="DX25" s="5">
        <v>1.0495762234549499</v>
      </c>
      <c r="DY25" s="5">
        <f t="shared" si="34"/>
        <v>98644631.276658162</v>
      </c>
      <c r="DZ25" s="5">
        <f t="shared" si="35"/>
        <v>78.953011898508819</v>
      </c>
      <c r="EA25" s="5">
        <f t="shared" ref="EA25:EA49" si="126">DZ25*$A25</f>
        <v>53.202838206542332</v>
      </c>
      <c r="EC25" s="5">
        <v>6</v>
      </c>
      <c r="ED25" s="5" t="s">
        <v>151</v>
      </c>
      <c r="EE25" s="5">
        <v>2.2010000000000001</v>
      </c>
      <c r="EF25" s="5">
        <v>3175887</v>
      </c>
      <c r="EG25" s="5">
        <v>1000</v>
      </c>
      <c r="EH25" s="5">
        <f t="shared" si="36"/>
        <v>635177400</v>
      </c>
      <c r="EI25" s="5">
        <v>1.0495762234549499</v>
      </c>
      <c r="EJ25" s="5">
        <f t="shared" si="37"/>
        <v>666667096.71593416</v>
      </c>
      <c r="EK25" s="5">
        <f t="shared" si="38"/>
        <v>71.86933438089298</v>
      </c>
      <c r="EL25" s="5">
        <f t="shared" ref="EL25:EL49" si="127">EK25*$A25</f>
        <v>48.429470607070741</v>
      </c>
      <c r="EN25" s="5">
        <v>6</v>
      </c>
      <c r="EO25" s="5" t="s">
        <v>151</v>
      </c>
      <c r="EP25" s="5">
        <v>3.492</v>
      </c>
      <c r="EQ25" s="5">
        <v>254875</v>
      </c>
      <c r="ER25" s="5">
        <v>1000</v>
      </c>
      <c r="ES25" s="5">
        <f t="shared" si="39"/>
        <v>50975000</v>
      </c>
      <c r="ET25" s="5">
        <v>1.0495762234549499</v>
      </c>
      <c r="EU25" s="5">
        <f t="shared" si="40"/>
        <v>53502147.990616076</v>
      </c>
      <c r="EV25" s="5">
        <f t="shared" si="41"/>
        <v>3.1803735903591872</v>
      </c>
      <c r="EW25" s="5">
        <f t="shared" ref="EW25:EW49" si="128">EV25*$A25</f>
        <v>2.1431088883822014</v>
      </c>
      <c r="EY25" s="5">
        <v>6</v>
      </c>
      <c r="EZ25" s="5" t="s">
        <v>151</v>
      </c>
      <c r="FA25" s="5">
        <v>4.1459999999999999</v>
      </c>
      <c r="FB25" s="5">
        <v>2037495</v>
      </c>
      <c r="FC25" s="5">
        <v>1000</v>
      </c>
      <c r="FD25" s="5">
        <f t="shared" si="42"/>
        <v>407499000</v>
      </c>
      <c r="FE25" s="5">
        <v>1.0495762234549499</v>
      </c>
      <c r="FF25" s="5">
        <f t="shared" si="43"/>
        <v>427701261.48166865</v>
      </c>
      <c r="FG25" s="5">
        <f t="shared" si="44"/>
        <v>17.231338966437711</v>
      </c>
      <c r="FH25" s="5">
        <f t="shared" ref="FH25:FH49" si="129">FG25*$A25</f>
        <v>11.611414397869078</v>
      </c>
      <c r="FJ25" s="5">
        <v>6</v>
      </c>
      <c r="FK25" s="5" t="s">
        <v>151</v>
      </c>
      <c r="FL25" s="5">
        <v>3.883</v>
      </c>
      <c r="FM25" s="5">
        <v>454592</v>
      </c>
      <c r="FN25" s="5">
        <v>1000</v>
      </c>
      <c r="FO25" s="5">
        <f t="shared" si="45"/>
        <v>90918400</v>
      </c>
      <c r="FP25" s="5">
        <v>1.0495762234549499</v>
      </c>
      <c r="FQ25" s="5">
        <f t="shared" si="46"/>
        <v>95425790.914566517</v>
      </c>
      <c r="FR25" s="5">
        <f t="shared" si="47"/>
        <v>4.0796987137893517</v>
      </c>
      <c r="FS25" s="5">
        <f t="shared" ref="FS25:FS49" si="130">FR25*$A25</f>
        <v>2.7491231224995629</v>
      </c>
      <c r="FU25" s="5">
        <v>6</v>
      </c>
      <c r="FV25" s="5" t="s">
        <v>151</v>
      </c>
      <c r="FW25" s="5">
        <v>4.1840000000000002</v>
      </c>
      <c r="FX25" s="5">
        <v>78638</v>
      </c>
      <c r="FY25" s="5">
        <v>1000</v>
      </c>
      <c r="FZ25" s="5">
        <f t="shared" si="48"/>
        <v>15727600</v>
      </c>
      <c r="GA25" s="5">
        <v>1.0495762234549499</v>
      </c>
      <c r="GB25" s="5">
        <f t="shared" si="49"/>
        <v>16507315.012010071</v>
      </c>
      <c r="GC25" s="5">
        <f t="shared" si="50"/>
        <v>1.9302874008276412</v>
      </c>
      <c r="GD25" s="5">
        <f t="shared" ref="GD25:GD49" si="131">GC25*$A25</f>
        <v>1.3007327498838552</v>
      </c>
      <c r="GF25" s="5">
        <v>6</v>
      </c>
      <c r="GG25" s="5" t="s">
        <v>151</v>
      </c>
      <c r="GH25" s="5">
        <v>5.2949999999999999</v>
      </c>
      <c r="GI25" s="5">
        <v>80796</v>
      </c>
      <c r="GJ25" s="5">
        <v>1000</v>
      </c>
      <c r="GK25" s="5">
        <f t="shared" si="51"/>
        <v>16159200</v>
      </c>
      <c r="GL25" s="5">
        <v>1.0495762234549499</v>
      </c>
      <c r="GM25" s="5">
        <f t="shared" si="52"/>
        <v>16960312.110053226</v>
      </c>
      <c r="GN25" s="5">
        <f t="shared" si="53"/>
        <v>3.1341822221872966</v>
      </c>
      <c r="GO25" s="5">
        <f t="shared" ref="GO25:GO49" si="132">GN25*$A25</f>
        <v>2.1119826295062643</v>
      </c>
      <c r="GQ25" s="5">
        <v>6</v>
      </c>
      <c r="GR25" s="5" t="s">
        <v>151</v>
      </c>
      <c r="GS25" s="5">
        <v>6.03</v>
      </c>
      <c r="GT25" s="5">
        <v>218850</v>
      </c>
      <c r="GU25" s="5">
        <v>1000</v>
      </c>
      <c r="GV25" s="5">
        <f t="shared" si="54"/>
        <v>43770000</v>
      </c>
      <c r="GW25" s="5">
        <v>1.0495762234549499</v>
      </c>
      <c r="GX25" s="5">
        <f t="shared" si="55"/>
        <v>45939951.300623156</v>
      </c>
      <c r="GY25" s="5">
        <f t="shared" si="56"/>
        <v>3.0277365612411384</v>
      </c>
      <c r="GZ25" s="5">
        <f t="shared" ref="GZ25:GZ49" si="133">GY25*$A25</f>
        <v>2.0402537474670743</v>
      </c>
      <c r="HB25" s="5">
        <v>6</v>
      </c>
      <c r="HC25" s="5" t="s">
        <v>151</v>
      </c>
      <c r="HD25" s="5">
        <v>6.3920000000000003</v>
      </c>
      <c r="HE25" s="5">
        <v>308592</v>
      </c>
      <c r="HF25" s="5">
        <v>1000</v>
      </c>
      <c r="HG25" s="5">
        <f t="shared" si="57"/>
        <v>61718400</v>
      </c>
      <c r="HH25" s="5">
        <v>1.0495762234549499</v>
      </c>
      <c r="HI25" s="5">
        <f t="shared" si="58"/>
        <v>64778165.189681984</v>
      </c>
      <c r="HJ25" s="5">
        <f t="shared" si="59"/>
        <v>3.2152210029307824</v>
      </c>
      <c r="HK25" s="5">
        <f t="shared" ref="HK25:HK49" si="134">HJ25*$A25</f>
        <v>2.1665909723253249</v>
      </c>
      <c r="HM25" s="5">
        <v>6</v>
      </c>
      <c r="HN25" s="5" t="s">
        <v>151</v>
      </c>
      <c r="HO25" s="5">
        <v>7.02</v>
      </c>
      <c r="HP25" s="5">
        <v>164945</v>
      </c>
      <c r="HQ25" s="5">
        <v>1000</v>
      </c>
      <c r="HR25" s="5">
        <f t="shared" si="60"/>
        <v>32989000</v>
      </c>
      <c r="HS25" s="5">
        <v>1.0495762234549499</v>
      </c>
      <c r="HT25" s="5">
        <f t="shared" si="61"/>
        <v>34624470.03555534</v>
      </c>
      <c r="HU25" s="5">
        <f t="shared" si="62"/>
        <v>2.8415527988537876</v>
      </c>
      <c r="HV25" s="5">
        <f t="shared" ref="HV25:HV49" si="135">HU25*$A25</f>
        <v>1.9147929911413664</v>
      </c>
      <c r="HX25" s="5">
        <v>6</v>
      </c>
      <c r="HY25" s="5" t="s">
        <v>151</v>
      </c>
      <c r="HZ25" s="5">
        <v>9.1639999999999997</v>
      </c>
      <c r="IA25" s="5">
        <v>81335</v>
      </c>
      <c r="IB25" s="5">
        <v>1000</v>
      </c>
      <c r="IC25" s="5">
        <f t="shared" si="63"/>
        <v>16267000</v>
      </c>
      <c r="ID25" s="5">
        <v>1.0495762234549499</v>
      </c>
      <c r="IE25" s="5">
        <f t="shared" si="64"/>
        <v>17073456.42694167</v>
      </c>
      <c r="IF25" s="5">
        <f t="shared" si="65"/>
        <v>1.1728933764787595</v>
      </c>
      <c r="IG25" s="5">
        <f t="shared" ref="IG25:IG49" si="136">IF25*$A25</f>
        <v>0.79035941811237154</v>
      </c>
      <c r="II25" s="5">
        <v>6</v>
      </c>
      <c r="IJ25" s="5" t="s">
        <v>151</v>
      </c>
      <c r="IK25" s="5">
        <v>1.5249999999999999</v>
      </c>
      <c r="IL25" s="5">
        <v>88735</v>
      </c>
      <c r="IM25" s="5">
        <v>1000</v>
      </c>
      <c r="IN25" s="5">
        <f t="shared" si="66"/>
        <v>177470000</v>
      </c>
      <c r="IO25" s="5">
        <v>1.0495762234549499</v>
      </c>
      <c r="IP25" s="5">
        <f t="shared" si="67"/>
        <v>186268292.37654996</v>
      </c>
      <c r="IQ25" s="5">
        <f t="shared" si="68"/>
        <v>7000.6987750093003</v>
      </c>
      <c r="IR25" s="5">
        <f t="shared" ref="IR25:IR49" si="137">IQ25*$A25</f>
        <v>4717.4520047232481</v>
      </c>
      <c r="IT25" s="5">
        <v>6</v>
      </c>
      <c r="IU25" s="5" t="s">
        <v>151</v>
      </c>
      <c r="IX25" s="5">
        <v>1000</v>
      </c>
      <c r="IY25" s="5">
        <f t="shared" si="69"/>
        <v>0</v>
      </c>
      <c r="IZ25" s="5">
        <v>1.0495762234549499</v>
      </c>
      <c r="JA25" s="5">
        <f t="shared" si="70"/>
        <v>0</v>
      </c>
      <c r="JB25" s="5" t="e">
        <f t="shared" si="71"/>
        <v>#DIV/0!</v>
      </c>
      <c r="JC25" s="5" t="e">
        <f t="shared" ref="JC25:JC49" si="138">JB25*$A25</f>
        <v>#DIV/0!</v>
      </c>
      <c r="JE25" s="5">
        <v>6</v>
      </c>
      <c r="JF25" s="5" t="s">
        <v>151</v>
      </c>
      <c r="JG25" s="5">
        <v>2.161</v>
      </c>
      <c r="JH25" s="5">
        <v>15741</v>
      </c>
      <c r="JI25" s="5">
        <v>1000</v>
      </c>
      <c r="JJ25" s="5">
        <f t="shared" si="72"/>
        <v>3148200</v>
      </c>
      <c r="JK25" s="5">
        <v>1.0495762234549499</v>
      </c>
      <c r="JL25" s="5">
        <f t="shared" si="73"/>
        <v>3304275.8666808736</v>
      </c>
      <c r="JM25" s="5">
        <f t="shared" si="74"/>
        <v>253.28564438574341</v>
      </c>
      <c r="JN25" s="5">
        <f t="shared" ref="JN25:JN49" si="139">JM25*$A25</f>
        <v>170.67765794187559</v>
      </c>
      <c r="JP25" s="5">
        <v>6</v>
      </c>
      <c r="JQ25" s="5" t="s">
        <v>151</v>
      </c>
      <c r="JR25" s="5">
        <v>2.2010000000000001</v>
      </c>
      <c r="JS25" s="5">
        <v>195293</v>
      </c>
      <c r="JT25" s="5">
        <v>1000</v>
      </c>
      <c r="JU25" s="5">
        <f t="shared" si="75"/>
        <v>39058600</v>
      </c>
      <c r="JV25" s="5">
        <v>1.0495762234549499</v>
      </c>
      <c r="JW25" s="5">
        <f t="shared" si="76"/>
        <v>40994977.88143751</v>
      </c>
      <c r="JX25" s="5">
        <f t="shared" si="77"/>
        <v>76.710407961190839</v>
      </c>
      <c r="JY25" s="5">
        <f t="shared" ref="JY25:JY49" si="140">JX25*$A25</f>
        <v>51.691649569535606</v>
      </c>
      <c r="KA25" s="5">
        <v>6</v>
      </c>
      <c r="KB25" s="5" t="s">
        <v>151</v>
      </c>
      <c r="KC25" s="5">
        <v>2.4780000000000002</v>
      </c>
      <c r="KD25" s="5">
        <v>459796</v>
      </c>
      <c r="KE25" s="5">
        <v>1000</v>
      </c>
      <c r="KF25" s="5">
        <f t="shared" si="78"/>
        <v>91959200</v>
      </c>
      <c r="KG25" s="5">
        <v>1.0495762234549499</v>
      </c>
      <c r="KH25" s="5">
        <f t="shared" si="79"/>
        <v>96518189.847938433</v>
      </c>
      <c r="KI25" s="5">
        <f t="shared" si="80"/>
        <v>437.74913197072408</v>
      </c>
      <c r="KJ25" s="5">
        <f t="shared" ref="KJ25:KJ49" si="141">KI25*$A25</f>
        <v>294.97919944118871</v>
      </c>
      <c r="KL25" s="5">
        <v>6</v>
      </c>
      <c r="KM25" s="5" t="s">
        <v>151</v>
      </c>
      <c r="KN25" s="5">
        <v>2.1469999999999998</v>
      </c>
      <c r="KO25" s="5">
        <v>10093</v>
      </c>
      <c r="KP25" s="5">
        <v>1000</v>
      </c>
      <c r="KQ25" s="5">
        <f t="shared" si="81"/>
        <v>2018600</v>
      </c>
      <c r="KR25" s="5">
        <v>1.0495762234549499</v>
      </c>
      <c r="KS25" s="5">
        <f t="shared" si="82"/>
        <v>2118674.5646661618</v>
      </c>
      <c r="KT25" s="5">
        <f t="shared" si="83"/>
        <v>3.0539959432353281</v>
      </c>
      <c r="KU25" s="5">
        <f t="shared" ref="KU25:KU49" si="142">KT25*$A25</f>
        <v>2.0579487488108681</v>
      </c>
      <c r="KW25" s="5">
        <v>6</v>
      </c>
      <c r="KX25" s="5" t="s">
        <v>151</v>
      </c>
      <c r="KY25" s="5">
        <v>2.9569999999999999</v>
      </c>
      <c r="KZ25" s="5">
        <v>26563</v>
      </c>
      <c r="LA25" s="5">
        <v>1000</v>
      </c>
      <c r="LB25" s="5">
        <f t="shared" si="84"/>
        <v>5312600</v>
      </c>
      <c r="LC25" s="5">
        <v>1.0495762234549499</v>
      </c>
      <c r="LD25" s="5">
        <f>LB25*25</f>
        <v>132815000</v>
      </c>
      <c r="LE25" s="5">
        <f t="shared" si="85"/>
        <v>716.78020701167168</v>
      </c>
      <c r="LF25" s="5">
        <f t="shared" ref="LF25:LF49" si="143">LE25*$A25</f>
        <v>483.00553033131513</v>
      </c>
      <c r="LH25" s="5">
        <v>6</v>
      </c>
      <c r="LI25" s="5" t="s">
        <v>151</v>
      </c>
      <c r="LJ25" s="5">
        <v>3.758</v>
      </c>
      <c r="LK25" s="5">
        <v>48829</v>
      </c>
      <c r="LL25" s="5">
        <v>1000</v>
      </c>
      <c r="LM25" s="5">
        <f t="shared" si="86"/>
        <v>9765800</v>
      </c>
      <c r="LN25" s="5">
        <v>1.0495762234549499</v>
      </c>
      <c r="LO25" s="5">
        <f t="shared" si="87"/>
        <v>10249951.483016349</v>
      </c>
      <c r="LP25" s="5">
        <f t="shared" si="88"/>
        <v>301.58979718406039</v>
      </c>
      <c r="LQ25" s="5">
        <f t="shared" si="89"/>
        <v>203.22762613481157</v>
      </c>
      <c r="LS25" s="5">
        <v>6</v>
      </c>
      <c r="LT25" s="5" t="s">
        <v>151</v>
      </c>
      <c r="LU25" s="5">
        <v>3.9590000000000001</v>
      </c>
      <c r="LV25" s="5">
        <v>7529</v>
      </c>
      <c r="LW25" s="5">
        <v>1000</v>
      </c>
      <c r="LX25" s="5">
        <f t="shared" si="90"/>
        <v>1505800</v>
      </c>
      <c r="LY25" s="5">
        <v>1.0495762234549499</v>
      </c>
      <c r="LZ25" s="5">
        <f t="shared" si="91"/>
        <v>1580451.8772784637</v>
      </c>
      <c r="MA25" s="5">
        <f t="shared" si="92"/>
        <v>0.49647730764282588</v>
      </c>
      <c r="ME25" s="5">
        <v>6</v>
      </c>
      <c r="MF25" s="5" t="s">
        <v>151</v>
      </c>
      <c r="MG25" s="5">
        <v>1.879</v>
      </c>
      <c r="MH25" s="5">
        <v>294107</v>
      </c>
      <c r="MI25" s="5">
        <v>1000</v>
      </c>
      <c r="MJ25" s="5">
        <f t="shared" si="93"/>
        <v>58821400</v>
      </c>
      <c r="MK25" s="5">
        <v>1.0495762234549499</v>
      </c>
      <c r="ML25" s="5">
        <f t="shared" si="94"/>
        <v>61737542.870332994</v>
      </c>
      <c r="MM25" s="5">
        <f t="shared" si="95"/>
        <v>8.3364420070415619</v>
      </c>
      <c r="MN25" s="5">
        <f t="shared" ref="MN25:MN49" si="144">MM25*$A25</f>
        <v>5.6175485222652028</v>
      </c>
      <c r="MP25" s="5">
        <v>6</v>
      </c>
      <c r="MQ25" s="5" t="s">
        <v>151</v>
      </c>
      <c r="MR25" s="5">
        <v>1.7410000000000001</v>
      </c>
      <c r="MS25" s="5">
        <v>193506</v>
      </c>
      <c r="MT25" s="5">
        <v>1000</v>
      </c>
      <c r="MU25" s="5">
        <f t="shared" si="96"/>
        <v>38701200</v>
      </c>
      <c r="MV25" s="5">
        <v>1.0495762234549499</v>
      </c>
      <c r="MW25" s="5">
        <f t="shared" si="97"/>
        <v>40619859.33917471</v>
      </c>
      <c r="MX25" s="5">
        <f t="shared" si="98"/>
        <v>18.133376013359779</v>
      </c>
      <c r="MY25" s="5">
        <f t="shared" ref="MY25:MY49" si="145">MX25*$A25</f>
        <v>12.219256073692573</v>
      </c>
      <c r="NB25" s="5">
        <v>6</v>
      </c>
      <c r="NC25" s="5" t="s">
        <v>151</v>
      </c>
      <c r="ND25" s="5">
        <v>1.982</v>
      </c>
      <c r="NE25" s="5">
        <v>2939571</v>
      </c>
      <c r="NF25" s="5">
        <v>1000</v>
      </c>
      <c r="NG25" s="5">
        <f t="shared" si="99"/>
        <v>587914200</v>
      </c>
      <c r="NH25" s="5">
        <v>1.0495762234549499</v>
      </c>
      <c r="NI25" s="5">
        <f t="shared" si="100"/>
        <v>617060765.75153816</v>
      </c>
      <c r="NJ25" s="5">
        <f t="shared" si="101"/>
        <v>52364.732028576123</v>
      </c>
      <c r="NK25" s="5">
        <f t="shared" ref="NK25:NK49" si="146">NJ25*$A25</f>
        <v>35286.207566425961</v>
      </c>
      <c r="NM25" s="5">
        <v>6</v>
      </c>
      <c r="NN25" s="5" t="s">
        <v>151</v>
      </c>
      <c r="NO25" s="5">
        <v>3.0270000000000001</v>
      </c>
      <c r="NP25" s="5">
        <v>16927</v>
      </c>
      <c r="NQ25" s="5">
        <v>1000</v>
      </c>
      <c r="NR25" s="5">
        <f t="shared" si="102"/>
        <v>3385400</v>
      </c>
      <c r="NS25" s="5">
        <v>1.0495762234549499</v>
      </c>
      <c r="NT25" s="5">
        <f t="shared" si="103"/>
        <v>3553235.3468843875</v>
      </c>
      <c r="NU25" s="5">
        <f t="shared" si="104"/>
        <v>0.80556904182727762</v>
      </c>
      <c r="NV25" s="5">
        <f t="shared" ref="NV25:NV49" si="147">NU25*$A25</f>
        <v>0.54283628155476926</v>
      </c>
      <c r="NX25" s="5">
        <v>6</v>
      </c>
      <c r="NY25" s="5" t="s">
        <v>151</v>
      </c>
      <c r="NZ25" s="5">
        <v>1.752</v>
      </c>
      <c r="OA25" s="5">
        <v>39910</v>
      </c>
      <c r="OB25" s="5">
        <v>1000</v>
      </c>
      <c r="OC25" s="5">
        <f t="shared" si="105"/>
        <v>7982000</v>
      </c>
      <c r="OD25" s="5">
        <v>1.0495762234549499</v>
      </c>
      <c r="OE25" s="5">
        <f t="shared" si="106"/>
        <v>8377717.4156174101</v>
      </c>
      <c r="OF25" s="5" t="e">
        <f t="shared" si="107"/>
        <v>#DIV/0!</v>
      </c>
      <c r="OI25" s="5">
        <v>6</v>
      </c>
      <c r="OJ25" s="5" t="s">
        <v>151</v>
      </c>
      <c r="OK25" s="5">
        <v>5.1079999999999997</v>
      </c>
      <c r="OL25" s="5">
        <v>215128</v>
      </c>
      <c r="OM25" s="5">
        <v>1000</v>
      </c>
      <c r="ON25" s="5">
        <f t="shared" si="108"/>
        <v>43025600</v>
      </c>
      <c r="OO25" s="5">
        <v>1.0495762234549499</v>
      </c>
      <c r="OP25" s="5">
        <f t="shared" si="109"/>
        <v>45158646.759883292</v>
      </c>
      <c r="OQ25" s="5" t="e">
        <f t="shared" si="110"/>
        <v>#DIV/0!</v>
      </c>
      <c r="OT25" s="5">
        <v>6</v>
      </c>
      <c r="OU25" s="5" t="s">
        <v>151</v>
      </c>
      <c r="OV25" s="5">
        <v>5.1079999999999997</v>
      </c>
      <c r="OW25" s="5">
        <v>543786</v>
      </c>
      <c r="OX25" s="5">
        <v>1000</v>
      </c>
      <c r="OY25" s="5">
        <f t="shared" si="111"/>
        <v>108757200</v>
      </c>
      <c r="OZ25" s="5">
        <v>1.0495762234549499</v>
      </c>
      <c r="PA25" s="5">
        <f t="shared" si="112"/>
        <v>114148971.24953468</v>
      </c>
      <c r="PB25" s="5" t="e">
        <f t="shared" si="113"/>
        <v>#DIV/0!</v>
      </c>
      <c r="PE25" s="5">
        <v>6</v>
      </c>
      <c r="PF25" s="5" t="s">
        <v>151</v>
      </c>
      <c r="PG25" s="5">
        <v>5.1070000000000002</v>
      </c>
      <c r="PH25" s="5">
        <v>14372046</v>
      </c>
      <c r="PI25" s="5">
        <v>1000</v>
      </c>
      <c r="PJ25" s="5">
        <f t="shared" si="114"/>
        <v>2874409200</v>
      </c>
      <c r="PK25" s="5">
        <v>1.0495762234549499</v>
      </c>
      <c r="PL25" s="5">
        <f t="shared" si="115"/>
        <v>3016911552.8001637</v>
      </c>
      <c r="PM25" s="5" t="e">
        <f t="shared" si="116"/>
        <v>#DIV/0!</v>
      </c>
      <c r="PP25" s="4"/>
      <c r="PQ25" s="4"/>
      <c r="PR25" s="4"/>
      <c r="PS25" s="4"/>
      <c r="PT25" s="4"/>
      <c r="PU25" s="4"/>
      <c r="PV25" s="4"/>
      <c r="PW25" s="4"/>
      <c r="PX25" s="4"/>
      <c r="PY25" s="4"/>
    </row>
    <row r="26" spans="1:441" s="5" customFormat="1" x14ac:dyDescent="0.5">
      <c r="A26" s="5">
        <v>0.55432372505543237</v>
      </c>
      <c r="C26" s="5">
        <v>7</v>
      </c>
      <c r="D26" s="5" t="s">
        <v>152</v>
      </c>
      <c r="E26" s="5">
        <v>4.4139999999999997</v>
      </c>
      <c r="F26" s="5">
        <v>33535187</v>
      </c>
      <c r="G26" s="5">
        <f t="shared" si="0"/>
        <v>0.74676324900171276</v>
      </c>
      <c r="H26" s="5">
        <f t="shared" si="1"/>
        <v>6707037400</v>
      </c>
      <c r="K26" s="5">
        <v>9</v>
      </c>
      <c r="L26" s="5" t="s">
        <v>152</v>
      </c>
      <c r="M26" s="5">
        <v>2.129</v>
      </c>
      <c r="N26" s="5">
        <v>25542</v>
      </c>
      <c r="O26" s="5">
        <v>1000</v>
      </c>
      <c r="P26" s="5">
        <f t="shared" si="2"/>
        <v>5108400</v>
      </c>
      <c r="Q26" s="5">
        <v>0.77925124486905839</v>
      </c>
      <c r="R26" s="5">
        <f t="shared" si="3"/>
        <v>3980727.0592890978</v>
      </c>
      <c r="S26" s="5">
        <f t="shared" si="4"/>
        <v>2.7547912393494327</v>
      </c>
      <c r="T26" s="5">
        <f t="shared" si="5"/>
        <v>1.5270461415462486</v>
      </c>
      <c r="W26" s="5">
        <v>9</v>
      </c>
      <c r="X26" s="5" t="s">
        <v>152</v>
      </c>
      <c r="Y26" s="5">
        <v>2.133</v>
      </c>
      <c r="Z26" s="5">
        <v>221931</v>
      </c>
      <c r="AA26" s="5">
        <v>1000</v>
      </c>
      <c r="AB26" s="5">
        <f t="shared" si="6"/>
        <v>44386200</v>
      </c>
      <c r="AC26" s="5">
        <v>0.77925124486905839</v>
      </c>
      <c r="AD26" s="5">
        <f t="shared" si="7"/>
        <v>34588001.605007</v>
      </c>
      <c r="AE26" s="5">
        <f t="shared" si="8"/>
        <v>13.579959864368057</v>
      </c>
      <c r="AF26" s="5">
        <f t="shared" si="117"/>
        <v>7.5276939381197652</v>
      </c>
      <c r="AH26" s="5">
        <v>9</v>
      </c>
      <c r="AI26" s="5" t="s">
        <v>152</v>
      </c>
      <c r="AJ26" s="5">
        <v>2.1840000000000002</v>
      </c>
      <c r="AK26" s="5">
        <v>325911</v>
      </c>
      <c r="AL26" s="5">
        <v>1000</v>
      </c>
      <c r="AM26" s="5">
        <f t="shared" si="9"/>
        <v>65182200</v>
      </c>
      <c r="AN26" s="5">
        <v>0.77925124486905839</v>
      </c>
      <c r="AO26" s="5">
        <f t="shared" si="10"/>
        <v>50793310.49330394</v>
      </c>
      <c r="AP26" s="5">
        <f t="shared" si="11"/>
        <v>10.274203739069618</v>
      </c>
      <c r="AQ26" s="5">
        <f t="shared" si="118"/>
        <v>5.6952348886195221</v>
      </c>
      <c r="AS26" s="5">
        <v>9</v>
      </c>
      <c r="AT26" s="5" t="s">
        <v>152</v>
      </c>
      <c r="AU26" s="5">
        <v>2.4580000000000002</v>
      </c>
      <c r="AV26" s="5">
        <v>464040</v>
      </c>
      <c r="AW26" s="5">
        <v>1000</v>
      </c>
      <c r="AX26" s="5">
        <f t="shared" si="12"/>
        <v>92808000</v>
      </c>
      <c r="AY26" s="5">
        <v>0.77925124486905839</v>
      </c>
      <c r="AZ26" s="5">
        <f t="shared" si="13"/>
        <v>72320749.533807576</v>
      </c>
      <c r="BA26" s="5">
        <f t="shared" si="14"/>
        <v>25.251504061622381</v>
      </c>
      <c r="BB26" s="5">
        <f t="shared" si="119"/>
        <v>13.997507794690899</v>
      </c>
      <c r="BD26" s="5">
        <v>9</v>
      </c>
      <c r="BE26" s="5" t="s">
        <v>152</v>
      </c>
      <c r="BF26" s="5">
        <v>2.2799999999999998</v>
      </c>
      <c r="BG26" s="5">
        <v>60785</v>
      </c>
      <c r="BH26" s="5">
        <v>1000</v>
      </c>
      <c r="BI26" s="5">
        <f t="shared" si="15"/>
        <v>12157000</v>
      </c>
      <c r="BJ26" s="5">
        <v>0.77925124486905839</v>
      </c>
      <c r="BK26" s="5">
        <f t="shared" si="16"/>
        <v>9473357.3838731423</v>
      </c>
      <c r="BL26" s="5">
        <f t="shared" si="17"/>
        <v>12.07202339112956</v>
      </c>
      <c r="BM26" s="5">
        <f>BL26*$A26</f>
        <v>6.6918089751272509</v>
      </c>
      <c r="BO26" s="5">
        <v>9</v>
      </c>
      <c r="BP26" s="5" t="s">
        <v>152</v>
      </c>
      <c r="BQ26" s="5">
        <v>2.2210000000000001</v>
      </c>
      <c r="BR26" s="5">
        <v>2723112</v>
      </c>
      <c r="BS26" s="5">
        <v>1000</v>
      </c>
      <c r="BT26" s="5">
        <f t="shared" si="18"/>
        <v>544622400</v>
      </c>
      <c r="BU26" s="5">
        <v>0.77925124486905839</v>
      </c>
      <c r="BV26" s="5">
        <f t="shared" si="19"/>
        <v>424397683.18357426</v>
      </c>
      <c r="BW26" s="5">
        <f t="shared" si="20"/>
        <v>46.112151599803688</v>
      </c>
      <c r="BX26" s="5">
        <f>BW26*$A26</f>
        <v>25.561059645123997</v>
      </c>
      <c r="BZ26" s="5">
        <v>9</v>
      </c>
      <c r="CA26" s="5" t="s">
        <v>152</v>
      </c>
      <c r="CB26" s="5">
        <v>2.2919999999999998</v>
      </c>
      <c r="CC26" s="5">
        <v>436828</v>
      </c>
      <c r="CD26" s="5">
        <v>1000</v>
      </c>
      <c r="CE26" s="5">
        <f t="shared" si="21"/>
        <v>87365600</v>
      </c>
      <c r="CF26" s="5">
        <v>0.77925124486905839</v>
      </c>
      <c r="CG26" s="5">
        <f t="shared" si="22"/>
        <v>68079752.558732212</v>
      </c>
      <c r="CH26" s="5">
        <f t="shared" si="23"/>
        <v>14.707593710478672</v>
      </c>
      <c r="CI26" s="5">
        <f>CH26*$A26</f>
        <v>8.1527681321943852</v>
      </c>
      <c r="CK26" s="5">
        <v>9</v>
      </c>
      <c r="CL26" s="5" t="s">
        <v>152</v>
      </c>
      <c r="CM26" s="5">
        <v>2.319</v>
      </c>
      <c r="CN26" s="5">
        <v>48186842</v>
      </c>
      <c r="CO26" s="5">
        <v>1000</v>
      </c>
      <c r="CP26" s="5">
        <f t="shared" si="24"/>
        <v>9637368400</v>
      </c>
      <c r="CQ26" s="5">
        <v>0.77925124486905839</v>
      </c>
      <c r="CR26" s="5">
        <f t="shared" si="25"/>
        <v>7509931322.9617252</v>
      </c>
      <c r="CS26" s="5">
        <f t="shared" si="26"/>
        <v>586.43079826547057</v>
      </c>
      <c r="CT26" s="5">
        <f>CS26*$A26</f>
        <v>325.07250458174644</v>
      </c>
      <c r="CV26" s="5">
        <v>9</v>
      </c>
      <c r="CW26" s="5" t="s">
        <v>152</v>
      </c>
      <c r="CX26" s="5">
        <v>2.3220000000000001</v>
      </c>
      <c r="CY26" s="5">
        <v>1084949</v>
      </c>
      <c r="CZ26" s="5">
        <v>1000</v>
      </c>
      <c r="DA26" s="5">
        <f t="shared" si="27"/>
        <v>216989800</v>
      </c>
      <c r="DB26" s="5">
        <v>0.77925124486905839</v>
      </c>
      <c r="DC26" s="5">
        <f t="shared" si="28"/>
        <v>169089571.77388799</v>
      </c>
      <c r="DD26" s="5">
        <f t="shared" si="29"/>
        <v>20.028743407135849</v>
      </c>
      <c r="DE26" s="5">
        <f>DD26*$A26</f>
        <v>11.102407653622976</v>
      </c>
      <c r="DG26" s="5">
        <v>9</v>
      </c>
      <c r="DH26" s="5" t="s">
        <v>152</v>
      </c>
      <c r="DI26" s="5">
        <v>2.4129999999999998</v>
      </c>
      <c r="DJ26" s="5">
        <v>210066</v>
      </c>
      <c r="DK26" s="5">
        <v>1000</v>
      </c>
      <c r="DL26" s="5">
        <f t="shared" si="30"/>
        <v>42013200</v>
      </c>
      <c r="DM26" s="5">
        <v>0.77925124486905839</v>
      </c>
      <c r="DN26" s="5">
        <f t="shared" si="31"/>
        <v>32738838.400932726</v>
      </c>
      <c r="DO26" s="5">
        <f t="shared" si="32"/>
        <v>2.1354897196677443</v>
      </c>
      <c r="DP26" s="5">
        <f>DO26*$A26</f>
        <v>1.183752616223805</v>
      </c>
      <c r="DR26" s="5">
        <v>9</v>
      </c>
      <c r="DS26" s="5" t="s">
        <v>152</v>
      </c>
      <c r="DT26" s="5">
        <v>3.5680000000000001</v>
      </c>
      <c r="DU26" s="5">
        <v>573313</v>
      </c>
      <c r="DV26" s="5">
        <v>1000</v>
      </c>
      <c r="DW26" s="5">
        <f t="shared" si="33"/>
        <v>114662600</v>
      </c>
      <c r="DX26" s="5">
        <v>0.77925124486905839</v>
      </c>
      <c r="DY26" s="5">
        <f t="shared" si="34"/>
        <v>89350973.789922893</v>
      </c>
      <c r="DZ26" s="5">
        <f t="shared" si="35"/>
        <v>71.514571097073102</v>
      </c>
      <c r="EA26" s="5">
        <f>DZ26*$A26</f>
        <v>39.642223446271117</v>
      </c>
      <c r="EC26" s="5">
        <v>9</v>
      </c>
      <c r="ED26" s="5" t="s">
        <v>152</v>
      </c>
      <c r="EE26" s="5">
        <v>2.2109999999999999</v>
      </c>
      <c r="EF26" s="5">
        <v>2732147</v>
      </c>
      <c r="EG26" s="5">
        <v>1000</v>
      </c>
      <c r="EH26" s="5">
        <f t="shared" si="36"/>
        <v>546429400</v>
      </c>
      <c r="EI26" s="5">
        <v>0.77925124486905839</v>
      </c>
      <c r="EJ26" s="5">
        <f t="shared" si="37"/>
        <v>425805790.18305266</v>
      </c>
      <c r="EK26" s="5">
        <f t="shared" si="38"/>
        <v>45.903538462804612</v>
      </c>
      <c r="EL26" s="5">
        <f>EK26*$A26</f>
        <v>25.445420433927168</v>
      </c>
      <c r="EN26" s="5">
        <v>9</v>
      </c>
      <c r="EO26" s="5" t="s">
        <v>152</v>
      </c>
      <c r="EP26" s="5">
        <v>3.5249999999999999</v>
      </c>
      <c r="EQ26" s="5">
        <v>226426</v>
      </c>
      <c r="ER26" s="5">
        <v>1000</v>
      </c>
      <c r="ES26" s="5">
        <f t="shared" si="39"/>
        <v>45285200</v>
      </c>
      <c r="ET26" s="5">
        <v>0.77925124486905839</v>
      </c>
      <c r="EU26" s="5">
        <f t="shared" si="40"/>
        <v>35288548.47414428</v>
      </c>
      <c r="EV26" s="5">
        <f t="shared" si="41"/>
        <v>2.0976871363924117</v>
      </c>
      <c r="EW26" s="5">
        <f>EV26*$A26</f>
        <v>1.1627977474459044</v>
      </c>
      <c r="EY26" s="5">
        <v>9</v>
      </c>
      <c r="EZ26" s="5" t="s">
        <v>152</v>
      </c>
      <c r="FA26" s="5">
        <v>4.1470000000000002</v>
      </c>
      <c r="FB26" s="5">
        <v>2006611</v>
      </c>
      <c r="FC26" s="5">
        <v>1000</v>
      </c>
      <c r="FD26" s="5">
        <f t="shared" si="42"/>
        <v>401322200</v>
      </c>
      <c r="FE26" s="5">
        <v>0.77925124486905839</v>
      </c>
      <c r="FF26" s="5">
        <f t="shared" si="43"/>
        <v>312730823.94358921</v>
      </c>
      <c r="FG26" s="5">
        <f t="shared" si="44"/>
        <v>12.59938026359154</v>
      </c>
      <c r="FH26" s="5">
        <f>FG26*$A26</f>
        <v>6.9841354011039574</v>
      </c>
      <c r="FJ26" s="5">
        <v>9</v>
      </c>
      <c r="FK26" s="5" t="s">
        <v>152</v>
      </c>
      <c r="FL26" s="5">
        <v>3.8849999999999998</v>
      </c>
      <c r="FM26" s="5">
        <v>601532</v>
      </c>
      <c r="FN26" s="5">
        <v>1000</v>
      </c>
      <c r="FO26" s="5">
        <f t="shared" si="45"/>
        <v>120306400</v>
      </c>
      <c r="FP26" s="5">
        <v>0.77925124486905839</v>
      </c>
      <c r="FQ26" s="5">
        <f t="shared" si="46"/>
        <v>93748911.965714887</v>
      </c>
      <c r="FR26" s="5">
        <f t="shared" si="47"/>
        <v>4.0080078131927275</v>
      </c>
      <c r="FS26" s="5">
        <f>FR26*$A26</f>
        <v>2.2217338210602704</v>
      </c>
      <c r="FU26" s="5">
        <v>9</v>
      </c>
      <c r="FV26" s="5" t="s">
        <v>152</v>
      </c>
      <c r="FW26" s="5">
        <v>4.1989999999999998</v>
      </c>
      <c r="FX26" s="5">
        <v>225571</v>
      </c>
      <c r="FY26" s="5">
        <v>1000</v>
      </c>
      <c r="FZ26" s="5">
        <f t="shared" si="48"/>
        <v>45114200</v>
      </c>
      <c r="GA26" s="5">
        <v>0.77925124486905839</v>
      </c>
      <c r="GB26" s="5">
        <f t="shared" si="49"/>
        <v>35155296.51127167</v>
      </c>
      <c r="GC26" s="5">
        <f t="shared" si="50"/>
        <v>4.1108942234818624</v>
      </c>
      <c r="GD26" s="5">
        <f>GC26*$A26</f>
        <v>2.2787661992693251</v>
      </c>
      <c r="GF26" s="5">
        <v>9</v>
      </c>
      <c r="GG26" s="5" t="s">
        <v>152</v>
      </c>
      <c r="GH26" s="5">
        <v>5.2939999999999996</v>
      </c>
      <c r="GI26" s="5">
        <v>146949</v>
      </c>
      <c r="GJ26" s="5">
        <v>1000</v>
      </c>
      <c r="GK26" s="5">
        <f t="shared" si="51"/>
        <v>29389800</v>
      </c>
      <c r="GL26" s="5">
        <v>0.77925124486905839</v>
      </c>
      <c r="GM26" s="5">
        <f t="shared" si="52"/>
        <v>22902038.236452654</v>
      </c>
      <c r="GN26" s="5">
        <f t="shared" si="53"/>
        <v>4.2321839731944859</v>
      </c>
      <c r="GO26" s="5">
        <f>GN26*$A26</f>
        <v>2.3459999851410678</v>
      </c>
      <c r="GQ26" s="5">
        <v>9</v>
      </c>
      <c r="GR26" s="5" t="s">
        <v>152</v>
      </c>
      <c r="GS26" s="5">
        <v>6.0259999999999998</v>
      </c>
      <c r="GT26" s="5">
        <v>315581</v>
      </c>
      <c r="GU26" s="5">
        <v>1000</v>
      </c>
      <c r="GV26" s="5">
        <f t="shared" si="54"/>
        <v>63116200</v>
      </c>
      <c r="GW26" s="5">
        <v>0.77925124486905839</v>
      </c>
      <c r="GX26" s="5">
        <f t="shared" si="55"/>
        <v>49183377.421404466</v>
      </c>
      <c r="GY26" s="5">
        <f t="shared" si="56"/>
        <v>3.2414990832192774</v>
      </c>
      <c r="GZ26" s="5">
        <f>GY26*$A26</f>
        <v>1.7968398465738789</v>
      </c>
      <c r="HB26" s="5">
        <v>9</v>
      </c>
      <c r="HC26" s="5" t="s">
        <v>152</v>
      </c>
      <c r="HD26" s="5">
        <v>6.39</v>
      </c>
      <c r="HE26" s="5">
        <v>652951</v>
      </c>
      <c r="HF26" s="5">
        <v>1000</v>
      </c>
      <c r="HG26" s="5">
        <f t="shared" si="57"/>
        <v>130590200</v>
      </c>
      <c r="HH26" s="5">
        <v>0.77925124486905839</v>
      </c>
      <c r="HI26" s="5">
        <f t="shared" si="58"/>
        <v>101762575.91769931</v>
      </c>
      <c r="HJ26" s="5">
        <f t="shared" si="59"/>
        <v>5.0509175498388537</v>
      </c>
      <c r="HK26" s="5">
        <f>HJ26*$A26</f>
        <v>2.7998434311745308</v>
      </c>
      <c r="HM26" s="5">
        <v>9</v>
      </c>
      <c r="HN26" s="5" t="s">
        <v>152</v>
      </c>
      <c r="HO26" s="5">
        <v>7.0179999999999998</v>
      </c>
      <c r="HP26" s="5">
        <v>441036</v>
      </c>
      <c r="HQ26" s="5">
        <v>1000</v>
      </c>
      <c r="HR26" s="5">
        <f t="shared" si="60"/>
        <v>88207200</v>
      </c>
      <c r="HS26" s="5">
        <v>0.77925124486905839</v>
      </c>
      <c r="HT26" s="5">
        <f t="shared" si="61"/>
        <v>68735570.406414002</v>
      </c>
      <c r="HU26" s="5">
        <f t="shared" si="62"/>
        <v>5.6409744977638789</v>
      </c>
      <c r="HV26" s="5">
        <f>HU26*$A26</f>
        <v>3.1269259965431702</v>
      </c>
      <c r="HX26" s="5">
        <v>9</v>
      </c>
      <c r="HY26" s="5" t="s">
        <v>152</v>
      </c>
      <c r="HZ26" s="5">
        <v>9.1539999999999999</v>
      </c>
      <c r="IA26" s="5">
        <v>161259</v>
      </c>
      <c r="IB26" s="5">
        <v>1000</v>
      </c>
      <c r="IC26" s="5">
        <f t="shared" si="63"/>
        <v>32251800</v>
      </c>
      <c r="ID26" s="5">
        <v>0.77925124486905839</v>
      </c>
      <c r="IE26" s="5">
        <f t="shared" si="64"/>
        <v>25132255.299267899</v>
      </c>
      <c r="IF26" s="5">
        <f t="shared" si="65"/>
        <v>1.7265078048267672</v>
      </c>
      <c r="IG26" s="5">
        <f>IF26*$A26</f>
        <v>0.95704423770885105</v>
      </c>
      <c r="II26" s="5">
        <v>9</v>
      </c>
      <c r="IJ26" s="5" t="s">
        <v>152</v>
      </c>
      <c r="IK26" s="5">
        <v>1.5649999999999999</v>
      </c>
      <c r="IL26" s="5">
        <v>271480</v>
      </c>
      <c r="IM26" s="5">
        <v>1000</v>
      </c>
      <c r="IN26" s="5">
        <f t="shared" si="66"/>
        <v>542960000</v>
      </c>
      <c r="IO26" s="5">
        <v>0.77925124486905839</v>
      </c>
      <c r="IP26" s="5">
        <f t="shared" si="67"/>
        <v>423102255.91410393</v>
      </c>
      <c r="IQ26" s="5">
        <f t="shared" si="68"/>
        <v>15901.855366203154</v>
      </c>
      <c r="IR26" s="5">
        <f>IQ26*$A26</f>
        <v>8814.7757018864486</v>
      </c>
      <c r="IT26" s="5">
        <v>9</v>
      </c>
      <c r="IU26" s="5" t="s">
        <v>152</v>
      </c>
      <c r="IX26" s="5">
        <v>1000</v>
      </c>
      <c r="IY26" s="5">
        <f t="shared" si="69"/>
        <v>0</v>
      </c>
      <c r="IZ26" s="5">
        <v>0.77925124486905839</v>
      </c>
      <c r="JA26" s="5">
        <f t="shared" si="70"/>
        <v>0</v>
      </c>
      <c r="JB26" s="5" t="e">
        <f t="shared" si="71"/>
        <v>#DIV/0!</v>
      </c>
      <c r="JC26" s="5" t="e">
        <f>JB26*$A26</f>
        <v>#DIV/0!</v>
      </c>
      <c r="JE26" s="5">
        <v>9</v>
      </c>
      <c r="JF26" s="5" t="s">
        <v>152</v>
      </c>
      <c r="JG26" s="5">
        <v>2.2109999999999999</v>
      </c>
      <c r="JH26" s="5">
        <v>16676</v>
      </c>
      <c r="JI26" s="5">
        <v>1000</v>
      </c>
      <c r="JJ26" s="5">
        <f t="shared" si="72"/>
        <v>3335200</v>
      </c>
      <c r="JK26" s="5">
        <v>0.77925124486905839</v>
      </c>
      <c r="JL26" s="5">
        <f t="shared" si="73"/>
        <v>2598958.7518872838</v>
      </c>
      <c r="JM26" s="5">
        <f t="shared" si="74"/>
        <v>199.22033412572648</v>
      </c>
      <c r="JN26" s="5">
        <f>JM26*$A26</f>
        <v>110.43255771936057</v>
      </c>
      <c r="JP26" s="5">
        <v>9</v>
      </c>
      <c r="JQ26" s="5" t="s">
        <v>152</v>
      </c>
      <c r="JR26" s="5">
        <v>2.2229999999999999</v>
      </c>
      <c r="JS26" s="5">
        <v>543119</v>
      </c>
      <c r="JT26" s="5">
        <v>1000</v>
      </c>
      <c r="JU26" s="5">
        <f t="shared" si="75"/>
        <v>108623800</v>
      </c>
      <c r="JV26" s="5">
        <v>0.77925124486905839</v>
      </c>
      <c r="JW26" s="5">
        <f t="shared" si="76"/>
        <v>84645231.37240763</v>
      </c>
      <c r="JX26" s="5">
        <f t="shared" si="77"/>
        <v>158.38940685187882</v>
      </c>
      <c r="JY26" s="5">
        <f>JX26*$A26</f>
        <v>87.799006015453884</v>
      </c>
      <c r="KA26" s="5">
        <v>9</v>
      </c>
      <c r="KB26" s="5" t="s">
        <v>152</v>
      </c>
      <c r="KC26" s="5">
        <v>2.4700000000000002</v>
      </c>
      <c r="KD26" s="5">
        <v>493251</v>
      </c>
      <c r="KE26" s="5">
        <v>1000</v>
      </c>
      <c r="KF26" s="5">
        <f t="shared" si="78"/>
        <v>98650200</v>
      </c>
      <c r="KG26" s="5">
        <v>0.77925124486905839</v>
      </c>
      <c r="KH26" s="5">
        <f t="shared" si="79"/>
        <v>76873291.156581581</v>
      </c>
      <c r="KI26" s="5">
        <f t="shared" si="80"/>
        <v>348.65154981193524</v>
      </c>
      <c r="KJ26" s="5">
        <f>KI26*$A26</f>
        <v>193.26582583810156</v>
      </c>
      <c r="KL26" s="5">
        <v>9</v>
      </c>
      <c r="KM26" s="5" t="s">
        <v>152</v>
      </c>
      <c r="KN26" s="5">
        <v>2.165</v>
      </c>
      <c r="KO26" s="5">
        <v>146385</v>
      </c>
      <c r="KP26" s="5">
        <v>1000</v>
      </c>
      <c r="KQ26" s="5">
        <f t="shared" si="81"/>
        <v>29277000</v>
      </c>
      <c r="KR26" s="5">
        <v>0.77925124486905839</v>
      </c>
      <c r="KS26" s="5">
        <f t="shared" si="82"/>
        <v>22814138.696031421</v>
      </c>
      <c r="KT26" s="5">
        <f t="shared" si="83"/>
        <v>32.885790101070391</v>
      </c>
      <c r="KU26" s="5">
        <f>KT26*$A26</f>
        <v>18.229373670216404</v>
      </c>
      <c r="KW26" s="5">
        <v>9</v>
      </c>
      <c r="KX26" s="5" t="s">
        <v>152</v>
      </c>
      <c r="KY26" s="5">
        <v>2.94</v>
      </c>
      <c r="KZ26" s="5">
        <v>25992</v>
      </c>
      <c r="LA26" s="5">
        <v>1000</v>
      </c>
      <c r="LB26" s="5">
        <f t="shared" si="84"/>
        <v>5198400</v>
      </c>
      <c r="LC26" s="5">
        <v>0.77925124486905839</v>
      </c>
      <c r="LD26" s="5">
        <f>LB26*28</f>
        <v>145555200</v>
      </c>
      <c r="LE26" s="5">
        <f t="shared" si="85"/>
        <v>785.5369226941632</v>
      </c>
      <c r="LF26" s="5">
        <f>LE26*$A26</f>
        <v>435.44175315640973</v>
      </c>
      <c r="LH26" s="5">
        <v>9</v>
      </c>
      <c r="LI26" s="5" t="s">
        <v>152</v>
      </c>
      <c r="LJ26" s="5">
        <v>3.7850000000000001</v>
      </c>
      <c r="LK26" s="5">
        <v>69228</v>
      </c>
      <c r="LL26" s="5">
        <v>1000</v>
      </c>
      <c r="LM26" s="5">
        <f t="shared" si="86"/>
        <v>13845600</v>
      </c>
      <c r="LN26" s="5">
        <v>0.77925124486905839</v>
      </c>
      <c r="LO26" s="5">
        <f t="shared" si="87"/>
        <v>10789201.035959035</v>
      </c>
      <c r="LP26" s="5">
        <f t="shared" si="88"/>
        <v>317.45642480401085</v>
      </c>
      <c r="LQ26" s="5">
        <f t="shared" si="89"/>
        <v>175.97362794013904</v>
      </c>
      <c r="LS26" s="5">
        <v>9</v>
      </c>
      <c r="LT26" s="5" t="s">
        <v>152</v>
      </c>
      <c r="LU26" s="5">
        <v>3.9729999999999999</v>
      </c>
      <c r="LV26" s="5">
        <v>10350</v>
      </c>
      <c r="LW26" s="5">
        <v>1000</v>
      </c>
      <c r="LX26" s="5">
        <f t="shared" si="90"/>
        <v>2070000</v>
      </c>
      <c r="LY26" s="5">
        <v>0.77925124486905839</v>
      </c>
      <c r="LZ26" s="5">
        <f t="shared" si="91"/>
        <v>1613050.0768789509</v>
      </c>
      <c r="MA26" s="5">
        <f t="shared" si="92"/>
        <v>0.50671758550533352</v>
      </c>
      <c r="ME26" s="5">
        <v>9</v>
      </c>
      <c r="MF26" s="5" t="s">
        <v>152</v>
      </c>
      <c r="MG26" s="5">
        <v>1.911</v>
      </c>
      <c r="MH26" s="5">
        <v>280429</v>
      </c>
      <c r="MI26" s="5">
        <v>1000</v>
      </c>
      <c r="MJ26" s="5">
        <f t="shared" si="93"/>
        <v>56085800</v>
      </c>
      <c r="MK26" s="5">
        <v>0.77925124486905839</v>
      </c>
      <c r="ML26" s="5">
        <f t="shared" si="94"/>
        <v>43704929.469477035</v>
      </c>
      <c r="MM26" s="5">
        <f t="shared" si="95"/>
        <v>5.9014919124553726</v>
      </c>
      <c r="MN26" s="5">
        <f>MM26*$A26</f>
        <v>3.2713369802967698</v>
      </c>
      <c r="MP26" s="5">
        <v>9</v>
      </c>
      <c r="MQ26" s="5" t="s">
        <v>152</v>
      </c>
      <c r="MR26" s="5">
        <v>1.7090000000000001</v>
      </c>
      <c r="MS26" s="5">
        <v>192117</v>
      </c>
      <c r="MT26" s="5">
        <v>1000</v>
      </c>
      <c r="MU26" s="5">
        <f t="shared" si="96"/>
        <v>38423400</v>
      </c>
      <c r="MV26" s="5">
        <v>0.77925124486905839</v>
      </c>
      <c r="MW26" s="5">
        <f t="shared" si="97"/>
        <v>29941482.282101776</v>
      </c>
      <c r="MX26" s="5">
        <f t="shared" si="98"/>
        <v>13.366372150261913</v>
      </c>
      <c r="MY26" s="5">
        <f>MX26*$A26</f>
        <v>7.4092972008103732</v>
      </c>
      <c r="NB26" s="5">
        <v>9</v>
      </c>
      <c r="NC26" s="5" t="s">
        <v>152</v>
      </c>
      <c r="ND26" s="5">
        <v>1.984</v>
      </c>
      <c r="NE26" s="5">
        <v>4935642</v>
      </c>
      <c r="NF26" s="5">
        <v>1000</v>
      </c>
      <c r="NG26" s="5">
        <f t="shared" si="99"/>
        <v>987128400</v>
      </c>
      <c r="NH26" s="5">
        <v>0.77925124486905839</v>
      </c>
      <c r="NI26" s="5">
        <f t="shared" si="100"/>
        <v>769221034.54560184</v>
      </c>
      <c r="NJ26" s="5">
        <f t="shared" si="101"/>
        <v>65277.288040937368</v>
      </c>
      <c r="NK26" s="5">
        <f>NJ26*$A26</f>
        <v>36184.749468368827</v>
      </c>
      <c r="NM26" s="5">
        <v>9</v>
      </c>
      <c r="NN26" s="5" t="s">
        <v>152</v>
      </c>
      <c r="NO26" s="5">
        <v>2.99</v>
      </c>
      <c r="NP26" s="5">
        <v>9240</v>
      </c>
      <c r="NQ26" s="5">
        <v>1000</v>
      </c>
      <c r="NR26" s="5">
        <f t="shared" si="102"/>
        <v>1848000</v>
      </c>
      <c r="NS26" s="5">
        <v>0.77925124486905839</v>
      </c>
      <c r="NT26" s="5">
        <f t="shared" si="103"/>
        <v>1440056.3005180198</v>
      </c>
      <c r="NU26" s="5">
        <f t="shared" si="104"/>
        <v>0.32648126592650961</v>
      </c>
      <c r="NV26" s="5">
        <f>NU26*$A26</f>
        <v>0.18097631148919602</v>
      </c>
      <c r="NX26" s="5">
        <v>9</v>
      </c>
      <c r="NY26" s="5" t="s">
        <v>152</v>
      </c>
      <c r="NZ26" s="5">
        <v>1.7250000000000001</v>
      </c>
      <c r="OA26" s="5">
        <v>51975</v>
      </c>
      <c r="OB26" s="5">
        <v>1000</v>
      </c>
      <c r="OC26" s="5">
        <f t="shared" si="105"/>
        <v>10395000</v>
      </c>
      <c r="OD26" s="5">
        <v>0.77925124486905839</v>
      </c>
      <c r="OE26" s="5">
        <f t="shared" si="106"/>
        <v>8100316.6904138615</v>
      </c>
      <c r="OF26" s="5" t="e">
        <f t="shared" si="107"/>
        <v>#DIV/0!</v>
      </c>
      <c r="OI26" s="5">
        <v>9</v>
      </c>
      <c r="OJ26" s="5" t="s">
        <v>152</v>
      </c>
      <c r="OK26" s="5">
        <v>5.0999999999999996</v>
      </c>
      <c r="OL26" s="5">
        <v>418990</v>
      </c>
      <c r="OM26" s="5">
        <v>1000</v>
      </c>
      <c r="ON26" s="5">
        <f t="shared" si="108"/>
        <v>83798000</v>
      </c>
      <c r="OO26" s="5">
        <v>0.77925124486905839</v>
      </c>
      <c r="OP26" s="5">
        <f t="shared" si="109"/>
        <v>65299695.817537352</v>
      </c>
      <c r="OQ26" s="5" t="e">
        <f t="shared" si="110"/>
        <v>#DIV/0!</v>
      </c>
      <c r="OT26" s="5">
        <v>9</v>
      </c>
      <c r="OU26" s="5" t="s">
        <v>152</v>
      </c>
      <c r="OV26" s="5">
        <v>5.101</v>
      </c>
      <c r="OW26" s="5">
        <v>1112501</v>
      </c>
      <c r="OX26" s="5">
        <v>1000</v>
      </c>
      <c r="OY26" s="5">
        <f t="shared" si="111"/>
        <v>222500200</v>
      </c>
      <c r="OZ26" s="5">
        <v>0.77925124486905839</v>
      </c>
      <c r="PA26" s="5">
        <f t="shared" si="112"/>
        <v>173383557.83361447</v>
      </c>
      <c r="PB26" s="5" t="e">
        <f t="shared" si="113"/>
        <v>#DIV/0!</v>
      </c>
      <c r="PE26" s="5">
        <v>9</v>
      </c>
      <c r="PF26" s="5" t="s">
        <v>152</v>
      </c>
      <c r="PG26" s="5">
        <v>5.0999999999999996</v>
      </c>
      <c r="PH26" s="5">
        <v>28777279</v>
      </c>
      <c r="PI26" s="5">
        <v>1000</v>
      </c>
      <c r="PJ26" s="5">
        <f t="shared" si="114"/>
        <v>5755455800</v>
      </c>
      <c r="PK26" s="5">
        <v>0.77925124486905839</v>
      </c>
      <c r="PL26" s="5">
        <f t="shared" si="115"/>
        <v>4484946096.9388428</v>
      </c>
      <c r="PM26" s="5" t="e">
        <f t="shared" si="116"/>
        <v>#DIV/0!</v>
      </c>
      <c r="PP26" s="4"/>
      <c r="PQ26" s="4"/>
      <c r="PR26" s="4"/>
      <c r="PS26" s="4"/>
      <c r="PT26" s="4"/>
      <c r="PU26" s="4"/>
      <c r="PV26" s="4"/>
      <c r="PW26" s="4"/>
      <c r="PX26" s="4"/>
      <c r="PY26" s="4"/>
    </row>
    <row r="27" spans="1:441" s="5" customFormat="1" x14ac:dyDescent="0.5">
      <c r="A27" s="5">
        <v>0.54644808743169393</v>
      </c>
      <c r="C27" s="5">
        <v>8</v>
      </c>
      <c r="D27" s="5" t="s">
        <v>153</v>
      </c>
      <c r="E27" s="5">
        <v>4.4169999999999998</v>
      </c>
      <c r="F27" s="5">
        <v>35267470</v>
      </c>
      <c r="G27" s="5">
        <f t="shared" si="0"/>
        <v>0.7100834054725218</v>
      </c>
      <c r="H27" s="5">
        <f t="shared" si="1"/>
        <v>7053494000</v>
      </c>
      <c r="K27" s="5">
        <v>10</v>
      </c>
      <c r="L27" s="5" t="s">
        <v>153</v>
      </c>
      <c r="M27" s="5">
        <v>2.234</v>
      </c>
      <c r="N27" s="5">
        <v>33008</v>
      </c>
      <c r="O27" s="5">
        <v>1000</v>
      </c>
      <c r="P27" s="5">
        <f t="shared" si="2"/>
        <v>6601600</v>
      </c>
      <c r="Q27" s="5">
        <v>0.74097564176468189</v>
      </c>
      <c r="R27" s="5">
        <f t="shared" si="3"/>
        <v>4891624.7966737244</v>
      </c>
      <c r="S27" s="5">
        <f t="shared" si="4"/>
        <v>3.3851617896324058</v>
      </c>
      <c r="T27" s="5">
        <f t="shared" si="5"/>
        <v>1.8498151855914784</v>
      </c>
      <c r="W27" s="5">
        <v>10</v>
      </c>
      <c r="X27" s="5" t="s">
        <v>153</v>
      </c>
      <c r="Y27" s="5">
        <v>2.2229999999999999</v>
      </c>
      <c r="Z27" s="5">
        <v>261510</v>
      </c>
      <c r="AA27" s="5">
        <v>1000</v>
      </c>
      <c r="AB27" s="5">
        <f t="shared" si="6"/>
        <v>52302000</v>
      </c>
      <c r="AC27" s="5">
        <v>0.74097564176468189</v>
      </c>
      <c r="AD27" s="5">
        <f t="shared" si="7"/>
        <v>38754508.015576392</v>
      </c>
      <c r="AE27" s="5">
        <f t="shared" si="8"/>
        <v>15.215815860800468</v>
      </c>
      <c r="AF27" s="5">
        <f t="shared" si="117"/>
        <v>8.3146534758472495</v>
      </c>
      <c r="AH27" s="5">
        <v>10</v>
      </c>
      <c r="AI27" s="5" t="s">
        <v>153</v>
      </c>
      <c r="AJ27" s="5">
        <v>2.1920000000000002</v>
      </c>
      <c r="AK27" s="5">
        <v>386529</v>
      </c>
      <c r="AL27" s="5">
        <v>1000</v>
      </c>
      <c r="AM27" s="5">
        <f t="shared" si="9"/>
        <v>77305800</v>
      </c>
      <c r="AN27" s="5">
        <v>0.74097564176468189</v>
      </c>
      <c r="AO27" s="5">
        <f t="shared" si="10"/>
        <v>57281714.767132148</v>
      </c>
      <c r="AP27" s="5">
        <f t="shared" si="11"/>
        <v>11.586644034914269</v>
      </c>
      <c r="AQ27" s="5">
        <f t="shared" si="118"/>
        <v>6.331499472630747</v>
      </c>
      <c r="AS27" s="5">
        <v>10</v>
      </c>
      <c r="AT27" s="5" t="s">
        <v>153</v>
      </c>
      <c r="AU27" s="5">
        <v>2.4649999999999999</v>
      </c>
      <c r="AV27" s="5">
        <v>478142</v>
      </c>
      <c r="AW27" s="5">
        <v>1000</v>
      </c>
      <c r="AX27" s="5">
        <f t="shared" si="12"/>
        <v>95628400</v>
      </c>
      <c r="AY27" s="5">
        <v>0.74097564176468189</v>
      </c>
      <c r="AZ27" s="5">
        <f t="shared" si="13"/>
        <v>70858315.060929701</v>
      </c>
      <c r="BA27" s="5">
        <f t="shared" si="14"/>
        <v>24.740880619943734</v>
      </c>
      <c r="BB27" s="5">
        <f t="shared" si="119"/>
        <v>13.519606896144115</v>
      </c>
      <c r="BD27" s="5">
        <v>10</v>
      </c>
      <c r="BE27" s="5" t="s">
        <v>153</v>
      </c>
      <c r="BF27" s="5">
        <v>2.2839999999999998</v>
      </c>
      <c r="BG27" s="5">
        <v>72326</v>
      </c>
      <c r="BH27" s="5">
        <v>1000</v>
      </c>
      <c r="BI27" s="5">
        <f t="shared" si="15"/>
        <v>14465200</v>
      </c>
      <c r="BJ27" s="5">
        <v>0.74097564176468189</v>
      </c>
      <c r="BK27" s="5">
        <f t="shared" si="16"/>
        <v>10718360.853254477</v>
      </c>
      <c r="BL27" s="5">
        <f t="shared" si="17"/>
        <v>13.658547618537531</v>
      </c>
      <c r="BM27" s="5">
        <f t="shared" si="120"/>
        <v>7.4636872232445519</v>
      </c>
      <c r="BO27" s="5">
        <v>10</v>
      </c>
      <c r="BP27" s="5" t="s">
        <v>153</v>
      </c>
      <c r="BQ27" s="5">
        <v>2.2149999999999999</v>
      </c>
      <c r="BR27" s="5">
        <v>4545627</v>
      </c>
      <c r="BS27" s="5">
        <v>1000</v>
      </c>
      <c r="BT27" s="5">
        <f t="shared" si="18"/>
        <v>909125400</v>
      </c>
      <c r="BU27" s="5">
        <v>0.74097564176468189</v>
      </c>
      <c r="BV27" s="5">
        <f t="shared" si="19"/>
        <v>673639776.70957315</v>
      </c>
      <c r="BW27" s="5">
        <f t="shared" si="20"/>
        <v>73.193093973261341</v>
      </c>
      <c r="BX27" s="5">
        <f t="shared" si="121"/>
        <v>39.9962262148969</v>
      </c>
      <c r="BZ27" s="5">
        <v>10</v>
      </c>
      <c r="CA27" s="5" t="s">
        <v>153</v>
      </c>
      <c r="CB27" s="5">
        <v>2.278</v>
      </c>
      <c r="CC27" s="5">
        <v>541722</v>
      </c>
      <c r="CD27" s="5">
        <v>1000</v>
      </c>
      <c r="CE27" s="5">
        <f t="shared" si="21"/>
        <v>108344400</v>
      </c>
      <c r="CF27" s="5">
        <v>0.74097564176468189</v>
      </c>
      <c r="CG27" s="5">
        <f t="shared" si="22"/>
        <v>80280561.321609408</v>
      </c>
      <c r="CH27" s="5">
        <f t="shared" si="23"/>
        <v>17.343392629824617</v>
      </c>
      <c r="CI27" s="5">
        <f t="shared" si="122"/>
        <v>9.4772637321445981</v>
      </c>
      <c r="CK27" s="5">
        <v>10</v>
      </c>
      <c r="CL27" s="5" t="s">
        <v>153</v>
      </c>
      <c r="CM27" s="5">
        <v>2.3220000000000001</v>
      </c>
      <c r="CN27" s="5">
        <v>60112883</v>
      </c>
      <c r="CO27" s="5">
        <v>1000</v>
      </c>
      <c r="CP27" s="5">
        <f t="shared" si="24"/>
        <v>12022576600</v>
      </c>
      <c r="CQ27" s="5">
        <v>0.74097564176468189</v>
      </c>
      <c r="CR27" s="5">
        <f t="shared" si="25"/>
        <v>8908436411.8500481</v>
      </c>
      <c r="CS27" s="5">
        <f t="shared" si="26"/>
        <v>695.63638489281482</v>
      </c>
      <c r="CT27" s="5">
        <f t="shared" si="123"/>
        <v>380.12917207257635</v>
      </c>
      <c r="CV27" s="5">
        <v>10</v>
      </c>
      <c r="CW27" s="5" t="s">
        <v>153</v>
      </c>
      <c r="CX27" s="5">
        <v>2.327</v>
      </c>
      <c r="CY27" s="5">
        <v>1605212</v>
      </c>
      <c r="CZ27" s="5">
        <v>1000</v>
      </c>
      <c r="DA27" s="5">
        <f t="shared" si="27"/>
        <v>321042400</v>
      </c>
      <c r="DB27" s="5">
        <v>0.74097564176468189</v>
      </c>
      <c r="DC27" s="5">
        <f t="shared" si="28"/>
        <v>237884598.37367371</v>
      </c>
      <c r="DD27" s="5">
        <f t="shared" si="29"/>
        <v>28.177548333419157</v>
      </c>
      <c r="DE27" s="5">
        <f t="shared" si="124"/>
        <v>15.397567395311013</v>
      </c>
      <c r="DG27" s="5">
        <v>10</v>
      </c>
      <c r="DH27" s="5" t="s">
        <v>153</v>
      </c>
      <c r="DI27" s="5">
        <v>2.4039999999999999</v>
      </c>
      <c r="DJ27" s="5">
        <v>225426</v>
      </c>
      <c r="DK27" s="5">
        <v>1000</v>
      </c>
      <c r="DL27" s="5">
        <f t="shared" si="30"/>
        <v>45085200</v>
      </c>
      <c r="DM27" s="5">
        <v>0.74097564176468189</v>
      </c>
      <c r="DN27" s="5">
        <f t="shared" si="31"/>
        <v>33407035.004089035</v>
      </c>
      <c r="DO27" s="5">
        <f t="shared" si="32"/>
        <v>2.1790748633824508</v>
      </c>
      <c r="DP27" s="5">
        <f t="shared" si="125"/>
        <v>1.19075129146582</v>
      </c>
      <c r="DR27" s="5">
        <v>10</v>
      </c>
      <c r="DS27" s="5" t="s">
        <v>153</v>
      </c>
      <c r="DT27" s="5">
        <v>3.5470000000000002</v>
      </c>
      <c r="DU27" s="5">
        <v>782257</v>
      </c>
      <c r="DV27" s="5">
        <v>1000</v>
      </c>
      <c r="DW27" s="5">
        <f t="shared" si="33"/>
        <v>156451400</v>
      </c>
      <c r="DX27" s="5">
        <v>0.74097564176468189</v>
      </c>
      <c r="DY27" s="5">
        <f t="shared" si="34"/>
        <v>115926676.51998295</v>
      </c>
      <c r="DZ27" s="5">
        <f t="shared" si="35"/>
        <v>92.78518407116367</v>
      </c>
      <c r="EA27" s="5">
        <f t="shared" si="126"/>
        <v>50.702286377685063</v>
      </c>
      <c r="EC27" s="5">
        <v>10</v>
      </c>
      <c r="ED27" s="5" t="s">
        <v>153</v>
      </c>
      <c r="EE27" s="5">
        <v>2.2189999999999999</v>
      </c>
      <c r="EF27" s="5">
        <v>4717661</v>
      </c>
      <c r="EG27" s="5">
        <v>1000</v>
      </c>
      <c r="EH27" s="5">
        <f t="shared" si="36"/>
        <v>943532200</v>
      </c>
      <c r="EI27" s="5">
        <v>0.74097564176468189</v>
      </c>
      <c r="EJ27" s="5">
        <f t="shared" si="37"/>
        <v>699134377.42064214</v>
      </c>
      <c r="EK27" s="5">
        <f t="shared" si="38"/>
        <v>75.369434903176938</v>
      </c>
      <c r="EL27" s="5">
        <f t="shared" si="127"/>
        <v>41.185483553648595</v>
      </c>
      <c r="EN27" s="5">
        <v>10</v>
      </c>
      <c r="EO27" s="5" t="s">
        <v>153</v>
      </c>
      <c r="EP27" s="5">
        <v>3.5529999999999999</v>
      </c>
      <c r="EQ27" s="5">
        <v>266663</v>
      </c>
      <c r="ER27" s="5">
        <v>1000</v>
      </c>
      <c r="ES27" s="5">
        <f t="shared" si="39"/>
        <v>53332600</v>
      </c>
      <c r="ET27" s="5">
        <v>0.74097564176468189</v>
      </c>
      <c r="EU27" s="5">
        <f t="shared" si="40"/>
        <v>39518157.511979073</v>
      </c>
      <c r="EV27" s="5">
        <f t="shared" si="41"/>
        <v>2.3491113761039397</v>
      </c>
      <c r="EW27" s="5">
        <f t="shared" si="128"/>
        <v>1.2836674186360324</v>
      </c>
      <c r="EY27" s="5">
        <v>10</v>
      </c>
      <c r="EZ27" s="5" t="s">
        <v>153</v>
      </c>
      <c r="FA27" s="5">
        <v>4.1369999999999996</v>
      </c>
      <c r="FB27" s="5">
        <v>2757654</v>
      </c>
      <c r="FC27" s="5">
        <v>1000</v>
      </c>
      <c r="FD27" s="5">
        <f t="shared" si="42"/>
        <v>551530800</v>
      </c>
      <c r="FE27" s="5">
        <v>0.74097564176468189</v>
      </c>
      <c r="FF27" s="5">
        <f t="shared" si="43"/>
        <v>408670888.48298842</v>
      </c>
      <c r="FG27" s="5">
        <f t="shared" si="44"/>
        <v>16.464638380467946</v>
      </c>
      <c r="FH27" s="5">
        <f t="shared" si="129"/>
        <v>8.9970701532611717</v>
      </c>
      <c r="FJ27" s="5">
        <v>10</v>
      </c>
      <c r="FK27" s="5" t="s">
        <v>153</v>
      </c>
      <c r="FL27" s="5">
        <v>3.9039999999999999</v>
      </c>
      <c r="FM27" s="5">
        <v>681072</v>
      </c>
      <c r="FN27" s="5">
        <v>1000</v>
      </c>
      <c r="FO27" s="5">
        <f t="shared" si="45"/>
        <v>136214400</v>
      </c>
      <c r="FP27" s="5">
        <v>0.74097564176468189</v>
      </c>
      <c r="FQ27" s="5">
        <f t="shared" si="46"/>
        <v>100931552.45759109</v>
      </c>
      <c r="FR27" s="5">
        <f t="shared" si="47"/>
        <v>4.3150842219442485</v>
      </c>
      <c r="FS27" s="5">
        <f t="shared" si="130"/>
        <v>2.3579695201881137</v>
      </c>
      <c r="FU27" s="5">
        <v>10</v>
      </c>
      <c r="FV27" s="5" t="s">
        <v>153</v>
      </c>
      <c r="FW27" s="5">
        <v>4.2030000000000003</v>
      </c>
      <c r="FX27" s="5">
        <v>211304</v>
      </c>
      <c r="FY27" s="5">
        <v>1000</v>
      </c>
      <c r="FZ27" s="5">
        <f t="shared" si="48"/>
        <v>42260800</v>
      </c>
      <c r="GA27" s="5">
        <v>0.74097564176468189</v>
      </c>
      <c r="GB27" s="5">
        <f t="shared" si="49"/>
        <v>31314223.401488867</v>
      </c>
      <c r="GC27" s="5">
        <f t="shared" si="50"/>
        <v>3.6617372876581271</v>
      </c>
      <c r="GD27" s="5">
        <f t="shared" si="131"/>
        <v>2.0009493375181022</v>
      </c>
      <c r="GF27" s="5">
        <v>10</v>
      </c>
      <c r="GG27" s="5" t="s">
        <v>153</v>
      </c>
      <c r="GH27" s="5">
        <v>5.3019999999999996</v>
      </c>
      <c r="GI27" s="5">
        <v>178645</v>
      </c>
      <c r="GJ27" s="5">
        <v>1000</v>
      </c>
      <c r="GK27" s="5">
        <f t="shared" si="51"/>
        <v>35729000</v>
      </c>
      <c r="GL27" s="5">
        <v>0.74097564176468189</v>
      </c>
      <c r="GM27" s="5">
        <f t="shared" si="52"/>
        <v>26474318.704610318</v>
      </c>
      <c r="GN27" s="5">
        <f t="shared" si="53"/>
        <v>4.8923238257700836</v>
      </c>
      <c r="GO27" s="5">
        <f t="shared" si="132"/>
        <v>2.67340099768857</v>
      </c>
      <c r="GQ27" s="5">
        <v>10</v>
      </c>
      <c r="GR27" s="5" t="s">
        <v>153</v>
      </c>
      <c r="GS27" s="5">
        <v>6.032</v>
      </c>
      <c r="GT27" s="5">
        <v>435671</v>
      </c>
      <c r="GU27" s="5">
        <v>1000</v>
      </c>
      <c r="GV27" s="5">
        <f t="shared" si="54"/>
        <v>87134200</v>
      </c>
      <c r="GW27" s="5">
        <v>0.74097564176468189</v>
      </c>
      <c r="GX27" s="5">
        <f t="shared" si="55"/>
        <v>64564319.764652148</v>
      </c>
      <c r="GY27" s="5">
        <f t="shared" si="56"/>
        <v>4.2552015395899971</v>
      </c>
      <c r="GZ27" s="5">
        <f t="shared" si="133"/>
        <v>2.3252467429453532</v>
      </c>
      <c r="HB27" s="5">
        <v>10</v>
      </c>
      <c r="HC27" s="5" t="s">
        <v>153</v>
      </c>
      <c r="HD27" s="5">
        <v>6.3929999999999998</v>
      </c>
      <c r="HE27" s="5">
        <v>711806</v>
      </c>
      <c r="HF27" s="5">
        <v>1000</v>
      </c>
      <c r="HG27" s="5">
        <f t="shared" si="57"/>
        <v>142361200</v>
      </c>
      <c r="HH27" s="5">
        <v>0.74097564176468189</v>
      </c>
      <c r="HI27" s="5">
        <f t="shared" si="58"/>
        <v>105486181.53239024</v>
      </c>
      <c r="HJ27" s="5">
        <f t="shared" si="59"/>
        <v>5.2357362297741146</v>
      </c>
      <c r="HK27" s="5">
        <f t="shared" si="134"/>
        <v>2.8610580490568931</v>
      </c>
      <c r="HM27" s="5">
        <v>10</v>
      </c>
      <c r="HN27" s="5" t="s">
        <v>153</v>
      </c>
      <c r="HO27" s="5">
        <v>7.0209999999999999</v>
      </c>
      <c r="HP27" s="5">
        <v>512097</v>
      </c>
      <c r="HQ27" s="5">
        <v>1000</v>
      </c>
      <c r="HR27" s="5">
        <f t="shared" si="60"/>
        <v>102419400</v>
      </c>
      <c r="HS27" s="5">
        <v>0.74097564176468189</v>
      </c>
      <c r="HT27" s="5">
        <f t="shared" si="61"/>
        <v>75890280.644153655</v>
      </c>
      <c r="HU27" s="5">
        <f t="shared" si="62"/>
        <v>6.2281455614699777</v>
      </c>
      <c r="HV27" s="5">
        <f t="shared" si="135"/>
        <v>3.4033582303114627</v>
      </c>
      <c r="HX27" s="5">
        <v>10</v>
      </c>
      <c r="HY27" s="5" t="s">
        <v>153</v>
      </c>
      <c r="HZ27" s="5">
        <v>9.1579999999999995</v>
      </c>
      <c r="IA27" s="5">
        <v>183725</v>
      </c>
      <c r="IB27" s="5">
        <v>1000</v>
      </c>
      <c r="IC27" s="5">
        <f t="shared" si="63"/>
        <v>36745000</v>
      </c>
      <c r="ID27" s="5">
        <v>0.74097564176468189</v>
      </c>
      <c r="IE27" s="5">
        <f t="shared" si="64"/>
        <v>27227149.956643235</v>
      </c>
      <c r="IF27" s="5">
        <f t="shared" si="65"/>
        <v>1.8704205549234039</v>
      </c>
      <c r="IG27" s="5">
        <f t="shared" si="136"/>
        <v>1.0220877349308217</v>
      </c>
      <c r="II27" s="5">
        <v>10</v>
      </c>
      <c r="IJ27" s="5" t="s">
        <v>153</v>
      </c>
      <c r="IK27" s="5">
        <v>1.6060000000000001</v>
      </c>
      <c r="IL27" s="5">
        <v>320460</v>
      </c>
      <c r="IM27" s="5">
        <v>1000</v>
      </c>
      <c r="IN27" s="5">
        <f t="shared" si="66"/>
        <v>640920000</v>
      </c>
      <c r="IO27" s="5">
        <v>0.74097564176468189</v>
      </c>
      <c r="IP27" s="5">
        <f t="shared" si="67"/>
        <v>474906108.31981993</v>
      </c>
      <c r="IQ27" s="5">
        <f t="shared" si="68"/>
        <v>17848.848928286807</v>
      </c>
      <c r="IR27" s="5">
        <f t="shared" si="137"/>
        <v>9753.4693597195655</v>
      </c>
      <c r="IT27" s="5">
        <v>10</v>
      </c>
      <c r="IU27" s="5" t="s">
        <v>153</v>
      </c>
      <c r="IX27" s="5">
        <v>1000</v>
      </c>
      <c r="IY27" s="5">
        <f t="shared" si="69"/>
        <v>0</v>
      </c>
      <c r="IZ27" s="5">
        <v>0.74097564176468189</v>
      </c>
      <c r="JA27" s="5">
        <f t="shared" si="70"/>
        <v>0</v>
      </c>
      <c r="JB27" s="5" t="e">
        <f t="shared" si="71"/>
        <v>#DIV/0!</v>
      </c>
      <c r="JC27" s="5" t="e">
        <f t="shared" si="138"/>
        <v>#DIV/0!</v>
      </c>
      <c r="JE27" s="5">
        <v>10</v>
      </c>
      <c r="JF27" s="5" t="s">
        <v>153</v>
      </c>
      <c r="JG27" s="5">
        <v>2.2589999999999999</v>
      </c>
      <c r="JH27" s="5">
        <v>17546</v>
      </c>
      <c r="JI27" s="5">
        <v>1000</v>
      </c>
      <c r="JJ27" s="5">
        <f t="shared" si="72"/>
        <v>3509200</v>
      </c>
      <c r="JK27" s="5">
        <v>0.74097564176468189</v>
      </c>
      <c r="JL27" s="5">
        <f t="shared" si="73"/>
        <v>2600231.7220806219</v>
      </c>
      <c r="JM27" s="5">
        <f t="shared" si="74"/>
        <v>199.31791226045632</v>
      </c>
      <c r="JN27" s="5">
        <f t="shared" si="139"/>
        <v>108.91689194560453</v>
      </c>
      <c r="JP27" s="5">
        <v>10</v>
      </c>
      <c r="JQ27" s="5" t="s">
        <v>153</v>
      </c>
      <c r="JR27" s="5">
        <v>2.1869999999999998</v>
      </c>
      <c r="JS27" s="5">
        <v>601238</v>
      </c>
      <c r="JT27" s="5">
        <v>1000</v>
      </c>
      <c r="JU27" s="5">
        <f t="shared" si="75"/>
        <v>120247600</v>
      </c>
      <c r="JV27" s="5">
        <v>0.74097564176468189</v>
      </c>
      <c r="JW27" s="5">
        <f t="shared" si="76"/>
        <v>89100542.580662757</v>
      </c>
      <c r="JX27" s="5">
        <f t="shared" si="77"/>
        <v>166.72625097380401</v>
      </c>
      <c r="JY27" s="5">
        <f t="shared" si="140"/>
        <v>91.107240969291794</v>
      </c>
      <c r="KA27" s="5">
        <v>10</v>
      </c>
      <c r="KB27" s="5" t="s">
        <v>153</v>
      </c>
      <c r="KC27" s="5">
        <v>2.4740000000000002</v>
      </c>
      <c r="KD27" s="5">
        <v>392461</v>
      </c>
      <c r="KE27" s="5">
        <v>1000</v>
      </c>
      <c r="KF27" s="5">
        <f t="shared" si="78"/>
        <v>78492200</v>
      </c>
      <c r="KG27" s="5">
        <v>0.74097564176468189</v>
      </c>
      <c r="KH27" s="5">
        <f t="shared" si="79"/>
        <v>58160808.268521763</v>
      </c>
      <c r="KI27" s="5">
        <f t="shared" si="80"/>
        <v>263.78285144357091</v>
      </c>
      <c r="KJ27" s="5">
        <f t="shared" si="141"/>
        <v>144.14363466861798</v>
      </c>
      <c r="KL27" s="5">
        <v>10</v>
      </c>
      <c r="KM27" s="5" t="s">
        <v>153</v>
      </c>
      <c r="KN27" s="5">
        <v>2.17</v>
      </c>
      <c r="KO27" s="5">
        <v>179277</v>
      </c>
      <c r="KP27" s="5">
        <v>1000</v>
      </c>
      <c r="KQ27" s="5">
        <f t="shared" si="81"/>
        <v>35855400</v>
      </c>
      <c r="KR27" s="5">
        <v>0.74097564176468189</v>
      </c>
      <c r="KS27" s="5">
        <f t="shared" si="82"/>
        <v>26567978.025729377</v>
      </c>
      <c r="KT27" s="5">
        <f t="shared" si="83"/>
        <v>38.29681937175085</v>
      </c>
      <c r="KU27" s="5">
        <f t="shared" si="142"/>
        <v>20.927223700410298</v>
      </c>
      <c r="KW27" s="5">
        <v>10</v>
      </c>
      <c r="KX27" s="5" t="s">
        <v>153</v>
      </c>
      <c r="KY27" s="5">
        <v>2.9590000000000001</v>
      </c>
      <c r="KZ27" s="5">
        <v>26681</v>
      </c>
      <c r="LA27" s="5">
        <v>1000</v>
      </c>
      <c r="LB27" s="5">
        <f t="shared" si="84"/>
        <v>5336200</v>
      </c>
      <c r="LC27" s="5">
        <v>0.74097564176468189</v>
      </c>
      <c r="LD27" s="5">
        <f>LB27*29</f>
        <v>154749800</v>
      </c>
      <c r="LE27" s="5">
        <f t="shared" si="85"/>
        <v>835.15863177363099</v>
      </c>
      <c r="LF27" s="5">
        <f t="shared" si="143"/>
        <v>456.370837034771</v>
      </c>
      <c r="LH27" s="5">
        <v>10</v>
      </c>
      <c r="LI27" s="5" t="s">
        <v>153</v>
      </c>
      <c r="LJ27" s="5">
        <v>3.8330000000000002</v>
      </c>
      <c r="LK27" s="5">
        <v>82807</v>
      </c>
      <c r="LL27" s="5">
        <v>1000</v>
      </c>
      <c r="LM27" s="5">
        <f t="shared" si="86"/>
        <v>16561400</v>
      </c>
      <c r="LN27" s="5">
        <v>0.74097564176468189</v>
      </c>
      <c r="LO27" s="5">
        <f t="shared" si="87"/>
        <v>12271593.993521603</v>
      </c>
      <c r="LP27" s="5">
        <f t="shared" si="88"/>
        <v>361.07366456940429</v>
      </c>
      <c r="LQ27" s="5">
        <f t="shared" si="89"/>
        <v>197.30801342590397</v>
      </c>
      <c r="LS27" s="5">
        <v>10</v>
      </c>
      <c r="LT27" s="5" t="s">
        <v>153</v>
      </c>
      <c r="LU27" s="5">
        <v>3.9670000000000001</v>
      </c>
      <c r="LV27" s="5">
        <v>13698</v>
      </c>
      <c r="LW27" s="5">
        <v>1000</v>
      </c>
      <c r="LX27" s="5">
        <f t="shared" si="90"/>
        <v>2739600</v>
      </c>
      <c r="LY27" s="5">
        <v>0.74097564176468189</v>
      </c>
      <c r="LZ27" s="5">
        <f t="shared" si="91"/>
        <v>2029976.8681785224</v>
      </c>
      <c r="MA27" s="5">
        <f t="shared" si="92"/>
        <v>0.63768942577738175</v>
      </c>
      <c r="ME27" s="5">
        <v>10</v>
      </c>
      <c r="MF27" s="5" t="s">
        <v>153</v>
      </c>
      <c r="MG27" s="5">
        <v>2.016</v>
      </c>
      <c r="MH27" s="5">
        <v>292884</v>
      </c>
      <c r="MI27" s="5">
        <v>1000</v>
      </c>
      <c r="MJ27" s="5">
        <f t="shared" si="93"/>
        <v>58576800</v>
      </c>
      <c r="MK27" s="5">
        <v>0.74097564176468189</v>
      </c>
      <c r="ML27" s="5">
        <f t="shared" si="94"/>
        <v>43403981.972521417</v>
      </c>
      <c r="MM27" s="5">
        <f t="shared" si="95"/>
        <v>5.8608548666823639</v>
      </c>
      <c r="MN27" s="5">
        <f t="shared" si="144"/>
        <v>3.2026529326133133</v>
      </c>
      <c r="MP27" s="5">
        <v>10</v>
      </c>
      <c r="MQ27" s="5" t="s">
        <v>153</v>
      </c>
      <c r="MR27" s="5">
        <v>1.71</v>
      </c>
      <c r="MS27" s="5">
        <v>219783</v>
      </c>
      <c r="MT27" s="5">
        <v>1000</v>
      </c>
      <c r="MU27" s="5">
        <f t="shared" si="96"/>
        <v>43956600</v>
      </c>
      <c r="MV27" s="5">
        <v>0.74097564176468189</v>
      </c>
      <c r="MW27" s="5">
        <f t="shared" si="97"/>
        <v>32570769.894793417</v>
      </c>
      <c r="MX27" s="5">
        <f t="shared" si="98"/>
        <v>14.540129561140612</v>
      </c>
      <c r="MY27" s="5">
        <f t="shared" si="145"/>
        <v>7.9454259896943222</v>
      </c>
      <c r="NB27" s="5">
        <v>10</v>
      </c>
      <c r="NC27" s="5" t="s">
        <v>153</v>
      </c>
      <c r="ND27" s="5">
        <v>1.9850000000000001</v>
      </c>
      <c r="NE27" s="5">
        <v>5567681</v>
      </c>
      <c r="NF27" s="5">
        <v>1000</v>
      </c>
      <c r="NG27" s="5">
        <f t="shared" si="99"/>
        <v>1113536200</v>
      </c>
      <c r="NH27" s="5">
        <v>0.74097564176468189</v>
      </c>
      <c r="NI27" s="5">
        <f t="shared" si="100"/>
        <v>825103200.42320514</v>
      </c>
      <c r="NJ27" s="5">
        <f t="shared" si="101"/>
        <v>70019.535164351808</v>
      </c>
      <c r="NK27" s="5">
        <f t="shared" si="146"/>
        <v>38262.041073416287</v>
      </c>
      <c r="NM27" s="5">
        <v>10</v>
      </c>
      <c r="NN27" s="5" t="s">
        <v>153</v>
      </c>
      <c r="NO27" s="5">
        <v>2.996</v>
      </c>
      <c r="NP27" s="5">
        <v>17050</v>
      </c>
      <c r="NQ27" s="5">
        <v>1000</v>
      </c>
      <c r="NR27" s="5">
        <f t="shared" si="102"/>
        <v>3410000</v>
      </c>
      <c r="NS27" s="5">
        <v>0.74097564176468189</v>
      </c>
      <c r="NT27" s="5">
        <f t="shared" si="103"/>
        <v>2526726.9384175651</v>
      </c>
      <c r="NU27" s="5">
        <f t="shared" si="104"/>
        <v>0.57284497085873343</v>
      </c>
      <c r="NV27" s="5">
        <f t="shared" si="147"/>
        <v>0.31303003872061935</v>
      </c>
      <c r="NX27" s="5">
        <v>10</v>
      </c>
      <c r="NY27" s="5" t="s">
        <v>153</v>
      </c>
      <c r="NZ27" s="5">
        <v>1.7310000000000001</v>
      </c>
      <c r="OA27" s="5">
        <v>54642</v>
      </c>
      <c r="OB27" s="5">
        <v>1000</v>
      </c>
      <c r="OC27" s="5">
        <f t="shared" si="105"/>
        <v>10928400</v>
      </c>
      <c r="OD27" s="5">
        <v>0.74097564176468189</v>
      </c>
      <c r="OE27" s="5">
        <f t="shared" si="106"/>
        <v>8097678.2034611497</v>
      </c>
      <c r="OF27" s="5" t="e">
        <f t="shared" si="107"/>
        <v>#DIV/0!</v>
      </c>
      <c r="OI27" s="5">
        <v>10</v>
      </c>
      <c r="OJ27" s="5" t="s">
        <v>153</v>
      </c>
      <c r="OK27" s="5">
        <v>5.1070000000000002</v>
      </c>
      <c r="OL27" s="5">
        <v>396323</v>
      </c>
      <c r="OM27" s="5">
        <v>1000</v>
      </c>
      <c r="ON27" s="5">
        <f t="shared" si="108"/>
        <v>79264600</v>
      </c>
      <c r="OO27" s="5">
        <v>0.74097564176468189</v>
      </c>
      <c r="OP27" s="5">
        <f t="shared" si="109"/>
        <v>58733137.854220808</v>
      </c>
      <c r="OQ27" s="5" t="e">
        <f t="shared" si="110"/>
        <v>#DIV/0!</v>
      </c>
      <c r="OT27" s="5">
        <v>10</v>
      </c>
      <c r="OU27" s="5" t="s">
        <v>153</v>
      </c>
      <c r="OV27" s="5">
        <v>5.109</v>
      </c>
      <c r="OW27" s="5">
        <v>1182397</v>
      </c>
      <c r="OX27" s="5">
        <v>1000</v>
      </c>
      <c r="OY27" s="5">
        <f t="shared" si="111"/>
        <v>236479400</v>
      </c>
      <c r="OZ27" s="5">
        <v>0.74097564176468189</v>
      </c>
      <c r="PA27" s="5">
        <f t="shared" si="112"/>
        <v>175225475.17912692</v>
      </c>
      <c r="PB27" s="5" t="e">
        <f t="shared" si="113"/>
        <v>#DIV/0!</v>
      </c>
      <c r="PE27" s="5">
        <v>10</v>
      </c>
      <c r="PF27" s="5" t="s">
        <v>153</v>
      </c>
      <c r="PG27" s="5">
        <v>5.109</v>
      </c>
      <c r="PH27" s="5">
        <v>29467367</v>
      </c>
      <c r="PI27" s="5">
        <v>1000</v>
      </c>
      <c r="PJ27" s="5">
        <f t="shared" si="114"/>
        <v>5893473400</v>
      </c>
      <c r="PK27" s="5">
        <v>0.74097564176468189</v>
      </c>
      <c r="PL27" s="5">
        <f t="shared" si="115"/>
        <v>4366920234.7880821</v>
      </c>
      <c r="PM27" s="5" t="e">
        <f t="shared" si="116"/>
        <v>#DIV/0!</v>
      </c>
      <c r="PP27" s="4"/>
      <c r="PQ27" s="4"/>
      <c r="PR27" s="4"/>
      <c r="PS27" s="4"/>
      <c r="PT27" s="4"/>
      <c r="PU27" s="4"/>
      <c r="PV27" s="4"/>
      <c r="PW27" s="4"/>
      <c r="PX27" s="4"/>
      <c r="PY27" s="4"/>
    </row>
    <row r="28" spans="1:441" s="5" customFormat="1" x14ac:dyDescent="0.5">
      <c r="A28" s="5">
        <v>0.37509377344336087</v>
      </c>
      <c r="C28" s="5">
        <v>9</v>
      </c>
      <c r="D28" s="5" t="s">
        <v>154</v>
      </c>
      <c r="E28" s="5">
        <v>4.4119999999999999</v>
      </c>
      <c r="F28" s="5">
        <v>29288154</v>
      </c>
      <c r="G28" s="5">
        <f t="shared" si="0"/>
        <v>0.85505031146722321</v>
      </c>
      <c r="H28" s="5">
        <f t="shared" si="1"/>
        <v>5857630800</v>
      </c>
      <c r="K28" s="5">
        <v>11</v>
      </c>
      <c r="L28" s="5" t="s">
        <v>154</v>
      </c>
      <c r="M28" s="5">
        <v>2.1259999999999999</v>
      </c>
      <c r="N28" s="5">
        <v>36508</v>
      </c>
      <c r="O28" s="5">
        <v>1000</v>
      </c>
      <c r="P28" s="5">
        <f t="shared" si="2"/>
        <v>7301600</v>
      </c>
      <c r="Q28" s="5">
        <v>0.89224934479198192</v>
      </c>
      <c r="R28" s="5">
        <f t="shared" si="3"/>
        <v>6514847.8159331353</v>
      </c>
      <c r="S28" s="5">
        <f t="shared" si="4"/>
        <v>4.5084843601993851</v>
      </c>
      <c r="T28" s="5">
        <f t="shared" si="5"/>
        <v>1.6911044111775639</v>
      </c>
      <c r="W28" s="5">
        <v>11</v>
      </c>
      <c r="X28" s="5" t="s">
        <v>154</v>
      </c>
      <c r="Y28" s="5">
        <v>2.1120000000000001</v>
      </c>
      <c r="Z28" s="5">
        <v>546266</v>
      </c>
      <c r="AA28" s="5">
        <v>1000</v>
      </c>
      <c r="AB28" s="5">
        <f t="shared" si="6"/>
        <v>109253200</v>
      </c>
      <c r="AC28" s="5">
        <v>0.89224934479198192</v>
      </c>
      <c r="AD28" s="5">
        <f t="shared" si="7"/>
        <v>97481096.116427362</v>
      </c>
      <c r="AE28" s="5">
        <f t="shared" si="8"/>
        <v>38.273080587693016</v>
      </c>
      <c r="AF28" s="5">
        <f t="shared" si="117"/>
        <v>14.355994218939617</v>
      </c>
      <c r="AH28" s="5">
        <v>11</v>
      </c>
      <c r="AI28" s="5" t="s">
        <v>154</v>
      </c>
      <c r="AJ28" s="5">
        <v>2.161</v>
      </c>
      <c r="AK28" s="5">
        <v>492929</v>
      </c>
      <c r="AL28" s="5">
        <v>1000</v>
      </c>
      <c r="AM28" s="5">
        <f t="shared" si="9"/>
        <v>98585800</v>
      </c>
      <c r="AN28" s="5">
        <v>0.89224934479198192</v>
      </c>
      <c r="AO28" s="5">
        <f t="shared" si="10"/>
        <v>87963115.455793366</v>
      </c>
      <c r="AP28" s="5">
        <f t="shared" si="11"/>
        <v>17.79271642149148</v>
      </c>
      <c r="AQ28" s="5">
        <f t="shared" si="118"/>
        <v>6.6739371423448919</v>
      </c>
      <c r="AS28" s="5">
        <v>11</v>
      </c>
      <c r="AT28" s="5" t="s">
        <v>154</v>
      </c>
      <c r="AU28" s="5">
        <v>2.4710000000000001</v>
      </c>
      <c r="AV28" s="5">
        <v>560224</v>
      </c>
      <c r="AW28" s="5">
        <v>1000</v>
      </c>
      <c r="AX28" s="5">
        <f t="shared" si="12"/>
        <v>112044800</v>
      </c>
      <c r="AY28" s="5">
        <v>0.89224934479198192</v>
      </c>
      <c r="AZ28" s="5">
        <f t="shared" si="13"/>
        <v>99971899.387348652</v>
      </c>
      <c r="BA28" s="5">
        <f t="shared" si="14"/>
        <v>34.906176162453143</v>
      </c>
      <c r="BB28" s="5">
        <f t="shared" si="119"/>
        <v>13.093089333253243</v>
      </c>
      <c r="BD28" s="5">
        <v>11</v>
      </c>
      <c r="BE28" s="5" t="s">
        <v>154</v>
      </c>
      <c r="BF28" s="5">
        <v>2.2909999999999999</v>
      </c>
      <c r="BG28" s="5">
        <v>70611</v>
      </c>
      <c r="BH28" s="5">
        <v>1000</v>
      </c>
      <c r="BI28" s="5">
        <f t="shared" si="15"/>
        <v>14122200</v>
      </c>
      <c r="BJ28" s="5">
        <v>0.89224934479198192</v>
      </c>
      <c r="BK28" s="5">
        <f t="shared" si="16"/>
        <v>12600523.697021328</v>
      </c>
      <c r="BL28" s="5">
        <f t="shared" si="17"/>
        <v>16.057012381890392</v>
      </c>
      <c r="BM28" s="5">
        <f t="shared" si="120"/>
        <v>6.0228853645500351</v>
      </c>
      <c r="BO28" s="5">
        <v>11</v>
      </c>
      <c r="BP28" s="5" t="s">
        <v>154</v>
      </c>
      <c r="BQ28" s="5">
        <v>2.2109999999999999</v>
      </c>
      <c r="BR28" s="5">
        <v>4954383</v>
      </c>
      <c r="BS28" s="5">
        <v>1000</v>
      </c>
      <c r="BT28" s="5">
        <f t="shared" si="18"/>
        <v>990876600</v>
      </c>
      <c r="BU28" s="5">
        <v>0.89224934479198192</v>
      </c>
      <c r="BV28" s="5">
        <f t="shared" si="19"/>
        <v>884108997.11970675</v>
      </c>
      <c r="BW28" s="5">
        <f t="shared" si="20"/>
        <v>96.061240957104729</v>
      </c>
      <c r="BX28" s="5">
        <f t="shared" si="121"/>
        <v>36.031973352252336</v>
      </c>
      <c r="BZ28" s="5">
        <v>11</v>
      </c>
      <c r="CA28" s="5" t="s">
        <v>154</v>
      </c>
      <c r="CB28" s="5">
        <v>2.2770000000000001</v>
      </c>
      <c r="CC28" s="5">
        <v>615481</v>
      </c>
      <c r="CD28" s="5">
        <v>1000</v>
      </c>
      <c r="CE28" s="5">
        <f t="shared" si="21"/>
        <v>123096200</v>
      </c>
      <c r="CF28" s="5">
        <v>0.89224934479198192</v>
      </c>
      <c r="CG28" s="5">
        <f t="shared" si="22"/>
        <v>109832503.79638277</v>
      </c>
      <c r="CH28" s="5">
        <f t="shared" si="23"/>
        <v>23.727639736178936</v>
      </c>
      <c r="CI28" s="5">
        <f t="shared" si="122"/>
        <v>8.9000899235479896</v>
      </c>
      <c r="CK28" s="5">
        <v>11</v>
      </c>
      <c r="CL28" s="5" t="s">
        <v>154</v>
      </c>
      <c r="CM28" s="5">
        <v>2.3199999999999998</v>
      </c>
      <c r="CN28" s="5">
        <v>86582988</v>
      </c>
      <c r="CO28" s="5">
        <v>1000</v>
      </c>
      <c r="CP28" s="5">
        <f t="shared" si="24"/>
        <v>17316597600</v>
      </c>
      <c r="CQ28" s="5">
        <v>0.89224934479198192</v>
      </c>
      <c r="CR28" s="5">
        <f t="shared" si="25"/>
        <v>15450722862.626408</v>
      </c>
      <c r="CS28" s="5">
        <f t="shared" si="26"/>
        <v>1206.5063384008711</v>
      </c>
      <c r="CT28" s="5">
        <f t="shared" si="123"/>
        <v>452.5530151541152</v>
      </c>
      <c r="CV28" s="5">
        <v>11</v>
      </c>
      <c r="CW28" s="5" t="s">
        <v>154</v>
      </c>
      <c r="CX28" s="5">
        <v>2.3220000000000001</v>
      </c>
      <c r="CY28" s="5">
        <v>1614472</v>
      </c>
      <c r="CZ28" s="5">
        <v>1000</v>
      </c>
      <c r="DA28" s="5">
        <f t="shared" si="27"/>
        <v>322894400</v>
      </c>
      <c r="DB28" s="5">
        <v>0.89224934479198192</v>
      </c>
      <c r="DC28" s="5">
        <f t="shared" si="28"/>
        <v>288102316.83700013</v>
      </c>
      <c r="DD28" s="5">
        <f t="shared" si="29"/>
        <v>34.12586192273227</v>
      </c>
      <c r="DE28" s="5">
        <f t="shared" si="124"/>
        <v>12.800398320604753</v>
      </c>
      <c r="DG28" s="5">
        <v>11</v>
      </c>
      <c r="DH28" s="5" t="s">
        <v>154</v>
      </c>
      <c r="DI28" s="5">
        <v>2.4630000000000001</v>
      </c>
      <c r="DJ28" s="5">
        <v>299583</v>
      </c>
      <c r="DK28" s="5">
        <v>1000</v>
      </c>
      <c r="DL28" s="5">
        <f t="shared" si="30"/>
        <v>59916600</v>
      </c>
      <c r="DM28" s="5">
        <v>0.89224934479198192</v>
      </c>
      <c r="DN28" s="5">
        <f t="shared" si="31"/>
        <v>53460547.092163265</v>
      </c>
      <c r="DO28" s="5">
        <f t="shared" si="32"/>
        <v>3.4871258205628779</v>
      </c>
      <c r="DP28" s="5">
        <f t="shared" si="125"/>
        <v>1.3079991825067059</v>
      </c>
      <c r="DR28" s="5">
        <v>11</v>
      </c>
      <c r="DS28" s="5" t="s">
        <v>154</v>
      </c>
      <c r="DT28" s="5">
        <v>3.5590000000000002</v>
      </c>
      <c r="DU28" s="5">
        <v>978666</v>
      </c>
      <c r="DV28" s="5">
        <v>1000</v>
      </c>
      <c r="DW28" s="5">
        <f t="shared" si="33"/>
        <v>195733200</v>
      </c>
      <c r="DX28" s="5">
        <v>0.89224934479198192</v>
      </c>
      <c r="DY28" s="5">
        <f t="shared" si="34"/>
        <v>174642819.45403796</v>
      </c>
      <c r="DZ28" s="5">
        <f t="shared" si="35"/>
        <v>139.78030455273762</v>
      </c>
      <c r="EA28" s="5">
        <f t="shared" si="126"/>
        <v>52.430721887748547</v>
      </c>
      <c r="EC28" s="5">
        <v>11</v>
      </c>
      <c r="ED28" s="5" t="s">
        <v>154</v>
      </c>
      <c r="EE28" s="5">
        <v>2.2130000000000001</v>
      </c>
      <c r="EF28" s="5">
        <v>4905406</v>
      </c>
      <c r="EG28" s="5">
        <v>1000</v>
      </c>
      <c r="EH28" s="5">
        <f t="shared" si="36"/>
        <v>981081200</v>
      </c>
      <c r="EI28" s="5">
        <v>0.89224934479198192</v>
      </c>
      <c r="EJ28" s="5">
        <f t="shared" si="37"/>
        <v>875369057.88773143</v>
      </c>
      <c r="EK28" s="5">
        <f t="shared" si="38"/>
        <v>94.368226417550986</v>
      </c>
      <c r="EL28" s="5">
        <f t="shared" si="127"/>
        <v>35.396934140116649</v>
      </c>
      <c r="EN28" s="5">
        <v>11</v>
      </c>
      <c r="EO28" s="5" t="s">
        <v>154</v>
      </c>
      <c r="EP28" s="5">
        <v>3.4790000000000001</v>
      </c>
      <c r="EQ28" s="5">
        <v>199132</v>
      </c>
      <c r="ER28" s="5">
        <v>1000</v>
      </c>
      <c r="ES28" s="5">
        <f t="shared" si="39"/>
        <v>39826400</v>
      </c>
      <c r="ET28" s="5">
        <v>0.89224934479198192</v>
      </c>
      <c r="EU28" s="5">
        <f t="shared" si="40"/>
        <v>35535079.305423386</v>
      </c>
      <c r="EV28" s="5">
        <f t="shared" si="41"/>
        <v>2.1123418778272205</v>
      </c>
      <c r="EW28" s="5">
        <f t="shared" si="128"/>
        <v>0.79232628575664688</v>
      </c>
      <c r="EY28" s="5">
        <v>11</v>
      </c>
      <c r="EZ28" s="5" t="s">
        <v>154</v>
      </c>
      <c r="FA28" s="5">
        <v>4.1369999999999996</v>
      </c>
      <c r="FB28" s="5">
        <v>3335850</v>
      </c>
      <c r="FC28" s="5">
        <v>1000</v>
      </c>
      <c r="FD28" s="5">
        <f t="shared" si="42"/>
        <v>667170000</v>
      </c>
      <c r="FE28" s="5">
        <v>0.89224934479198192</v>
      </c>
      <c r="FF28" s="5">
        <f t="shared" si="43"/>
        <v>595281995.36486661</v>
      </c>
      <c r="FG28" s="5">
        <f t="shared" si="44"/>
        <v>23.982874886117347</v>
      </c>
      <c r="FH28" s="5">
        <f t="shared" si="129"/>
        <v>8.9958270390537685</v>
      </c>
      <c r="FJ28" s="5">
        <v>11</v>
      </c>
      <c r="FK28" s="5" t="s">
        <v>154</v>
      </c>
      <c r="FL28" s="5">
        <v>3.8820000000000001</v>
      </c>
      <c r="FM28" s="5">
        <v>717840</v>
      </c>
      <c r="FN28" s="5">
        <v>1000</v>
      </c>
      <c r="FO28" s="5">
        <f t="shared" si="45"/>
        <v>143568000</v>
      </c>
      <c r="FP28" s="5">
        <v>0.89224934479198192</v>
      </c>
      <c r="FQ28" s="5">
        <f t="shared" si="46"/>
        <v>128098453.93309526</v>
      </c>
      <c r="FR28" s="5">
        <f t="shared" si="47"/>
        <v>5.476539337432718</v>
      </c>
      <c r="FS28" s="5">
        <f t="shared" si="130"/>
        <v>2.0542158054886417</v>
      </c>
      <c r="FU28" s="5">
        <v>11</v>
      </c>
      <c r="FV28" s="5" t="s">
        <v>154</v>
      </c>
      <c r="FW28" s="5">
        <v>4.1829999999999998</v>
      </c>
      <c r="FX28" s="5">
        <v>210270</v>
      </c>
      <c r="FY28" s="5">
        <v>1000</v>
      </c>
      <c r="FZ28" s="5">
        <f t="shared" si="48"/>
        <v>42054000</v>
      </c>
      <c r="GA28" s="5">
        <v>0.89224934479198192</v>
      </c>
      <c r="GB28" s="5">
        <f t="shared" si="49"/>
        <v>37522653.945882007</v>
      </c>
      <c r="GC28" s="5">
        <f t="shared" si="50"/>
        <v>4.3877218133085094</v>
      </c>
      <c r="GD28" s="5">
        <f t="shared" si="131"/>
        <v>1.6458071317736345</v>
      </c>
      <c r="GF28" s="5">
        <v>11</v>
      </c>
      <c r="GG28" s="5" t="s">
        <v>154</v>
      </c>
      <c r="GH28" s="5">
        <v>5.2930000000000001</v>
      </c>
      <c r="GI28" s="5">
        <v>139404</v>
      </c>
      <c r="GJ28" s="5">
        <v>1000</v>
      </c>
      <c r="GK28" s="5">
        <f t="shared" si="51"/>
        <v>27880800</v>
      </c>
      <c r="GL28" s="5">
        <v>0.89224934479198192</v>
      </c>
      <c r="GM28" s="5">
        <f t="shared" si="52"/>
        <v>24876625.532276291</v>
      </c>
      <c r="GN28" s="5">
        <f t="shared" si="53"/>
        <v>4.5970779892107929</v>
      </c>
      <c r="GO28" s="5">
        <f t="shared" si="132"/>
        <v>1.7243353297864941</v>
      </c>
      <c r="GQ28" s="5">
        <v>11</v>
      </c>
      <c r="GR28" s="5" t="s">
        <v>154</v>
      </c>
      <c r="GS28" s="5">
        <v>6.0259999999999998</v>
      </c>
      <c r="GT28" s="5">
        <v>341176</v>
      </c>
      <c r="GU28" s="5">
        <v>1000</v>
      </c>
      <c r="GV28" s="5">
        <f t="shared" si="54"/>
        <v>68235200</v>
      </c>
      <c r="GW28" s="5">
        <v>0.89224934479198192</v>
      </c>
      <c r="GX28" s="5">
        <f t="shared" si="55"/>
        <v>60882812.491749845</v>
      </c>
      <c r="GY28" s="5">
        <f t="shared" si="56"/>
        <v>4.0125666683055288</v>
      </c>
      <c r="GZ28" s="5">
        <f t="shared" si="133"/>
        <v>1.5050887728077753</v>
      </c>
      <c r="HB28" s="5">
        <v>11</v>
      </c>
      <c r="HC28" s="5" t="s">
        <v>154</v>
      </c>
      <c r="HD28" s="5">
        <v>6.3959999999999999</v>
      </c>
      <c r="HE28" s="5">
        <v>669087</v>
      </c>
      <c r="HF28" s="5">
        <v>1000</v>
      </c>
      <c r="HG28" s="5">
        <f t="shared" si="57"/>
        <v>133817400</v>
      </c>
      <c r="HH28" s="5">
        <v>0.89224934479198192</v>
      </c>
      <c r="HI28" s="5">
        <f t="shared" si="58"/>
        <v>119398487.47176656</v>
      </c>
      <c r="HJ28" s="5">
        <f t="shared" si="59"/>
        <v>5.926264251438524</v>
      </c>
      <c r="HK28" s="5">
        <f t="shared" si="134"/>
        <v>2.2229048204945703</v>
      </c>
      <c r="HM28" s="5">
        <v>11</v>
      </c>
      <c r="HN28" s="5" t="s">
        <v>154</v>
      </c>
      <c r="HO28" s="5">
        <v>7.0170000000000003</v>
      </c>
      <c r="HP28" s="5">
        <v>398919</v>
      </c>
      <c r="HQ28" s="5">
        <v>1000</v>
      </c>
      <c r="HR28" s="5">
        <f t="shared" si="60"/>
        <v>79783800</v>
      </c>
      <c r="HS28" s="5">
        <v>0.89224934479198192</v>
      </c>
      <c r="HT28" s="5">
        <f t="shared" si="61"/>
        <v>71187043.275014535</v>
      </c>
      <c r="HU28" s="5">
        <f t="shared" si="62"/>
        <v>5.8421613920017608</v>
      </c>
      <c r="HV28" s="5">
        <f t="shared" si="135"/>
        <v>2.1913583615910581</v>
      </c>
      <c r="HX28" s="5">
        <v>11</v>
      </c>
      <c r="HY28" s="5" t="s">
        <v>154</v>
      </c>
      <c r="HZ28" s="5">
        <v>9.1530000000000005</v>
      </c>
      <c r="IA28" s="5">
        <v>184210</v>
      </c>
      <c r="IB28" s="5">
        <v>1000</v>
      </c>
      <c r="IC28" s="5">
        <f t="shared" si="63"/>
        <v>36842000</v>
      </c>
      <c r="ID28" s="5">
        <v>0.89224934479198192</v>
      </c>
      <c r="IE28" s="5">
        <f t="shared" si="64"/>
        <v>32872250.360826198</v>
      </c>
      <c r="IF28" s="5">
        <f t="shared" si="65"/>
        <v>2.2582214025113454</v>
      </c>
      <c r="IG28" s="5">
        <f t="shared" si="136"/>
        <v>0.84704478713853926</v>
      </c>
      <c r="II28" s="5">
        <v>11</v>
      </c>
      <c r="IJ28" s="5" t="s">
        <v>154</v>
      </c>
      <c r="IK28" s="5">
        <v>1.609</v>
      </c>
      <c r="IL28" s="5">
        <v>294173</v>
      </c>
      <c r="IM28" s="5">
        <v>1000</v>
      </c>
      <c r="IN28" s="5">
        <f t="shared" si="66"/>
        <v>588346000</v>
      </c>
      <c r="IO28" s="5">
        <v>0.89224934479198192</v>
      </c>
      <c r="IP28" s="5">
        <f t="shared" si="67"/>
        <v>524951333.01098341</v>
      </c>
      <c r="IQ28" s="5">
        <f t="shared" si="68"/>
        <v>19729.746308729002</v>
      </c>
      <c r="IR28" s="5">
        <f t="shared" si="137"/>
        <v>7400.5049920213814</v>
      </c>
      <c r="IT28" s="5">
        <v>11</v>
      </c>
      <c r="IU28" s="5" t="s">
        <v>154</v>
      </c>
      <c r="IX28" s="5">
        <v>1000</v>
      </c>
      <c r="IY28" s="5">
        <f t="shared" si="69"/>
        <v>0</v>
      </c>
      <c r="IZ28" s="5">
        <v>0.89224934479198192</v>
      </c>
      <c r="JA28" s="5">
        <f t="shared" si="70"/>
        <v>0</v>
      </c>
      <c r="JB28" s="5" t="e">
        <f t="shared" si="71"/>
        <v>#DIV/0!</v>
      </c>
      <c r="JC28" s="5" t="e">
        <f t="shared" si="138"/>
        <v>#DIV/0!</v>
      </c>
      <c r="JE28" s="5">
        <v>11</v>
      </c>
      <c r="JF28" s="5" t="s">
        <v>154</v>
      </c>
      <c r="JG28" s="5">
        <v>2.145</v>
      </c>
      <c r="JH28" s="5">
        <v>30518</v>
      </c>
      <c r="JI28" s="5">
        <v>1000</v>
      </c>
      <c r="JJ28" s="5">
        <f t="shared" si="72"/>
        <v>6103600</v>
      </c>
      <c r="JK28" s="5">
        <v>0.89224934479198192</v>
      </c>
      <c r="JL28" s="5">
        <f t="shared" si="73"/>
        <v>5445933.1008723406</v>
      </c>
      <c r="JM28" s="5">
        <f t="shared" si="74"/>
        <v>417.45203197022306</v>
      </c>
      <c r="JN28" s="5">
        <f t="shared" si="139"/>
        <v>156.5836579033095</v>
      </c>
      <c r="JP28" s="5">
        <v>11</v>
      </c>
      <c r="JQ28" s="5" t="s">
        <v>154</v>
      </c>
      <c r="JR28" s="5">
        <v>2.234</v>
      </c>
      <c r="JS28" s="5">
        <v>484806</v>
      </c>
      <c r="JT28" s="5">
        <v>1000</v>
      </c>
      <c r="JU28" s="5">
        <f t="shared" si="75"/>
        <v>96961200</v>
      </c>
      <c r="JV28" s="5">
        <v>0.89224934479198192</v>
      </c>
      <c r="JW28" s="5">
        <f t="shared" si="76"/>
        <v>86513567.170244321</v>
      </c>
      <c r="JX28" s="5">
        <f t="shared" si="77"/>
        <v>161.88546438543941</v>
      </c>
      <c r="JY28" s="5">
        <f t="shared" si="140"/>
        <v>60.722229701965276</v>
      </c>
      <c r="KA28" s="5">
        <v>11</v>
      </c>
      <c r="KB28" s="5" t="s">
        <v>154</v>
      </c>
      <c r="KC28" s="5">
        <v>2.4649999999999999</v>
      </c>
      <c r="KD28" s="5">
        <v>551446</v>
      </c>
      <c r="KE28" s="5">
        <v>1000</v>
      </c>
      <c r="KF28" s="5">
        <f t="shared" si="78"/>
        <v>110289200</v>
      </c>
      <c r="KG28" s="5">
        <v>0.89224934479198192</v>
      </c>
      <c r="KH28" s="5">
        <f t="shared" si="79"/>
        <v>98405466.437631845</v>
      </c>
      <c r="KI28" s="5">
        <f t="shared" si="80"/>
        <v>446.30869665204006</v>
      </c>
      <c r="KJ28" s="5">
        <f t="shared" si="141"/>
        <v>167.40761314780198</v>
      </c>
      <c r="KL28" s="5">
        <v>11</v>
      </c>
      <c r="KM28" s="5" t="s">
        <v>154</v>
      </c>
      <c r="KN28" s="5">
        <v>2.129</v>
      </c>
      <c r="KO28" s="5">
        <v>128828</v>
      </c>
      <c r="KP28" s="5">
        <v>1000</v>
      </c>
      <c r="KQ28" s="5">
        <f t="shared" si="81"/>
        <v>25765600</v>
      </c>
      <c r="KR28" s="5">
        <v>0.89224934479198192</v>
      </c>
      <c r="KS28" s="5">
        <f t="shared" si="82"/>
        <v>22989339.718172289</v>
      </c>
      <c r="KT28" s="5">
        <f t="shared" si="83"/>
        <v>33.138336301318567</v>
      </c>
      <c r="KU28" s="5">
        <f t="shared" si="142"/>
        <v>12.429983608896688</v>
      </c>
      <c r="KW28" s="5">
        <v>11</v>
      </c>
      <c r="KX28" s="5" t="s">
        <v>154</v>
      </c>
      <c r="KY28" s="5">
        <v>2.9489999999999998</v>
      </c>
      <c r="KZ28" s="5">
        <v>51102</v>
      </c>
      <c r="LA28" s="5">
        <v>1000</v>
      </c>
      <c r="LB28" s="5">
        <f t="shared" si="84"/>
        <v>10220400</v>
      </c>
      <c r="LC28" s="5">
        <v>0.89224934479198192</v>
      </c>
      <c r="LD28" s="5">
        <f>LB28*30</f>
        <v>306612000</v>
      </c>
      <c r="LE28" s="5">
        <f t="shared" si="85"/>
        <v>1654.7333722265007</v>
      </c>
      <c r="LF28" s="5">
        <f t="shared" si="143"/>
        <v>620.68018463109559</v>
      </c>
      <c r="LH28" s="5">
        <v>11</v>
      </c>
      <c r="LI28" s="5" t="s">
        <v>154</v>
      </c>
      <c r="LJ28" s="5">
        <v>3.8050000000000002</v>
      </c>
      <c r="LK28" s="5">
        <v>125291</v>
      </c>
      <c r="LL28" s="5">
        <v>1000</v>
      </c>
      <c r="LM28" s="5">
        <f t="shared" si="86"/>
        <v>25058200</v>
      </c>
      <c r="LN28" s="5">
        <v>0.89224934479198192</v>
      </c>
      <c r="LO28" s="5">
        <f t="shared" si="87"/>
        <v>22358162.531666443</v>
      </c>
      <c r="LP28" s="5">
        <f t="shared" si="88"/>
        <v>657.85615810048853</v>
      </c>
      <c r="LQ28" s="5">
        <f t="shared" si="89"/>
        <v>246.75774872486443</v>
      </c>
      <c r="LS28" s="5">
        <v>11</v>
      </c>
      <c r="LT28" s="5" t="s">
        <v>154</v>
      </c>
      <c r="LU28" s="5">
        <v>4.0199999999999996</v>
      </c>
      <c r="LV28" s="5">
        <v>14532</v>
      </c>
      <c r="LW28" s="5">
        <v>1000</v>
      </c>
      <c r="LX28" s="5">
        <f t="shared" si="90"/>
        <v>2906400</v>
      </c>
      <c r="LY28" s="5">
        <v>0.89224934479198192</v>
      </c>
      <c r="LZ28" s="5">
        <f t="shared" si="91"/>
        <v>2593233.4957034164</v>
      </c>
      <c r="MA28" s="5">
        <f t="shared" si="92"/>
        <v>0.8146287796203372</v>
      </c>
      <c r="ME28" s="5">
        <v>11</v>
      </c>
      <c r="MF28" s="5" t="s">
        <v>154</v>
      </c>
      <c r="MG28" s="5">
        <v>1.881</v>
      </c>
      <c r="MH28" s="5">
        <v>555680</v>
      </c>
      <c r="MI28" s="5">
        <v>1000</v>
      </c>
      <c r="MJ28" s="5">
        <f t="shared" si="93"/>
        <v>111136000</v>
      </c>
      <c r="MK28" s="5">
        <v>0.89224934479198192</v>
      </c>
      <c r="ML28" s="5">
        <f t="shared" si="94"/>
        <v>99161023.182801709</v>
      </c>
      <c r="MM28" s="5">
        <f t="shared" si="95"/>
        <v>13.389747642832804</v>
      </c>
      <c r="MN28" s="5">
        <f t="shared" si="144"/>
        <v>5.0224109688045031</v>
      </c>
      <c r="MP28" s="5">
        <v>11</v>
      </c>
      <c r="MQ28" s="5" t="s">
        <v>154</v>
      </c>
      <c r="MR28" s="5">
        <v>1.714</v>
      </c>
      <c r="MS28" s="5">
        <v>414686</v>
      </c>
      <c r="MT28" s="5">
        <v>1000</v>
      </c>
      <c r="MU28" s="5">
        <f t="shared" si="96"/>
        <v>82937200</v>
      </c>
      <c r="MV28" s="5">
        <v>0.89224934479198192</v>
      </c>
      <c r="MW28" s="5">
        <f t="shared" si="97"/>
        <v>74000662.358881563</v>
      </c>
      <c r="MX28" s="5">
        <f t="shared" si="98"/>
        <v>33.035117738508205</v>
      </c>
      <c r="MY28" s="5">
        <f t="shared" si="145"/>
        <v>12.391266968682748</v>
      </c>
      <c r="NB28" s="5">
        <v>11</v>
      </c>
      <c r="NC28" s="5" t="s">
        <v>154</v>
      </c>
      <c r="ND28" s="5">
        <v>1.982</v>
      </c>
      <c r="NE28" s="5">
        <v>7162059</v>
      </c>
      <c r="NF28" s="5">
        <v>1000</v>
      </c>
      <c r="NG28" s="5">
        <f t="shared" si="99"/>
        <v>1432411800</v>
      </c>
      <c r="NH28" s="5">
        <v>0.89224934479198192</v>
      </c>
      <c r="NI28" s="5">
        <f t="shared" si="100"/>
        <v>1278068490.0223033</v>
      </c>
      <c r="NJ28" s="5">
        <f t="shared" si="101"/>
        <v>108458.871003853</v>
      </c>
      <c r="NK28" s="5">
        <f t="shared" si="146"/>
        <v>40682.247188241934</v>
      </c>
      <c r="NM28" s="5">
        <v>11</v>
      </c>
      <c r="NN28" s="5" t="s">
        <v>154</v>
      </c>
      <c r="NO28" s="5">
        <v>3.0110000000000001</v>
      </c>
      <c r="NP28" s="5">
        <v>28248</v>
      </c>
      <c r="NQ28" s="5">
        <v>1000</v>
      </c>
      <c r="NR28" s="5">
        <f t="shared" si="102"/>
        <v>5649600</v>
      </c>
      <c r="NS28" s="5">
        <v>0.89224934479198192</v>
      </c>
      <c r="NT28" s="5">
        <f t="shared" si="103"/>
        <v>5040851.8983367812</v>
      </c>
      <c r="NU28" s="5">
        <f t="shared" si="104"/>
        <v>1.1428328937729946</v>
      </c>
      <c r="NV28" s="5">
        <f t="shared" si="147"/>
        <v>0.42866950254050812</v>
      </c>
      <c r="NX28" s="5">
        <v>11</v>
      </c>
      <c r="NY28" s="5" t="s">
        <v>154</v>
      </c>
      <c r="NZ28" s="5">
        <v>1.7290000000000001</v>
      </c>
      <c r="OA28" s="5">
        <v>65738</v>
      </c>
      <c r="OB28" s="5">
        <v>1000</v>
      </c>
      <c r="OC28" s="5">
        <f t="shared" si="105"/>
        <v>13147600</v>
      </c>
      <c r="OD28" s="5">
        <v>0.89224934479198192</v>
      </c>
      <c r="OE28" s="5">
        <f t="shared" si="106"/>
        <v>11730937.485587062</v>
      </c>
      <c r="OF28" s="5" t="e">
        <f t="shared" si="107"/>
        <v>#DIV/0!</v>
      </c>
      <c r="OI28" s="5">
        <v>11</v>
      </c>
      <c r="OJ28" s="5" t="s">
        <v>154</v>
      </c>
      <c r="OK28" s="5">
        <v>5.1059999999999999</v>
      </c>
      <c r="OL28" s="5">
        <v>558256</v>
      </c>
      <c r="OM28" s="5">
        <v>1000</v>
      </c>
      <c r="ON28" s="5">
        <f t="shared" si="108"/>
        <v>111651200</v>
      </c>
      <c r="OO28" s="5">
        <v>0.89224934479198192</v>
      </c>
      <c r="OP28" s="5">
        <f t="shared" si="109"/>
        <v>99620710.04523854</v>
      </c>
      <c r="OQ28" s="5" t="e">
        <f t="shared" si="110"/>
        <v>#DIV/0!</v>
      </c>
      <c r="OT28" s="5">
        <v>11</v>
      </c>
      <c r="OU28" s="5" t="s">
        <v>154</v>
      </c>
      <c r="OV28" s="5">
        <v>5.101</v>
      </c>
      <c r="OW28" s="5">
        <v>1334311</v>
      </c>
      <c r="OX28" s="5">
        <v>1000</v>
      </c>
      <c r="OY28" s="5">
        <f t="shared" si="111"/>
        <v>266862200</v>
      </c>
      <c r="OZ28" s="5">
        <v>0.89224934479198192</v>
      </c>
      <c r="PA28" s="5">
        <f t="shared" si="112"/>
        <v>238107623.09974685</v>
      </c>
      <c r="PB28" s="5" t="e">
        <f t="shared" si="113"/>
        <v>#DIV/0!</v>
      </c>
      <c r="PE28" s="5">
        <v>11</v>
      </c>
      <c r="PF28" s="5" t="s">
        <v>154</v>
      </c>
      <c r="PG28" s="5">
        <v>5.1020000000000003</v>
      </c>
      <c r="PH28" s="5">
        <v>33822097</v>
      </c>
      <c r="PI28" s="5">
        <v>1000</v>
      </c>
      <c r="PJ28" s="5">
        <f t="shared" si="114"/>
        <v>6764419400</v>
      </c>
      <c r="PK28" s="5">
        <v>0.89224934479198192</v>
      </c>
      <c r="PL28" s="5">
        <f t="shared" si="115"/>
        <v>6035548777.548171</v>
      </c>
      <c r="PM28" s="5" t="e">
        <f t="shared" si="116"/>
        <v>#DIV/0!</v>
      </c>
      <c r="PP28" s="4"/>
      <c r="PQ28" s="4"/>
      <c r="PR28" s="4"/>
      <c r="PS28" s="4"/>
      <c r="PT28" s="4"/>
      <c r="PU28" s="4"/>
      <c r="PV28" s="4"/>
      <c r="PW28" s="4"/>
      <c r="PX28" s="4"/>
      <c r="PY28" s="4"/>
    </row>
    <row r="29" spans="1:441" s="5" customFormat="1" x14ac:dyDescent="0.5">
      <c r="A29" s="5">
        <v>0.36337209302325585</v>
      </c>
      <c r="C29" s="5">
        <v>10</v>
      </c>
      <c r="D29" s="5" t="s">
        <v>155</v>
      </c>
      <c r="E29" s="5">
        <v>4.4119999999999999</v>
      </c>
      <c r="F29" s="5">
        <v>14784562</v>
      </c>
      <c r="G29" s="5">
        <f t="shared" si="0"/>
        <v>1.6938510048522235</v>
      </c>
      <c r="H29" s="5">
        <f t="shared" si="1"/>
        <v>2956912400</v>
      </c>
      <c r="K29" s="5">
        <v>12</v>
      </c>
      <c r="L29" s="5" t="s">
        <v>155</v>
      </c>
      <c r="M29" s="5">
        <v>2.1030000000000002</v>
      </c>
      <c r="N29" s="5">
        <v>17496</v>
      </c>
      <c r="O29" s="5">
        <v>1000</v>
      </c>
      <c r="P29" s="5">
        <f t="shared" si="2"/>
        <v>3499200</v>
      </c>
      <c r="Q29" s="5">
        <v>1.767542130545813</v>
      </c>
      <c r="R29" s="5">
        <f t="shared" si="3"/>
        <v>6184983.4232059084</v>
      </c>
      <c r="S29" s="5">
        <f t="shared" si="4"/>
        <v>4.2802075841923992</v>
      </c>
      <c r="T29" s="5">
        <f t="shared" si="5"/>
        <v>1.5553079884420056</v>
      </c>
      <c r="W29" s="5">
        <v>12</v>
      </c>
      <c r="X29" s="5" t="s">
        <v>155</v>
      </c>
      <c r="Y29" s="5">
        <v>2.1219999999999999</v>
      </c>
      <c r="Z29" s="5">
        <v>244972</v>
      </c>
      <c r="AA29" s="5">
        <v>1000</v>
      </c>
      <c r="AB29" s="5">
        <f t="shared" si="6"/>
        <v>48994400</v>
      </c>
      <c r="AC29" s="5">
        <v>1.767542130545813</v>
      </c>
      <c r="AD29" s="5">
        <f t="shared" si="7"/>
        <v>86599666.160813779</v>
      </c>
      <c r="AE29" s="5">
        <f t="shared" si="8"/>
        <v>34.000807683589379</v>
      </c>
      <c r="AF29" s="5">
        <f t="shared" si="117"/>
        <v>12.354944652467072</v>
      </c>
      <c r="AH29" s="5">
        <v>12</v>
      </c>
      <c r="AI29" s="5" t="s">
        <v>155</v>
      </c>
      <c r="AJ29" s="5">
        <v>2.1840000000000002</v>
      </c>
      <c r="AK29" s="5">
        <v>234939</v>
      </c>
      <c r="AL29" s="5">
        <v>1000</v>
      </c>
      <c r="AM29" s="5">
        <f t="shared" si="9"/>
        <v>46987800</v>
      </c>
      <c r="AN29" s="5">
        <v>1.767542130545813</v>
      </c>
      <c r="AO29" s="5">
        <f t="shared" si="10"/>
        <v>83052916.121660545</v>
      </c>
      <c r="AP29" s="5">
        <f t="shared" si="11"/>
        <v>16.799507121519291</v>
      </c>
      <c r="AQ29" s="5">
        <f t="shared" si="118"/>
        <v>6.1044720645055568</v>
      </c>
      <c r="AS29" s="5">
        <v>12</v>
      </c>
      <c r="AT29" s="5" t="s">
        <v>155</v>
      </c>
      <c r="AU29" s="5">
        <v>2.456</v>
      </c>
      <c r="AV29" s="5">
        <v>257555</v>
      </c>
      <c r="AW29" s="5">
        <v>1000</v>
      </c>
      <c r="AX29" s="5">
        <f t="shared" si="12"/>
        <v>51511000</v>
      </c>
      <c r="AY29" s="5">
        <v>1.767542130545813</v>
      </c>
      <c r="AZ29" s="5">
        <f t="shared" si="13"/>
        <v>91047862.686545372</v>
      </c>
      <c r="BA29" s="5">
        <f t="shared" si="14"/>
        <v>31.790260599505896</v>
      </c>
      <c r="BB29" s="5">
        <f t="shared" si="119"/>
        <v>11.551693531797202</v>
      </c>
      <c r="BD29" s="5">
        <v>12</v>
      </c>
      <c r="BE29" s="5" t="s">
        <v>155</v>
      </c>
      <c r="BF29" s="5">
        <v>2.254</v>
      </c>
      <c r="BG29" s="5">
        <v>45397</v>
      </c>
      <c r="BH29" s="5">
        <v>1000</v>
      </c>
      <c r="BI29" s="5">
        <f t="shared" si="15"/>
        <v>9079400</v>
      </c>
      <c r="BJ29" s="5">
        <v>1.767542130545813</v>
      </c>
      <c r="BK29" s="5">
        <f t="shared" si="16"/>
        <v>16048222.020077655</v>
      </c>
      <c r="BL29" s="5">
        <f t="shared" si="17"/>
        <v>20.450459511030335</v>
      </c>
      <c r="BM29" s="5">
        <f t="shared" si="120"/>
        <v>7.4311262758104419</v>
      </c>
      <c r="BO29" s="5">
        <v>12</v>
      </c>
      <c r="BP29" s="5" t="s">
        <v>155</v>
      </c>
      <c r="BQ29" s="5">
        <v>2.2080000000000002</v>
      </c>
      <c r="BR29" s="5">
        <v>2373536</v>
      </c>
      <c r="BS29" s="5">
        <v>1000</v>
      </c>
      <c r="BT29" s="5">
        <f t="shared" si="18"/>
        <v>474707200</v>
      </c>
      <c r="BU29" s="5">
        <v>1.767542130545813</v>
      </c>
      <c r="BV29" s="5">
        <f t="shared" si="19"/>
        <v>839064975.67343736</v>
      </c>
      <c r="BW29" s="5">
        <f t="shared" si="20"/>
        <v>91.167065451682063</v>
      </c>
      <c r="BX29" s="5">
        <f t="shared" si="121"/>
        <v>33.127567387965868</v>
      </c>
      <c r="BZ29" s="5">
        <v>12</v>
      </c>
      <c r="CA29" s="5" t="s">
        <v>155</v>
      </c>
      <c r="CB29" s="5">
        <v>2.2690000000000001</v>
      </c>
      <c r="CC29" s="5">
        <v>281922</v>
      </c>
      <c r="CD29" s="5">
        <v>1000</v>
      </c>
      <c r="CE29" s="5">
        <f t="shared" si="21"/>
        <v>56384400</v>
      </c>
      <c r="CF29" s="5">
        <v>1.767542130545813</v>
      </c>
      <c r="CG29" s="5">
        <f t="shared" si="22"/>
        <v>99661802.505547345</v>
      </c>
      <c r="CH29" s="5">
        <f t="shared" si="23"/>
        <v>21.530414618370223</v>
      </c>
      <c r="CI29" s="5">
        <f t="shared" si="122"/>
        <v>7.8235518235356922</v>
      </c>
      <c r="CK29" s="5">
        <v>12</v>
      </c>
      <c r="CL29" s="5" t="s">
        <v>155</v>
      </c>
      <c r="CM29" s="5">
        <v>2.3180000000000001</v>
      </c>
      <c r="CN29" s="5">
        <v>39430932</v>
      </c>
      <c r="CO29" s="5">
        <v>1000</v>
      </c>
      <c r="CP29" s="5">
        <f t="shared" si="24"/>
        <v>7886186400</v>
      </c>
      <c r="CQ29" s="5">
        <v>1.767542130545813</v>
      </c>
      <c r="CR29" s="5">
        <f t="shared" si="25"/>
        <v>13939166711.337416</v>
      </c>
      <c r="CS29" s="5">
        <f t="shared" si="26"/>
        <v>1088.4728914486689</v>
      </c>
      <c r="CT29" s="5">
        <f t="shared" si="123"/>
        <v>395.52067276477794</v>
      </c>
      <c r="CV29" s="5">
        <v>12</v>
      </c>
      <c r="CW29" s="5" t="s">
        <v>155</v>
      </c>
      <c r="CX29" s="5">
        <v>2.3180000000000001</v>
      </c>
      <c r="CY29" s="5">
        <v>723314</v>
      </c>
      <c r="CZ29" s="5">
        <v>1000</v>
      </c>
      <c r="DA29" s="5">
        <f t="shared" si="27"/>
        <v>144662800</v>
      </c>
      <c r="DB29" s="5">
        <v>1.767542130545813</v>
      </c>
      <c r="DC29" s="5">
        <f t="shared" si="28"/>
        <v>255697593.72272283</v>
      </c>
      <c r="DD29" s="5">
        <f t="shared" si="29"/>
        <v>30.287506442696859</v>
      </c>
      <c r="DE29" s="5">
        <f t="shared" si="124"/>
        <v>11.005634608538104</v>
      </c>
      <c r="DG29" s="5">
        <v>12</v>
      </c>
      <c r="DH29" s="5" t="s">
        <v>155</v>
      </c>
      <c r="DI29" s="5">
        <v>2.41</v>
      </c>
      <c r="DJ29" s="5">
        <v>185784</v>
      </c>
      <c r="DK29" s="5">
        <v>1000</v>
      </c>
      <c r="DL29" s="5">
        <f t="shared" si="30"/>
        <v>37156800</v>
      </c>
      <c r="DM29" s="5">
        <v>1.767542130545813</v>
      </c>
      <c r="DN29" s="5">
        <f t="shared" si="31"/>
        <v>65676209.436264664</v>
      </c>
      <c r="DO29" s="5">
        <f t="shared" si="32"/>
        <v>4.2839293306720734</v>
      </c>
      <c r="DP29" s="5">
        <f t="shared" si="125"/>
        <v>1.5566603672500268</v>
      </c>
      <c r="DR29" s="5">
        <v>12</v>
      </c>
      <c r="DS29" s="5" t="s">
        <v>155</v>
      </c>
      <c r="DT29" s="5">
        <v>3.5470000000000002</v>
      </c>
      <c r="DU29" s="5">
        <v>574745</v>
      </c>
      <c r="DV29" s="5">
        <v>1000</v>
      </c>
      <c r="DW29" s="5">
        <f t="shared" si="33"/>
        <v>114949000</v>
      </c>
      <c r="DX29" s="5">
        <v>1.767542130545813</v>
      </c>
      <c r="DY29" s="5">
        <f t="shared" si="34"/>
        <v>203177200.36411065</v>
      </c>
      <c r="DZ29" s="5">
        <f t="shared" si="35"/>
        <v>162.61860083255394</v>
      </c>
      <c r="EA29" s="5">
        <f t="shared" si="126"/>
        <v>59.091061349038497</v>
      </c>
      <c r="EC29" s="5">
        <v>12</v>
      </c>
      <c r="ED29" s="5" t="s">
        <v>155</v>
      </c>
      <c r="EE29" s="5">
        <v>2.21</v>
      </c>
      <c r="EF29" s="5">
        <v>2333512</v>
      </c>
      <c r="EG29" s="5">
        <v>1000</v>
      </c>
      <c r="EH29" s="5">
        <f t="shared" si="36"/>
        <v>466702400</v>
      </c>
      <c r="EI29" s="5">
        <v>1.767542130545813</v>
      </c>
      <c r="EJ29" s="5">
        <f t="shared" si="37"/>
        <v>824916154.42684424</v>
      </c>
      <c r="EK29" s="5">
        <f t="shared" si="38"/>
        <v>88.929205042145597</v>
      </c>
      <c r="EL29" s="5">
        <f t="shared" si="127"/>
        <v>32.314391367058725</v>
      </c>
      <c r="EN29" s="5">
        <v>12</v>
      </c>
      <c r="EO29" s="5" t="s">
        <v>155</v>
      </c>
      <c r="EP29" s="5">
        <v>3.5129999999999999</v>
      </c>
      <c r="EQ29" s="5">
        <v>140899</v>
      </c>
      <c r="ER29" s="5">
        <v>1000</v>
      </c>
      <c r="ES29" s="5">
        <f t="shared" si="39"/>
        <v>28179800</v>
      </c>
      <c r="ET29" s="5">
        <v>1.767542130545813</v>
      </c>
      <c r="EU29" s="5">
        <f t="shared" si="40"/>
        <v>49808983.730354898</v>
      </c>
      <c r="EV29" s="5">
        <f t="shared" si="41"/>
        <v>2.960837692842452</v>
      </c>
      <c r="EW29" s="5">
        <f t="shared" si="128"/>
        <v>1.0758857895503098</v>
      </c>
      <c r="EY29" s="5">
        <v>12</v>
      </c>
      <c r="EZ29" s="5" t="s">
        <v>155</v>
      </c>
      <c r="FA29" s="5">
        <v>4.1529999999999996</v>
      </c>
      <c r="FB29" s="5">
        <v>1557417</v>
      </c>
      <c r="FC29" s="5">
        <v>1000</v>
      </c>
      <c r="FD29" s="5">
        <f t="shared" si="42"/>
        <v>311483400</v>
      </c>
      <c r="FE29" s="5">
        <v>1.767542130545813</v>
      </c>
      <c r="FF29" s="5">
        <f t="shared" si="43"/>
        <v>550560032.46565366</v>
      </c>
      <c r="FG29" s="5">
        <f t="shared" si="44"/>
        <v>22.181104885974808</v>
      </c>
      <c r="FH29" s="5">
        <f t="shared" si="129"/>
        <v>8.0599945079850333</v>
      </c>
      <c r="FJ29" s="5">
        <v>12</v>
      </c>
      <c r="FK29" s="5" t="s">
        <v>155</v>
      </c>
      <c r="FL29" s="5">
        <v>3.9089999999999998</v>
      </c>
      <c r="FM29" s="5">
        <v>347851</v>
      </c>
      <c r="FN29" s="5">
        <v>1000</v>
      </c>
      <c r="FO29" s="5">
        <f t="shared" si="45"/>
        <v>69570200</v>
      </c>
      <c r="FP29" s="5">
        <v>1.767542130545813</v>
      </c>
      <c r="FQ29" s="5">
        <f t="shared" si="46"/>
        <v>122968259.53049833</v>
      </c>
      <c r="FR29" s="5">
        <f t="shared" si="47"/>
        <v>5.2572102933119096</v>
      </c>
      <c r="FS29" s="5">
        <f t="shared" si="130"/>
        <v>1.9103235077441534</v>
      </c>
      <c r="FU29" s="5">
        <v>12</v>
      </c>
      <c r="FV29" s="5" t="s">
        <v>155</v>
      </c>
      <c r="FW29" s="5">
        <v>4.2430000000000003</v>
      </c>
      <c r="FX29" s="5">
        <v>104372</v>
      </c>
      <c r="FY29" s="5">
        <v>1000</v>
      </c>
      <c r="FZ29" s="5">
        <f t="shared" si="48"/>
        <v>20874400</v>
      </c>
      <c r="GA29" s="5">
        <v>1.767542130545813</v>
      </c>
      <c r="GB29" s="5">
        <f t="shared" si="49"/>
        <v>36896381.44986552</v>
      </c>
      <c r="GC29" s="5">
        <f t="shared" si="50"/>
        <v>4.3144884675059991</v>
      </c>
      <c r="GD29" s="5">
        <f t="shared" si="131"/>
        <v>1.5677647047623544</v>
      </c>
      <c r="GF29" s="5">
        <v>12</v>
      </c>
      <c r="GG29" s="5" t="s">
        <v>155</v>
      </c>
      <c r="GH29" s="5">
        <v>5.2880000000000003</v>
      </c>
      <c r="GI29" s="5">
        <v>71485</v>
      </c>
      <c r="GJ29" s="5">
        <v>1000</v>
      </c>
      <c r="GK29" s="5">
        <f t="shared" si="51"/>
        <v>14297000</v>
      </c>
      <c r="GL29" s="5">
        <v>1.767542130545813</v>
      </c>
      <c r="GM29" s="5">
        <f t="shared" si="52"/>
        <v>25270549.840413488</v>
      </c>
      <c r="GN29" s="5">
        <f t="shared" si="53"/>
        <v>4.669873262991115</v>
      </c>
      <c r="GO29" s="5">
        <f t="shared" si="132"/>
        <v>1.6969016217264228</v>
      </c>
      <c r="GQ29" s="5">
        <v>12</v>
      </c>
      <c r="GR29" s="5" t="s">
        <v>155</v>
      </c>
      <c r="GS29" s="5">
        <v>6.0279999999999996</v>
      </c>
      <c r="GT29" s="5">
        <v>158561</v>
      </c>
      <c r="GU29" s="5">
        <v>1000</v>
      </c>
      <c r="GV29" s="5">
        <f t="shared" si="54"/>
        <v>31712200</v>
      </c>
      <c r="GW29" s="5">
        <v>1.767542130545813</v>
      </c>
      <c r="GX29" s="5">
        <f t="shared" si="55"/>
        <v>56052649.552294932</v>
      </c>
      <c r="GY29" s="5">
        <f t="shared" si="56"/>
        <v>3.6942280433287706</v>
      </c>
      <c r="GZ29" s="5">
        <f t="shared" si="133"/>
        <v>1.3423793762095826</v>
      </c>
      <c r="HB29" s="5">
        <v>12</v>
      </c>
      <c r="HC29" s="5" t="s">
        <v>155</v>
      </c>
      <c r="HD29" s="5">
        <v>6.383</v>
      </c>
      <c r="HE29" s="5">
        <v>324043</v>
      </c>
      <c r="HF29" s="5">
        <v>1000</v>
      </c>
      <c r="HG29" s="5">
        <f t="shared" si="57"/>
        <v>64808600</v>
      </c>
      <c r="HH29" s="5">
        <v>1.767542130545813</v>
      </c>
      <c r="HI29" s="5">
        <f t="shared" si="58"/>
        <v>114551930.92169137</v>
      </c>
      <c r="HJ29" s="5">
        <f t="shared" si="59"/>
        <v>5.6857086511669754</v>
      </c>
      <c r="HK29" s="5">
        <f t="shared" si="134"/>
        <v>2.0660278528949769</v>
      </c>
      <c r="HM29" s="5">
        <v>12</v>
      </c>
      <c r="HN29" s="5" t="s">
        <v>155</v>
      </c>
      <c r="HO29" s="5">
        <v>7.0250000000000004</v>
      </c>
      <c r="HP29" s="5">
        <v>198616</v>
      </c>
      <c r="HQ29" s="5">
        <v>1000</v>
      </c>
      <c r="HR29" s="5">
        <f t="shared" si="60"/>
        <v>39723200</v>
      </c>
      <c r="HS29" s="5">
        <v>1.767542130545813</v>
      </c>
      <c r="HT29" s="5">
        <f t="shared" si="61"/>
        <v>70212429.560097441</v>
      </c>
      <c r="HU29" s="5">
        <f t="shared" si="62"/>
        <v>5.7621770246863884</v>
      </c>
      <c r="HV29" s="5">
        <f t="shared" si="135"/>
        <v>2.09381432583081</v>
      </c>
      <c r="HX29" s="5">
        <v>12</v>
      </c>
      <c r="HY29" s="5" t="s">
        <v>155</v>
      </c>
      <c r="HZ29" s="5">
        <v>9.1539999999999999</v>
      </c>
      <c r="IA29" s="5">
        <v>99422</v>
      </c>
      <c r="IB29" s="5">
        <v>1000</v>
      </c>
      <c r="IC29" s="5">
        <f t="shared" si="63"/>
        <v>19884400</v>
      </c>
      <c r="ID29" s="5">
        <v>1.767542130545813</v>
      </c>
      <c r="IE29" s="5">
        <f t="shared" si="64"/>
        <v>35146514.740625165</v>
      </c>
      <c r="IF29" s="5">
        <f t="shared" si="65"/>
        <v>2.4144562948919268</v>
      </c>
      <c r="IG29" s="5">
        <f t="shared" si="136"/>
        <v>0.87734603738805483</v>
      </c>
      <c r="II29" s="5">
        <v>12</v>
      </c>
      <c r="IJ29" s="5" t="s">
        <v>155</v>
      </c>
      <c r="IK29" s="5">
        <v>1.587</v>
      </c>
      <c r="IL29" s="5">
        <v>102792</v>
      </c>
      <c r="IM29" s="5">
        <v>1000</v>
      </c>
      <c r="IN29" s="5">
        <f t="shared" si="66"/>
        <v>205584000</v>
      </c>
      <c r="IO29" s="5">
        <v>1.767542130545813</v>
      </c>
      <c r="IP29" s="5">
        <f t="shared" si="67"/>
        <v>363378381.36613041</v>
      </c>
      <c r="IQ29" s="5">
        <f t="shared" si="68"/>
        <v>13657.196062935473</v>
      </c>
      <c r="IR29" s="5">
        <f t="shared" si="137"/>
        <v>4962.6439182178319</v>
      </c>
      <c r="IT29" s="5">
        <v>12</v>
      </c>
      <c r="IU29" s="5" t="s">
        <v>155</v>
      </c>
      <c r="IX29" s="5">
        <v>1000</v>
      </c>
      <c r="IY29" s="5">
        <f t="shared" si="69"/>
        <v>0</v>
      </c>
      <c r="IZ29" s="5">
        <v>1.767542130545813</v>
      </c>
      <c r="JA29" s="5">
        <f t="shared" si="70"/>
        <v>0</v>
      </c>
      <c r="JB29" s="5" t="e">
        <f t="shared" si="71"/>
        <v>#DIV/0!</v>
      </c>
      <c r="JC29" s="5" t="e">
        <f t="shared" si="138"/>
        <v>#DIV/0!</v>
      </c>
      <c r="JE29" s="5">
        <v>12</v>
      </c>
      <c r="JF29" s="5" t="s">
        <v>155</v>
      </c>
      <c r="JG29" s="5">
        <v>2.1320000000000001</v>
      </c>
      <c r="JH29" s="5">
        <v>6725</v>
      </c>
      <c r="JI29" s="5">
        <v>1000</v>
      </c>
      <c r="JJ29" s="5">
        <f t="shared" si="72"/>
        <v>1345000</v>
      </c>
      <c r="JK29" s="5">
        <v>1.767542130545813</v>
      </c>
      <c r="JL29" s="5">
        <f t="shared" si="73"/>
        <v>2377344.1655841186</v>
      </c>
      <c r="JM29" s="5">
        <f t="shared" si="74"/>
        <v>182.23271094840953</v>
      </c>
      <c r="JN29" s="5">
        <f t="shared" si="139"/>
        <v>66.218281594625566</v>
      </c>
      <c r="JP29" s="5">
        <v>12</v>
      </c>
      <c r="JQ29" s="5" t="s">
        <v>155</v>
      </c>
      <c r="JR29" s="5">
        <v>2.1739999999999999</v>
      </c>
      <c r="JS29" s="5">
        <v>235370</v>
      </c>
      <c r="JT29" s="5">
        <v>1000</v>
      </c>
      <c r="JU29" s="5">
        <f t="shared" si="75"/>
        <v>47074000</v>
      </c>
      <c r="JV29" s="5">
        <v>1.767542130545813</v>
      </c>
      <c r="JW29" s="5">
        <f t="shared" si="76"/>
        <v>83205278.253313601</v>
      </c>
      <c r="JX29" s="5">
        <f t="shared" si="77"/>
        <v>155.69494531246406</v>
      </c>
      <c r="JY29" s="5">
        <f t="shared" si="140"/>
        <v>56.575198151331421</v>
      </c>
      <c r="KA29" s="5">
        <v>12</v>
      </c>
      <c r="KB29" s="5" t="s">
        <v>155</v>
      </c>
      <c r="KC29" s="5">
        <v>2.464</v>
      </c>
      <c r="KD29" s="5">
        <v>459028</v>
      </c>
      <c r="KE29" s="5">
        <v>1000</v>
      </c>
      <c r="KF29" s="5">
        <f t="shared" si="78"/>
        <v>91805600</v>
      </c>
      <c r="KG29" s="5">
        <v>1.767542130545813</v>
      </c>
      <c r="KH29" s="5">
        <f t="shared" si="79"/>
        <v>162270265.82003668</v>
      </c>
      <c r="KI29" s="5">
        <f t="shared" si="80"/>
        <v>735.96146093592483</v>
      </c>
      <c r="KJ29" s="5">
        <f t="shared" si="141"/>
        <v>267.42785644474014</v>
      </c>
      <c r="KL29" s="5">
        <v>12</v>
      </c>
      <c r="KM29" s="5" t="s">
        <v>155</v>
      </c>
      <c r="KN29" s="5">
        <v>2.1280000000000001</v>
      </c>
      <c r="KO29" s="5">
        <v>47341</v>
      </c>
      <c r="KP29" s="5">
        <v>1000</v>
      </c>
      <c r="KQ29" s="5">
        <f t="shared" si="81"/>
        <v>9468200</v>
      </c>
      <c r="KR29" s="5">
        <v>1.767542130545813</v>
      </c>
      <c r="KS29" s="5">
        <f t="shared" si="82"/>
        <v>16735442.400433866</v>
      </c>
      <c r="KT29" s="5">
        <f t="shared" si="83"/>
        <v>24.123560102882955</v>
      </c>
      <c r="KU29" s="5">
        <f t="shared" si="142"/>
        <v>8.7658285257568878</v>
      </c>
      <c r="KW29" s="5">
        <v>12</v>
      </c>
      <c r="KX29" s="5" t="s">
        <v>155</v>
      </c>
      <c r="KY29" s="5">
        <v>2.9359999999999999</v>
      </c>
      <c r="KZ29" s="5">
        <v>31734</v>
      </c>
      <c r="LA29" s="5">
        <v>1000</v>
      </c>
      <c r="LB29" s="5">
        <f t="shared" si="84"/>
        <v>6346800</v>
      </c>
      <c r="LC29" s="5">
        <v>1.767542130545813</v>
      </c>
      <c r="LD29" s="5">
        <f>LB29*31</f>
        <v>196750800</v>
      </c>
      <c r="LE29" s="5">
        <f t="shared" si="85"/>
        <v>1061.8309615157325</v>
      </c>
      <c r="LF29" s="5">
        <f t="shared" si="143"/>
        <v>385.83973892286792</v>
      </c>
      <c r="LH29" s="5">
        <v>12</v>
      </c>
      <c r="LI29" s="5" t="s">
        <v>155</v>
      </c>
      <c r="LJ29" s="5">
        <v>3.8359999999999999</v>
      </c>
      <c r="LK29" s="5">
        <v>57540</v>
      </c>
      <c r="LL29" s="5">
        <v>1000</v>
      </c>
      <c r="LM29" s="5">
        <f t="shared" si="86"/>
        <v>11508000</v>
      </c>
      <c r="LN29" s="5">
        <v>1.767542130545813</v>
      </c>
      <c r="LO29" s="5">
        <f t="shared" si="87"/>
        <v>20340874.838321216</v>
      </c>
      <c r="LP29" s="5">
        <f t="shared" si="88"/>
        <v>598.50042482643687</v>
      </c>
      <c r="LQ29" s="5">
        <f t="shared" si="89"/>
        <v>217.47835204449015</v>
      </c>
      <c r="LS29" s="5">
        <v>12</v>
      </c>
      <c r="LT29" s="5" t="s">
        <v>155</v>
      </c>
      <c r="LU29" s="5">
        <v>3.9969999999999999</v>
      </c>
      <c r="LV29" s="5">
        <v>7872</v>
      </c>
      <c r="LW29" s="5">
        <v>1000</v>
      </c>
      <c r="LX29" s="5">
        <f t="shared" si="90"/>
        <v>1574400</v>
      </c>
      <c r="LY29" s="5">
        <v>1.767542130545813</v>
      </c>
      <c r="LZ29" s="5">
        <f t="shared" si="91"/>
        <v>2782818.3303313279</v>
      </c>
      <c r="MA29" s="5">
        <f t="shared" si="92"/>
        <v>0.87418425841672942</v>
      </c>
      <c r="ME29" s="5">
        <v>12</v>
      </c>
      <c r="MF29" s="5" t="s">
        <v>155</v>
      </c>
      <c r="MG29" s="5">
        <v>1.8919999999999999</v>
      </c>
      <c r="MH29" s="5">
        <v>292072</v>
      </c>
      <c r="MI29" s="5">
        <v>1000</v>
      </c>
      <c r="MJ29" s="5">
        <f t="shared" si="93"/>
        <v>58414400</v>
      </c>
      <c r="MK29" s="5">
        <v>1.767542130545813</v>
      </c>
      <c r="ML29" s="5">
        <f t="shared" si="94"/>
        <v>103249913.03055534</v>
      </c>
      <c r="MM29" s="5">
        <f t="shared" si="95"/>
        <v>13.94187186910095</v>
      </c>
      <c r="MN29" s="5">
        <f t="shared" si="144"/>
        <v>5.066087161737264</v>
      </c>
      <c r="MP29" s="5">
        <v>12</v>
      </c>
      <c r="MQ29" s="5" t="s">
        <v>155</v>
      </c>
      <c r="MR29" s="5">
        <v>1.75</v>
      </c>
      <c r="MS29" s="5">
        <v>182733</v>
      </c>
      <c r="MT29" s="5">
        <v>1000</v>
      </c>
      <c r="MU29" s="5">
        <f t="shared" si="96"/>
        <v>36546600</v>
      </c>
      <c r="MV29" s="5">
        <v>1.767542130545813</v>
      </c>
      <c r="MW29" s="5">
        <f t="shared" si="97"/>
        <v>64597655.228205606</v>
      </c>
      <c r="MX29" s="5">
        <f t="shared" si="98"/>
        <v>28.837460072263944</v>
      </c>
      <c r="MY29" s="5">
        <f t="shared" si="145"/>
        <v>10.478728223933119</v>
      </c>
      <c r="NB29" s="5">
        <v>12</v>
      </c>
      <c r="NC29" s="5" t="s">
        <v>155</v>
      </c>
      <c r="ND29" s="5">
        <v>1.9850000000000001</v>
      </c>
      <c r="NE29" s="5">
        <v>3331902</v>
      </c>
      <c r="NF29" s="5">
        <v>1000</v>
      </c>
      <c r="NG29" s="5">
        <f t="shared" si="99"/>
        <v>666380400</v>
      </c>
      <c r="NH29" s="5">
        <v>1.767542130545813</v>
      </c>
      <c r="NI29" s="5">
        <f t="shared" si="100"/>
        <v>1177855431.9699712</v>
      </c>
      <c r="NJ29" s="5">
        <f t="shared" si="101"/>
        <v>99954.635729255257</v>
      </c>
      <c r="NK29" s="5">
        <f t="shared" si="146"/>
        <v>36320.725192316597</v>
      </c>
      <c r="NM29" s="5">
        <v>12</v>
      </c>
      <c r="NN29" s="5" t="s">
        <v>155</v>
      </c>
      <c r="NO29" s="5">
        <v>3.085</v>
      </c>
      <c r="NP29" s="5">
        <v>9954</v>
      </c>
      <c r="NQ29" s="5">
        <v>1000</v>
      </c>
      <c r="NR29" s="5">
        <f t="shared" si="102"/>
        <v>1990800</v>
      </c>
      <c r="NS29" s="5">
        <v>1.767542130545813</v>
      </c>
      <c r="NT29" s="5">
        <f t="shared" si="103"/>
        <v>3518822.8734906046</v>
      </c>
      <c r="NU29" s="5">
        <f t="shared" si="104"/>
        <v>0.7977672441661563</v>
      </c>
      <c r="NV29" s="5">
        <f t="shared" si="147"/>
        <v>0.28988635325805101</v>
      </c>
      <c r="NX29" s="5">
        <v>12</v>
      </c>
      <c r="NY29" s="5" t="s">
        <v>155</v>
      </c>
      <c r="NZ29" s="5">
        <v>1.7390000000000001</v>
      </c>
      <c r="OA29" s="5">
        <v>29858</v>
      </c>
      <c r="OB29" s="5">
        <v>1000</v>
      </c>
      <c r="OC29" s="5">
        <f t="shared" si="105"/>
        <v>5971600</v>
      </c>
      <c r="OD29" s="5">
        <v>1.767542130545813</v>
      </c>
      <c r="OE29" s="5">
        <f t="shared" si="106"/>
        <v>10555054.586767377</v>
      </c>
      <c r="OF29" s="5" t="e">
        <f t="shared" si="107"/>
        <v>#DIV/0!</v>
      </c>
      <c r="OI29" s="5">
        <v>12</v>
      </c>
      <c r="OJ29" s="5" t="s">
        <v>155</v>
      </c>
      <c r="OK29" s="5">
        <v>5.0860000000000003</v>
      </c>
      <c r="OL29" s="5">
        <v>164262</v>
      </c>
      <c r="OM29" s="5">
        <v>1000</v>
      </c>
      <c r="ON29" s="5">
        <f t="shared" si="108"/>
        <v>32852400</v>
      </c>
      <c r="OO29" s="5">
        <v>1.767542130545813</v>
      </c>
      <c r="OP29" s="5">
        <f t="shared" si="109"/>
        <v>58068001.089543268</v>
      </c>
      <c r="OQ29" s="5" t="e">
        <f t="shared" si="110"/>
        <v>#DIV/0!</v>
      </c>
      <c r="OT29" s="5">
        <v>12</v>
      </c>
      <c r="OU29" s="5" t="s">
        <v>155</v>
      </c>
      <c r="OV29" s="5">
        <v>5.1059999999999999</v>
      </c>
      <c r="OW29" s="5">
        <v>523821</v>
      </c>
      <c r="OX29" s="5">
        <v>1000</v>
      </c>
      <c r="OY29" s="5">
        <f t="shared" si="111"/>
        <v>104764200</v>
      </c>
      <c r="OZ29" s="5">
        <v>1.767542130545813</v>
      </c>
      <c r="PA29" s="5">
        <f t="shared" si="112"/>
        <v>185175137.27292767</v>
      </c>
      <c r="PB29" s="5" t="e">
        <f t="shared" si="113"/>
        <v>#DIV/0!</v>
      </c>
      <c r="PE29" s="5">
        <v>12</v>
      </c>
      <c r="PF29" s="5" t="s">
        <v>155</v>
      </c>
      <c r="PG29" s="5">
        <v>5.101</v>
      </c>
      <c r="PH29" s="5">
        <v>12957990</v>
      </c>
      <c r="PI29" s="5">
        <v>1000</v>
      </c>
      <c r="PJ29" s="5">
        <f t="shared" si="114"/>
        <v>2591598000</v>
      </c>
      <c r="PK29" s="5">
        <v>1.767542130545813</v>
      </c>
      <c r="PL29" s="5">
        <f t="shared" si="115"/>
        <v>4580758650.4382677</v>
      </c>
      <c r="PM29" s="5" t="e">
        <f t="shared" si="116"/>
        <v>#DIV/0!</v>
      </c>
      <c r="PP29" s="4"/>
      <c r="PQ29" s="4"/>
      <c r="PR29" s="4"/>
      <c r="PS29" s="4"/>
      <c r="PT29" s="4"/>
      <c r="PU29" s="4"/>
      <c r="PV29" s="4"/>
      <c r="PW29" s="4"/>
      <c r="PX29" s="4"/>
      <c r="PY29" s="4"/>
    </row>
    <row r="30" spans="1:441" s="5" customFormat="1" x14ac:dyDescent="0.5">
      <c r="A30" s="5">
        <v>0.63532401524777637</v>
      </c>
      <c r="C30" s="5">
        <v>11</v>
      </c>
      <c r="D30" s="5" t="s">
        <v>156</v>
      </c>
      <c r="E30" s="5">
        <v>4.4160000000000004</v>
      </c>
      <c r="F30" s="5">
        <v>19849442</v>
      </c>
      <c r="G30" s="5">
        <f t="shared" si="0"/>
        <v>1.2616397579337495</v>
      </c>
      <c r="H30" s="5">
        <f t="shared" si="1"/>
        <v>3969888400</v>
      </c>
      <c r="K30" s="5">
        <v>13</v>
      </c>
      <c r="L30" s="5" t="s">
        <v>156</v>
      </c>
      <c r="M30" s="5">
        <v>2.0579999999999998</v>
      </c>
      <c r="N30" s="5">
        <v>9257</v>
      </c>
      <c r="O30" s="5">
        <v>1000</v>
      </c>
      <c r="P30" s="5">
        <f t="shared" si="2"/>
        <v>1851400</v>
      </c>
      <c r="Q30" s="5">
        <v>1.3165274981869346</v>
      </c>
      <c r="R30" s="5">
        <f t="shared" si="3"/>
        <v>2437419.0101432907</v>
      </c>
      <c r="S30" s="5">
        <f t="shared" si="4"/>
        <v>1.6867724000563942</v>
      </c>
      <c r="T30" s="5">
        <f t="shared" si="5"/>
        <v>1.0716470140129568</v>
      </c>
      <c r="W30" s="5">
        <v>13</v>
      </c>
      <c r="X30" s="5" t="s">
        <v>156</v>
      </c>
      <c r="Y30" s="5">
        <v>2.1030000000000002</v>
      </c>
      <c r="Z30" s="5">
        <v>709571</v>
      </c>
      <c r="AA30" s="5">
        <v>1000</v>
      </c>
      <c r="AB30" s="5">
        <f t="shared" si="6"/>
        <v>141914200</v>
      </c>
      <c r="AC30" s="5">
        <v>1.3165274981869346</v>
      </c>
      <c r="AD30" s="5">
        <f t="shared" si="7"/>
        <v>186833946.68320027</v>
      </c>
      <c r="AE30" s="5">
        <f t="shared" si="8"/>
        <v>73.354845019206124</v>
      </c>
      <c r="AF30" s="5">
        <f t="shared" si="117"/>
        <v>46.604094675480383</v>
      </c>
      <c r="AH30" s="5">
        <v>13</v>
      </c>
      <c r="AI30" s="5" t="s">
        <v>156</v>
      </c>
      <c r="AJ30" s="5">
        <v>2.161</v>
      </c>
      <c r="AK30" s="5">
        <v>526700</v>
      </c>
      <c r="AL30" s="5">
        <v>1000</v>
      </c>
      <c r="AM30" s="5">
        <f t="shared" si="9"/>
        <v>105340000</v>
      </c>
      <c r="AN30" s="5">
        <v>1.3165274981869346</v>
      </c>
      <c r="AO30" s="5">
        <f t="shared" si="10"/>
        <v>138683006.65901169</v>
      </c>
      <c r="AP30" s="5">
        <f t="shared" si="11"/>
        <v>28.052069292653663</v>
      </c>
      <c r="AQ30" s="5">
        <f t="shared" si="118"/>
        <v>17.822153299017575</v>
      </c>
      <c r="AS30" s="5">
        <v>13</v>
      </c>
      <c r="AT30" s="5" t="s">
        <v>156</v>
      </c>
      <c r="AU30" s="5">
        <v>2.4540000000000002</v>
      </c>
      <c r="AV30" s="5">
        <v>619465</v>
      </c>
      <c r="AW30" s="5">
        <v>1000</v>
      </c>
      <c r="AX30" s="5">
        <f t="shared" si="12"/>
        <v>123893000</v>
      </c>
      <c r="AY30" s="5">
        <v>1.3165274981869346</v>
      </c>
      <c r="AZ30" s="5">
        <f t="shared" si="13"/>
        <v>163108541.33287388</v>
      </c>
      <c r="BA30" s="5">
        <f t="shared" si="14"/>
        <v>56.950958341865537</v>
      </c>
      <c r="BB30" s="5">
        <f t="shared" si="119"/>
        <v>36.182311525962859</v>
      </c>
      <c r="BD30" s="5">
        <v>13</v>
      </c>
      <c r="BE30" s="5" t="s">
        <v>156</v>
      </c>
      <c r="BF30" s="5">
        <v>2.29</v>
      </c>
      <c r="BG30" s="5">
        <v>26797</v>
      </c>
      <c r="BH30" s="5">
        <v>1000</v>
      </c>
      <c r="BI30" s="5">
        <f t="shared" si="15"/>
        <v>5359400</v>
      </c>
      <c r="BJ30" s="5">
        <v>1.3165274981869346</v>
      </c>
      <c r="BK30" s="5">
        <f t="shared" si="16"/>
        <v>7055797.4737830572</v>
      </c>
      <c r="BL30" s="5">
        <f t="shared" si="17"/>
        <v>8.9912951338226996</v>
      </c>
      <c r="BM30" s="5">
        <f t="shared" si="120"/>
        <v>5.71238572669803</v>
      </c>
      <c r="BO30" s="5">
        <v>13</v>
      </c>
      <c r="BP30" s="5" t="s">
        <v>156</v>
      </c>
      <c r="BQ30" s="5">
        <v>2.202</v>
      </c>
      <c r="BR30" s="5">
        <v>1210549</v>
      </c>
      <c r="BS30" s="5">
        <v>1000</v>
      </c>
      <c r="BT30" s="5">
        <f t="shared" si="18"/>
        <v>242109800</v>
      </c>
      <c r="BU30" s="5">
        <v>1.3165274981869346</v>
      </c>
      <c r="BV30" s="5">
        <f t="shared" si="19"/>
        <v>318744209.2805391</v>
      </c>
      <c r="BW30" s="5">
        <f t="shared" si="20"/>
        <v>34.632567241292236</v>
      </c>
      <c r="BX30" s="5">
        <f t="shared" si="121"/>
        <v>22.002901678076388</v>
      </c>
      <c r="BZ30" s="5">
        <v>13</v>
      </c>
      <c r="CA30" s="5" t="s">
        <v>156</v>
      </c>
      <c r="CB30" s="5">
        <v>2.258</v>
      </c>
      <c r="CC30" s="5">
        <v>272628</v>
      </c>
      <c r="CD30" s="5">
        <v>1000</v>
      </c>
      <c r="CE30" s="5">
        <f t="shared" si="21"/>
        <v>54525600</v>
      </c>
      <c r="CF30" s="5">
        <v>1.3165274981869346</v>
      </c>
      <c r="CG30" s="5">
        <f t="shared" si="22"/>
        <v>71784451.755141526</v>
      </c>
      <c r="CH30" s="5">
        <f t="shared" si="23"/>
        <v>15.50793755064347</v>
      </c>
      <c r="CI30" s="5">
        <f t="shared" si="122"/>
        <v>9.8525651528865765</v>
      </c>
      <c r="CK30" s="5">
        <v>13</v>
      </c>
      <c r="CL30" s="5" t="s">
        <v>156</v>
      </c>
      <c r="CM30" s="5">
        <v>2.3140000000000001</v>
      </c>
      <c r="CN30" s="5">
        <v>44697142</v>
      </c>
      <c r="CO30" s="5">
        <v>1000</v>
      </c>
      <c r="CP30" s="5">
        <f t="shared" si="24"/>
        <v>8939428400</v>
      </c>
      <c r="CQ30" s="5">
        <v>1.3165274981869346</v>
      </c>
      <c r="CR30" s="5">
        <f t="shared" si="25"/>
        <v>11769003306.673231</v>
      </c>
      <c r="CS30" s="5">
        <f t="shared" si="26"/>
        <v>919.01053513222939</v>
      </c>
      <c r="CT30" s="5">
        <f t="shared" si="123"/>
        <v>583.86946323521568</v>
      </c>
      <c r="CV30" s="5">
        <v>13</v>
      </c>
      <c r="CW30" s="5" t="s">
        <v>156</v>
      </c>
      <c r="CX30" s="5">
        <v>2.3170000000000002</v>
      </c>
      <c r="CY30" s="5">
        <v>455034</v>
      </c>
      <c r="CZ30" s="5">
        <v>1000</v>
      </c>
      <c r="DA30" s="5">
        <f t="shared" si="27"/>
        <v>91006800</v>
      </c>
      <c r="DB30" s="5">
        <v>1.3165274981869346</v>
      </c>
      <c r="DC30" s="5">
        <f t="shared" si="28"/>
        <v>119812954.72199872</v>
      </c>
      <c r="DD30" s="5">
        <f t="shared" si="29"/>
        <v>14.191903745469636</v>
      </c>
      <c r="DE30" s="5">
        <f t="shared" si="124"/>
        <v>9.0164572715817251</v>
      </c>
      <c r="DG30" s="5">
        <v>13</v>
      </c>
      <c r="DH30" s="5" t="s">
        <v>156</v>
      </c>
      <c r="DI30" s="5">
        <v>2.4140000000000001</v>
      </c>
      <c r="DJ30" s="5">
        <v>294025</v>
      </c>
      <c r="DK30" s="5">
        <v>1000</v>
      </c>
      <c r="DL30" s="5">
        <f t="shared" si="30"/>
        <v>58805000</v>
      </c>
      <c r="DM30" s="5">
        <v>1.3165274981869346</v>
      </c>
      <c r="DN30" s="5">
        <f t="shared" si="31"/>
        <v>77418399.530882686</v>
      </c>
      <c r="DO30" s="5">
        <f t="shared" si="32"/>
        <v>5.0498491817785442</v>
      </c>
      <c r="DP30" s="5">
        <f t="shared" si="125"/>
        <v>3.2082904585632428</v>
      </c>
      <c r="DR30" s="5">
        <v>13</v>
      </c>
      <c r="DS30" s="5" t="s">
        <v>156</v>
      </c>
      <c r="DT30" s="5">
        <v>3.532</v>
      </c>
      <c r="DU30" s="5">
        <v>238326</v>
      </c>
      <c r="DV30" s="5">
        <v>1000</v>
      </c>
      <c r="DW30" s="5">
        <f t="shared" si="33"/>
        <v>47665200</v>
      </c>
      <c r="DX30" s="5">
        <v>1.3165274981869346</v>
      </c>
      <c r="DY30" s="5">
        <f t="shared" si="34"/>
        <v>62752546.506579876</v>
      </c>
      <c r="DZ30" s="5">
        <f t="shared" si="35"/>
        <v>50.225769886050458</v>
      </c>
      <c r="EA30" s="5">
        <f t="shared" si="126"/>
        <v>31.909637792916428</v>
      </c>
      <c r="EC30" s="5">
        <v>13</v>
      </c>
      <c r="ED30" s="5" t="s">
        <v>156</v>
      </c>
      <c r="EE30" s="5">
        <v>2.206</v>
      </c>
      <c r="EF30" s="5">
        <v>1210452</v>
      </c>
      <c r="EG30" s="5">
        <v>1000</v>
      </c>
      <c r="EH30" s="5">
        <f t="shared" si="36"/>
        <v>242090400</v>
      </c>
      <c r="EI30" s="5">
        <v>1.3165274981869346</v>
      </c>
      <c r="EJ30" s="5">
        <f t="shared" si="37"/>
        <v>318718668.64707428</v>
      </c>
      <c r="EK30" s="5">
        <f t="shared" si="38"/>
        <v>34.359125691469167</v>
      </c>
      <c r="EL30" s="5">
        <f t="shared" si="127"/>
        <v>21.829177694707223</v>
      </c>
      <c r="EN30" s="5">
        <v>13</v>
      </c>
      <c r="EO30" s="5" t="s">
        <v>156</v>
      </c>
      <c r="EP30" s="5">
        <v>3.5790000000000002</v>
      </c>
      <c r="EQ30" s="5">
        <v>140380</v>
      </c>
      <c r="ER30" s="5">
        <v>1000</v>
      </c>
      <c r="ES30" s="5">
        <f t="shared" si="39"/>
        <v>28076000</v>
      </c>
      <c r="ET30" s="5">
        <v>1.3165274981869346</v>
      </c>
      <c r="EU30" s="5">
        <f t="shared" si="40"/>
        <v>36962826.039096378</v>
      </c>
      <c r="EV30" s="5">
        <f t="shared" si="41"/>
        <v>2.197212638647732</v>
      </c>
      <c r="EW30" s="5">
        <f t="shared" si="128"/>
        <v>1.3959419559388386</v>
      </c>
      <c r="EY30" s="5">
        <v>13</v>
      </c>
      <c r="EZ30" s="5" t="s">
        <v>156</v>
      </c>
      <c r="FA30" s="5">
        <v>4.1429999999999998</v>
      </c>
      <c r="FB30" s="5">
        <v>2655292</v>
      </c>
      <c r="FC30" s="5">
        <v>1000</v>
      </c>
      <c r="FD30" s="5">
        <f t="shared" si="42"/>
        <v>531058400</v>
      </c>
      <c r="FE30" s="5">
        <v>1.3165274981869346</v>
      </c>
      <c r="FF30" s="5">
        <f t="shared" si="43"/>
        <v>699152986.74315643</v>
      </c>
      <c r="FG30" s="5">
        <f t="shared" si="44"/>
        <v>28.167656233309966</v>
      </c>
      <c r="FH30" s="5">
        <f t="shared" si="129"/>
        <v>17.895588458265543</v>
      </c>
      <c r="FJ30" s="5">
        <v>13</v>
      </c>
      <c r="FK30" s="5" t="s">
        <v>156</v>
      </c>
      <c r="FL30" s="5">
        <v>3.887</v>
      </c>
      <c r="FM30" s="5">
        <v>671580</v>
      </c>
      <c r="FN30" s="5">
        <v>1000</v>
      </c>
      <c r="FO30" s="5">
        <f t="shared" si="45"/>
        <v>134316000</v>
      </c>
      <c r="FP30" s="5">
        <v>1.3165274981869346</v>
      </c>
      <c r="FQ30" s="5">
        <f t="shared" si="46"/>
        <v>176830707.44647631</v>
      </c>
      <c r="FR30" s="5">
        <f t="shared" si="47"/>
        <v>7.5599688806742504</v>
      </c>
      <c r="FS30" s="5">
        <f t="shared" si="130"/>
        <v>4.8030297844182019</v>
      </c>
      <c r="FU30" s="5">
        <v>13</v>
      </c>
      <c r="FV30" s="5" t="s">
        <v>156</v>
      </c>
      <c r="FW30" s="5">
        <v>4.1970000000000001</v>
      </c>
      <c r="FX30" s="5">
        <v>137952</v>
      </c>
      <c r="FY30" s="5">
        <v>1000</v>
      </c>
      <c r="FZ30" s="5">
        <f t="shared" si="48"/>
        <v>27590400</v>
      </c>
      <c r="GA30" s="5">
        <v>1.3165274981869346</v>
      </c>
      <c r="GB30" s="5">
        <f t="shared" si="49"/>
        <v>36323520.285976797</v>
      </c>
      <c r="GC30" s="5">
        <f t="shared" si="50"/>
        <v>4.2475007904505038</v>
      </c>
      <c r="GD30" s="5">
        <f t="shared" si="131"/>
        <v>2.698539256957118</v>
      </c>
      <c r="GF30" s="5">
        <v>13</v>
      </c>
      <c r="GG30" s="5" t="s">
        <v>156</v>
      </c>
      <c r="GH30" s="5">
        <v>5.2869999999999999</v>
      </c>
      <c r="GI30" s="5">
        <v>73366</v>
      </c>
      <c r="GJ30" s="5">
        <v>1000</v>
      </c>
      <c r="GK30" s="5">
        <f t="shared" si="51"/>
        <v>14673200</v>
      </c>
      <c r="GL30" s="5">
        <v>1.3165274981869346</v>
      </c>
      <c r="GM30" s="5">
        <f t="shared" si="52"/>
        <v>19317671.28639653</v>
      </c>
      <c r="GN30" s="5">
        <f t="shared" si="53"/>
        <v>3.5698105982373929</v>
      </c>
      <c r="GO30" s="5">
        <f t="shared" si="132"/>
        <v>2.2679864029462471</v>
      </c>
      <c r="GQ30" s="5">
        <v>13</v>
      </c>
      <c r="GR30" s="5" t="s">
        <v>156</v>
      </c>
      <c r="GS30" s="5">
        <v>6.0250000000000004</v>
      </c>
      <c r="GT30" s="5">
        <v>279924</v>
      </c>
      <c r="GU30" s="5">
        <v>1000</v>
      </c>
      <c r="GV30" s="5">
        <f t="shared" si="54"/>
        <v>55984800</v>
      </c>
      <c r="GW30" s="5">
        <v>1.3165274981869346</v>
      </c>
      <c r="GX30" s="5">
        <f t="shared" si="55"/>
        <v>73705528.680495903</v>
      </c>
      <c r="GY30" s="5">
        <f t="shared" si="56"/>
        <v>4.8576656620991603</v>
      </c>
      <c r="GZ30" s="5">
        <f t="shared" si="133"/>
        <v>3.0861916531760865</v>
      </c>
      <c r="HB30" s="5">
        <v>13</v>
      </c>
      <c r="HC30" s="5" t="s">
        <v>156</v>
      </c>
      <c r="HD30" s="5">
        <v>6.391</v>
      </c>
      <c r="HE30" s="5">
        <v>460872</v>
      </c>
      <c r="HF30" s="5">
        <v>1000</v>
      </c>
      <c r="HG30" s="5">
        <f t="shared" si="57"/>
        <v>92174400</v>
      </c>
      <c r="HH30" s="5">
        <v>1.3165274981869346</v>
      </c>
      <c r="HI30" s="5">
        <f t="shared" si="58"/>
        <v>121350132.22888179</v>
      </c>
      <c r="HJ30" s="5">
        <f t="shared" si="59"/>
        <v>6.0231328366317349</v>
      </c>
      <c r="HK30" s="5">
        <f t="shared" si="134"/>
        <v>3.8266409381396027</v>
      </c>
      <c r="HM30" s="5">
        <v>13</v>
      </c>
      <c r="HN30" s="5" t="s">
        <v>156</v>
      </c>
      <c r="HO30" s="5">
        <v>7.02</v>
      </c>
      <c r="HP30" s="5">
        <v>167380</v>
      </c>
      <c r="HQ30" s="5">
        <v>1000</v>
      </c>
      <c r="HR30" s="5">
        <f t="shared" si="60"/>
        <v>33476000</v>
      </c>
      <c r="HS30" s="5">
        <v>1.3165274981869346</v>
      </c>
      <c r="HT30" s="5">
        <f t="shared" si="61"/>
        <v>44072074.529305823</v>
      </c>
      <c r="HU30" s="5">
        <f t="shared" si="62"/>
        <v>3.6168965648121603</v>
      </c>
      <c r="HV30" s="5">
        <f t="shared" si="135"/>
        <v>2.2979012482923511</v>
      </c>
      <c r="HX30" s="5">
        <v>13</v>
      </c>
      <c r="HY30" s="5" t="s">
        <v>156</v>
      </c>
      <c r="HZ30" s="5">
        <v>9.1560000000000006</v>
      </c>
      <c r="IA30" s="5">
        <v>77354</v>
      </c>
      <c r="IB30" s="5">
        <v>1000</v>
      </c>
      <c r="IC30" s="5">
        <f t="shared" si="63"/>
        <v>15470800</v>
      </c>
      <c r="ID30" s="5">
        <v>1.3165274981869346</v>
      </c>
      <c r="IE30" s="5">
        <f t="shared" si="64"/>
        <v>20367733.618950427</v>
      </c>
      <c r="IF30" s="5">
        <f t="shared" si="65"/>
        <v>1.3991999779174136</v>
      </c>
      <c r="IG30" s="5">
        <f t="shared" si="136"/>
        <v>0.88894534810509118</v>
      </c>
      <c r="II30" s="5">
        <v>13</v>
      </c>
      <c r="IJ30" s="5" t="s">
        <v>156</v>
      </c>
      <c r="IK30" s="5">
        <v>1.56</v>
      </c>
      <c r="IL30" s="5">
        <v>116956</v>
      </c>
      <c r="IM30" s="5">
        <v>1000</v>
      </c>
      <c r="IN30" s="5">
        <f t="shared" si="66"/>
        <v>233912000</v>
      </c>
      <c r="IO30" s="5">
        <v>1.3165274981869346</v>
      </c>
      <c r="IP30" s="5">
        <f t="shared" si="67"/>
        <v>307951580.15590227</v>
      </c>
      <c r="IQ30" s="5">
        <f t="shared" si="68"/>
        <v>11574.037762698765</v>
      </c>
      <c r="IR30" s="5">
        <f t="shared" si="137"/>
        <v>7353.2641440271691</v>
      </c>
      <c r="IT30" s="5">
        <v>13</v>
      </c>
      <c r="IU30" s="5" t="s">
        <v>156</v>
      </c>
      <c r="IX30" s="5">
        <v>1000</v>
      </c>
      <c r="IY30" s="5">
        <f t="shared" si="69"/>
        <v>0</v>
      </c>
      <c r="IZ30" s="5">
        <v>1.3165274981869346</v>
      </c>
      <c r="JA30" s="5">
        <f t="shared" si="70"/>
        <v>0</v>
      </c>
      <c r="JB30" s="5" t="e">
        <f t="shared" si="71"/>
        <v>#DIV/0!</v>
      </c>
      <c r="JC30" s="5" t="e">
        <f t="shared" si="138"/>
        <v>#DIV/0!</v>
      </c>
      <c r="JE30" s="5">
        <v>13</v>
      </c>
      <c r="JF30" s="5" t="s">
        <v>156</v>
      </c>
      <c r="JG30" s="5">
        <v>2.2130000000000001</v>
      </c>
      <c r="JH30" s="5">
        <v>12356</v>
      </c>
      <c r="JI30" s="5">
        <v>1000</v>
      </c>
      <c r="JJ30" s="5">
        <f t="shared" si="72"/>
        <v>2471200</v>
      </c>
      <c r="JK30" s="5">
        <v>1.3165274981869346</v>
      </c>
      <c r="JL30" s="5">
        <f t="shared" si="73"/>
        <v>3253402.7535195528</v>
      </c>
      <c r="JM30" s="5">
        <f t="shared" si="74"/>
        <v>249.38602166389202</v>
      </c>
      <c r="JN30" s="5">
        <f t="shared" si="139"/>
        <v>158.44092863017283</v>
      </c>
      <c r="JP30" s="5">
        <v>13</v>
      </c>
      <c r="JQ30" s="5" t="s">
        <v>156</v>
      </c>
      <c r="JR30" s="5">
        <v>2.238</v>
      </c>
      <c r="JS30" s="5">
        <v>110926</v>
      </c>
      <c r="JT30" s="5">
        <v>1000</v>
      </c>
      <c r="JU30" s="5">
        <f t="shared" si="75"/>
        <v>22185200</v>
      </c>
      <c r="JV30" s="5">
        <v>1.3165274981869346</v>
      </c>
      <c r="JW30" s="5">
        <f t="shared" si="76"/>
        <v>29207425.852776781</v>
      </c>
      <c r="JX30" s="5">
        <f t="shared" si="77"/>
        <v>54.653366545106529</v>
      </c>
      <c r="JY30" s="5">
        <f t="shared" si="140"/>
        <v>34.722596280245568</v>
      </c>
      <c r="KA30" s="5">
        <v>13</v>
      </c>
      <c r="KB30" s="5" t="s">
        <v>156</v>
      </c>
      <c r="KC30" s="5">
        <v>2.4620000000000002</v>
      </c>
      <c r="KD30" s="5">
        <v>724319</v>
      </c>
      <c r="KE30" s="5">
        <v>1000</v>
      </c>
      <c r="KF30" s="5">
        <f t="shared" si="78"/>
        <v>144863800</v>
      </c>
      <c r="KG30" s="5">
        <v>1.3165274981869346</v>
      </c>
      <c r="KH30" s="5">
        <f t="shared" si="79"/>
        <v>190717176.19185245</v>
      </c>
      <c r="KI30" s="5">
        <f t="shared" si="80"/>
        <v>864.97973554436976</v>
      </c>
      <c r="KJ30" s="5">
        <f t="shared" si="141"/>
        <v>549.54239869400874</v>
      </c>
      <c r="KL30" s="5">
        <v>13</v>
      </c>
      <c r="KM30" s="5" t="s">
        <v>156</v>
      </c>
      <c r="KN30" s="5">
        <v>2.331</v>
      </c>
      <c r="KO30" s="5">
        <v>9334</v>
      </c>
      <c r="KP30" s="5">
        <v>1000</v>
      </c>
      <c r="KQ30" s="5">
        <f t="shared" si="81"/>
        <v>1866800</v>
      </c>
      <c r="KR30" s="5">
        <v>1.3165274981869346</v>
      </c>
      <c r="KS30" s="5">
        <f t="shared" si="82"/>
        <v>2457693.5336153693</v>
      </c>
      <c r="KT30" s="5">
        <f t="shared" si="83"/>
        <v>3.5426800352227379</v>
      </c>
      <c r="KU30" s="5">
        <f t="shared" si="142"/>
        <v>2.2507497047158438</v>
      </c>
      <c r="KW30" s="5">
        <v>13</v>
      </c>
      <c r="KX30" s="5" t="s">
        <v>156</v>
      </c>
      <c r="KY30" s="5">
        <v>2.9449999999999998</v>
      </c>
      <c r="KZ30" s="5">
        <v>39214</v>
      </c>
      <c r="LA30" s="5">
        <v>1000</v>
      </c>
      <c r="LB30" s="5">
        <f t="shared" si="84"/>
        <v>7842800</v>
      </c>
      <c r="LC30" s="5">
        <v>1.3165274981869346</v>
      </c>
      <c r="LD30" s="5">
        <f>LB30*32</f>
        <v>250969600</v>
      </c>
      <c r="LE30" s="5">
        <f t="shared" si="85"/>
        <v>1354.4407020414596</v>
      </c>
      <c r="LF30" s="5">
        <f t="shared" si="143"/>
        <v>860.50870523599724</v>
      </c>
      <c r="LH30" s="5">
        <v>13</v>
      </c>
      <c r="LI30" s="5" t="s">
        <v>156</v>
      </c>
      <c r="LJ30" s="5">
        <v>3.802</v>
      </c>
      <c r="LK30" s="5">
        <v>53500</v>
      </c>
      <c r="LL30" s="5">
        <v>1000</v>
      </c>
      <c r="LM30" s="5">
        <f t="shared" si="86"/>
        <v>10700000</v>
      </c>
      <c r="LN30" s="5">
        <v>1.3165274981869346</v>
      </c>
      <c r="LO30" s="5">
        <f t="shared" si="87"/>
        <v>14086844.230600201</v>
      </c>
      <c r="LP30" s="5">
        <f t="shared" si="88"/>
        <v>414.48474185557171</v>
      </c>
      <c r="LQ30" s="5">
        <f t="shared" si="89"/>
        <v>263.33211045461991</v>
      </c>
      <c r="LS30" s="5">
        <v>13</v>
      </c>
      <c r="LT30" s="5" t="s">
        <v>156</v>
      </c>
      <c r="LU30" s="5">
        <v>3.91</v>
      </c>
      <c r="LV30" s="5">
        <v>1016</v>
      </c>
      <c r="LW30" s="5">
        <v>1000</v>
      </c>
      <c r="LX30" s="5">
        <f t="shared" si="90"/>
        <v>203200</v>
      </c>
      <c r="LY30" s="5">
        <v>1.3165274981869346</v>
      </c>
      <c r="LZ30" s="5">
        <f t="shared" si="91"/>
        <v>267518.38763158512</v>
      </c>
      <c r="MA30" s="5">
        <f t="shared" si="92"/>
        <v>8.4037236910363647E-2</v>
      </c>
      <c r="ME30" s="5">
        <v>13</v>
      </c>
      <c r="MF30" s="5" t="s">
        <v>156</v>
      </c>
      <c r="MG30" s="5">
        <v>1.885</v>
      </c>
      <c r="MH30" s="5">
        <v>338502</v>
      </c>
      <c r="MI30" s="5">
        <v>1000</v>
      </c>
      <c r="MJ30" s="5">
        <f t="shared" si="93"/>
        <v>67700400</v>
      </c>
      <c r="MK30" s="5">
        <v>1.3165274981869346</v>
      </c>
      <c r="ML30" s="5">
        <f t="shared" si="94"/>
        <v>89129438.238254741</v>
      </c>
      <c r="MM30" s="5">
        <f t="shared" si="95"/>
        <v>12.03517921913363</v>
      </c>
      <c r="MN30" s="5">
        <f t="shared" si="144"/>
        <v>7.6462383857265754</v>
      </c>
      <c r="MP30" s="5">
        <v>13</v>
      </c>
      <c r="MQ30" s="5" t="s">
        <v>156</v>
      </c>
      <c r="MR30" s="5">
        <v>1.738</v>
      </c>
      <c r="MS30" s="5">
        <v>198855</v>
      </c>
      <c r="MT30" s="5">
        <v>1000</v>
      </c>
      <c r="MU30" s="5">
        <f t="shared" si="96"/>
        <v>39771000</v>
      </c>
      <c r="MV30" s="5">
        <v>1.3165274981869346</v>
      </c>
      <c r="MW30" s="5">
        <f t="shared" si="97"/>
        <v>52359615.130392574</v>
      </c>
      <c r="MX30" s="5">
        <f t="shared" si="98"/>
        <v>23.374196871197263</v>
      </c>
      <c r="MY30" s="5">
        <f t="shared" si="145"/>
        <v>14.850188609401057</v>
      </c>
      <c r="NB30" s="5">
        <v>13</v>
      </c>
      <c r="NC30" s="5" t="s">
        <v>156</v>
      </c>
      <c r="ND30" s="5">
        <v>1.9770000000000001</v>
      </c>
      <c r="NE30" s="5">
        <v>1763642</v>
      </c>
      <c r="NF30" s="5">
        <v>1000</v>
      </c>
      <c r="NG30" s="5">
        <f t="shared" si="99"/>
        <v>352728400</v>
      </c>
      <c r="NH30" s="5">
        <v>1.3165274981869346</v>
      </c>
      <c r="NI30" s="5">
        <f t="shared" si="100"/>
        <v>464376637.99148035</v>
      </c>
      <c r="NJ30" s="5">
        <f t="shared" si="101"/>
        <v>39407.720533225875</v>
      </c>
      <c r="NK30" s="5">
        <f t="shared" si="146"/>
        <v>25036.671240931304</v>
      </c>
      <c r="NM30" s="5">
        <v>13</v>
      </c>
      <c r="NN30" s="5" t="s">
        <v>156</v>
      </c>
      <c r="NO30" s="5">
        <v>3.0190000000000001</v>
      </c>
      <c r="NP30" s="5">
        <v>17019</v>
      </c>
      <c r="NQ30" s="5">
        <v>1000</v>
      </c>
      <c r="NR30" s="5">
        <f t="shared" si="102"/>
        <v>3403800</v>
      </c>
      <c r="NS30" s="5">
        <v>1.3165274981869346</v>
      </c>
      <c r="NT30" s="5">
        <f t="shared" si="103"/>
        <v>4481196.2983286884</v>
      </c>
      <c r="NU30" s="5">
        <f t="shared" si="104"/>
        <v>1.0159510012332549</v>
      </c>
      <c r="NV30" s="5">
        <f t="shared" si="147"/>
        <v>0.64545806939851014</v>
      </c>
      <c r="NX30" s="5">
        <v>13</v>
      </c>
      <c r="NY30" s="5" t="s">
        <v>156</v>
      </c>
      <c r="NZ30" s="5">
        <v>1.772</v>
      </c>
      <c r="OA30" s="5">
        <v>39926</v>
      </c>
      <c r="OB30" s="5">
        <v>1000</v>
      </c>
      <c r="OC30" s="5">
        <f t="shared" si="105"/>
        <v>7985200</v>
      </c>
      <c r="OD30" s="5">
        <v>1.3165274981869346</v>
      </c>
      <c r="OE30" s="5">
        <f t="shared" si="106"/>
        <v>10512735.37852231</v>
      </c>
      <c r="OF30" s="5" t="e">
        <f t="shared" si="107"/>
        <v>#DIV/0!</v>
      </c>
      <c r="OI30" s="5">
        <v>13</v>
      </c>
      <c r="OJ30" s="5" t="s">
        <v>156</v>
      </c>
      <c r="OK30" s="5">
        <v>5.1029999999999998</v>
      </c>
      <c r="OL30" s="5">
        <v>385556</v>
      </c>
      <c r="OM30" s="5">
        <v>1000</v>
      </c>
      <c r="ON30" s="5">
        <f t="shared" si="108"/>
        <v>77111200</v>
      </c>
      <c r="OO30" s="5">
        <v>1.3165274981869346</v>
      </c>
      <c r="OP30" s="5">
        <f t="shared" si="109"/>
        <v>101519015.21819235</v>
      </c>
      <c r="OQ30" s="5" t="e">
        <f t="shared" si="110"/>
        <v>#DIV/0!</v>
      </c>
      <c r="OT30" s="5">
        <v>13</v>
      </c>
      <c r="OU30" s="5" t="s">
        <v>156</v>
      </c>
      <c r="OV30" s="5">
        <v>5.1070000000000002</v>
      </c>
      <c r="OW30" s="5">
        <v>1035893</v>
      </c>
      <c r="OX30" s="5">
        <v>1000</v>
      </c>
      <c r="OY30" s="5">
        <f t="shared" si="111"/>
        <v>207178600</v>
      </c>
      <c r="OZ30" s="5">
        <v>1.3165274981869346</v>
      </c>
      <c r="PA30" s="5">
        <f t="shared" si="112"/>
        <v>272756323.93587166</v>
      </c>
      <c r="PB30" s="5" t="e">
        <f t="shared" si="113"/>
        <v>#DIV/0!</v>
      </c>
      <c r="PE30" s="5">
        <v>13</v>
      </c>
      <c r="PF30" s="5" t="s">
        <v>156</v>
      </c>
      <c r="PG30" s="5">
        <v>5.1040000000000001</v>
      </c>
      <c r="PH30" s="5">
        <v>27476128</v>
      </c>
      <c r="PI30" s="5">
        <v>1000</v>
      </c>
      <c r="PJ30" s="5">
        <f t="shared" si="114"/>
        <v>5495225600</v>
      </c>
      <c r="PK30" s="5">
        <v>1.3165274981869346</v>
      </c>
      <c r="PL30" s="5">
        <f t="shared" si="115"/>
        <v>7234615611.1407967</v>
      </c>
      <c r="PM30" s="5" t="e">
        <f t="shared" si="116"/>
        <v>#DIV/0!</v>
      </c>
      <c r="PP30" s="4"/>
      <c r="PQ30" s="4"/>
      <c r="PR30" s="4"/>
      <c r="PS30" s="4"/>
      <c r="PT30" s="4"/>
      <c r="PU30" s="4"/>
      <c r="PV30" s="4"/>
      <c r="PW30" s="4"/>
      <c r="PX30" s="4"/>
      <c r="PY30" s="4"/>
    </row>
    <row r="31" spans="1:441" s="5" customFormat="1" x14ac:dyDescent="0.5">
      <c r="A31" s="5">
        <v>0.63211125158027814</v>
      </c>
      <c r="C31" s="5">
        <v>12</v>
      </c>
      <c r="D31" s="5" t="s">
        <v>157</v>
      </c>
      <c r="E31" s="5">
        <v>4.4189999999999996</v>
      </c>
      <c r="F31" s="5">
        <v>23337224</v>
      </c>
      <c r="G31" s="5">
        <f t="shared" si="0"/>
        <v>1.073085864882644</v>
      </c>
      <c r="H31" s="5">
        <f t="shared" si="1"/>
        <v>4667444800</v>
      </c>
      <c r="K31" s="5">
        <v>14</v>
      </c>
      <c r="L31" s="5" t="s">
        <v>157</v>
      </c>
      <c r="M31" s="5">
        <v>2.1589999999999998</v>
      </c>
      <c r="N31" s="5">
        <v>19173</v>
      </c>
      <c r="O31" s="5">
        <v>1000</v>
      </c>
      <c r="P31" s="5">
        <f t="shared" si="2"/>
        <v>3834600</v>
      </c>
      <c r="Q31" s="5">
        <v>1.1197705526872719</v>
      </c>
      <c r="R31" s="5">
        <f t="shared" si="3"/>
        <v>4293872.1613346124</v>
      </c>
      <c r="S31" s="5">
        <f t="shared" si="4"/>
        <v>2.9714977281168955</v>
      </c>
      <c r="T31" s="5">
        <f t="shared" si="5"/>
        <v>1.8783171479879239</v>
      </c>
      <c r="W31" s="5">
        <v>14</v>
      </c>
      <c r="X31" s="5" t="s">
        <v>157</v>
      </c>
      <c r="Y31" s="5">
        <v>2.093</v>
      </c>
      <c r="Z31" s="5">
        <v>813720</v>
      </c>
      <c r="AA31" s="5">
        <v>1000</v>
      </c>
      <c r="AB31" s="5">
        <f t="shared" si="6"/>
        <v>162744000</v>
      </c>
      <c r="AC31" s="5">
        <v>1.1197705526872719</v>
      </c>
      <c r="AD31" s="5">
        <f t="shared" si="7"/>
        <v>182235938.82653737</v>
      </c>
      <c r="AE31" s="5">
        <f t="shared" si="8"/>
        <v>71.549572692038993</v>
      </c>
      <c r="AF31" s="5">
        <f t="shared" si="117"/>
        <v>45.227289944398862</v>
      </c>
      <c r="AH31" s="5">
        <v>14</v>
      </c>
      <c r="AI31" s="5" t="s">
        <v>157</v>
      </c>
      <c r="AJ31" s="5">
        <v>2.165</v>
      </c>
      <c r="AK31" s="5">
        <v>654726</v>
      </c>
      <c r="AL31" s="5">
        <v>1000</v>
      </c>
      <c r="AM31" s="5">
        <f t="shared" si="9"/>
        <v>130945200</v>
      </c>
      <c r="AN31" s="5">
        <v>1.1197705526872719</v>
      </c>
      <c r="AO31" s="5">
        <f t="shared" si="10"/>
        <v>146628578.97574535</v>
      </c>
      <c r="AP31" s="5">
        <f t="shared" si="11"/>
        <v>29.659257877386583</v>
      </c>
      <c r="AQ31" s="5">
        <f t="shared" si="118"/>
        <v>18.747950617817057</v>
      </c>
      <c r="AS31" s="5">
        <v>14</v>
      </c>
      <c r="AT31" s="5" t="s">
        <v>157</v>
      </c>
      <c r="AU31" s="5">
        <v>2.4660000000000002</v>
      </c>
      <c r="AV31" s="5">
        <v>708911</v>
      </c>
      <c r="AW31" s="5">
        <v>1000</v>
      </c>
      <c r="AX31" s="5">
        <f t="shared" si="12"/>
        <v>141782200</v>
      </c>
      <c r="AY31" s="5">
        <v>1.1197705526872719</v>
      </c>
      <c r="AZ31" s="5">
        <f t="shared" si="13"/>
        <v>158763532.45521733</v>
      </c>
      <c r="BA31" s="5">
        <f t="shared" si="14"/>
        <v>55.433855573584076</v>
      </c>
      <c r="BB31" s="5">
        <f t="shared" si="119"/>
        <v>35.040363826538609</v>
      </c>
      <c r="BD31" s="5">
        <v>14</v>
      </c>
      <c r="BE31" s="5" t="s">
        <v>157</v>
      </c>
      <c r="BF31" s="5">
        <v>2.2570000000000001</v>
      </c>
      <c r="BG31" s="5">
        <v>43949</v>
      </c>
      <c r="BH31" s="5">
        <v>1000</v>
      </c>
      <c r="BI31" s="5">
        <f t="shared" si="15"/>
        <v>8789800</v>
      </c>
      <c r="BJ31" s="5">
        <v>1.1197705526872719</v>
      </c>
      <c r="BK31" s="5">
        <f t="shared" si="16"/>
        <v>9842559.2040105816</v>
      </c>
      <c r="BL31" s="5">
        <f t="shared" si="17"/>
        <v>12.542502106134457</v>
      </c>
      <c r="BM31" s="5">
        <f t="shared" si="120"/>
        <v>7.9282567042569259</v>
      </c>
      <c r="BO31" s="5">
        <v>14</v>
      </c>
      <c r="BP31" s="5" t="s">
        <v>157</v>
      </c>
      <c r="BQ31" s="5">
        <v>2.198</v>
      </c>
      <c r="BR31" s="5">
        <v>1821654</v>
      </c>
      <c r="BS31" s="5">
        <v>1000</v>
      </c>
      <c r="BT31" s="5">
        <f t="shared" si="18"/>
        <v>364330800</v>
      </c>
      <c r="BU31" s="5">
        <v>1.1197705526872719</v>
      </c>
      <c r="BV31" s="5">
        <f t="shared" si="19"/>
        <v>407966901.2769959</v>
      </c>
      <c r="BW31" s="5">
        <f t="shared" si="20"/>
        <v>44.326895138232189</v>
      </c>
      <c r="BX31" s="5">
        <f t="shared" si="121"/>
        <v>28.019529164495694</v>
      </c>
      <c r="BZ31" s="5">
        <v>14</v>
      </c>
      <c r="CA31" s="5" t="s">
        <v>157</v>
      </c>
      <c r="CB31" s="5">
        <v>2.2589999999999999</v>
      </c>
      <c r="CC31" s="5">
        <v>339900</v>
      </c>
      <c r="CD31" s="5">
        <v>1000</v>
      </c>
      <c r="CE31" s="5">
        <f t="shared" si="21"/>
        <v>67980000</v>
      </c>
      <c r="CF31" s="5">
        <v>1.1197705526872719</v>
      </c>
      <c r="CG31" s="5">
        <f t="shared" si="22"/>
        <v>76122002.171680748</v>
      </c>
      <c r="CH31" s="5">
        <f t="shared" si="23"/>
        <v>16.444999258823749</v>
      </c>
      <c r="CI31" s="5">
        <f t="shared" si="122"/>
        <v>10.395069063731826</v>
      </c>
      <c r="CK31" s="5">
        <v>14</v>
      </c>
      <c r="CL31" s="5" t="s">
        <v>157</v>
      </c>
      <c r="CM31" s="5">
        <v>2.3119999999999998</v>
      </c>
      <c r="CN31" s="5">
        <v>50217794</v>
      </c>
      <c r="CO31" s="5">
        <v>1000</v>
      </c>
      <c r="CP31" s="5">
        <f t="shared" si="24"/>
        <v>10043558800</v>
      </c>
      <c r="CQ31" s="5">
        <v>1.1197705526872719</v>
      </c>
      <c r="CR31" s="5">
        <f t="shared" si="25"/>
        <v>11246481388.423113</v>
      </c>
      <c r="CS31" s="5">
        <f t="shared" si="26"/>
        <v>878.20817190771766</v>
      </c>
      <c r="CT31" s="5">
        <f t="shared" si="123"/>
        <v>555.12526669261547</v>
      </c>
      <c r="CV31" s="5">
        <v>14</v>
      </c>
      <c r="CW31" s="5" t="s">
        <v>157</v>
      </c>
      <c r="CX31" s="5">
        <v>2.331</v>
      </c>
      <c r="CY31" s="5">
        <v>563288</v>
      </c>
      <c r="CZ31" s="5">
        <v>1000</v>
      </c>
      <c r="DA31" s="5">
        <f t="shared" si="27"/>
        <v>112657600</v>
      </c>
      <c r="DB31" s="5">
        <v>1.1197705526872719</v>
      </c>
      <c r="DC31" s="5">
        <f t="shared" si="28"/>
        <v>126150663.0164216</v>
      </c>
      <c r="DD31" s="5">
        <f t="shared" si="29"/>
        <v>14.942608427530192</v>
      </c>
      <c r="DE31" s="5">
        <f t="shared" si="124"/>
        <v>9.4453909150001216</v>
      </c>
      <c r="DG31" s="5">
        <v>14</v>
      </c>
      <c r="DH31" s="5" t="s">
        <v>157</v>
      </c>
      <c r="DI31" s="5">
        <v>2.423</v>
      </c>
      <c r="DJ31" s="5">
        <v>441755</v>
      </c>
      <c r="DK31" s="5">
        <v>1000</v>
      </c>
      <c r="DL31" s="5">
        <f t="shared" si="30"/>
        <v>88351000</v>
      </c>
      <c r="DM31" s="5">
        <v>1.1197705526872719</v>
      </c>
      <c r="DN31" s="5">
        <f t="shared" si="31"/>
        <v>98932848.100473151</v>
      </c>
      <c r="DO31" s="5">
        <f t="shared" si="32"/>
        <v>6.4531941380666673</v>
      </c>
      <c r="DP31" s="5">
        <f t="shared" si="125"/>
        <v>4.0791366233038353</v>
      </c>
      <c r="DR31" s="5">
        <v>14</v>
      </c>
      <c r="DS31" s="5" t="s">
        <v>157</v>
      </c>
      <c r="DT31" s="5">
        <v>3.548</v>
      </c>
      <c r="DU31" s="5">
        <v>349198</v>
      </c>
      <c r="DV31" s="5">
        <v>1000</v>
      </c>
      <c r="DW31" s="5">
        <f t="shared" si="33"/>
        <v>69839600</v>
      </c>
      <c r="DX31" s="5">
        <v>1.1197705526872719</v>
      </c>
      <c r="DY31" s="5">
        <f t="shared" si="34"/>
        <v>78204327.491457999</v>
      </c>
      <c r="DZ31" s="5">
        <f>(DY31*10)/DU$13</f>
        <v>62.593038455697489</v>
      </c>
      <c r="EA31" s="5">
        <f t="shared" si="126"/>
        <v>39.56576387844342</v>
      </c>
      <c r="EC31" s="5">
        <v>14</v>
      </c>
      <c r="ED31" s="5" t="s">
        <v>157</v>
      </c>
      <c r="EE31" s="5">
        <v>2.202</v>
      </c>
      <c r="EF31" s="5">
        <v>1760186</v>
      </c>
      <c r="EG31" s="5">
        <v>1000</v>
      </c>
      <c r="EH31" s="5">
        <f t="shared" si="36"/>
        <v>352037200</v>
      </c>
      <c r="EI31" s="5">
        <v>1.1197705526872719</v>
      </c>
      <c r="EJ31" s="5">
        <f t="shared" si="37"/>
        <v>394200890.01047969</v>
      </c>
      <c r="EK31" s="5">
        <f t="shared" si="38"/>
        <v>42.496405952790795</v>
      </c>
      <c r="EL31" s="5">
        <f t="shared" si="127"/>
        <v>26.862456354482173</v>
      </c>
      <c r="EN31" s="5">
        <v>14</v>
      </c>
      <c r="EO31" s="5" t="s">
        <v>157</v>
      </c>
      <c r="EP31" s="5">
        <v>3.4710000000000001</v>
      </c>
      <c r="EQ31" s="5">
        <v>182565</v>
      </c>
      <c r="ER31" s="5">
        <v>1000</v>
      </c>
      <c r="ES31" s="5">
        <f t="shared" si="39"/>
        <v>36513000</v>
      </c>
      <c r="ET31" s="5">
        <v>1.1197705526872719</v>
      </c>
      <c r="EU31" s="5">
        <f t="shared" si="40"/>
        <v>40886182.190270357</v>
      </c>
      <c r="EV31" s="5">
        <f t="shared" si="41"/>
        <v>2.4304320281001983</v>
      </c>
      <c r="EW31" s="5">
        <f t="shared" si="128"/>
        <v>1.53630343116321</v>
      </c>
      <c r="EY31" s="5">
        <v>14</v>
      </c>
      <c r="EZ31" s="5" t="s">
        <v>157</v>
      </c>
      <c r="FA31" s="5">
        <v>4.1440000000000001</v>
      </c>
      <c r="FB31" s="5">
        <v>3981476</v>
      </c>
      <c r="FC31" s="5">
        <v>1000</v>
      </c>
      <c r="FD31" s="5">
        <f t="shared" si="42"/>
        <v>796295200</v>
      </c>
      <c r="FE31" s="5">
        <v>1.1197705526872719</v>
      </c>
      <c r="FF31" s="5">
        <f t="shared" si="43"/>
        <v>891667916.2062217</v>
      </c>
      <c r="FG31" s="5">
        <f t="shared" si="44"/>
        <v>35.92374746901492</v>
      </c>
      <c r="FH31" s="5">
        <f t="shared" si="129"/>
        <v>22.70780497409287</v>
      </c>
      <c r="FJ31" s="5">
        <v>14</v>
      </c>
      <c r="FK31" s="5" t="s">
        <v>157</v>
      </c>
      <c r="FL31" s="5">
        <v>3.891</v>
      </c>
      <c r="FM31" s="5">
        <v>856592</v>
      </c>
      <c r="FN31" s="5">
        <v>1000</v>
      </c>
      <c r="FO31" s="5">
        <f t="shared" si="45"/>
        <v>171318400</v>
      </c>
      <c r="FP31" s="5">
        <v>1.1197705526872719</v>
      </c>
      <c r="FQ31" s="5">
        <f t="shared" si="46"/>
        <v>191837299.45349911</v>
      </c>
      <c r="FR31" s="5">
        <f t="shared" si="47"/>
        <v>8.201539398693054</v>
      </c>
      <c r="FS31" s="5">
        <f t="shared" si="130"/>
        <v>5.1842853341928281</v>
      </c>
      <c r="FU31" s="5">
        <v>14</v>
      </c>
      <c r="FV31" s="5" t="s">
        <v>157</v>
      </c>
      <c r="FW31" s="5">
        <v>4.1849999999999996</v>
      </c>
      <c r="FX31" s="5">
        <v>174701</v>
      </c>
      <c r="FY31" s="5">
        <v>1000</v>
      </c>
      <c r="FZ31" s="5">
        <f t="shared" si="48"/>
        <v>34940200</v>
      </c>
      <c r="GA31" s="5">
        <v>1.1197705526872719</v>
      </c>
      <c r="GB31" s="5">
        <f t="shared" si="49"/>
        <v>39125007.06500382</v>
      </c>
      <c r="GC31" s="5">
        <f t="shared" si="50"/>
        <v>4.5750934140362691</v>
      </c>
      <c r="GD31" s="5">
        <f t="shared" si="131"/>
        <v>2.8919680240431536</v>
      </c>
      <c r="GF31" s="5">
        <v>14</v>
      </c>
      <c r="GG31" s="5" t="s">
        <v>157</v>
      </c>
      <c r="GH31" s="5">
        <v>5.2850000000000001</v>
      </c>
      <c r="GI31" s="5">
        <v>95334</v>
      </c>
      <c r="GJ31" s="5">
        <v>1000</v>
      </c>
      <c r="GK31" s="5">
        <f t="shared" si="51"/>
        <v>19066800</v>
      </c>
      <c r="GL31" s="5">
        <v>1.1197705526872719</v>
      </c>
      <c r="GM31" s="5">
        <f t="shared" si="52"/>
        <v>21350441.173977677</v>
      </c>
      <c r="GN31" s="5">
        <f t="shared" si="53"/>
        <v>3.9454564709143498</v>
      </c>
      <c r="GO31" s="5">
        <f t="shared" si="132"/>
        <v>2.4939674278851771</v>
      </c>
      <c r="GQ31" s="5">
        <v>14</v>
      </c>
      <c r="GR31" s="5" t="s">
        <v>157</v>
      </c>
      <c r="GS31" s="5">
        <v>6.0270000000000001</v>
      </c>
      <c r="GT31" s="5">
        <v>372727</v>
      </c>
      <c r="GU31" s="5">
        <v>1000</v>
      </c>
      <c r="GV31" s="5">
        <f t="shared" si="54"/>
        <v>74545400</v>
      </c>
      <c r="GW31" s="5">
        <v>1.1197705526872719</v>
      </c>
      <c r="GX31" s="5">
        <f t="shared" si="55"/>
        <v>83473743.758293763</v>
      </c>
      <c r="GY31" s="5">
        <f t="shared" si="56"/>
        <v>5.5014535001745211</v>
      </c>
      <c r="GZ31" s="5">
        <f t="shared" si="133"/>
        <v>3.4775306575060183</v>
      </c>
      <c r="HB31" s="5">
        <v>14</v>
      </c>
      <c r="HC31" s="5" t="s">
        <v>157</v>
      </c>
      <c r="HD31" s="5">
        <v>6.3920000000000003</v>
      </c>
      <c r="HE31" s="5">
        <v>569839</v>
      </c>
      <c r="HF31" s="5">
        <v>1000</v>
      </c>
      <c r="HG31" s="5">
        <f t="shared" si="57"/>
        <v>113967800</v>
      </c>
      <c r="HH31" s="5">
        <v>1.1197705526872719</v>
      </c>
      <c r="HI31" s="5">
        <f t="shared" si="58"/>
        <v>127617786.39455247</v>
      </c>
      <c r="HJ31" s="5">
        <f t="shared" si="59"/>
        <v>6.3342236687595461</v>
      </c>
      <c r="HK31" s="5">
        <f t="shared" si="134"/>
        <v>4.0039340510490176</v>
      </c>
      <c r="HM31" s="5">
        <v>14</v>
      </c>
      <c r="HN31" s="5" t="s">
        <v>157</v>
      </c>
      <c r="HO31" s="5">
        <v>7.0179999999999998</v>
      </c>
      <c r="HP31" s="5">
        <v>259108</v>
      </c>
      <c r="HQ31" s="5">
        <v>1000</v>
      </c>
      <c r="HR31" s="5">
        <f t="shared" si="60"/>
        <v>51821600</v>
      </c>
      <c r="HS31" s="5">
        <v>1.1197705526872719</v>
      </c>
      <c r="HT31" s="5">
        <f t="shared" si="61"/>
        <v>58028301.67313873</v>
      </c>
      <c r="HU31" s="5">
        <f t="shared" si="62"/>
        <v>4.762252905610274</v>
      </c>
      <c r="HV31" s="5">
        <f t="shared" si="135"/>
        <v>3.0102736445071265</v>
      </c>
      <c r="HX31" s="5">
        <v>14</v>
      </c>
      <c r="HY31" s="5" t="s">
        <v>157</v>
      </c>
      <c r="HZ31" s="5">
        <v>9.1539999999999999</v>
      </c>
      <c r="IA31" s="5">
        <v>109511</v>
      </c>
      <c r="IB31" s="5">
        <v>1000</v>
      </c>
      <c r="IC31" s="5">
        <f t="shared" si="63"/>
        <v>21902200</v>
      </c>
      <c r="ID31" s="5">
        <v>1.1197705526872719</v>
      </c>
      <c r="IE31" s="5">
        <f t="shared" si="64"/>
        <v>24525438.599067166</v>
      </c>
      <c r="IF31" s="5">
        <f t="shared" si="65"/>
        <v>1.6848213840690445</v>
      </c>
      <c r="IG31" s="5">
        <f t="shared" si="136"/>
        <v>1.0649945537731003</v>
      </c>
      <c r="II31" s="5">
        <v>14</v>
      </c>
      <c r="IJ31" s="5" t="s">
        <v>157</v>
      </c>
      <c r="IK31" s="5">
        <v>1.5669999999999999</v>
      </c>
      <c r="IL31" s="5">
        <v>136097</v>
      </c>
      <c r="IM31" s="5">
        <v>1000</v>
      </c>
      <c r="IN31" s="5">
        <f t="shared" si="66"/>
        <v>272194000</v>
      </c>
      <c r="IO31" s="5">
        <v>1.1197705526872719</v>
      </c>
      <c r="IP31" s="5">
        <f t="shared" si="67"/>
        <v>304794825.81815928</v>
      </c>
      <c r="IQ31" s="5">
        <f t="shared" si="68"/>
        <v>11455.394455546049</v>
      </c>
      <c r="IR31" s="5">
        <f t="shared" si="137"/>
        <v>7241.0837266409926</v>
      </c>
      <c r="IT31" s="5">
        <v>14</v>
      </c>
      <c r="IU31" s="5" t="s">
        <v>157</v>
      </c>
      <c r="IX31" s="5">
        <v>1000</v>
      </c>
      <c r="IY31" s="5">
        <f t="shared" si="69"/>
        <v>0</v>
      </c>
      <c r="IZ31" s="5">
        <v>1.1197705526872719</v>
      </c>
      <c r="JA31" s="5">
        <f t="shared" si="70"/>
        <v>0</v>
      </c>
      <c r="JB31" s="5" t="e">
        <f t="shared" si="71"/>
        <v>#DIV/0!</v>
      </c>
      <c r="JC31" s="5" t="e">
        <f t="shared" si="138"/>
        <v>#DIV/0!</v>
      </c>
      <c r="JE31" s="5">
        <v>14</v>
      </c>
      <c r="JF31" s="5" t="s">
        <v>157</v>
      </c>
      <c r="JG31" s="5">
        <v>2.113</v>
      </c>
      <c r="JH31" s="5">
        <v>17260</v>
      </c>
      <c r="JI31" s="5">
        <v>1000</v>
      </c>
      <c r="JJ31" s="5">
        <f t="shared" si="72"/>
        <v>3452000</v>
      </c>
      <c r="JK31" s="5">
        <v>1.1197705526872719</v>
      </c>
      <c r="JL31" s="5">
        <f t="shared" si="73"/>
        <v>3865447.9478764627</v>
      </c>
      <c r="JM31" s="5">
        <f t="shared" si="74"/>
        <v>296.30167510828994</v>
      </c>
      <c r="JN31" s="5">
        <f t="shared" si="139"/>
        <v>187.29562269803409</v>
      </c>
      <c r="JP31" s="5">
        <v>14</v>
      </c>
      <c r="JQ31" s="5" t="s">
        <v>157</v>
      </c>
      <c r="JR31" s="5">
        <v>2.218</v>
      </c>
      <c r="JS31" s="5">
        <v>127974</v>
      </c>
      <c r="JT31" s="5">
        <v>1000</v>
      </c>
      <c r="JU31" s="5">
        <f t="shared" si="75"/>
        <v>25594800</v>
      </c>
      <c r="JV31" s="5">
        <v>1.1197705526872719</v>
      </c>
      <c r="JW31" s="5">
        <f t="shared" si="76"/>
        <v>28660303.341920186</v>
      </c>
      <c r="JX31" s="5">
        <f t="shared" si="77"/>
        <v>53.629582823745764</v>
      </c>
      <c r="JY31" s="5">
        <f t="shared" si="140"/>
        <v>33.899862720446123</v>
      </c>
      <c r="KA31" s="5">
        <v>14</v>
      </c>
      <c r="KB31" s="5" t="s">
        <v>157</v>
      </c>
      <c r="KC31" s="5">
        <v>2.4769999999999999</v>
      </c>
      <c r="KD31" s="5">
        <v>544847</v>
      </c>
      <c r="KE31" s="5">
        <v>1000</v>
      </c>
      <c r="KF31" s="5">
        <f t="shared" si="78"/>
        <v>108969400</v>
      </c>
      <c r="KG31" s="5">
        <v>1.1197705526872719</v>
      </c>
      <c r="KH31" s="5">
        <f t="shared" si="79"/>
        <v>122020725.2640004</v>
      </c>
      <c r="KI31" s="5">
        <f t="shared" si="80"/>
        <v>553.41347212279152</v>
      </c>
      <c r="KJ31" s="5">
        <f t="shared" si="141"/>
        <v>349.81888250492511</v>
      </c>
      <c r="KL31" s="5">
        <v>14</v>
      </c>
      <c r="KM31" s="5" t="s">
        <v>157</v>
      </c>
      <c r="KN31" s="5">
        <v>2.1640000000000001</v>
      </c>
      <c r="KO31" s="5">
        <v>6664</v>
      </c>
      <c r="KP31" s="5">
        <v>1000</v>
      </c>
      <c r="KQ31" s="5">
        <f t="shared" si="81"/>
        <v>1332800</v>
      </c>
      <c r="KR31" s="5">
        <v>1.1197705526872719</v>
      </c>
      <c r="KS31" s="5">
        <f t="shared" si="82"/>
        <v>1492430.1926215959</v>
      </c>
      <c r="KT31" s="5">
        <f t="shared" si="83"/>
        <v>2.1512863890667679</v>
      </c>
      <c r="KU31" s="5">
        <f t="shared" si="142"/>
        <v>1.3598523319006119</v>
      </c>
      <c r="KW31" s="5">
        <v>14</v>
      </c>
      <c r="KX31" s="5" t="s">
        <v>157</v>
      </c>
      <c r="KY31" s="5">
        <v>2.9359999999999999</v>
      </c>
      <c r="KZ31" s="5">
        <v>44509</v>
      </c>
      <c r="LA31" s="5">
        <v>1000</v>
      </c>
      <c r="LB31" s="5">
        <f t="shared" si="84"/>
        <v>8901800</v>
      </c>
      <c r="LC31" s="5">
        <v>1.1197705526872719</v>
      </c>
      <c r="LD31" s="5">
        <f>LB31*33</f>
        <v>293759400</v>
      </c>
      <c r="LE31" s="5">
        <f t="shared" si="85"/>
        <v>1585.3700526568873</v>
      </c>
      <c r="LF31" s="5">
        <f t="shared" si="143"/>
        <v>1002.1302482028365</v>
      </c>
      <c r="LH31" s="5">
        <v>14</v>
      </c>
      <c r="LI31" s="5" t="s">
        <v>157</v>
      </c>
      <c r="LJ31" s="5">
        <v>3.8109999999999999</v>
      </c>
      <c r="LK31" s="5">
        <v>62276</v>
      </c>
      <c r="LL31" s="5">
        <v>1000</v>
      </c>
      <c r="LM31" s="5">
        <f t="shared" si="86"/>
        <v>12455200</v>
      </c>
      <c r="LN31" s="5">
        <v>1.1197705526872719</v>
      </c>
      <c r="LO31" s="5">
        <f t="shared" si="87"/>
        <v>13946966.18783051</v>
      </c>
      <c r="LP31" s="5">
        <f t="shared" si="88"/>
        <v>410.3690354915646</v>
      </c>
      <c r="LQ31" s="5">
        <f t="shared" si="89"/>
        <v>259.39888463436449</v>
      </c>
      <c r="LS31" s="5">
        <v>14</v>
      </c>
      <c r="LT31" s="5" t="s">
        <v>157</v>
      </c>
      <c r="LU31" s="5">
        <v>3.903</v>
      </c>
      <c r="LV31" s="5">
        <v>815</v>
      </c>
      <c r="LW31" s="5">
        <v>1000</v>
      </c>
      <c r="LX31" s="5">
        <f t="shared" si="90"/>
        <v>163000</v>
      </c>
      <c r="LY31" s="5">
        <v>1.1197705526872719</v>
      </c>
      <c r="LZ31" s="5">
        <f t="shared" si="91"/>
        <v>182522.60008802533</v>
      </c>
      <c r="MA31" s="5">
        <f t="shared" si="92"/>
        <v>5.7336974556742394E-2</v>
      </c>
      <c r="ME31" s="5">
        <v>14</v>
      </c>
      <c r="MF31" s="5" t="s">
        <v>157</v>
      </c>
      <c r="MG31" s="5">
        <v>1.8759999999999999</v>
      </c>
      <c r="MH31" s="5">
        <v>440219</v>
      </c>
      <c r="MI31" s="5">
        <v>1000</v>
      </c>
      <c r="MJ31" s="5">
        <f t="shared" si="93"/>
        <v>88043800</v>
      </c>
      <c r="MK31" s="5">
        <v>1.1197705526872719</v>
      </c>
      <c r="ML31" s="5">
        <f t="shared" si="94"/>
        <v>98588854.586687624</v>
      </c>
      <c r="MM31" s="5">
        <f t="shared" si="95"/>
        <v>13.312487517178409</v>
      </c>
      <c r="MN31" s="5">
        <f t="shared" si="144"/>
        <v>8.4149731461304746</v>
      </c>
      <c r="MP31" s="5">
        <v>14</v>
      </c>
      <c r="MQ31" s="5" t="s">
        <v>157</v>
      </c>
      <c r="MR31" s="5">
        <v>1.714</v>
      </c>
      <c r="MS31" s="5">
        <v>211855</v>
      </c>
      <c r="MT31" s="5">
        <v>1000</v>
      </c>
      <c r="MU31" s="5">
        <f t="shared" si="96"/>
        <v>42371000</v>
      </c>
      <c r="MV31" s="5">
        <v>1.1197705526872719</v>
      </c>
      <c r="MW31" s="5">
        <f t="shared" si="97"/>
        <v>47445798.087912396</v>
      </c>
      <c r="MX31" s="5">
        <f t="shared" si="98"/>
        <v>21.180587795692301</v>
      </c>
      <c r="MY31" s="5">
        <f t="shared" si="145"/>
        <v>13.388487860741025</v>
      </c>
      <c r="NB31" s="5">
        <v>14</v>
      </c>
      <c r="NC31" s="5" t="s">
        <v>157</v>
      </c>
      <c r="ND31" s="5">
        <v>1.9770000000000001</v>
      </c>
      <c r="NE31" s="5">
        <v>2018888</v>
      </c>
      <c r="NF31" s="5">
        <v>1000</v>
      </c>
      <c r="NG31" s="5">
        <f t="shared" si="99"/>
        <v>403777600</v>
      </c>
      <c r="NH31" s="5">
        <v>1.1197705526872719</v>
      </c>
      <c r="NI31" s="5">
        <f t="shared" si="100"/>
        <v>452138266.31474018</v>
      </c>
      <c r="NJ31" s="5">
        <f t="shared" si="101"/>
        <v>38369.153363041114</v>
      </c>
      <c r="NK31" s="5">
        <f t="shared" si="146"/>
        <v>24253.573554387556</v>
      </c>
      <c r="NM31" s="5">
        <v>14</v>
      </c>
      <c r="NN31" s="5" t="s">
        <v>157</v>
      </c>
      <c r="NO31" s="5">
        <v>3.0310000000000001</v>
      </c>
      <c r="NP31" s="5">
        <v>25387</v>
      </c>
      <c r="NQ31" s="5">
        <v>1000</v>
      </c>
      <c r="NR31" s="5">
        <f t="shared" si="102"/>
        <v>5077400</v>
      </c>
      <c r="NS31" s="5">
        <v>1.1197705526872719</v>
      </c>
      <c r="NT31" s="5">
        <f t="shared" si="103"/>
        <v>5685523.0042143539</v>
      </c>
      <c r="NU31" s="5">
        <f t="shared" si="104"/>
        <v>1.288989011889655</v>
      </c>
      <c r="NV31" s="5">
        <f t="shared" si="147"/>
        <v>0.81478445757879581</v>
      </c>
      <c r="NX31" s="5">
        <v>14</v>
      </c>
      <c r="NY31" s="5" t="s">
        <v>157</v>
      </c>
      <c r="NZ31" s="5">
        <v>1.7430000000000001</v>
      </c>
      <c r="OA31" s="5">
        <v>48893</v>
      </c>
      <c r="OB31" s="5">
        <v>1000</v>
      </c>
      <c r="OC31" s="5">
        <f t="shared" si="105"/>
        <v>9778600</v>
      </c>
      <c r="OD31" s="5">
        <v>1.1197705526872719</v>
      </c>
      <c r="OE31" s="5">
        <f t="shared" si="106"/>
        <v>10949788.326507756</v>
      </c>
      <c r="OF31" s="5" t="e">
        <f t="shared" si="107"/>
        <v>#DIV/0!</v>
      </c>
      <c r="OI31" s="5">
        <v>14</v>
      </c>
      <c r="OJ31" s="5" t="s">
        <v>157</v>
      </c>
      <c r="OK31" s="5">
        <v>5.1020000000000003</v>
      </c>
      <c r="OL31" s="5">
        <v>471349</v>
      </c>
      <c r="OM31" s="5">
        <v>1000</v>
      </c>
      <c r="ON31" s="5">
        <f t="shared" si="108"/>
        <v>94269800</v>
      </c>
      <c r="OO31" s="5">
        <v>1.1197705526872719</v>
      </c>
      <c r="OP31" s="5">
        <f t="shared" si="109"/>
        <v>105560546.04771858</v>
      </c>
      <c r="OQ31" s="5" t="e">
        <f t="shared" si="110"/>
        <v>#DIV/0!</v>
      </c>
      <c r="OT31" s="5">
        <v>14</v>
      </c>
      <c r="OU31" s="5" t="s">
        <v>157</v>
      </c>
      <c r="OV31" s="5">
        <v>5.1079999999999997</v>
      </c>
      <c r="OW31" s="5">
        <v>1278918</v>
      </c>
      <c r="OX31" s="5">
        <v>1000</v>
      </c>
      <c r="OY31" s="5">
        <f t="shared" si="111"/>
        <v>255783600</v>
      </c>
      <c r="OZ31" s="5">
        <v>1.1197705526872719</v>
      </c>
      <c r="PA31" s="5">
        <f t="shared" si="112"/>
        <v>286418943.14034009</v>
      </c>
      <c r="PB31" s="5" t="e">
        <f t="shared" si="113"/>
        <v>#DIV/0!</v>
      </c>
      <c r="PE31" s="5">
        <v>14</v>
      </c>
      <c r="PF31" s="5" t="s">
        <v>157</v>
      </c>
      <c r="PG31" s="5">
        <v>5.1050000000000004</v>
      </c>
      <c r="PH31" s="5">
        <v>30775336</v>
      </c>
      <c r="PI31" s="5">
        <v>1000</v>
      </c>
      <c r="PJ31" s="5">
        <f t="shared" si="114"/>
        <v>6155067200</v>
      </c>
      <c r="PK31" s="5">
        <v>1.1197705526872719</v>
      </c>
      <c r="PL31" s="5">
        <f t="shared" si="115"/>
        <v>6892263000.3712988</v>
      </c>
      <c r="PM31" s="5" t="e">
        <f t="shared" si="116"/>
        <v>#DIV/0!</v>
      </c>
      <c r="PP31" s="4"/>
      <c r="PQ31" s="4"/>
      <c r="PR31" s="4"/>
      <c r="PS31" s="4"/>
      <c r="PT31" s="4"/>
      <c r="PU31" s="4"/>
      <c r="PV31" s="4"/>
      <c r="PW31" s="4"/>
      <c r="PX31" s="4"/>
      <c r="PY31" s="4"/>
    </row>
    <row r="32" spans="1:441" s="5" customFormat="1" x14ac:dyDescent="0.5">
      <c r="A32" s="5">
        <v>0.60096153846153844</v>
      </c>
      <c r="C32" s="5">
        <v>13</v>
      </c>
      <c r="D32" s="5" t="s">
        <v>158</v>
      </c>
      <c r="E32" s="5">
        <v>4.4089999999999998</v>
      </c>
      <c r="F32" s="5">
        <v>15804456</v>
      </c>
      <c r="G32" s="5">
        <f t="shared" si="0"/>
        <v>1.5845433212000464</v>
      </c>
      <c r="H32" s="5">
        <f t="shared" si="1"/>
        <v>3160891200</v>
      </c>
      <c r="K32" s="5">
        <v>15</v>
      </c>
      <c r="L32" s="5" t="s">
        <v>158</v>
      </c>
      <c r="M32" s="5">
        <v>2.165</v>
      </c>
      <c r="N32" s="5">
        <v>29741</v>
      </c>
      <c r="O32" s="5">
        <v>1000</v>
      </c>
      <c r="P32" s="5">
        <f t="shared" si="2"/>
        <v>5948200</v>
      </c>
      <c r="Q32" s="5">
        <v>1.6534790072285097</v>
      </c>
      <c r="R32" s="5">
        <f t="shared" si="3"/>
        <v>9835223.8307966217</v>
      </c>
      <c r="S32" s="5">
        <f t="shared" si="4"/>
        <v>6.806291424300241</v>
      </c>
      <c r="T32" s="5">
        <f t="shared" si="5"/>
        <v>4.0903193655650485</v>
      </c>
      <c r="W32" s="5">
        <v>15</v>
      </c>
      <c r="X32" s="5" t="s">
        <v>158</v>
      </c>
      <c r="Y32" s="5">
        <v>2.0960000000000001</v>
      </c>
      <c r="Z32" s="5">
        <v>720135</v>
      </c>
      <c r="AA32" s="5">
        <v>1000</v>
      </c>
      <c r="AB32" s="5">
        <f t="shared" si="6"/>
        <v>144027000</v>
      </c>
      <c r="AC32" s="5">
        <v>1.6534790072285097</v>
      </c>
      <c r="AD32" s="5">
        <f t="shared" si="7"/>
        <v>238145620.97410056</v>
      </c>
      <c r="AE32" s="5">
        <f t="shared" si="8"/>
        <v>93.500862282692111</v>
      </c>
      <c r="AF32" s="5">
        <f t="shared" si="117"/>
        <v>56.190422044887086</v>
      </c>
      <c r="AH32" s="5">
        <v>15</v>
      </c>
      <c r="AI32" s="5" t="s">
        <v>158</v>
      </c>
      <c r="AJ32" s="5">
        <v>2.169</v>
      </c>
      <c r="AK32" s="5">
        <v>1562658</v>
      </c>
      <c r="AL32" s="5">
        <v>1000</v>
      </c>
      <c r="AM32" s="5">
        <f t="shared" si="9"/>
        <v>312531600</v>
      </c>
      <c r="AN32" s="5">
        <v>1.6534790072285097</v>
      </c>
      <c r="AO32" s="5">
        <f>AM32*AN32</f>
        <v>516764439.69553769</v>
      </c>
      <c r="AP32" s="5">
        <f t="shared" si="11"/>
        <v>104.52839334498658</v>
      </c>
      <c r="AQ32" s="5">
        <f>AP32*$A32</f>
        <v>62.817544077515976</v>
      </c>
      <c r="AS32" s="5">
        <v>15</v>
      </c>
      <c r="AT32" s="5" t="s">
        <v>158</v>
      </c>
      <c r="AU32" s="5">
        <v>2.4670000000000001</v>
      </c>
      <c r="AV32" s="5">
        <v>664265</v>
      </c>
      <c r="AW32" s="5">
        <v>1000</v>
      </c>
      <c r="AX32" s="5">
        <f t="shared" si="12"/>
        <v>132853000</v>
      </c>
      <c r="AY32" s="5">
        <v>1.6534790072285097</v>
      </c>
      <c r="AZ32" s="5">
        <f t="shared" si="13"/>
        <v>219669646.54732919</v>
      </c>
      <c r="BA32" s="5">
        <f t="shared" si="14"/>
        <v>76.699826920516088</v>
      </c>
      <c r="BB32" s="5">
        <f t="shared" si="119"/>
        <v>46.093645985887072</v>
      </c>
      <c r="BD32" s="5">
        <v>15</v>
      </c>
      <c r="BE32" s="5" t="s">
        <v>158</v>
      </c>
      <c r="BF32" s="5">
        <v>2.2909999999999999</v>
      </c>
      <c r="BG32" s="5">
        <v>107233</v>
      </c>
      <c r="BH32" s="5">
        <v>1000</v>
      </c>
      <c r="BI32" s="5">
        <f t="shared" si="15"/>
        <v>21446600</v>
      </c>
      <c r="BJ32" s="5">
        <v>1.6534790072285097</v>
      </c>
      <c r="BK32" s="5">
        <f t="shared" si="16"/>
        <v>35461502.876426958</v>
      </c>
      <c r="BL32" s="5">
        <f t="shared" si="17"/>
        <v>45.189057570824041</v>
      </c>
      <c r="BM32" s="5">
        <f t="shared" si="120"/>
        <v>27.156885559389448</v>
      </c>
      <c r="BO32" s="5">
        <v>15</v>
      </c>
      <c r="BP32" s="5" t="s">
        <v>158</v>
      </c>
      <c r="BQ32" s="5">
        <v>2.2029999999999998</v>
      </c>
      <c r="BR32" s="5">
        <v>1824523</v>
      </c>
      <c r="BS32" s="5">
        <v>1000</v>
      </c>
      <c r="BT32" s="5">
        <f t="shared" si="18"/>
        <v>364904600</v>
      </c>
      <c r="BU32" s="5">
        <v>1.6534790072285097</v>
      </c>
      <c r="BV32" s="5">
        <f t="shared" si="19"/>
        <v>603362095.7411164</v>
      </c>
      <c r="BW32" s="5">
        <f t="shared" si="20"/>
        <v>65.55720149008215</v>
      </c>
      <c r="BX32" s="5">
        <f t="shared" si="121"/>
        <v>39.397356664712831</v>
      </c>
      <c r="BZ32" s="5">
        <v>15</v>
      </c>
      <c r="CA32" s="5" t="s">
        <v>158</v>
      </c>
      <c r="CB32" s="5">
        <v>2.274</v>
      </c>
      <c r="CC32" s="5">
        <v>430652</v>
      </c>
      <c r="CD32" s="5">
        <v>1000</v>
      </c>
      <c r="CE32" s="5">
        <f t="shared" si="21"/>
        <v>86130400</v>
      </c>
      <c r="CF32" s="5">
        <v>1.6534790072285097</v>
      </c>
      <c r="CG32" s="5">
        <f t="shared" si="22"/>
        <v>142414808.28419444</v>
      </c>
      <c r="CH32" s="5">
        <f t="shared" si="23"/>
        <v>30.766550404140446</v>
      </c>
      <c r="CI32" s="5">
        <f t="shared" si="122"/>
        <v>18.489513464026711</v>
      </c>
      <c r="CK32" s="5">
        <v>15</v>
      </c>
      <c r="CL32" s="5" t="s">
        <v>158</v>
      </c>
      <c r="CM32" s="5">
        <v>2.3130000000000002</v>
      </c>
      <c r="CN32" s="5">
        <v>31539833</v>
      </c>
      <c r="CO32" s="5">
        <v>1000</v>
      </c>
      <c r="CP32" s="5">
        <f t="shared" si="24"/>
        <v>6307966600</v>
      </c>
      <c r="CQ32" s="5">
        <v>1.6534790072285097</v>
      </c>
      <c r="CR32" s="5">
        <f t="shared" si="25"/>
        <v>10430090351.398598</v>
      </c>
      <c r="CS32" s="5">
        <f t="shared" si="26"/>
        <v>814.45834158966193</v>
      </c>
      <c r="CT32" s="5">
        <f t="shared" si="123"/>
        <v>489.45813797455645</v>
      </c>
      <c r="CV32" s="5">
        <v>15</v>
      </c>
      <c r="CW32" s="5" t="s">
        <v>158</v>
      </c>
      <c r="CX32" s="5">
        <v>2.3260000000000001</v>
      </c>
      <c r="CY32" s="5">
        <v>323966</v>
      </c>
      <c r="CZ32" s="5">
        <v>1000</v>
      </c>
      <c r="DA32" s="5">
        <f t="shared" si="27"/>
        <v>64793200</v>
      </c>
      <c r="DB32" s="5">
        <v>1.6534790072285097</v>
      </c>
      <c r="DC32" s="5">
        <f t="shared" si="28"/>
        <v>107134196.01115827</v>
      </c>
      <c r="DD32" s="5">
        <f t="shared" si="29"/>
        <v>12.69009850534526</v>
      </c>
      <c r="DE32" s="5">
        <f t="shared" si="124"/>
        <v>7.6262611210007565</v>
      </c>
      <c r="DG32" s="5">
        <v>15</v>
      </c>
      <c r="DH32" s="5" t="s">
        <v>158</v>
      </c>
      <c r="DI32" s="5">
        <v>2.4340000000000002</v>
      </c>
      <c r="DJ32" s="5">
        <v>540047</v>
      </c>
      <c r="DK32" s="5">
        <v>1000</v>
      </c>
      <c r="DL32" s="5">
        <f t="shared" si="30"/>
        <v>108009400</v>
      </c>
      <c r="DM32" s="5">
        <v>1.6534790072285097</v>
      </c>
      <c r="DN32" s="5">
        <f t="shared" si="31"/>
        <v>178591275.483347</v>
      </c>
      <c r="DO32" s="5">
        <f t="shared" si="32"/>
        <v>11.649155909153214</v>
      </c>
      <c r="DP32" s="5">
        <f t="shared" si="125"/>
        <v>7.0006946569430371</v>
      </c>
      <c r="DR32" s="5">
        <v>15</v>
      </c>
      <c r="DS32" s="5" t="s">
        <v>158</v>
      </c>
      <c r="DT32" s="5">
        <v>3.5569999999999999</v>
      </c>
      <c r="DU32" s="5">
        <v>191285</v>
      </c>
      <c r="DV32" s="5">
        <v>1000</v>
      </c>
      <c r="DW32" s="5">
        <f>DU32*200</f>
        <v>38257000</v>
      </c>
      <c r="DX32" s="5">
        <v>1.6534790072285097</v>
      </c>
      <c r="DY32" s="5">
        <f>DW32*DX32</f>
        <v>63257146.379541099</v>
      </c>
      <c r="DZ32" s="5">
        <f>(DY32*10)/DU$13</f>
        <v>50.629640621419313</v>
      </c>
      <c r="EA32" s="5">
        <f>DZ32*$A32</f>
        <v>30.426466719602953</v>
      </c>
      <c r="EC32" s="5">
        <v>15</v>
      </c>
      <c r="ED32" s="5" t="s">
        <v>158</v>
      </c>
      <c r="EE32" s="5">
        <v>2.2050000000000001</v>
      </c>
      <c r="EF32" s="5">
        <v>1794585</v>
      </c>
      <c r="EG32" s="5">
        <v>1000</v>
      </c>
      <c r="EH32" s="5">
        <f t="shared" si="36"/>
        <v>358917000</v>
      </c>
      <c r="EI32" s="5">
        <v>1.6534790072285097</v>
      </c>
      <c r="EJ32" s="5">
        <f t="shared" si="37"/>
        <v>593461724.83743501</v>
      </c>
      <c r="EK32" s="5">
        <f t="shared" si="38"/>
        <v>63.977507446684356</v>
      </c>
      <c r="EL32" s="5">
        <f t="shared" si="127"/>
        <v>38.448021302093963</v>
      </c>
      <c r="EN32" s="5">
        <v>15</v>
      </c>
      <c r="EO32" s="5" t="s">
        <v>158</v>
      </c>
      <c r="EP32" s="5">
        <v>3.4830000000000001</v>
      </c>
      <c r="EQ32" s="5">
        <v>766624</v>
      </c>
      <c r="ER32" s="5">
        <v>1000</v>
      </c>
      <c r="ES32" s="5">
        <f t="shared" si="39"/>
        <v>153324800</v>
      </c>
      <c r="ET32" s="5">
        <v>1.6534790072285097</v>
      </c>
      <c r="EU32" s="5">
        <f t="shared" si="40"/>
        <v>253519338.08750981</v>
      </c>
      <c r="EV32" s="5">
        <f t="shared" si="41"/>
        <v>15.070165176177142</v>
      </c>
      <c r="EW32" s="5">
        <f t="shared" si="128"/>
        <v>9.0565896491449163</v>
      </c>
      <c r="EY32" s="5">
        <v>15</v>
      </c>
      <c r="EZ32" s="5" t="s">
        <v>158</v>
      </c>
      <c r="FA32" s="5">
        <v>4.1449999999999996</v>
      </c>
      <c r="FB32" s="5">
        <v>1681486</v>
      </c>
      <c r="FC32" s="5">
        <v>1000</v>
      </c>
      <c r="FD32" s="5">
        <f t="shared" si="42"/>
        <v>336297200</v>
      </c>
      <c r="FE32" s="5">
        <v>1.6534790072285097</v>
      </c>
      <c r="FF32" s="5">
        <f t="shared" si="43"/>
        <v>556060360.38972759</v>
      </c>
      <c r="FG32" s="5">
        <f t="shared" si="44"/>
        <v>22.402703518997175</v>
      </c>
      <c r="FH32" s="5">
        <f t="shared" si="129"/>
        <v>13.463163172474264</v>
      </c>
      <c r="FJ32" s="5">
        <v>15</v>
      </c>
      <c r="FK32" s="5" t="s">
        <v>158</v>
      </c>
      <c r="FL32" s="5">
        <v>3.891</v>
      </c>
      <c r="FM32" s="5">
        <v>1191871</v>
      </c>
      <c r="FN32" s="5">
        <v>1000</v>
      </c>
      <c r="FO32" s="5">
        <f t="shared" si="45"/>
        <v>238374200</v>
      </c>
      <c r="FP32" s="5">
        <v>1.6534790072285097</v>
      </c>
      <c r="FQ32" s="5">
        <f t="shared" si="46"/>
        <v>394146735.56489021</v>
      </c>
      <c r="FR32" s="5">
        <f t="shared" si="47"/>
        <v>16.850789652537184</v>
      </c>
      <c r="FS32" s="5">
        <f t="shared" si="130"/>
        <v>10.126676473880519</v>
      </c>
      <c r="FU32" s="5">
        <v>15</v>
      </c>
      <c r="FV32" s="5" t="s">
        <v>158</v>
      </c>
      <c r="FW32" s="5">
        <v>4.1879999999999997</v>
      </c>
      <c r="FX32" s="5">
        <v>116221</v>
      </c>
      <c r="FY32" s="5">
        <v>1000</v>
      </c>
      <c r="FZ32" s="5">
        <f t="shared" si="48"/>
        <v>23244200</v>
      </c>
      <c r="GA32" s="5">
        <v>1.6534790072285097</v>
      </c>
      <c r="GB32" s="5">
        <f t="shared" si="49"/>
        <v>38433796.739820927</v>
      </c>
      <c r="GC32" s="5">
        <f t="shared" si="50"/>
        <v>4.494266545399439</v>
      </c>
      <c r="GD32" s="5">
        <f t="shared" si="131"/>
        <v>2.7008813373794704</v>
      </c>
      <c r="GF32" s="5">
        <v>15</v>
      </c>
      <c r="GG32" s="5" t="s">
        <v>158</v>
      </c>
      <c r="GH32" s="5">
        <v>5.29</v>
      </c>
      <c r="GI32" s="5">
        <v>174445</v>
      </c>
      <c r="GJ32" s="5">
        <v>1000</v>
      </c>
      <c r="GK32" s="5">
        <f t="shared" si="51"/>
        <v>34889000</v>
      </c>
      <c r="GL32" s="5">
        <v>1.6534790072285097</v>
      </c>
      <c r="GM32" s="5">
        <f t="shared" si="52"/>
        <v>57688229.083195478</v>
      </c>
      <c r="GN32" s="5">
        <f t="shared" si="53"/>
        <v>10.660500871021531</v>
      </c>
      <c r="GO32" s="5">
        <f t="shared" si="132"/>
        <v>6.4065510042196703</v>
      </c>
      <c r="GQ32" s="5">
        <v>15</v>
      </c>
      <c r="GR32" s="5" t="s">
        <v>158</v>
      </c>
      <c r="GS32" s="5">
        <v>6.0270000000000001</v>
      </c>
      <c r="GT32" s="5">
        <v>586173</v>
      </c>
      <c r="GU32" s="5">
        <v>1000</v>
      </c>
      <c r="GV32" s="5">
        <f t="shared" si="54"/>
        <v>117234600</v>
      </c>
      <c r="GW32" s="5">
        <v>1.6534790072285097</v>
      </c>
      <c r="GX32" s="5">
        <f t="shared" si="55"/>
        <v>193844950.02083144</v>
      </c>
      <c r="GY32" s="5">
        <f t="shared" si="56"/>
        <v>12.775621779600609</v>
      </c>
      <c r="GZ32" s="5">
        <f t="shared" si="133"/>
        <v>7.6776573194715194</v>
      </c>
      <c r="HB32" s="5">
        <v>15</v>
      </c>
      <c r="HC32" s="5" t="s">
        <v>158</v>
      </c>
      <c r="HD32" s="5">
        <v>6.3890000000000002</v>
      </c>
      <c r="HE32" s="5">
        <v>763861</v>
      </c>
      <c r="HF32" s="5">
        <v>1000</v>
      </c>
      <c r="HG32" s="5">
        <f t="shared" si="57"/>
        <v>152772200</v>
      </c>
      <c r="HH32" s="5">
        <v>1.6534790072285097</v>
      </c>
      <c r="HI32" s="5">
        <f t="shared" si="58"/>
        <v>252605625.58811533</v>
      </c>
      <c r="HJ32" s="5">
        <f t="shared" si="59"/>
        <v>12.537911663153192</v>
      </c>
      <c r="HK32" s="5">
        <f t="shared" si="134"/>
        <v>7.5348026821834084</v>
      </c>
      <c r="HM32" s="5">
        <v>15</v>
      </c>
      <c r="HN32" s="5" t="s">
        <v>158</v>
      </c>
      <c r="HO32" s="5">
        <v>7.0229999999999997</v>
      </c>
      <c r="HP32" s="5">
        <v>462814</v>
      </c>
      <c r="HQ32" s="5">
        <v>1000</v>
      </c>
      <c r="HR32" s="5">
        <f t="shared" si="60"/>
        <v>92562800</v>
      </c>
      <c r="HS32" s="5">
        <v>1.6534790072285097</v>
      </c>
      <c r="HT32" s="5">
        <f t="shared" si="61"/>
        <v>153050646.65029109</v>
      </c>
      <c r="HU32" s="5">
        <f t="shared" si="62"/>
        <v>12.560524187342738</v>
      </c>
      <c r="HV32" s="5">
        <f t="shared" si="135"/>
        <v>7.5483919395088561</v>
      </c>
      <c r="HX32" s="5">
        <v>15</v>
      </c>
      <c r="HY32" s="5" t="s">
        <v>158</v>
      </c>
      <c r="HZ32" s="5">
        <v>9.1519999999999992</v>
      </c>
      <c r="IA32" s="5">
        <v>227868</v>
      </c>
      <c r="IB32" s="5">
        <v>1000</v>
      </c>
      <c r="IC32" s="5">
        <f t="shared" si="63"/>
        <v>45573600</v>
      </c>
      <c r="ID32" s="5">
        <v>1.6534790072285097</v>
      </c>
      <c r="IE32" s="5">
        <f t="shared" si="64"/>
        <v>75354990.883829206</v>
      </c>
      <c r="IF32" s="5">
        <f t="shared" si="65"/>
        <v>5.1766536008955333</v>
      </c>
      <c r="IG32" s="5">
        <f t="shared" si="136"/>
        <v>3.1109697120766424</v>
      </c>
      <c r="II32" s="5">
        <v>15</v>
      </c>
      <c r="IJ32" s="5" t="s">
        <v>158</v>
      </c>
      <c r="IK32" s="5">
        <v>1.5740000000000001</v>
      </c>
      <c r="IL32" s="5">
        <v>59058</v>
      </c>
      <c r="IM32" s="5">
        <v>1000</v>
      </c>
      <c r="IN32" s="5">
        <f t="shared" si="66"/>
        <v>118116000</v>
      </c>
      <c r="IO32" s="5">
        <v>1.6534790072285097</v>
      </c>
      <c r="IP32" s="5">
        <f t="shared" si="67"/>
        <v>195302326.41780266</v>
      </c>
      <c r="IQ32" s="5">
        <f t="shared" si="68"/>
        <v>7340.233487219677</v>
      </c>
      <c r="IR32" s="5">
        <f t="shared" si="137"/>
        <v>4411.1980091464402</v>
      </c>
      <c r="IT32" s="5">
        <v>15</v>
      </c>
      <c r="IU32" s="5" t="s">
        <v>158</v>
      </c>
      <c r="IX32" s="5">
        <v>1000</v>
      </c>
      <c r="IY32" s="5">
        <f t="shared" si="69"/>
        <v>0</v>
      </c>
      <c r="IZ32" s="5">
        <v>1.6534790072285097</v>
      </c>
      <c r="JA32" s="5">
        <f t="shared" si="70"/>
        <v>0</v>
      </c>
      <c r="JB32" s="5" t="e">
        <f t="shared" si="71"/>
        <v>#DIV/0!</v>
      </c>
      <c r="JC32" s="5" t="e">
        <f t="shared" si="138"/>
        <v>#DIV/0!</v>
      </c>
      <c r="JE32" s="5">
        <v>15</v>
      </c>
      <c r="JF32" s="5" t="s">
        <v>158</v>
      </c>
      <c r="JG32" s="5">
        <v>2.0880000000000001</v>
      </c>
      <c r="JH32" s="5">
        <v>12248</v>
      </c>
      <c r="JI32" s="5">
        <v>1000</v>
      </c>
      <c r="JJ32" s="5">
        <f t="shared" si="72"/>
        <v>2449600</v>
      </c>
      <c r="JK32" s="5">
        <v>1.6534790072285097</v>
      </c>
      <c r="JL32" s="5">
        <f t="shared" si="73"/>
        <v>4050362.1761069573</v>
      </c>
      <c r="JM32" s="5">
        <f t="shared" si="74"/>
        <v>310.47607256878405</v>
      </c>
      <c r="JN32" s="5">
        <f t="shared" si="139"/>
        <v>186.58417822643273</v>
      </c>
      <c r="JP32" s="5">
        <v>15</v>
      </c>
      <c r="JQ32" s="5" t="s">
        <v>158</v>
      </c>
      <c r="JR32" s="5">
        <v>2.165</v>
      </c>
      <c r="JS32" s="5">
        <v>94607</v>
      </c>
      <c r="JT32" s="5">
        <v>1000</v>
      </c>
      <c r="JU32" s="5">
        <f t="shared" si="75"/>
        <v>18921400</v>
      </c>
      <c r="JV32" s="5">
        <v>1.6534790072285097</v>
      </c>
      <c r="JW32" s="5">
        <f t="shared" si="76"/>
        <v>31286137.687373523</v>
      </c>
      <c r="JX32" s="5">
        <f t="shared" si="77"/>
        <v>58.543082825155423</v>
      </c>
      <c r="JY32" s="5">
        <f t="shared" si="140"/>
        <v>35.182141120886669</v>
      </c>
      <c r="KA32" s="5">
        <v>15</v>
      </c>
      <c r="KB32" s="5" t="s">
        <v>158</v>
      </c>
      <c r="KC32" s="5">
        <v>2.46</v>
      </c>
      <c r="KD32" s="5">
        <v>629323</v>
      </c>
      <c r="KE32" s="5">
        <v>1000</v>
      </c>
      <c r="KF32" s="5">
        <f t="shared" si="78"/>
        <v>125864600</v>
      </c>
      <c r="KG32" s="5">
        <v>1.6534790072285097</v>
      </c>
      <c r="KH32" s="5">
        <f t="shared" si="79"/>
        <v>208114473.85321349</v>
      </c>
      <c r="KI32" s="5">
        <f t="shared" si="80"/>
        <v>943.88353556274296</v>
      </c>
      <c r="KJ32" s="5">
        <f t="shared" si="141"/>
        <v>567.23770166030226</v>
      </c>
      <c r="KL32" s="5">
        <v>15</v>
      </c>
      <c r="KM32" s="5" t="s">
        <v>158</v>
      </c>
      <c r="KN32" s="5">
        <v>2.2160000000000002</v>
      </c>
      <c r="KO32" s="5">
        <v>6073</v>
      </c>
      <c r="KP32" s="5">
        <v>1000</v>
      </c>
      <c r="KQ32" s="5">
        <f t="shared" si="81"/>
        <v>1214600</v>
      </c>
      <c r="KR32" s="5">
        <v>1.6534790072285097</v>
      </c>
      <c r="KS32" s="5">
        <f t="shared" si="82"/>
        <v>2008315.602179748</v>
      </c>
      <c r="KT32" s="5">
        <f t="shared" si="83"/>
        <v>2.8949173242940214</v>
      </c>
      <c r="KU32" s="5">
        <f t="shared" si="142"/>
        <v>1.7397339689266955</v>
      </c>
      <c r="KW32" s="5">
        <v>15</v>
      </c>
      <c r="KX32" s="5" t="s">
        <v>158</v>
      </c>
      <c r="KY32" s="5">
        <v>2.964</v>
      </c>
      <c r="KZ32" s="5">
        <v>23951</v>
      </c>
      <c r="LA32" s="5">
        <v>1000</v>
      </c>
      <c r="LB32" s="5">
        <f t="shared" si="84"/>
        <v>4790200</v>
      </c>
      <c r="LC32" s="5">
        <v>1.6534790072285097</v>
      </c>
      <c r="LD32" s="5">
        <f>LB32*34</f>
        <v>162866800</v>
      </c>
      <c r="LE32" s="5">
        <f t="shared" si="85"/>
        <v>878.96471497442712</v>
      </c>
      <c r="LF32" s="5">
        <f t="shared" si="143"/>
        <v>528.22398736443938</v>
      </c>
      <c r="LH32" s="5">
        <v>15</v>
      </c>
      <c r="LI32" s="5" t="s">
        <v>158</v>
      </c>
      <c r="LJ32" s="5">
        <v>3.8010000000000002</v>
      </c>
      <c r="LK32" s="5">
        <v>37918</v>
      </c>
      <c r="LL32" s="5">
        <v>1000</v>
      </c>
      <c r="LM32" s="5">
        <f t="shared" si="86"/>
        <v>7583600</v>
      </c>
      <c r="LN32" s="5">
        <v>1.6534790072285097</v>
      </c>
      <c r="LO32" s="5">
        <f t="shared" si="87"/>
        <v>12539323.399218127</v>
      </c>
      <c r="LP32" s="5">
        <f t="shared" si="88"/>
        <v>368.95120987271753</v>
      </c>
      <c r="LQ32" s="5">
        <f t="shared" si="89"/>
        <v>221.72548670235426</v>
      </c>
      <c r="LS32" s="5">
        <v>15</v>
      </c>
      <c r="LT32" s="5" t="s">
        <v>158</v>
      </c>
      <c r="LU32" s="5">
        <v>4.01</v>
      </c>
      <c r="LV32" s="5">
        <v>2898</v>
      </c>
      <c r="LW32" s="5">
        <v>1000</v>
      </c>
      <c r="LX32" s="5">
        <f t="shared" si="90"/>
        <v>579600</v>
      </c>
      <c r="LY32" s="5">
        <v>1.6534790072285097</v>
      </c>
      <c r="LZ32" s="5">
        <f t="shared" si="91"/>
        <v>958356.43258964422</v>
      </c>
      <c r="MA32" s="5">
        <f t="shared" si="92"/>
        <v>0.30105454538332466</v>
      </c>
      <c r="ME32" s="5">
        <v>15</v>
      </c>
      <c r="MF32" s="5" t="s">
        <v>158</v>
      </c>
      <c r="MG32" s="5">
        <v>1.8819999999999999</v>
      </c>
      <c r="MH32" s="5">
        <v>237514</v>
      </c>
      <c r="MI32" s="5">
        <v>1000</v>
      </c>
      <c r="MJ32" s="5">
        <f t="shared" si="93"/>
        <v>47502800</v>
      </c>
      <c r="MK32" s="5">
        <v>1.6534790072285097</v>
      </c>
      <c r="ML32" s="5">
        <f t="shared" si="94"/>
        <v>78544882.584574446</v>
      </c>
      <c r="MM32" s="5">
        <f t="shared" si="95"/>
        <v>10.605942967173709</v>
      </c>
      <c r="MN32" s="5">
        <f t="shared" si="144"/>
        <v>6.3737638023880461</v>
      </c>
      <c r="MP32" s="5">
        <v>15</v>
      </c>
      <c r="MQ32" s="5" t="s">
        <v>158</v>
      </c>
      <c r="MR32" s="5">
        <v>1.7190000000000001</v>
      </c>
      <c r="MS32" s="5">
        <v>131843</v>
      </c>
      <c r="MT32" s="5">
        <v>1000</v>
      </c>
      <c r="MU32" s="5">
        <f t="shared" si="96"/>
        <v>26368600</v>
      </c>
      <c r="MV32" s="5">
        <v>1.6534790072285097</v>
      </c>
      <c r="MW32" s="5">
        <f t="shared" si="97"/>
        <v>43599926.550005682</v>
      </c>
      <c r="MX32" s="5">
        <f t="shared" si="98"/>
        <v>19.463727229691198</v>
      </c>
      <c r="MY32" s="5">
        <f t="shared" si="145"/>
        <v>11.696951460150959</v>
      </c>
      <c r="NB32" s="5">
        <v>15</v>
      </c>
      <c r="NC32" s="5" t="s">
        <v>158</v>
      </c>
      <c r="ND32" s="5">
        <v>1.982</v>
      </c>
      <c r="NE32" s="5">
        <v>1433397</v>
      </c>
      <c r="NF32" s="5">
        <v>1000</v>
      </c>
      <c r="NG32" s="5">
        <f t="shared" si="99"/>
        <v>286679400</v>
      </c>
      <c r="NH32" s="5">
        <v>1.6534790072285097</v>
      </c>
      <c r="NI32" s="5">
        <f t="shared" si="100"/>
        <v>474018369.7048648</v>
      </c>
      <c r="NJ32" s="5">
        <f t="shared" si="101"/>
        <v>40225.932815524975</v>
      </c>
      <c r="NK32" s="5">
        <f t="shared" si="146"/>
        <v>24174.238470868375</v>
      </c>
      <c r="NM32" s="5">
        <v>15</v>
      </c>
      <c r="NN32" s="5" t="s">
        <v>158</v>
      </c>
      <c r="NO32" s="5">
        <v>3.069</v>
      </c>
      <c r="NP32" s="5">
        <v>11782</v>
      </c>
      <c r="NQ32" s="5">
        <v>1000</v>
      </c>
      <c r="NR32" s="5">
        <f t="shared" si="102"/>
        <v>2356400</v>
      </c>
      <c r="NS32" s="5">
        <v>1.6534790072285097</v>
      </c>
      <c r="NT32" s="5">
        <f t="shared" si="103"/>
        <v>3896257.9326332603</v>
      </c>
      <c r="NU32" s="5">
        <f t="shared" si="104"/>
        <v>0.8833371457523751</v>
      </c>
      <c r="NV32" s="5">
        <f t="shared" si="147"/>
        <v>0.53085165009157154</v>
      </c>
      <c r="NX32" s="5">
        <v>15</v>
      </c>
      <c r="NY32" s="5" t="s">
        <v>158</v>
      </c>
      <c r="NZ32" s="5">
        <v>1.75</v>
      </c>
      <c r="OA32" s="5">
        <v>25839</v>
      </c>
      <c r="OB32" s="5">
        <v>1000</v>
      </c>
      <c r="OC32" s="5">
        <f t="shared" si="105"/>
        <v>5167800</v>
      </c>
      <c r="OD32" s="5">
        <v>1.6534790072285097</v>
      </c>
      <c r="OE32" s="5">
        <f t="shared" si="106"/>
        <v>8544848.8135554921</v>
      </c>
      <c r="OF32" s="5" t="e">
        <f t="shared" si="107"/>
        <v>#DIV/0!</v>
      </c>
      <c r="OI32" s="5">
        <v>15</v>
      </c>
      <c r="OJ32" s="5" t="s">
        <v>158</v>
      </c>
      <c r="OK32" s="5">
        <v>5.1020000000000003</v>
      </c>
      <c r="OL32" s="5">
        <v>329744</v>
      </c>
      <c r="OM32" s="5">
        <v>1000</v>
      </c>
      <c r="ON32" s="5">
        <f t="shared" si="108"/>
        <v>65948800</v>
      </c>
      <c r="OO32" s="5">
        <v>1.6534790072285097</v>
      </c>
      <c r="OP32" s="5">
        <f t="shared" si="109"/>
        <v>109044956.35191154</v>
      </c>
      <c r="OQ32" s="5" t="e">
        <f t="shared" si="110"/>
        <v>#DIV/0!</v>
      </c>
      <c r="OT32" s="5">
        <v>15</v>
      </c>
      <c r="OU32" s="5" t="s">
        <v>158</v>
      </c>
      <c r="OV32" s="5">
        <v>5.0970000000000004</v>
      </c>
      <c r="OW32" s="5">
        <v>861111</v>
      </c>
      <c r="OX32" s="5">
        <v>1000</v>
      </c>
      <c r="OY32" s="5">
        <f t="shared" si="111"/>
        <v>172222200</v>
      </c>
      <c r="OZ32" s="5">
        <v>1.6534790072285097</v>
      </c>
      <c r="PA32" s="5">
        <f t="shared" si="112"/>
        <v>284765792.27870983</v>
      </c>
      <c r="PB32" s="5" t="e">
        <f t="shared" si="113"/>
        <v>#DIV/0!</v>
      </c>
      <c r="PE32" s="5">
        <v>15</v>
      </c>
      <c r="PF32" s="5" t="s">
        <v>158</v>
      </c>
      <c r="PG32" s="5">
        <v>5.0990000000000002</v>
      </c>
      <c r="PH32" s="5">
        <v>21247984</v>
      </c>
      <c r="PI32" s="5">
        <v>1000</v>
      </c>
      <c r="PJ32" s="5">
        <f t="shared" si="114"/>
        <v>4249596800</v>
      </c>
      <c r="PK32" s="5">
        <v>1.6534790072285097</v>
      </c>
      <c r="PL32" s="5">
        <f t="shared" si="115"/>
        <v>7026619097.9854517</v>
      </c>
      <c r="PM32" s="5" t="e">
        <f t="shared" si="116"/>
        <v>#DIV/0!</v>
      </c>
      <c r="PP32" s="4"/>
      <c r="PQ32" s="4"/>
      <c r="PR32" s="4"/>
      <c r="PS32" s="4"/>
      <c r="PT32" s="4"/>
      <c r="PU32" s="4"/>
      <c r="PV32" s="4"/>
      <c r="PW32" s="4"/>
      <c r="PX32" s="4"/>
      <c r="PY32" s="4"/>
    </row>
    <row r="33" spans="1:441" s="5" customFormat="1" x14ac:dyDescent="0.5">
      <c r="A33" s="5">
        <v>0.61349693251533743</v>
      </c>
      <c r="C33" s="5">
        <v>14</v>
      </c>
      <c r="D33" s="5" t="s">
        <v>159</v>
      </c>
      <c r="E33" s="5">
        <v>4.4139999999999997</v>
      </c>
      <c r="F33" s="5">
        <v>24991160</v>
      </c>
      <c r="G33" s="5">
        <f t="shared" si="0"/>
        <v>1.0020681392940542</v>
      </c>
      <c r="H33" s="5">
        <f t="shared" si="1"/>
        <v>4998232000</v>
      </c>
      <c r="K33" s="5">
        <v>16</v>
      </c>
      <c r="L33" s="5" t="s">
        <v>159</v>
      </c>
      <c r="M33" s="5">
        <v>2.2530000000000001</v>
      </c>
      <c r="N33" s="5">
        <v>22407</v>
      </c>
      <c r="O33" s="5">
        <v>1000</v>
      </c>
      <c r="P33" s="5">
        <f t="shared" si="2"/>
        <v>4481400</v>
      </c>
      <c r="Q33" s="5">
        <v>1.0456631951724795</v>
      </c>
      <c r="R33" s="5">
        <f t="shared" si="3"/>
        <v>4686035.0428459495</v>
      </c>
      <c r="S33" s="5">
        <f t="shared" si="4"/>
        <v>3.2428870633551656</v>
      </c>
      <c r="T33" s="5">
        <f t="shared" si="5"/>
        <v>1.9895012658620648</v>
      </c>
      <c r="W33" s="5">
        <v>16</v>
      </c>
      <c r="X33" s="5" t="s">
        <v>159</v>
      </c>
      <c r="Y33" s="5">
        <v>2.0910000000000002</v>
      </c>
      <c r="Z33" s="5">
        <v>581576</v>
      </c>
      <c r="AA33" s="5">
        <v>1000</v>
      </c>
      <c r="AB33" s="5">
        <f t="shared" si="6"/>
        <v>116315200</v>
      </c>
      <c r="AC33" s="5">
        <v>1.0456631951724795</v>
      </c>
      <c r="AD33" s="5">
        <f t="shared" si="7"/>
        <v>121626523.67912599</v>
      </c>
      <c r="AE33" s="5">
        <f t="shared" si="8"/>
        <v>47.753071393579511</v>
      </c>
      <c r="AF33" s="5">
        <f t="shared" si="117"/>
        <v>29.296362818146939</v>
      </c>
      <c r="AH33" s="5">
        <v>16</v>
      </c>
      <c r="AI33" s="5" t="s">
        <v>159</v>
      </c>
      <c r="AJ33" s="5">
        <v>2.1779999999999999</v>
      </c>
      <c r="AK33" s="5">
        <v>474255</v>
      </c>
      <c r="AL33" s="5">
        <v>1000</v>
      </c>
      <c r="AM33" s="5">
        <f t="shared" si="9"/>
        <v>94851000</v>
      </c>
      <c r="AN33" s="5">
        <v>1.0456631951724795</v>
      </c>
      <c r="AO33" s="5">
        <f t="shared" si="10"/>
        <v>99182199.725304857</v>
      </c>
      <c r="AP33" s="5">
        <f t="shared" si="11"/>
        <v>20.062053789567692</v>
      </c>
      <c r="AQ33" s="5">
        <f t="shared" si="118"/>
        <v>12.308008459857479</v>
      </c>
      <c r="AS33" s="5">
        <v>16</v>
      </c>
      <c r="AT33" s="5" t="s">
        <v>159</v>
      </c>
      <c r="AU33" s="5">
        <v>2.4620000000000002</v>
      </c>
      <c r="AV33" s="5">
        <v>781021</v>
      </c>
      <c r="AW33" s="5">
        <v>1000</v>
      </c>
      <c r="AX33" s="5">
        <f t="shared" si="12"/>
        <v>156204200</v>
      </c>
      <c r="AY33" s="5">
        <v>1.0456631951724795</v>
      </c>
      <c r="AZ33" s="5">
        <f t="shared" si="13"/>
        <v>163336982.87136102</v>
      </c>
      <c r="BA33" s="5">
        <f t="shared" si="14"/>
        <v>57.030720961502858</v>
      </c>
      <c r="BB33" s="5">
        <f t="shared" si="119"/>
        <v>34.988172369020162</v>
      </c>
      <c r="BD33" s="5">
        <v>16</v>
      </c>
      <c r="BE33" s="5" t="s">
        <v>159</v>
      </c>
      <c r="BF33" s="5">
        <v>2.2890000000000001</v>
      </c>
      <c r="BG33" s="5">
        <v>41843</v>
      </c>
      <c r="BH33" s="5">
        <v>1000</v>
      </c>
      <c r="BI33" s="5">
        <f t="shared" si="15"/>
        <v>8368600</v>
      </c>
      <c r="BJ33" s="5">
        <v>1.0456631951724795</v>
      </c>
      <c r="BK33" s="5">
        <f t="shared" si="16"/>
        <v>8750737.0151204113</v>
      </c>
      <c r="BL33" s="5">
        <f t="shared" si="17"/>
        <v>11.15117879074111</v>
      </c>
      <c r="BM33" s="5">
        <f t="shared" si="120"/>
        <v>6.8412139820497604</v>
      </c>
      <c r="BO33" s="5">
        <v>16</v>
      </c>
      <c r="BP33" s="5" t="s">
        <v>159</v>
      </c>
      <c r="BQ33" s="5">
        <v>2.2000000000000002</v>
      </c>
      <c r="BR33" s="5">
        <v>2121120</v>
      </c>
      <c r="BS33" s="5">
        <v>1000</v>
      </c>
      <c r="BT33" s="5">
        <f t="shared" si="18"/>
        <v>424224000</v>
      </c>
      <c r="BU33" s="5">
        <v>1.0456631951724795</v>
      </c>
      <c r="BV33" s="5">
        <f t="shared" si="19"/>
        <v>443595423.30884993</v>
      </c>
      <c r="BW33" s="5">
        <f t="shared" si="20"/>
        <v>48.19804682993253</v>
      </c>
      <c r="BX33" s="5">
        <f t="shared" si="121"/>
        <v>29.569353883394189</v>
      </c>
      <c r="BZ33" s="5">
        <v>16</v>
      </c>
      <c r="CA33" s="5" t="s">
        <v>159</v>
      </c>
      <c r="CB33" s="5">
        <v>2.2759999999999998</v>
      </c>
      <c r="CC33" s="5">
        <v>347956</v>
      </c>
      <c r="CD33" s="5">
        <v>1000</v>
      </c>
      <c r="CE33" s="5">
        <f t="shared" si="21"/>
        <v>69591200</v>
      </c>
      <c r="CF33" s="5">
        <v>1.0456631951724795</v>
      </c>
      <c r="CG33" s="5">
        <f t="shared" si="22"/>
        <v>72768956.547887057</v>
      </c>
      <c r="CH33" s="5">
        <f t="shared" si="23"/>
        <v>15.720624817466726</v>
      </c>
      <c r="CI33" s="5">
        <f t="shared" si="122"/>
        <v>9.6445551027403233</v>
      </c>
      <c r="CK33" s="5">
        <v>16</v>
      </c>
      <c r="CL33" s="5" t="s">
        <v>159</v>
      </c>
      <c r="CM33" s="5">
        <v>2.3119999999999998</v>
      </c>
      <c r="CN33" s="5">
        <v>49785487</v>
      </c>
      <c r="CO33" s="5">
        <v>1000</v>
      </c>
      <c r="CP33" s="5">
        <f t="shared" si="24"/>
        <v>9957097400</v>
      </c>
      <c r="CQ33" s="5">
        <v>1.0456631951724795</v>
      </c>
      <c r="CR33" s="5">
        <f t="shared" si="25"/>
        <v>10411770281.927588</v>
      </c>
      <c r="CS33" s="5">
        <f t="shared" si="26"/>
        <v>813.02777551626582</v>
      </c>
      <c r="CT33" s="5">
        <f t="shared" si="123"/>
        <v>498.79004632899745</v>
      </c>
      <c r="CV33" s="5">
        <v>16</v>
      </c>
      <c r="CW33" s="5" t="s">
        <v>159</v>
      </c>
      <c r="CX33" s="5">
        <v>2.3290000000000002</v>
      </c>
      <c r="CY33" s="5">
        <v>530463</v>
      </c>
      <c r="CZ33" s="5">
        <v>1000</v>
      </c>
      <c r="DA33" s="5">
        <f t="shared" si="27"/>
        <v>106092600</v>
      </c>
      <c r="DB33" s="5">
        <v>1.0456631951724795</v>
      </c>
      <c r="DC33" s="5">
        <f t="shared" si="28"/>
        <v>110937127.1001558</v>
      </c>
      <c r="DD33" s="5">
        <f t="shared" si="29"/>
        <v>13.140557573740118</v>
      </c>
      <c r="DE33" s="5">
        <f t="shared" si="124"/>
        <v>8.0616917630307476</v>
      </c>
      <c r="DG33" s="5">
        <v>16</v>
      </c>
      <c r="DH33" s="5" t="s">
        <v>159</v>
      </c>
      <c r="DI33" s="5">
        <v>2.4359999999999999</v>
      </c>
      <c r="DJ33" s="5">
        <v>344334</v>
      </c>
      <c r="DK33" s="5">
        <v>1000</v>
      </c>
      <c r="DL33" s="5">
        <f t="shared" si="30"/>
        <v>68866800</v>
      </c>
      <c r="DM33" s="5">
        <v>1.0456631951724795</v>
      </c>
      <c r="DN33" s="5">
        <f t="shared" si="31"/>
        <v>72011478.129304111</v>
      </c>
      <c r="DO33" s="5">
        <f t="shared" si="32"/>
        <v>4.6971663856841781</v>
      </c>
      <c r="DP33" s="5">
        <f t="shared" si="125"/>
        <v>2.8816971691313977</v>
      </c>
      <c r="DR33" s="5">
        <v>16</v>
      </c>
      <c r="DS33" s="5" t="s">
        <v>159</v>
      </c>
      <c r="DT33" s="5">
        <v>3.5449999999999999</v>
      </c>
      <c r="DU33" s="5">
        <v>275358</v>
      </c>
      <c r="DV33" s="5">
        <v>1000</v>
      </c>
      <c r="DW33" s="5">
        <f t="shared" si="33"/>
        <v>55071600</v>
      </c>
      <c r="DX33" s="5">
        <v>1.0456631951724795</v>
      </c>
      <c r="DY33" s="5">
        <f t="shared" si="34"/>
        <v>57586345.219260722</v>
      </c>
      <c r="DZ33" s="5">
        <f>(DY33*10)/DU$13</f>
        <v>46.090855026225569</v>
      </c>
      <c r="EA33" s="5">
        <f t="shared" si="126"/>
        <v>28.276598175598508</v>
      </c>
      <c r="EC33" s="5">
        <v>16</v>
      </c>
      <c r="ED33" s="5" t="s">
        <v>159</v>
      </c>
      <c r="EE33" s="5">
        <v>2.202</v>
      </c>
      <c r="EF33" s="5">
        <v>2158995</v>
      </c>
      <c r="EG33" s="5">
        <v>1000</v>
      </c>
      <c r="EH33" s="5">
        <f t="shared" si="36"/>
        <v>431799000</v>
      </c>
      <c r="EI33" s="5">
        <v>1.0456631951724795</v>
      </c>
      <c r="EJ33" s="5">
        <f t="shared" si="37"/>
        <v>451516322.01228148</v>
      </c>
      <c r="EK33" s="5">
        <f t="shared" si="38"/>
        <v>48.675234888573748</v>
      </c>
      <c r="EL33" s="5">
        <f t="shared" si="127"/>
        <v>29.862107293603525</v>
      </c>
      <c r="EN33" s="5">
        <v>16</v>
      </c>
      <c r="EO33" s="5" t="s">
        <v>159</v>
      </c>
      <c r="EP33" s="5">
        <v>3.49</v>
      </c>
      <c r="EQ33" s="5">
        <v>169698</v>
      </c>
      <c r="ER33" s="5">
        <v>1000</v>
      </c>
      <c r="ES33" s="5">
        <f t="shared" si="39"/>
        <v>33939600</v>
      </c>
      <c r="ET33" s="5">
        <v>1.0456631951724795</v>
      </c>
      <c r="EU33" s="5">
        <f t="shared" si="40"/>
        <v>35489390.578875884</v>
      </c>
      <c r="EV33" s="5">
        <f t="shared" si="41"/>
        <v>2.1096259640789672</v>
      </c>
      <c r="EW33" s="5">
        <f t="shared" si="128"/>
        <v>1.2942490577171577</v>
      </c>
      <c r="EY33" s="5">
        <v>16</v>
      </c>
      <c r="EZ33" s="5" t="s">
        <v>159</v>
      </c>
      <c r="FA33" s="5">
        <v>4.1399999999999997</v>
      </c>
      <c r="FB33" s="5">
        <v>3386675</v>
      </c>
      <c r="FC33" s="5">
        <v>1000</v>
      </c>
      <c r="FD33" s="5">
        <f t="shared" si="42"/>
        <v>677335000</v>
      </c>
      <c r="FE33" s="5">
        <v>1.0456631951724795</v>
      </c>
      <c r="FF33" s="5">
        <f t="shared" si="43"/>
        <v>708264280.30215144</v>
      </c>
      <c r="FG33" s="5">
        <f t="shared" si="44"/>
        <v>28.534734383123869</v>
      </c>
      <c r="FH33" s="5">
        <f t="shared" si="129"/>
        <v>17.505972014186423</v>
      </c>
      <c r="FJ33" s="5">
        <v>16</v>
      </c>
      <c r="FK33" s="5" t="s">
        <v>159</v>
      </c>
      <c r="FL33" s="5">
        <v>3.891</v>
      </c>
      <c r="FM33" s="5">
        <v>662866</v>
      </c>
      <c r="FN33" s="5">
        <v>1000</v>
      </c>
      <c r="FO33" s="5">
        <f t="shared" si="45"/>
        <v>132573200</v>
      </c>
      <c r="FP33" s="5">
        <v>1.0456631951724795</v>
      </c>
      <c r="FQ33" s="5">
        <f t="shared" si="46"/>
        <v>138626915.90624017</v>
      </c>
      <c r="FR33" s="5">
        <f t="shared" si="47"/>
        <v>5.9266582451028116</v>
      </c>
      <c r="FS33" s="5">
        <f t="shared" si="130"/>
        <v>3.6359866534373078</v>
      </c>
      <c r="FU33" s="5">
        <v>16</v>
      </c>
      <c r="FV33" s="5" t="s">
        <v>159</v>
      </c>
      <c r="FW33" s="5">
        <v>4.1879999999999997</v>
      </c>
      <c r="FX33" s="5">
        <v>149928</v>
      </c>
      <c r="FY33" s="5">
        <v>1000</v>
      </c>
      <c r="FZ33" s="5">
        <f t="shared" si="48"/>
        <v>29985600</v>
      </c>
      <c r="GA33" s="5">
        <v>1.0456631951724795</v>
      </c>
      <c r="GB33" s="5">
        <f t="shared" si="49"/>
        <v>31354838.305163901</v>
      </c>
      <c r="GC33" s="5">
        <f t="shared" si="50"/>
        <v>3.6664866025402083</v>
      </c>
      <c r="GD33" s="5">
        <f t="shared" si="131"/>
        <v>2.2493782837669989</v>
      </c>
      <c r="GF33" s="5">
        <v>16</v>
      </c>
      <c r="GG33" s="5" t="s">
        <v>159</v>
      </c>
      <c r="GH33" s="5">
        <v>5.3129999999999997</v>
      </c>
      <c r="GI33" s="5">
        <v>70476</v>
      </c>
      <c r="GJ33" s="5">
        <v>1000</v>
      </c>
      <c r="GK33" s="5">
        <f t="shared" si="51"/>
        <v>14095200</v>
      </c>
      <c r="GL33" s="5">
        <v>1.0456631951724795</v>
      </c>
      <c r="GM33" s="5">
        <f t="shared" si="52"/>
        <v>14738831.868595133</v>
      </c>
      <c r="GN33" s="5">
        <f t="shared" si="53"/>
        <v>2.7236636046913802</v>
      </c>
      <c r="GO33" s="5">
        <f t="shared" si="132"/>
        <v>1.6709592666818285</v>
      </c>
      <c r="GQ33" s="5">
        <v>16</v>
      </c>
      <c r="GR33" s="5" t="s">
        <v>159</v>
      </c>
      <c r="GS33" s="5">
        <v>6.0330000000000004</v>
      </c>
      <c r="GT33" s="5">
        <v>286303</v>
      </c>
      <c r="GU33" s="5">
        <v>1000</v>
      </c>
      <c r="GV33" s="5">
        <f t="shared" si="54"/>
        <v>57260600</v>
      </c>
      <c r="GW33" s="5">
        <v>1.0456631951724795</v>
      </c>
      <c r="GX33" s="5">
        <f t="shared" si="55"/>
        <v>59875301.953493282</v>
      </c>
      <c r="GY33" s="5">
        <f t="shared" si="56"/>
        <v>3.9461652811435499</v>
      </c>
      <c r="GZ33" s="5">
        <f t="shared" si="133"/>
        <v>2.4209602951800919</v>
      </c>
      <c r="HB33" s="5">
        <v>16</v>
      </c>
      <c r="HC33" s="5" t="s">
        <v>159</v>
      </c>
      <c r="HD33" s="5">
        <v>6.3940000000000001</v>
      </c>
      <c r="HE33" s="5">
        <v>459794</v>
      </c>
      <c r="HF33" s="5">
        <v>1000</v>
      </c>
      <c r="HG33" s="5">
        <f t="shared" si="57"/>
        <v>91958800</v>
      </c>
      <c r="HH33" s="5">
        <v>1.0456631951724795</v>
      </c>
      <c r="HI33" s="5">
        <f t="shared" si="58"/>
        <v>96157932.632227004</v>
      </c>
      <c r="HJ33" s="5">
        <f t="shared" si="59"/>
        <v>4.7727348203246835</v>
      </c>
      <c r="HK33" s="5">
        <f t="shared" si="134"/>
        <v>2.9280581719783334</v>
      </c>
      <c r="HM33" s="5">
        <v>16</v>
      </c>
      <c r="HN33" s="5" t="s">
        <v>159</v>
      </c>
      <c r="HO33" s="5">
        <v>7.024</v>
      </c>
      <c r="HP33" s="5">
        <v>191687</v>
      </c>
      <c r="HQ33" s="5">
        <v>1000</v>
      </c>
      <c r="HR33" s="5">
        <f t="shared" si="60"/>
        <v>38337400</v>
      </c>
      <c r="HS33" s="5">
        <v>1.0456631951724795</v>
      </c>
      <c r="HT33" s="5">
        <f t="shared" si="61"/>
        <v>40088008.178605415</v>
      </c>
      <c r="HU33" s="5">
        <f t="shared" si="62"/>
        <v>3.2899331519995845</v>
      </c>
      <c r="HV33" s="5">
        <f t="shared" si="135"/>
        <v>2.0183638969322604</v>
      </c>
      <c r="HX33" s="5">
        <v>16</v>
      </c>
      <c r="HY33" s="5" t="s">
        <v>159</v>
      </c>
      <c r="HZ33" s="5">
        <v>9.1560000000000006</v>
      </c>
      <c r="IA33" s="5">
        <v>90298</v>
      </c>
      <c r="IB33" s="5">
        <v>1000</v>
      </c>
      <c r="IC33" s="5">
        <f t="shared" si="63"/>
        <v>18059600</v>
      </c>
      <c r="ID33" s="5">
        <v>1.0456631951724795</v>
      </c>
      <c r="IE33" s="5">
        <f t="shared" si="64"/>
        <v>18884259.039536912</v>
      </c>
      <c r="IF33" s="5">
        <f t="shared" si="65"/>
        <v>1.297289886319142</v>
      </c>
      <c r="IG33" s="5">
        <f t="shared" si="136"/>
        <v>0.79588336583996444</v>
      </c>
      <c r="II33" s="5">
        <v>16</v>
      </c>
      <c r="IJ33" s="5" t="s">
        <v>159</v>
      </c>
      <c r="IK33" s="5">
        <v>1.6160000000000001</v>
      </c>
      <c r="IL33" s="5">
        <v>99181</v>
      </c>
      <c r="IM33" s="5">
        <v>1000</v>
      </c>
      <c r="IN33" s="5">
        <f t="shared" si="66"/>
        <v>198362000</v>
      </c>
      <c r="IO33" s="5">
        <v>1.0456631951724795</v>
      </c>
      <c r="IP33" s="5">
        <f t="shared" si="67"/>
        <v>207419842.72080338</v>
      </c>
      <c r="IQ33" s="5">
        <f t="shared" si="68"/>
        <v>7795.6576523109761</v>
      </c>
      <c r="IR33" s="5">
        <f t="shared" si="137"/>
        <v>4782.6120566325008</v>
      </c>
      <c r="IT33" s="5">
        <v>16</v>
      </c>
      <c r="IU33" s="5" t="s">
        <v>159</v>
      </c>
      <c r="IX33" s="5">
        <v>1000</v>
      </c>
      <c r="IY33" s="5">
        <f t="shared" si="69"/>
        <v>0</v>
      </c>
      <c r="IZ33" s="5">
        <v>1.0456631951724795</v>
      </c>
      <c r="JA33" s="5">
        <f t="shared" si="70"/>
        <v>0</v>
      </c>
      <c r="JB33" s="5" t="e">
        <f t="shared" si="71"/>
        <v>#DIV/0!</v>
      </c>
      <c r="JC33" s="5" t="e">
        <f t="shared" si="138"/>
        <v>#DIV/0!</v>
      </c>
      <c r="JE33" s="5">
        <v>16</v>
      </c>
      <c r="JF33" s="5" t="s">
        <v>159</v>
      </c>
      <c r="JG33" s="5">
        <v>2.198</v>
      </c>
      <c r="JH33" s="5">
        <v>23804</v>
      </c>
      <c r="JI33" s="5">
        <v>1000</v>
      </c>
      <c r="JJ33" s="5">
        <f t="shared" si="72"/>
        <v>4760800</v>
      </c>
      <c r="JK33" s="5">
        <v>1.0456631951724795</v>
      </c>
      <c r="JL33" s="5">
        <f t="shared" si="73"/>
        <v>4978193.3395771403</v>
      </c>
      <c r="JM33" s="5">
        <f t="shared" si="74"/>
        <v>381.59795330835487</v>
      </c>
      <c r="JN33" s="5">
        <f t="shared" si="139"/>
        <v>234.10917380880667</v>
      </c>
      <c r="JP33" s="5">
        <v>16</v>
      </c>
      <c r="JQ33" s="5" t="s">
        <v>159</v>
      </c>
      <c r="JR33" s="5">
        <v>2.242</v>
      </c>
      <c r="JS33" s="5">
        <v>143272</v>
      </c>
      <c r="JT33" s="5">
        <v>1000</v>
      </c>
      <c r="JU33" s="5">
        <f t="shared" si="75"/>
        <v>28654400</v>
      </c>
      <c r="JV33" s="5">
        <v>1.0456631951724795</v>
      </c>
      <c r="JW33" s="5">
        <f t="shared" si="76"/>
        <v>29962851.459750298</v>
      </c>
      <c r="JX33" s="5">
        <f t="shared" si="77"/>
        <v>56.066930095814243</v>
      </c>
      <c r="JY33" s="5">
        <f t="shared" si="140"/>
        <v>34.396889629333891</v>
      </c>
      <c r="KA33" s="5">
        <v>16</v>
      </c>
      <c r="KB33" s="5" t="s">
        <v>159</v>
      </c>
      <c r="KC33" s="5">
        <v>2.4769999999999999</v>
      </c>
      <c r="KD33" s="5">
        <v>499516</v>
      </c>
      <c r="KE33" s="5">
        <v>1000</v>
      </c>
      <c r="KF33" s="5">
        <f t="shared" si="78"/>
        <v>99903200</v>
      </c>
      <c r="KG33" s="5">
        <v>1.0456631951724795</v>
      </c>
      <c r="KH33" s="5">
        <f t="shared" si="79"/>
        <v>104465099.31995526</v>
      </c>
      <c r="KI33" s="5">
        <f t="shared" si="80"/>
        <v>473.79158913559593</v>
      </c>
      <c r="KJ33" s="5">
        <f t="shared" si="141"/>
        <v>290.66968658625518</v>
      </c>
      <c r="KL33" s="5">
        <v>16</v>
      </c>
      <c r="KM33" s="5" t="s">
        <v>159</v>
      </c>
      <c r="KN33" s="5">
        <v>2.238</v>
      </c>
      <c r="KO33" s="5">
        <v>10142</v>
      </c>
      <c r="KP33" s="5">
        <v>1000</v>
      </c>
      <c r="KQ33" s="5">
        <f t="shared" si="81"/>
        <v>2028400</v>
      </c>
      <c r="KR33" s="5">
        <v>1.0456631951724795</v>
      </c>
      <c r="KS33" s="5">
        <f t="shared" si="82"/>
        <v>2121023.2250878573</v>
      </c>
      <c r="KT33" s="5">
        <f t="shared" si="83"/>
        <v>3.0573814558192423</v>
      </c>
      <c r="KU33" s="5">
        <f t="shared" si="142"/>
        <v>1.8756941446743818</v>
      </c>
      <c r="KW33" s="5">
        <v>16</v>
      </c>
      <c r="KX33" s="5" t="s">
        <v>159</v>
      </c>
      <c r="KY33" s="5">
        <v>2.964</v>
      </c>
      <c r="KZ33" s="5">
        <v>47174</v>
      </c>
      <c r="LA33" s="5">
        <v>1000</v>
      </c>
      <c r="LB33" s="5">
        <f t="shared" si="84"/>
        <v>9434800</v>
      </c>
      <c r="LC33" s="5">
        <v>1.0456631951724795</v>
      </c>
      <c r="LD33" s="5">
        <f>LB33*35</f>
        <v>330218000</v>
      </c>
      <c r="LE33" s="5">
        <f t="shared" si="85"/>
        <v>1782.1309821855982</v>
      </c>
      <c r="LF33" s="5">
        <f t="shared" si="143"/>
        <v>1093.33189091141</v>
      </c>
      <c r="LH33" s="5">
        <v>16</v>
      </c>
      <c r="LI33" s="5" t="s">
        <v>159</v>
      </c>
      <c r="LJ33" s="5">
        <v>3.7970000000000002</v>
      </c>
      <c r="LK33" s="5">
        <v>71096</v>
      </c>
      <c r="LL33" s="5">
        <v>1000</v>
      </c>
      <c r="LM33" s="5">
        <f t="shared" si="86"/>
        <v>14219200</v>
      </c>
      <c r="LN33" s="5">
        <v>1.0456631951724795</v>
      </c>
      <c r="LO33" s="5">
        <f t="shared" si="87"/>
        <v>14868494.104796521</v>
      </c>
      <c r="LP33" s="5">
        <f t="shared" si="88"/>
        <v>437.48364359851359</v>
      </c>
      <c r="LQ33" s="5">
        <f t="shared" si="89"/>
        <v>268.39487337332122</v>
      </c>
      <c r="LS33" s="5">
        <v>16</v>
      </c>
      <c r="LT33" s="5" t="s">
        <v>159</v>
      </c>
      <c r="LU33" s="5">
        <v>4.2629999999999999</v>
      </c>
      <c r="LV33" s="5">
        <v>5161</v>
      </c>
      <c r="LW33" s="5">
        <v>1000</v>
      </c>
      <c r="LX33" s="5">
        <f t="shared" si="90"/>
        <v>1032200</v>
      </c>
      <c r="LY33" s="5">
        <v>1.0456631951724795</v>
      </c>
      <c r="LZ33" s="5">
        <f t="shared" si="91"/>
        <v>1079333.5500570333</v>
      </c>
      <c r="MA33" s="5">
        <f t="shared" si="92"/>
        <v>0.33905784964718277</v>
      </c>
      <c r="ME33" s="5">
        <v>16</v>
      </c>
      <c r="MF33" s="5" t="s">
        <v>159</v>
      </c>
      <c r="MG33" s="5">
        <v>1.9039999999999999</v>
      </c>
      <c r="MH33" s="5">
        <v>427068</v>
      </c>
      <c r="MI33" s="5">
        <v>1000</v>
      </c>
      <c r="MJ33" s="5">
        <f t="shared" si="93"/>
        <v>85413600</v>
      </c>
      <c r="MK33" s="5">
        <v>1.0456631951724795</v>
      </c>
      <c r="ML33" s="5">
        <f t="shared" si="94"/>
        <v>89313857.887184098</v>
      </c>
      <c r="MM33" s="5">
        <f t="shared" si="95"/>
        <v>12.060081468830992</v>
      </c>
      <c r="MN33" s="5">
        <f t="shared" si="144"/>
        <v>7.3988229870128785</v>
      </c>
      <c r="MP33" s="5">
        <v>16</v>
      </c>
      <c r="MQ33" s="5" t="s">
        <v>159</v>
      </c>
      <c r="MR33" s="5">
        <v>1.726</v>
      </c>
      <c r="MS33" s="5">
        <v>234361</v>
      </c>
      <c r="MT33" s="5">
        <v>1000</v>
      </c>
      <c r="MU33" s="5">
        <f t="shared" si="96"/>
        <v>46872200</v>
      </c>
      <c r="MV33" s="5">
        <v>1.0456631951724795</v>
      </c>
      <c r="MW33" s="5">
        <f t="shared" si="97"/>
        <v>49012534.416763492</v>
      </c>
      <c r="MX33" s="5">
        <f t="shared" si="98"/>
        <v>21.880004766283541</v>
      </c>
      <c r="MY33" s="5">
        <f t="shared" si="145"/>
        <v>13.423315807535914</v>
      </c>
      <c r="NB33" s="5">
        <v>16</v>
      </c>
      <c r="NC33" s="5" t="s">
        <v>159</v>
      </c>
      <c r="ND33" s="5">
        <v>1.9790000000000001</v>
      </c>
      <c r="NE33" s="5">
        <v>2427583</v>
      </c>
      <c r="NF33" s="5">
        <v>1000</v>
      </c>
      <c r="NG33" s="5">
        <f t="shared" si="99"/>
        <v>485516600</v>
      </c>
      <c r="NH33" s="5">
        <v>1.0456631951724795</v>
      </c>
      <c r="NI33" s="5">
        <f t="shared" si="100"/>
        <v>507686839.2652787</v>
      </c>
      <c r="NJ33" s="5">
        <f t="shared" si="101"/>
        <v>43083.091274134938</v>
      </c>
      <c r="NK33" s="5">
        <f t="shared" si="146"/>
        <v>26431.344339960084</v>
      </c>
      <c r="NM33" s="5">
        <v>16</v>
      </c>
      <c r="NN33" s="5" t="s">
        <v>159</v>
      </c>
      <c r="NO33" s="5">
        <v>3.0329999999999999</v>
      </c>
      <c r="NP33" s="5">
        <v>32552</v>
      </c>
      <c r="NQ33" s="5">
        <v>1000</v>
      </c>
      <c r="NR33" s="5">
        <f t="shared" si="102"/>
        <v>6510400</v>
      </c>
      <c r="NS33" s="5">
        <v>1.0456631951724795</v>
      </c>
      <c r="NT33" s="5">
        <f t="shared" si="103"/>
        <v>6807685.6658509104</v>
      </c>
      <c r="NU33" s="5">
        <f t="shared" si="104"/>
        <v>1.5433992639157563</v>
      </c>
      <c r="NV33" s="5">
        <f t="shared" si="147"/>
        <v>0.94687071405874623</v>
      </c>
      <c r="NX33" s="5">
        <v>16</v>
      </c>
      <c r="NY33" s="5" t="s">
        <v>159</v>
      </c>
      <c r="NZ33" s="5">
        <v>1.756</v>
      </c>
      <c r="OA33" s="5">
        <v>46524</v>
      </c>
      <c r="OB33" s="5">
        <v>1000</v>
      </c>
      <c r="OC33" s="5">
        <f t="shared" si="105"/>
        <v>9304800</v>
      </c>
      <c r="OD33" s="5">
        <v>1.0456631951724795</v>
      </c>
      <c r="OE33" s="5">
        <f t="shared" si="106"/>
        <v>9729686.8984408882</v>
      </c>
      <c r="OF33" s="5" t="e">
        <f t="shared" si="107"/>
        <v>#DIV/0!</v>
      </c>
      <c r="OI33" s="5">
        <v>16</v>
      </c>
      <c r="OJ33" s="5" t="s">
        <v>159</v>
      </c>
      <c r="OK33" s="5">
        <v>5.1120000000000001</v>
      </c>
      <c r="OL33" s="5">
        <v>443728</v>
      </c>
      <c r="OM33" s="5">
        <v>1000</v>
      </c>
      <c r="ON33" s="5">
        <f t="shared" si="108"/>
        <v>88745600</v>
      </c>
      <c r="OO33" s="5">
        <v>1.0456631951724795</v>
      </c>
      <c r="OP33" s="5">
        <f t="shared" si="109"/>
        <v>92798007.653498799</v>
      </c>
      <c r="OQ33" s="5" t="e">
        <f t="shared" si="110"/>
        <v>#DIV/0!</v>
      </c>
      <c r="OT33" s="5">
        <v>16</v>
      </c>
      <c r="OU33" s="5" t="s">
        <v>159</v>
      </c>
      <c r="OV33" s="5">
        <v>5.1100000000000003</v>
      </c>
      <c r="OW33" s="5">
        <v>1260519</v>
      </c>
      <c r="OX33" s="5">
        <v>1000</v>
      </c>
      <c r="OY33" s="5">
        <f t="shared" si="111"/>
        <v>252103800</v>
      </c>
      <c r="OZ33" s="5">
        <v>1.0456631951724795</v>
      </c>
      <c r="PA33" s="5">
        <f t="shared" si="112"/>
        <v>263615665.02312374</v>
      </c>
      <c r="PB33" s="5" t="e">
        <f t="shared" si="113"/>
        <v>#DIV/0!</v>
      </c>
      <c r="PE33" s="5">
        <v>16</v>
      </c>
      <c r="PF33" s="5" t="s">
        <v>159</v>
      </c>
      <c r="PG33" s="5">
        <v>5.1120000000000001</v>
      </c>
      <c r="PH33" s="5">
        <v>32650352</v>
      </c>
      <c r="PI33" s="5">
        <v>1000</v>
      </c>
      <c r="PJ33" s="5">
        <f t="shared" si="114"/>
        <v>6530070400</v>
      </c>
      <c r="PK33" s="5">
        <v>1.0456631951724795</v>
      </c>
      <c r="PL33" s="5">
        <f t="shared" si="115"/>
        <v>6828254279.1652317</v>
      </c>
      <c r="PM33" s="5" t="e">
        <f t="shared" si="116"/>
        <v>#DIV/0!</v>
      </c>
      <c r="PP33" s="4"/>
      <c r="PQ33" s="4"/>
      <c r="PR33" s="4"/>
      <c r="PS33" s="4"/>
      <c r="PT33" s="4"/>
      <c r="PU33" s="4"/>
      <c r="PV33" s="4"/>
      <c r="PW33" s="4"/>
      <c r="PX33" s="4"/>
      <c r="PY33" s="4"/>
    </row>
    <row r="34" spans="1:441" s="5" customFormat="1" x14ac:dyDescent="0.5">
      <c r="A34" s="5">
        <v>0.55005500550055009</v>
      </c>
      <c r="C34" s="5">
        <v>15</v>
      </c>
      <c r="D34" s="5" t="s">
        <v>160</v>
      </c>
      <c r="E34" s="5">
        <v>4.407</v>
      </c>
      <c r="F34" s="5">
        <v>19117412</v>
      </c>
      <c r="G34" s="5">
        <f t="shared" si="0"/>
        <v>1.3099495475642833</v>
      </c>
      <c r="H34" s="5">
        <f t="shared" si="1"/>
        <v>3823482400</v>
      </c>
      <c r="K34" s="5">
        <v>17</v>
      </c>
      <c r="L34" s="5" t="s">
        <v>160</v>
      </c>
      <c r="M34" s="5">
        <v>2.2290000000000001</v>
      </c>
      <c r="N34" s="5">
        <v>18330</v>
      </c>
      <c r="O34" s="5">
        <v>1000</v>
      </c>
      <c r="P34" s="5">
        <f t="shared" si="2"/>
        <v>3666000</v>
      </c>
      <c r="Q34" s="5">
        <v>1.3669390091434273</v>
      </c>
      <c r="R34" s="5">
        <f t="shared" si="3"/>
        <v>5011198.4075198043</v>
      </c>
      <c r="S34" s="5">
        <f t="shared" si="4"/>
        <v>3.4679105766529825</v>
      </c>
      <c r="T34" s="5">
        <f t="shared" si="5"/>
        <v>1.9075415713162722</v>
      </c>
      <c r="W34" s="5">
        <v>17</v>
      </c>
      <c r="X34" s="5" t="s">
        <v>160</v>
      </c>
      <c r="Y34" s="5">
        <v>2.11</v>
      </c>
      <c r="Z34" s="5">
        <v>285569</v>
      </c>
      <c r="AA34" s="5">
        <v>1000</v>
      </c>
      <c r="AB34" s="5">
        <f t="shared" si="6"/>
        <v>57113800</v>
      </c>
      <c r="AC34" s="5">
        <v>1.3669390091434273</v>
      </c>
      <c r="AD34" s="5">
        <f t="shared" si="7"/>
        <v>78071081.180415869</v>
      </c>
      <c r="AE34" s="5">
        <f t="shared" si="8"/>
        <v>30.65231004396599</v>
      </c>
      <c r="AF34" s="5">
        <f t="shared" si="117"/>
        <v>16.860456569838281</v>
      </c>
      <c r="AH34" s="5">
        <v>17</v>
      </c>
      <c r="AI34" s="5" t="s">
        <v>160</v>
      </c>
      <c r="AJ34" s="5">
        <v>2.1720000000000002</v>
      </c>
      <c r="AK34" s="5">
        <v>199195</v>
      </c>
      <c r="AL34" s="5">
        <v>1000</v>
      </c>
      <c r="AM34" s="5">
        <f t="shared" si="9"/>
        <v>39839000</v>
      </c>
      <c r="AN34" s="5">
        <v>1.3669390091434273</v>
      </c>
      <c r="AO34" s="5">
        <f t="shared" si="10"/>
        <v>54457483.185264997</v>
      </c>
      <c r="AP34" s="5">
        <f t="shared" si="11"/>
        <v>11.015373322361613</v>
      </c>
      <c r="AQ34" s="5">
        <f t="shared" si="118"/>
        <v>6.0590612334222298</v>
      </c>
      <c r="AS34" s="5">
        <v>17</v>
      </c>
      <c r="AT34" s="5" t="s">
        <v>160</v>
      </c>
      <c r="AU34" s="5">
        <v>2.4470000000000001</v>
      </c>
      <c r="AV34" s="5">
        <v>278798</v>
      </c>
      <c r="AW34" s="5">
        <v>1000</v>
      </c>
      <c r="AX34" s="5">
        <f t="shared" si="12"/>
        <v>55759600</v>
      </c>
      <c r="AY34" s="5">
        <v>1.3669390091434273</v>
      </c>
      <c r="AZ34" s="5">
        <f t="shared" si="13"/>
        <v>76219972.374233842</v>
      </c>
      <c r="BA34" s="5">
        <f t="shared" si="14"/>
        <v>26.612956231668921</v>
      </c>
      <c r="BB34" s="5">
        <f t="shared" si="119"/>
        <v>14.638589786396548</v>
      </c>
      <c r="BD34" s="5">
        <v>17</v>
      </c>
      <c r="BE34" s="5" t="s">
        <v>160</v>
      </c>
      <c r="BF34" s="5">
        <v>2.2949999999999999</v>
      </c>
      <c r="BG34" s="5">
        <v>30625</v>
      </c>
      <c r="BH34" s="5">
        <v>1000</v>
      </c>
      <c r="BI34" s="5">
        <f t="shared" si="15"/>
        <v>6125000</v>
      </c>
      <c r="BJ34" s="5">
        <v>1.3669390091434273</v>
      </c>
      <c r="BK34" s="5">
        <f t="shared" si="16"/>
        <v>8372501.4310034923</v>
      </c>
      <c r="BL34" s="5">
        <f t="shared" si="17"/>
        <v>10.669188231977857</v>
      </c>
      <c r="BM34" s="5">
        <f t="shared" si="120"/>
        <v>5.8686403916269843</v>
      </c>
      <c r="BO34" s="5">
        <v>17</v>
      </c>
      <c r="BP34" s="5" t="s">
        <v>160</v>
      </c>
      <c r="BQ34" s="5">
        <v>2.2040000000000002</v>
      </c>
      <c r="BR34" s="5">
        <v>2639970</v>
      </c>
      <c r="BS34" s="5">
        <v>1000</v>
      </c>
      <c r="BT34" s="5">
        <f t="shared" si="18"/>
        <v>527994000</v>
      </c>
      <c r="BU34" s="5">
        <v>1.3669390091434273</v>
      </c>
      <c r="BV34" s="5">
        <f t="shared" si="19"/>
        <v>721735595.19367468</v>
      </c>
      <c r="BW34" s="5">
        <f t="shared" si="20"/>
        <v>78.418856886524495</v>
      </c>
      <c r="BX34" s="5">
        <f t="shared" si="121"/>
        <v>43.134684756064082</v>
      </c>
      <c r="BZ34" s="5">
        <v>17</v>
      </c>
      <c r="CA34" s="5" t="s">
        <v>160</v>
      </c>
      <c r="CB34" s="5">
        <v>2.2829999999999999</v>
      </c>
      <c r="CC34" s="5">
        <v>232590</v>
      </c>
      <c r="CD34" s="5">
        <v>1000</v>
      </c>
      <c r="CE34" s="5">
        <f t="shared" si="21"/>
        <v>46518000</v>
      </c>
      <c r="CF34" s="5">
        <v>1.3669390091434273</v>
      </c>
      <c r="CG34" s="5">
        <f t="shared" si="22"/>
        <v>63587268.82733395</v>
      </c>
      <c r="CH34" s="5">
        <f t="shared" si="23"/>
        <v>13.737061019201052</v>
      </c>
      <c r="CI34" s="5">
        <f t="shared" si="122"/>
        <v>7.5561391744780266</v>
      </c>
      <c r="CK34" s="5">
        <v>17</v>
      </c>
      <c r="CL34" s="5" t="s">
        <v>160</v>
      </c>
      <c r="CM34" s="5">
        <v>2.3159999999999998</v>
      </c>
      <c r="CN34" s="5">
        <v>29308514</v>
      </c>
      <c r="CO34" s="5">
        <v>1000</v>
      </c>
      <c r="CP34" s="5">
        <f t="shared" si="24"/>
        <v>5861702800</v>
      </c>
      <c r="CQ34" s="5">
        <v>1.3669390091434273</v>
      </c>
      <c r="CR34" s="5">
        <f t="shared" si="25"/>
        <v>8012590217.3252535</v>
      </c>
      <c r="CS34" s="5">
        <f t="shared" si="26"/>
        <v>625.6821101617013</v>
      </c>
      <c r="CT34" s="5">
        <f t="shared" si="123"/>
        <v>344.15957654659042</v>
      </c>
      <c r="CV34" s="5">
        <v>17</v>
      </c>
      <c r="CW34" s="5" t="s">
        <v>160</v>
      </c>
      <c r="CX34" s="5">
        <v>2.323</v>
      </c>
      <c r="CY34" s="5">
        <v>719544</v>
      </c>
      <c r="CZ34" s="5">
        <v>1000</v>
      </c>
      <c r="DA34" s="5">
        <f t="shared" si="27"/>
        <v>143908800</v>
      </c>
      <c r="DB34" s="5">
        <v>1.3669390091434273</v>
      </c>
      <c r="DC34" s="5">
        <f t="shared" si="28"/>
        <v>196714552.47901964</v>
      </c>
      <c r="DD34" s="5">
        <f t="shared" si="29"/>
        <v>23.300936034780815</v>
      </c>
      <c r="DE34" s="5">
        <f t="shared" si="124"/>
        <v>12.816796498779327</v>
      </c>
      <c r="DG34" s="5">
        <v>17</v>
      </c>
      <c r="DH34" s="5" t="s">
        <v>160</v>
      </c>
      <c r="DI34" s="5">
        <v>2.415</v>
      </c>
      <c r="DJ34" s="5">
        <v>291172</v>
      </c>
      <c r="DK34" s="5">
        <v>1000</v>
      </c>
      <c r="DL34" s="5">
        <f t="shared" si="30"/>
        <v>58234400</v>
      </c>
      <c r="DM34" s="5">
        <v>1.3669390091434273</v>
      </c>
      <c r="DN34" s="5">
        <f t="shared" si="31"/>
        <v>79602873.034061998</v>
      </c>
      <c r="DO34" s="5">
        <f t="shared" si="32"/>
        <v>5.1923380707182663</v>
      </c>
      <c r="DP34" s="5">
        <f t="shared" si="125"/>
        <v>2.8560715460496517</v>
      </c>
      <c r="DR34" s="5">
        <v>17</v>
      </c>
      <c r="DS34" s="5" t="s">
        <v>160</v>
      </c>
      <c r="DT34" s="5">
        <v>3.5579999999999998</v>
      </c>
      <c r="DU34" s="5">
        <v>323301</v>
      </c>
      <c r="DV34" s="5">
        <v>1000</v>
      </c>
      <c r="DW34" s="5">
        <f t="shared" si="33"/>
        <v>64660200</v>
      </c>
      <c r="DX34" s="5">
        <v>1.3669390091434273</v>
      </c>
      <c r="DY34" s="5">
        <f t="shared" si="34"/>
        <v>88386549.719015837</v>
      </c>
      <c r="DZ34" s="5">
        <f t="shared" si="35"/>
        <v>70.742667100270893</v>
      </c>
      <c r="EA34" s="5">
        <f t="shared" si="126"/>
        <v>38.912358140963093</v>
      </c>
      <c r="EC34" s="5">
        <v>17</v>
      </c>
      <c r="ED34" s="5" t="s">
        <v>160</v>
      </c>
      <c r="EE34" s="5">
        <v>2.2050000000000001</v>
      </c>
      <c r="EF34" s="5">
        <v>2623366</v>
      </c>
      <c r="EG34" s="5">
        <v>1000</v>
      </c>
      <c r="EH34" s="5">
        <f t="shared" si="36"/>
        <v>524673200</v>
      </c>
      <c r="EI34" s="5">
        <v>1.3669390091434273</v>
      </c>
      <c r="EJ34" s="5">
        <f t="shared" si="37"/>
        <v>717196264.13211119</v>
      </c>
      <c r="EK34" s="5">
        <f t="shared" si="38"/>
        <v>77.316577310550755</v>
      </c>
      <c r="EL34" s="5">
        <f t="shared" si="127"/>
        <v>42.528370357838703</v>
      </c>
      <c r="EN34" s="5">
        <v>17</v>
      </c>
      <c r="EO34" s="5" t="s">
        <v>160</v>
      </c>
      <c r="EP34" s="5">
        <v>3.452</v>
      </c>
      <c r="EQ34" s="5">
        <v>138489</v>
      </c>
      <c r="ER34" s="5">
        <v>1000</v>
      </c>
      <c r="ES34" s="5">
        <f t="shared" si="39"/>
        <v>27697800</v>
      </c>
      <c r="ET34" s="5">
        <v>1.3669390091434273</v>
      </c>
      <c r="EU34" s="5">
        <f t="shared" si="40"/>
        <v>37861203.287452817</v>
      </c>
      <c r="EV34" s="5">
        <f t="shared" si="41"/>
        <v>2.2506156398758979</v>
      </c>
      <c r="EW34" s="5">
        <f t="shared" si="128"/>
        <v>1.2379623981715611</v>
      </c>
      <c r="EY34" s="5">
        <v>17</v>
      </c>
      <c r="EZ34" s="5" t="s">
        <v>160</v>
      </c>
      <c r="FA34" s="5">
        <v>4.1399999999999997</v>
      </c>
      <c r="FB34" s="5">
        <v>2061798</v>
      </c>
      <c r="FC34" s="5">
        <v>1000</v>
      </c>
      <c r="FD34" s="5">
        <f t="shared" si="42"/>
        <v>412359600</v>
      </c>
      <c r="FE34" s="5">
        <v>1.3669390091434273</v>
      </c>
      <c r="FF34" s="5">
        <f t="shared" si="43"/>
        <v>563670423.03478003</v>
      </c>
      <c r="FG34" s="5">
        <f t="shared" si="44"/>
        <v>22.709299689741332</v>
      </c>
      <c r="FH34" s="5">
        <f t="shared" si="129"/>
        <v>12.491363965754308</v>
      </c>
      <c r="FJ34" s="5">
        <v>17</v>
      </c>
      <c r="FK34" s="5" t="s">
        <v>160</v>
      </c>
      <c r="FL34" s="5">
        <v>3.8740000000000001</v>
      </c>
      <c r="FM34" s="5">
        <v>372790</v>
      </c>
      <c r="FN34" s="5">
        <v>1000</v>
      </c>
      <c r="FO34" s="5">
        <f t="shared" si="45"/>
        <v>74558000</v>
      </c>
      <c r="FP34" s="5">
        <v>1.3669390091434273</v>
      </c>
      <c r="FQ34" s="5">
        <f t="shared" si="46"/>
        <v>101916238.64371565</v>
      </c>
      <c r="FR34" s="5">
        <f t="shared" si="47"/>
        <v>4.3571820964131653</v>
      </c>
      <c r="FS34" s="5">
        <f t="shared" si="130"/>
        <v>2.3966898220094421</v>
      </c>
      <c r="FU34" s="5">
        <v>17</v>
      </c>
      <c r="FV34" s="5" t="s">
        <v>160</v>
      </c>
      <c r="FW34" s="5">
        <v>4.2069999999999999</v>
      </c>
      <c r="FX34" s="5">
        <v>84162</v>
      </c>
      <c r="FY34" s="5">
        <v>1000</v>
      </c>
      <c r="FZ34" s="5">
        <f t="shared" si="48"/>
        <v>16832400</v>
      </c>
      <c r="GA34" s="5">
        <v>1.3669390091434273</v>
      </c>
      <c r="GB34" s="5">
        <f t="shared" si="49"/>
        <v>23008864.177505825</v>
      </c>
      <c r="GC34" s="5">
        <f t="shared" si="50"/>
        <v>2.6905478326960059</v>
      </c>
      <c r="GD34" s="5">
        <f t="shared" si="131"/>
        <v>1.4799493029130946</v>
      </c>
      <c r="GF34" s="5">
        <v>17</v>
      </c>
      <c r="GG34" s="5" t="s">
        <v>160</v>
      </c>
      <c r="GH34" s="5">
        <v>5.29</v>
      </c>
      <c r="GI34" s="5">
        <v>53478</v>
      </c>
      <c r="GJ34" s="5">
        <v>1000</v>
      </c>
      <c r="GK34" s="5">
        <f t="shared" si="51"/>
        <v>10695600</v>
      </c>
      <c r="GL34" s="5">
        <v>1.3669390091434273</v>
      </c>
      <c r="GM34" s="5">
        <f t="shared" si="52"/>
        <v>14620232.86619444</v>
      </c>
      <c r="GN34" s="5">
        <f t="shared" si="53"/>
        <v>2.701747092631849</v>
      </c>
      <c r="GO34" s="5">
        <f t="shared" si="132"/>
        <v>1.4861095118987069</v>
      </c>
      <c r="GQ34" s="5">
        <v>17</v>
      </c>
      <c r="GR34" s="5" t="s">
        <v>160</v>
      </c>
      <c r="GS34" s="5">
        <v>6.0279999999999996</v>
      </c>
      <c r="GT34" s="5">
        <v>164778</v>
      </c>
      <c r="GU34" s="5">
        <v>1000</v>
      </c>
      <c r="GV34" s="5">
        <f t="shared" si="54"/>
        <v>32955600</v>
      </c>
      <c r="GW34" s="5">
        <v>1.3669390091434273</v>
      </c>
      <c r="GX34" s="5">
        <f t="shared" si="55"/>
        <v>45048295.209727131</v>
      </c>
      <c r="GY34" s="5">
        <f t="shared" si="56"/>
        <v>2.9689707230104254</v>
      </c>
      <c r="GZ34" s="5">
        <f t="shared" si="133"/>
        <v>1.6330972073764718</v>
      </c>
      <c r="HB34" s="5">
        <v>17</v>
      </c>
      <c r="HC34" s="5" t="s">
        <v>160</v>
      </c>
      <c r="HD34" s="5">
        <v>6.4</v>
      </c>
      <c r="HE34" s="5">
        <v>304782</v>
      </c>
      <c r="HF34" s="5">
        <v>1000</v>
      </c>
      <c r="HG34" s="5">
        <f t="shared" si="57"/>
        <v>60956400</v>
      </c>
      <c r="HH34" s="5">
        <v>1.3669390091434273</v>
      </c>
      <c r="HI34" s="5">
        <f t="shared" si="58"/>
        <v>83323681.016950414</v>
      </c>
      <c r="HJ34" s="5">
        <f t="shared" si="59"/>
        <v>4.1357153056548182</v>
      </c>
      <c r="HK34" s="5">
        <f t="shared" si="134"/>
        <v>2.2748709052006704</v>
      </c>
      <c r="HM34" s="5">
        <v>17</v>
      </c>
      <c r="HN34" s="5" t="s">
        <v>160</v>
      </c>
      <c r="HO34" s="5">
        <v>7.0179999999999998</v>
      </c>
      <c r="HP34" s="5">
        <v>163282</v>
      </c>
      <c r="HQ34" s="5">
        <v>1000</v>
      </c>
      <c r="HR34" s="5">
        <f t="shared" si="60"/>
        <v>32656400</v>
      </c>
      <c r="HS34" s="5">
        <v>1.3669390091434273</v>
      </c>
      <c r="HT34" s="5">
        <f t="shared" si="61"/>
        <v>44639307.058191419</v>
      </c>
      <c r="HU34" s="5">
        <f t="shared" si="62"/>
        <v>3.663448069525463</v>
      </c>
      <c r="HV34" s="5">
        <f t="shared" si="135"/>
        <v>2.0150979480338083</v>
      </c>
      <c r="HX34" s="5">
        <v>17</v>
      </c>
      <c r="HY34" s="5" t="s">
        <v>160</v>
      </c>
      <c r="HZ34" s="5">
        <v>9.16</v>
      </c>
      <c r="IA34" s="5">
        <v>73559</v>
      </c>
      <c r="IB34" s="5">
        <v>1000</v>
      </c>
      <c r="IC34" s="5">
        <f t="shared" si="63"/>
        <v>14711800</v>
      </c>
      <c r="ID34" s="5">
        <v>1.3669390091434273</v>
      </c>
      <c r="IE34" s="5">
        <f t="shared" si="64"/>
        <v>20110133.314716272</v>
      </c>
      <c r="IF34" s="5">
        <f t="shared" si="65"/>
        <v>1.3815036378758985</v>
      </c>
      <c r="IG34" s="5">
        <f t="shared" si="136"/>
        <v>0.75990299113085724</v>
      </c>
      <c r="II34" s="5">
        <v>17</v>
      </c>
      <c r="IJ34" s="5" t="s">
        <v>160</v>
      </c>
      <c r="IK34" s="5">
        <v>1.506</v>
      </c>
      <c r="IL34" s="5">
        <v>74267</v>
      </c>
      <c r="IM34" s="5">
        <v>1000</v>
      </c>
      <c r="IN34" s="5">
        <f t="shared" si="66"/>
        <v>148534000</v>
      </c>
      <c r="IO34" s="5">
        <v>1.3669390091434273</v>
      </c>
      <c r="IP34" s="5">
        <f t="shared" si="67"/>
        <v>203036918.78410983</v>
      </c>
      <c r="IQ34" s="5">
        <f t="shared" si="68"/>
        <v>7630.9300443907769</v>
      </c>
      <c r="IR34" s="5">
        <f t="shared" si="137"/>
        <v>4197.4312675416813</v>
      </c>
      <c r="IT34" s="5">
        <v>17</v>
      </c>
      <c r="IU34" s="5" t="s">
        <v>160</v>
      </c>
      <c r="IX34" s="5">
        <v>1000</v>
      </c>
      <c r="IY34" s="5">
        <f t="shared" si="69"/>
        <v>0</v>
      </c>
      <c r="IZ34" s="5">
        <v>1.3669390091434273</v>
      </c>
      <c r="JA34" s="5">
        <f t="shared" si="70"/>
        <v>0</v>
      </c>
      <c r="JB34" s="5" t="e">
        <f t="shared" si="71"/>
        <v>#DIV/0!</v>
      </c>
      <c r="JC34" s="5" t="e">
        <f t="shared" si="138"/>
        <v>#DIV/0!</v>
      </c>
      <c r="JE34" s="5">
        <v>17</v>
      </c>
      <c r="JF34" s="5" t="s">
        <v>160</v>
      </c>
      <c r="JG34" s="5">
        <v>2.1190000000000002</v>
      </c>
      <c r="JH34" s="5">
        <v>12107</v>
      </c>
      <c r="JI34" s="5">
        <v>1000</v>
      </c>
      <c r="JJ34" s="5">
        <f t="shared" si="72"/>
        <v>2421400</v>
      </c>
      <c r="JK34" s="5">
        <v>1.3669390091434273</v>
      </c>
      <c r="JL34" s="5">
        <f t="shared" si="73"/>
        <v>3309906.1167398947</v>
      </c>
      <c r="JM34" s="5">
        <f t="shared" si="74"/>
        <v>253.71722503209077</v>
      </c>
      <c r="JN34" s="5">
        <f t="shared" si="139"/>
        <v>139.558429610611</v>
      </c>
      <c r="JP34" s="5">
        <v>17</v>
      </c>
      <c r="JQ34" s="5" t="s">
        <v>160</v>
      </c>
      <c r="JR34" s="5">
        <v>2.2080000000000002</v>
      </c>
      <c r="JS34" s="5">
        <v>195773</v>
      </c>
      <c r="JT34" s="5">
        <v>1000</v>
      </c>
      <c r="JU34" s="5">
        <f t="shared" si="75"/>
        <v>39154600</v>
      </c>
      <c r="JV34" s="5">
        <v>1.3669390091434273</v>
      </c>
      <c r="JW34" s="5">
        <f t="shared" si="76"/>
        <v>53521950.127407238</v>
      </c>
      <c r="JX34" s="5">
        <f t="shared" si="77"/>
        <v>100.15106340650016</v>
      </c>
      <c r="JY34" s="5">
        <f t="shared" si="140"/>
        <v>55.088593732948382</v>
      </c>
      <c r="KA34" s="5">
        <v>17</v>
      </c>
      <c r="KB34" s="5" t="s">
        <v>160</v>
      </c>
      <c r="KC34" s="5">
        <v>2.456</v>
      </c>
      <c r="KD34" s="5">
        <v>471386</v>
      </c>
      <c r="KE34" s="5">
        <v>1000</v>
      </c>
      <c r="KF34" s="5">
        <f t="shared" si="78"/>
        <v>94277200</v>
      </c>
      <c r="KG34" s="5">
        <v>1.3669390091434273</v>
      </c>
      <c r="KH34" s="5">
        <f t="shared" si="79"/>
        <v>128871182.35281672</v>
      </c>
      <c r="KI34" s="5">
        <f t="shared" si="80"/>
        <v>584.48307308564154</v>
      </c>
      <c r="KJ34" s="5">
        <f t="shared" si="141"/>
        <v>321.49783998110098</v>
      </c>
      <c r="KL34" s="5">
        <v>17</v>
      </c>
      <c r="KM34" s="5" t="s">
        <v>160</v>
      </c>
      <c r="KN34" s="5">
        <v>2.1</v>
      </c>
      <c r="KO34" s="5">
        <v>22819</v>
      </c>
      <c r="KP34" s="5">
        <v>1000</v>
      </c>
      <c r="KQ34" s="5">
        <f t="shared" si="81"/>
        <v>4563800</v>
      </c>
      <c r="KR34" s="5">
        <v>1.3669390091434273</v>
      </c>
      <c r="KS34" s="5">
        <f t="shared" si="82"/>
        <v>6238436.2499287734</v>
      </c>
      <c r="KT34" s="5">
        <f t="shared" si="83"/>
        <v>8.9924896051304248</v>
      </c>
      <c r="KU34" s="5">
        <f t="shared" si="142"/>
        <v>4.9463639192136553</v>
      </c>
      <c r="KW34" s="5">
        <v>17</v>
      </c>
      <c r="KX34" s="5" t="s">
        <v>160</v>
      </c>
      <c r="KY34" s="5">
        <v>2.9740000000000002</v>
      </c>
      <c r="KZ34" s="5">
        <v>20364</v>
      </c>
      <c r="LA34" s="5">
        <v>1000</v>
      </c>
      <c r="LB34" s="5">
        <f t="shared" si="84"/>
        <v>4072800</v>
      </c>
      <c r="LC34" s="5">
        <v>1.3669390091434273</v>
      </c>
      <c r="LD34" s="5">
        <f>LB34*36</f>
        <v>146620800</v>
      </c>
      <c r="LE34" s="5">
        <f t="shared" si="85"/>
        <v>791.28778659200327</v>
      </c>
      <c r="LF34" s="5">
        <f t="shared" si="143"/>
        <v>435.25180780638249</v>
      </c>
      <c r="LH34" s="5">
        <v>17</v>
      </c>
      <c r="LI34" s="5" t="s">
        <v>160</v>
      </c>
      <c r="LJ34" s="5">
        <v>3.7919999999999998</v>
      </c>
      <c r="LK34" s="5">
        <v>57676</v>
      </c>
      <c r="LL34" s="5">
        <v>1000</v>
      </c>
      <c r="LM34" s="5">
        <f t="shared" si="86"/>
        <v>11535200</v>
      </c>
      <c r="LN34" s="5">
        <v>1.3669390091434273</v>
      </c>
      <c r="LO34" s="5">
        <f t="shared" si="87"/>
        <v>15767914.858271262</v>
      </c>
      <c r="LP34" s="5">
        <f t="shared" si="88"/>
        <v>463.94778082619115</v>
      </c>
      <c r="LQ34" s="5">
        <f t="shared" si="89"/>
        <v>255.19679913431858</v>
      </c>
      <c r="LS34" s="5">
        <v>17</v>
      </c>
      <c r="LT34" s="5" t="s">
        <v>160</v>
      </c>
      <c r="LU34" s="5">
        <v>3.9409999999999998</v>
      </c>
      <c r="LV34" s="5">
        <v>6750</v>
      </c>
      <c r="LW34" s="5">
        <v>1000</v>
      </c>
      <c r="LX34" s="5">
        <f t="shared" si="90"/>
        <v>1350000</v>
      </c>
      <c r="LY34" s="5">
        <v>1.3669390091434273</v>
      </c>
      <c r="LZ34" s="5">
        <f t="shared" si="91"/>
        <v>1845367.6623436268</v>
      </c>
      <c r="MA34" s="5">
        <f t="shared" si="92"/>
        <v>0.57969697260834385</v>
      </c>
      <c r="ME34" s="5">
        <v>17</v>
      </c>
      <c r="MF34" s="5" t="s">
        <v>160</v>
      </c>
      <c r="MG34" s="5">
        <v>1.885</v>
      </c>
      <c r="MH34" s="5">
        <v>313224</v>
      </c>
      <c r="MI34" s="5">
        <v>1000</v>
      </c>
      <c r="MJ34" s="5">
        <f t="shared" si="93"/>
        <v>62644800</v>
      </c>
      <c r="MK34" s="5">
        <v>1.3669390091434273</v>
      </c>
      <c r="ML34" s="5">
        <f t="shared" si="94"/>
        <v>85631620.839988172</v>
      </c>
      <c r="MM34" s="5">
        <f t="shared" si="95"/>
        <v>11.562867712452624</v>
      </c>
      <c r="MN34" s="5">
        <f t="shared" si="144"/>
        <v>6.360213263175261</v>
      </c>
      <c r="MP34" s="5">
        <v>17</v>
      </c>
      <c r="MQ34" s="5" t="s">
        <v>160</v>
      </c>
      <c r="MR34" s="5">
        <v>1.7290000000000001</v>
      </c>
      <c r="MS34" s="5">
        <v>222365</v>
      </c>
      <c r="MT34" s="5">
        <v>1000</v>
      </c>
      <c r="MU34" s="5">
        <f t="shared" si="96"/>
        <v>44473000</v>
      </c>
      <c r="MV34" s="5">
        <v>1.3669390091434273</v>
      </c>
      <c r="MW34" s="5">
        <f t="shared" si="97"/>
        <v>60791878.553635642</v>
      </c>
      <c r="MX34" s="5">
        <f t="shared" si="98"/>
        <v>27.138498515390832</v>
      </c>
      <c r="MY34" s="5">
        <f t="shared" si="145"/>
        <v>14.927666950159974</v>
      </c>
      <c r="NB34" s="5">
        <v>17</v>
      </c>
      <c r="NC34" s="5" t="s">
        <v>160</v>
      </c>
      <c r="ND34" s="5">
        <v>1.9770000000000001</v>
      </c>
      <c r="NE34" s="5">
        <v>3124487</v>
      </c>
      <c r="NF34" s="5">
        <v>1000</v>
      </c>
      <c r="NG34" s="5">
        <f t="shared" si="99"/>
        <v>624897400</v>
      </c>
      <c r="NH34" s="5">
        <v>1.3669390091434273</v>
      </c>
      <c r="NI34" s="5">
        <f t="shared" si="100"/>
        <v>854196632.77230394</v>
      </c>
      <c r="NJ34" s="5">
        <f t="shared" si="101"/>
        <v>72488.448881296004</v>
      </c>
      <c r="NK34" s="5">
        <f t="shared" si="146"/>
        <v>39872.634148127618</v>
      </c>
      <c r="NM34" s="5">
        <v>17</v>
      </c>
      <c r="NN34" s="5" t="s">
        <v>160</v>
      </c>
      <c r="NO34" s="5">
        <v>3.016</v>
      </c>
      <c r="NP34" s="5">
        <v>24079</v>
      </c>
      <c r="NQ34" s="5">
        <v>1000</v>
      </c>
      <c r="NR34" s="5">
        <f t="shared" si="102"/>
        <v>4815800</v>
      </c>
      <c r="NS34" s="5">
        <v>1.3669390091434273</v>
      </c>
      <c r="NT34" s="5">
        <f t="shared" si="103"/>
        <v>6582904.8802329171</v>
      </c>
      <c r="NU34" s="5">
        <f t="shared" si="104"/>
        <v>1.4924382595313312</v>
      </c>
      <c r="NV34" s="5">
        <f t="shared" si="147"/>
        <v>0.82092313505573777</v>
      </c>
      <c r="NX34" s="5">
        <v>17</v>
      </c>
      <c r="NY34" s="5" t="s">
        <v>160</v>
      </c>
      <c r="NZ34" s="5">
        <v>1.7729999999999999</v>
      </c>
      <c r="OA34" s="5">
        <v>30627</v>
      </c>
      <c r="OB34" s="5">
        <v>1000</v>
      </c>
      <c r="OC34" s="5">
        <f t="shared" si="105"/>
        <v>6125400</v>
      </c>
      <c r="OD34" s="5">
        <v>1.3669390091434273</v>
      </c>
      <c r="OE34" s="5">
        <f t="shared" si="106"/>
        <v>8373048.206607149</v>
      </c>
      <c r="OF34" s="5" t="e">
        <f t="shared" si="107"/>
        <v>#DIV/0!</v>
      </c>
      <c r="OI34" s="5">
        <v>17</v>
      </c>
      <c r="OJ34" s="5" t="s">
        <v>160</v>
      </c>
      <c r="OK34" s="5">
        <v>5.0910000000000002</v>
      </c>
      <c r="OL34" s="5">
        <v>240906</v>
      </c>
      <c r="OM34" s="5">
        <v>1000</v>
      </c>
      <c r="ON34" s="5">
        <f t="shared" si="108"/>
        <v>48181200</v>
      </c>
      <c r="OO34" s="5">
        <v>1.3669390091434273</v>
      </c>
      <c r="OP34" s="5">
        <f t="shared" si="109"/>
        <v>65860761.787341297</v>
      </c>
      <c r="OQ34" s="5" t="e">
        <f t="shared" si="110"/>
        <v>#DIV/0!</v>
      </c>
      <c r="OT34" s="5">
        <v>17</v>
      </c>
      <c r="OU34" s="5" t="s">
        <v>160</v>
      </c>
      <c r="OV34" s="5">
        <v>5.0949999999999998</v>
      </c>
      <c r="OW34" s="5">
        <v>629029</v>
      </c>
      <c r="OX34" s="5">
        <v>1000</v>
      </c>
      <c r="OY34" s="5">
        <f t="shared" si="111"/>
        <v>125805800</v>
      </c>
      <c r="OZ34" s="5">
        <v>1.3669390091434273</v>
      </c>
      <c r="PA34" s="5">
        <f t="shared" si="112"/>
        <v>171968855.59649619</v>
      </c>
      <c r="PB34" s="5" t="e">
        <f t="shared" si="113"/>
        <v>#DIV/0!</v>
      </c>
      <c r="PE34" s="5">
        <v>17</v>
      </c>
      <c r="PF34" s="5" t="s">
        <v>160</v>
      </c>
      <c r="PG34" s="5">
        <v>5.0949999999999998</v>
      </c>
      <c r="PH34" s="5">
        <v>15357985</v>
      </c>
      <c r="PI34" s="5">
        <v>1000</v>
      </c>
      <c r="PJ34" s="5">
        <f t="shared" si="114"/>
        <v>3071597000</v>
      </c>
      <c r="PK34" s="5">
        <v>1.3669390091434273</v>
      </c>
      <c r="PL34" s="5">
        <f t="shared" si="115"/>
        <v>4198685759.6679239</v>
      </c>
      <c r="PM34" s="5" t="e">
        <f t="shared" si="116"/>
        <v>#DIV/0!</v>
      </c>
      <c r="PP34" s="4"/>
      <c r="PQ34" s="4"/>
      <c r="PR34" s="4"/>
      <c r="PS34" s="4"/>
      <c r="PT34" s="4"/>
      <c r="PU34" s="4"/>
      <c r="PV34" s="4"/>
      <c r="PW34" s="4"/>
      <c r="PX34" s="4"/>
      <c r="PY34" s="4"/>
    </row>
    <row r="35" spans="1:441" s="5" customFormat="1" x14ac:dyDescent="0.5">
      <c r="A35" s="5">
        <v>0.57208237986270027</v>
      </c>
      <c r="C35" s="5">
        <v>16</v>
      </c>
      <c r="D35" s="5" t="s">
        <v>161</v>
      </c>
      <c r="E35" s="5">
        <v>4.4119999999999999</v>
      </c>
      <c r="F35" s="5">
        <v>18213346</v>
      </c>
      <c r="G35" s="5">
        <f t="shared" si="0"/>
        <v>1.3749722428816757</v>
      </c>
      <c r="H35" s="5">
        <f t="shared" si="1"/>
        <v>3642669200</v>
      </c>
      <c r="K35" s="5">
        <v>18</v>
      </c>
      <c r="L35" s="5" t="s">
        <v>161</v>
      </c>
      <c r="M35" s="5">
        <v>2.0990000000000002</v>
      </c>
      <c r="N35" s="5">
        <v>15643</v>
      </c>
      <c r="O35" s="5">
        <v>1000</v>
      </c>
      <c r="P35" s="5">
        <f t="shared" si="2"/>
        <v>3128600</v>
      </c>
      <c r="Q35" s="5">
        <v>1.4347905221076163</v>
      </c>
      <c r="R35" s="5">
        <f t="shared" si="3"/>
        <v>4488885.6274658879</v>
      </c>
      <c r="S35" s="5">
        <f t="shared" si="4"/>
        <v>3.1064533229246303</v>
      </c>
      <c r="T35" s="5">
        <f t="shared" si="5"/>
        <v>1.7771472099111159</v>
      </c>
      <c r="W35" s="5">
        <v>18</v>
      </c>
      <c r="X35" s="5" t="s">
        <v>161</v>
      </c>
      <c r="Y35" s="5">
        <v>2.0960000000000001</v>
      </c>
      <c r="Z35" s="5">
        <v>357396</v>
      </c>
      <c r="AA35" s="5">
        <v>1000</v>
      </c>
      <c r="AB35" s="5">
        <f t="shared" si="6"/>
        <v>71479200</v>
      </c>
      <c r="AC35" s="5">
        <v>1.4347905221076163</v>
      </c>
      <c r="AD35" s="5">
        <f t="shared" si="7"/>
        <v>102557678.68783472</v>
      </c>
      <c r="AE35" s="5">
        <f t="shared" si="8"/>
        <v>40.266251177747648</v>
      </c>
      <c r="AF35" s="5">
        <f t="shared" si="117"/>
        <v>23.035612801915132</v>
      </c>
      <c r="AH35" s="5">
        <v>18</v>
      </c>
      <c r="AI35" s="5" t="s">
        <v>161</v>
      </c>
      <c r="AJ35" s="5">
        <v>2.173</v>
      </c>
      <c r="AK35" s="5">
        <v>207963</v>
      </c>
      <c r="AL35" s="5">
        <v>1000</v>
      </c>
      <c r="AM35" s="5">
        <f t="shared" si="9"/>
        <v>41592600</v>
      </c>
      <c r="AN35" s="5">
        <v>1.4347905221076163</v>
      </c>
      <c r="AO35" s="5">
        <f t="shared" si="10"/>
        <v>59676668.26981324</v>
      </c>
      <c r="AP35" s="5">
        <f t="shared" si="11"/>
        <v>12.071082635060005</v>
      </c>
      <c r="AQ35" s="5">
        <f t="shared" si="118"/>
        <v>6.9056536813844431</v>
      </c>
      <c r="AS35" s="5">
        <v>18</v>
      </c>
      <c r="AT35" s="5" t="s">
        <v>161</v>
      </c>
      <c r="AU35" s="5">
        <v>2.452</v>
      </c>
      <c r="AV35" s="5">
        <v>291363</v>
      </c>
      <c r="AW35" s="5">
        <v>1000</v>
      </c>
      <c r="AX35" s="5">
        <f t="shared" si="12"/>
        <v>58272600</v>
      </c>
      <c r="AY35" s="5">
        <v>1.4347905221076163</v>
      </c>
      <c r="AZ35" s="5">
        <f t="shared" si="13"/>
        <v>83608974.178568274</v>
      </c>
      <c r="BA35" s="5">
        <f t="shared" si="14"/>
        <v>29.192899197916308</v>
      </c>
      <c r="BB35" s="5">
        <f t="shared" si="119"/>
        <v>16.700743248235874</v>
      </c>
      <c r="BD35" s="5">
        <v>18</v>
      </c>
      <c r="BE35" s="5" t="s">
        <v>161</v>
      </c>
      <c r="BF35" s="5">
        <v>2.2959999999999998</v>
      </c>
      <c r="BG35" s="5">
        <v>24148</v>
      </c>
      <c r="BH35" s="5">
        <v>1000</v>
      </c>
      <c r="BI35" s="5">
        <f t="shared" si="15"/>
        <v>4829600</v>
      </c>
      <c r="BJ35" s="5">
        <v>1.4347905221076163</v>
      </c>
      <c r="BK35" s="5">
        <f t="shared" si="16"/>
        <v>6929464.3055709433</v>
      </c>
      <c r="BL35" s="5">
        <f t="shared" si="17"/>
        <v>8.8303071229271772</v>
      </c>
      <c r="BM35" s="5">
        <f t="shared" si="120"/>
        <v>5.051663113802733</v>
      </c>
      <c r="BO35" s="5">
        <v>18</v>
      </c>
      <c r="BP35" s="5" t="s">
        <v>161</v>
      </c>
      <c r="BQ35" s="5">
        <v>2.1920000000000002</v>
      </c>
      <c r="BR35" s="5">
        <v>2146183</v>
      </c>
      <c r="BS35" s="5">
        <v>1000</v>
      </c>
      <c r="BT35" s="5">
        <f t="shared" si="18"/>
        <v>429236600</v>
      </c>
      <c r="BU35" s="5">
        <v>1.4347905221076163</v>
      </c>
      <c r="BV35" s="5">
        <f t="shared" si="19"/>
        <v>615864605.42169809</v>
      </c>
      <c r="BW35" s="5">
        <f t="shared" si="20"/>
        <v>66.915638740361914</v>
      </c>
      <c r="BX35" s="5">
        <f t="shared" si="121"/>
        <v>38.281257860618943</v>
      </c>
      <c r="BZ35" s="5">
        <v>18</v>
      </c>
      <c r="CA35" s="5" t="s">
        <v>161</v>
      </c>
      <c r="CB35" s="5">
        <v>2.266</v>
      </c>
      <c r="CC35" s="5">
        <v>237482</v>
      </c>
      <c r="CD35" s="5">
        <v>1000</v>
      </c>
      <c r="CE35" s="5">
        <f t="shared" si="21"/>
        <v>47496400</v>
      </c>
      <c r="CF35" s="5">
        <v>1.4347905221076163</v>
      </c>
      <c r="CG35" s="5">
        <f t="shared" si="22"/>
        <v>68147384.55423218</v>
      </c>
      <c r="CH35" s="5">
        <f t="shared" si="23"/>
        <v>14.722204573095782</v>
      </c>
      <c r="CI35" s="5">
        <f t="shared" si="122"/>
        <v>8.4223138290021637</v>
      </c>
      <c r="CK35" s="5">
        <v>18</v>
      </c>
      <c r="CL35" s="5" t="s">
        <v>161</v>
      </c>
      <c r="CM35" s="5">
        <v>2.3130000000000002</v>
      </c>
      <c r="CN35" s="5">
        <v>28135592</v>
      </c>
      <c r="CO35" s="5">
        <v>1000</v>
      </c>
      <c r="CP35" s="5">
        <f t="shared" si="24"/>
        <v>5627118400</v>
      </c>
      <c r="CQ35" s="5">
        <v>1.4347905221076163</v>
      </c>
      <c r="CR35" s="5">
        <f t="shared" si="25"/>
        <v>8073736147.097374</v>
      </c>
      <c r="CS35" s="5">
        <f t="shared" si="26"/>
        <v>630.45683510456638</v>
      </c>
      <c r="CT35" s="5">
        <f t="shared" si="123"/>
        <v>360.67324662732631</v>
      </c>
      <c r="CV35" s="5">
        <v>18</v>
      </c>
      <c r="CW35" s="5" t="s">
        <v>161</v>
      </c>
      <c r="CX35" s="5">
        <v>2.3239999999999998</v>
      </c>
      <c r="CY35" s="5">
        <v>514050</v>
      </c>
      <c r="CZ35" s="5">
        <v>1000</v>
      </c>
      <c r="DA35" s="5">
        <f t="shared" si="27"/>
        <v>102810000</v>
      </c>
      <c r="DB35" s="5">
        <v>1.4347905221076163</v>
      </c>
      <c r="DC35" s="5">
        <f t="shared" si="28"/>
        <v>147510813.57788402</v>
      </c>
      <c r="DD35" s="5">
        <f t="shared" si="29"/>
        <v>17.472728826116395</v>
      </c>
      <c r="DE35" s="5">
        <f t="shared" si="124"/>
        <v>9.995840289540272</v>
      </c>
      <c r="DG35" s="5">
        <v>18</v>
      </c>
      <c r="DH35" s="5" t="s">
        <v>161</v>
      </c>
      <c r="DI35" s="5">
        <v>2.4169999999999998</v>
      </c>
      <c r="DJ35" s="5">
        <v>242064</v>
      </c>
      <c r="DK35" s="5">
        <v>1000</v>
      </c>
      <c r="DL35" s="5">
        <f t="shared" si="30"/>
        <v>48412800</v>
      </c>
      <c r="DM35" s="5">
        <v>1.4347905221076163</v>
      </c>
      <c r="DN35" s="5">
        <f t="shared" si="31"/>
        <v>69462226.588691607</v>
      </c>
      <c r="DO35" s="5">
        <f t="shared" si="32"/>
        <v>4.5308837463566309</v>
      </c>
      <c r="DP35" s="5">
        <f t="shared" si="125"/>
        <v>2.5920387564969287</v>
      </c>
      <c r="DR35" s="5">
        <v>18</v>
      </c>
      <c r="DS35" s="5" t="s">
        <v>161</v>
      </c>
      <c r="DT35" s="5">
        <v>3.5459999999999998</v>
      </c>
      <c r="DU35" s="5">
        <v>243514</v>
      </c>
      <c r="DV35" s="5">
        <v>1000</v>
      </c>
      <c r="DW35" s="5">
        <f t="shared" si="33"/>
        <v>48702800</v>
      </c>
      <c r="DX35" s="5">
        <v>1.4347905221076163</v>
      </c>
      <c r="DY35" s="5">
        <f t="shared" si="34"/>
        <v>69878315.840102807</v>
      </c>
      <c r="DZ35" s="5">
        <f t="shared" si="35"/>
        <v>55.929080281096667</v>
      </c>
      <c r="EA35" s="5">
        <f t="shared" si="126"/>
        <v>31.996041350741802</v>
      </c>
      <c r="EC35" s="5">
        <v>18</v>
      </c>
      <c r="ED35" s="5" t="s">
        <v>161</v>
      </c>
      <c r="EE35" s="5">
        <v>2.1960000000000002</v>
      </c>
      <c r="EF35" s="5">
        <v>2147443</v>
      </c>
      <c r="EG35" s="5">
        <v>1000</v>
      </c>
      <c r="EH35" s="5">
        <f t="shared" si="36"/>
        <v>429488600</v>
      </c>
      <c r="EI35" s="5">
        <v>1.4347905221076163</v>
      </c>
      <c r="EJ35" s="5">
        <f t="shared" si="37"/>
        <v>616226172.63326919</v>
      </c>
      <c r="EK35" s="5">
        <f t="shared" si="38"/>
        <v>66.431604429563222</v>
      </c>
      <c r="EL35" s="5">
        <f t="shared" si="127"/>
        <v>38.004350360162029</v>
      </c>
      <c r="EN35" s="5">
        <v>18</v>
      </c>
      <c r="EO35" s="5" t="s">
        <v>161</v>
      </c>
      <c r="EP35" s="5">
        <v>3.4940000000000002</v>
      </c>
      <c r="EQ35" s="5">
        <v>117172</v>
      </c>
      <c r="ER35" s="5">
        <v>1000</v>
      </c>
      <c r="ES35" s="5">
        <f t="shared" si="39"/>
        <v>23434400</v>
      </c>
      <c r="ET35" s="5">
        <v>1.4347905221076163</v>
      </c>
      <c r="EU35" s="5">
        <f t="shared" si="40"/>
        <v>33623455.011278726</v>
      </c>
      <c r="EV35" s="5">
        <f t="shared" si="41"/>
        <v>1.9987075725119829</v>
      </c>
      <c r="EW35" s="5">
        <f t="shared" si="128"/>
        <v>1.1434253847322557</v>
      </c>
      <c r="EY35" s="5">
        <v>18</v>
      </c>
      <c r="EZ35" s="5" t="s">
        <v>161</v>
      </c>
      <c r="FA35" s="5">
        <v>4.1470000000000002</v>
      </c>
      <c r="FB35" s="5">
        <v>2873867</v>
      </c>
      <c r="FC35" s="5">
        <v>1000</v>
      </c>
      <c r="FD35" s="5">
        <f t="shared" si="42"/>
        <v>574773400</v>
      </c>
      <c r="FE35" s="5">
        <v>1.4347905221076163</v>
      </c>
      <c r="FF35" s="5">
        <f t="shared" si="43"/>
        <v>824679426.67956972</v>
      </c>
      <c r="FG35" s="5">
        <f t="shared" si="44"/>
        <v>33.224897889089434</v>
      </c>
      <c r="FH35" s="5">
        <f t="shared" si="129"/>
        <v>19.007378655085489</v>
      </c>
      <c r="FJ35" s="5">
        <v>18</v>
      </c>
      <c r="FK35" s="5" t="s">
        <v>161</v>
      </c>
      <c r="FL35" s="5">
        <v>3.8889999999999998</v>
      </c>
      <c r="FM35" s="5">
        <v>340594</v>
      </c>
      <c r="FN35" s="5">
        <v>1000</v>
      </c>
      <c r="FO35" s="5">
        <f t="shared" si="45"/>
        <v>68118800</v>
      </c>
      <c r="FP35" s="5">
        <v>1.4347905221076163</v>
      </c>
      <c r="FQ35" s="5">
        <f t="shared" si="46"/>
        <v>97736208.61734429</v>
      </c>
      <c r="FR35" s="5">
        <f t="shared" si="47"/>
        <v>4.1784750303385891</v>
      </c>
      <c r="FS35" s="5">
        <f t="shared" si="130"/>
        <v>2.3904319395529687</v>
      </c>
      <c r="FU35" s="5">
        <v>18</v>
      </c>
      <c r="FV35" s="5" t="s">
        <v>161</v>
      </c>
      <c r="FW35" s="5">
        <v>4.1890000000000001</v>
      </c>
      <c r="FX35" s="5">
        <v>90574</v>
      </c>
      <c r="FY35" s="5">
        <v>1000</v>
      </c>
      <c r="FZ35" s="5">
        <f t="shared" si="48"/>
        <v>18114800</v>
      </c>
      <c r="GA35" s="5">
        <v>1.4347905221076163</v>
      </c>
      <c r="GB35" s="5">
        <f t="shared" si="49"/>
        <v>25990943.349875048</v>
      </c>
      <c r="GC35" s="5">
        <f t="shared" si="50"/>
        <v>3.0392580772455764</v>
      </c>
      <c r="GD35" s="5">
        <f t="shared" si="131"/>
        <v>1.738705993847584</v>
      </c>
      <c r="GF35" s="5">
        <v>18</v>
      </c>
      <c r="GG35" s="5" t="s">
        <v>161</v>
      </c>
      <c r="GH35" s="5">
        <v>5.28</v>
      </c>
      <c r="GI35" s="5">
        <v>46355</v>
      </c>
      <c r="GJ35" s="5">
        <v>1000</v>
      </c>
      <c r="GK35" s="5">
        <f t="shared" si="51"/>
        <v>9271000</v>
      </c>
      <c r="GL35" s="5">
        <v>1.4347905221076163</v>
      </c>
      <c r="GM35" s="5">
        <f t="shared" si="52"/>
        <v>13301942.93045971</v>
      </c>
      <c r="GN35" s="5">
        <f t="shared" si="53"/>
        <v>2.4581335993507243</v>
      </c>
      <c r="GO35" s="5">
        <f t="shared" si="132"/>
        <v>1.4062549195370277</v>
      </c>
      <c r="GQ35" s="5">
        <v>18</v>
      </c>
      <c r="GR35" s="5" t="s">
        <v>161</v>
      </c>
      <c r="GS35" s="5">
        <v>6.0309999999999997</v>
      </c>
      <c r="GT35" s="5">
        <v>193801</v>
      </c>
      <c r="GU35" s="5">
        <v>1000</v>
      </c>
      <c r="GV35" s="5">
        <f t="shared" si="54"/>
        <v>38760200</v>
      </c>
      <c r="GW35" s="5">
        <v>1.4347905221076163</v>
      </c>
      <c r="GX35" s="5">
        <f t="shared" si="55"/>
        <v>55612767.594995625</v>
      </c>
      <c r="GY35" s="5">
        <f t="shared" si="56"/>
        <v>3.6652370094456468</v>
      </c>
      <c r="GZ35" s="5">
        <f t="shared" si="133"/>
        <v>2.0968175111245122</v>
      </c>
      <c r="HB35" s="5">
        <v>18</v>
      </c>
      <c r="HC35" s="5" t="s">
        <v>161</v>
      </c>
      <c r="HD35" s="5">
        <v>6.3929999999999998</v>
      </c>
      <c r="HE35" s="5">
        <v>269080</v>
      </c>
      <c r="HF35" s="5">
        <v>1000</v>
      </c>
      <c r="HG35" s="5">
        <f t="shared" si="57"/>
        <v>53816000</v>
      </c>
      <c r="HH35" s="5">
        <v>1.4347905221076163</v>
      </c>
      <c r="HI35" s="5">
        <f t="shared" si="58"/>
        <v>77214686.737743482</v>
      </c>
      <c r="HJ35" s="5">
        <f t="shared" si="59"/>
        <v>3.8324994511184083</v>
      </c>
      <c r="HK35" s="5">
        <f t="shared" si="134"/>
        <v>2.1925054068183116</v>
      </c>
      <c r="HM35" s="5">
        <v>18</v>
      </c>
      <c r="HN35" s="5" t="s">
        <v>161</v>
      </c>
      <c r="HO35" s="5">
        <v>7.02</v>
      </c>
      <c r="HP35" s="5">
        <v>148897</v>
      </c>
      <c r="HQ35" s="5">
        <v>1000</v>
      </c>
      <c r="HR35" s="5">
        <f t="shared" si="60"/>
        <v>29779400</v>
      </c>
      <c r="HS35" s="5">
        <v>1.4347905221076163</v>
      </c>
      <c r="HT35" s="5">
        <f t="shared" si="61"/>
        <v>42727200.874051549</v>
      </c>
      <c r="HU35" s="5">
        <f t="shared" si="62"/>
        <v>3.5065257924864541</v>
      </c>
      <c r="HV35" s="5">
        <f t="shared" si="135"/>
        <v>2.0060216204155918</v>
      </c>
      <c r="HX35" s="5">
        <v>18</v>
      </c>
      <c r="HY35" s="5" t="s">
        <v>161</v>
      </c>
      <c r="HZ35" s="5">
        <v>9.1660000000000004</v>
      </c>
      <c r="IA35" s="5">
        <v>76069</v>
      </c>
      <c r="IB35" s="5">
        <v>1000</v>
      </c>
      <c r="IC35" s="5">
        <f t="shared" si="63"/>
        <v>15213800</v>
      </c>
      <c r="ID35" s="5">
        <v>1.4347905221076163</v>
      </c>
      <c r="IE35" s="5">
        <f t="shared" si="64"/>
        <v>21828616.045240853</v>
      </c>
      <c r="IF35" s="5">
        <f t="shared" si="65"/>
        <v>1.4995580588333814</v>
      </c>
      <c r="IG35" s="5">
        <f t="shared" si="136"/>
        <v>0.85787074303969202</v>
      </c>
      <c r="II35" s="5">
        <v>18</v>
      </c>
      <c r="IJ35" s="5" t="s">
        <v>161</v>
      </c>
      <c r="IK35" s="5">
        <v>1.5389999999999999</v>
      </c>
      <c r="IL35" s="5">
        <v>61282</v>
      </c>
      <c r="IM35" s="5">
        <v>1000</v>
      </c>
      <c r="IN35" s="5">
        <f t="shared" si="66"/>
        <v>122564000</v>
      </c>
      <c r="IO35" s="5">
        <v>1.4347905221076163</v>
      </c>
      <c r="IP35" s="5">
        <f t="shared" si="67"/>
        <v>175853665.55159789</v>
      </c>
      <c r="IQ35" s="5">
        <f t="shared" si="68"/>
        <v>6609.2759282897377</v>
      </c>
      <c r="IR35" s="5">
        <f t="shared" si="137"/>
        <v>3781.0503022252506</v>
      </c>
      <c r="IT35" s="5">
        <v>18</v>
      </c>
      <c r="IU35" s="5" t="s">
        <v>161</v>
      </c>
      <c r="IX35" s="5">
        <v>1000</v>
      </c>
      <c r="IY35" s="5">
        <f t="shared" si="69"/>
        <v>0</v>
      </c>
      <c r="IZ35" s="5">
        <v>1.4347905221076163</v>
      </c>
      <c r="JA35" s="5">
        <f t="shared" si="70"/>
        <v>0</v>
      </c>
      <c r="JB35" s="5" t="e">
        <f t="shared" si="71"/>
        <v>#DIV/0!</v>
      </c>
      <c r="JC35" s="5" t="e">
        <f t="shared" si="138"/>
        <v>#DIV/0!</v>
      </c>
      <c r="JE35" s="5">
        <v>18</v>
      </c>
      <c r="JF35" s="5" t="s">
        <v>161</v>
      </c>
      <c r="JG35" s="5">
        <v>2.2269999999999999</v>
      </c>
      <c r="JH35" s="5">
        <v>15522</v>
      </c>
      <c r="JI35" s="5">
        <v>1000</v>
      </c>
      <c r="JJ35" s="5">
        <f t="shared" si="72"/>
        <v>3104400</v>
      </c>
      <c r="JK35" s="5">
        <v>1.4347905221076163</v>
      </c>
      <c r="JL35" s="5">
        <f t="shared" si="73"/>
        <v>4454163.6968308836</v>
      </c>
      <c r="JM35" s="5">
        <f t="shared" si="74"/>
        <v>341.42903548929212</v>
      </c>
      <c r="JN35" s="5">
        <f t="shared" si="139"/>
        <v>195.32553517694058</v>
      </c>
      <c r="JP35" s="5">
        <v>18</v>
      </c>
      <c r="JQ35" s="5" t="s">
        <v>161</v>
      </c>
      <c r="JR35" s="5">
        <v>2.2269999999999999</v>
      </c>
      <c r="JS35" s="5">
        <v>132908</v>
      </c>
      <c r="JT35" s="5">
        <v>1000</v>
      </c>
      <c r="JU35" s="5">
        <f t="shared" si="75"/>
        <v>26581600</v>
      </c>
      <c r="JV35" s="5">
        <v>1.4347905221076163</v>
      </c>
      <c r="JW35" s="5">
        <f t="shared" si="76"/>
        <v>38139027.74245581</v>
      </c>
      <c r="JX35" s="5">
        <f t="shared" si="77"/>
        <v>71.366311888942306</v>
      </c>
      <c r="JY35" s="5">
        <f t="shared" si="140"/>
        <v>40.827409547449832</v>
      </c>
      <c r="KA35" s="5">
        <v>18</v>
      </c>
      <c r="KB35" s="5" t="s">
        <v>161</v>
      </c>
      <c r="KC35" s="5">
        <v>2.4500000000000002</v>
      </c>
      <c r="KD35" s="5">
        <v>705972</v>
      </c>
      <c r="KE35" s="5">
        <v>1000</v>
      </c>
      <c r="KF35" s="5">
        <f t="shared" si="78"/>
        <v>141194400</v>
      </c>
      <c r="KG35" s="5">
        <v>1.4347905221076163</v>
      </c>
      <c r="KH35" s="5">
        <f t="shared" si="79"/>
        <v>202584386.89467162</v>
      </c>
      <c r="KI35" s="5">
        <f t="shared" si="80"/>
        <v>918.80234859023324</v>
      </c>
      <c r="KJ35" s="5">
        <f t="shared" si="141"/>
        <v>525.63063420493893</v>
      </c>
      <c r="KL35" s="5">
        <v>18</v>
      </c>
      <c r="KM35" s="5" t="s">
        <v>161</v>
      </c>
      <c r="KN35" s="5">
        <v>2.129</v>
      </c>
      <c r="KO35" s="5">
        <v>14924</v>
      </c>
      <c r="KP35" s="5">
        <v>1000</v>
      </c>
      <c r="KQ35" s="5">
        <f t="shared" si="81"/>
        <v>2984800</v>
      </c>
      <c r="KR35" s="5">
        <v>1.4347905221076163</v>
      </c>
      <c r="KS35" s="5">
        <f t="shared" si="82"/>
        <v>4282562.7503868127</v>
      </c>
      <c r="KT35" s="5">
        <f t="shared" si="83"/>
        <v>6.1731657539358311</v>
      </c>
      <c r="KU35" s="5">
        <f t="shared" si="142"/>
        <v>3.5315593557985308</v>
      </c>
      <c r="KW35" s="5">
        <v>18</v>
      </c>
      <c r="KX35" s="5" t="s">
        <v>161</v>
      </c>
      <c r="KY35" s="5">
        <v>2.944</v>
      </c>
      <c r="KZ35" s="5">
        <v>43684</v>
      </c>
      <c r="LA35" s="5">
        <v>1000</v>
      </c>
      <c r="LB35" s="5">
        <f t="shared" si="84"/>
        <v>8736800</v>
      </c>
      <c r="LC35" s="5">
        <v>1.4347905221076163</v>
      </c>
      <c r="LD35" s="5">
        <f>LB35*37</f>
        <v>323261600</v>
      </c>
      <c r="LE35" s="5">
        <f t="shared" si="85"/>
        <v>1744.5884618975583</v>
      </c>
      <c r="LF35" s="5">
        <f t="shared" si="143"/>
        <v>998.04831916336298</v>
      </c>
      <c r="LH35" s="5">
        <v>18</v>
      </c>
      <c r="LI35" s="5" t="s">
        <v>161</v>
      </c>
      <c r="LJ35" s="5">
        <v>3.79</v>
      </c>
      <c r="LK35" s="5">
        <v>55531</v>
      </c>
      <c r="LL35" s="5">
        <v>1000</v>
      </c>
      <c r="LM35" s="5">
        <f t="shared" si="86"/>
        <v>11106200</v>
      </c>
      <c r="LN35" s="5">
        <v>1.4347905221076163</v>
      </c>
      <c r="LO35" s="5">
        <f t="shared" si="87"/>
        <v>15935070.496631607</v>
      </c>
      <c r="LP35" s="5">
        <f t="shared" si="88"/>
        <v>468.86609045475859</v>
      </c>
      <c r="LQ35" s="5">
        <f t="shared" si="89"/>
        <v>268.23002886427838</v>
      </c>
      <c r="LS35" s="5">
        <v>18</v>
      </c>
      <c r="LT35" s="5" t="s">
        <v>161</v>
      </c>
      <c r="LU35" s="5">
        <v>3.9420000000000002</v>
      </c>
      <c r="LV35" s="5">
        <v>4863</v>
      </c>
      <c r="LW35" s="5">
        <v>1000</v>
      </c>
      <c r="LX35" s="5">
        <f t="shared" si="90"/>
        <v>972600</v>
      </c>
      <c r="LY35" s="5">
        <v>1.4347905221076163</v>
      </c>
      <c r="LZ35" s="5">
        <f t="shared" si="91"/>
        <v>1395477.2618018675</v>
      </c>
      <c r="MA35" s="5">
        <f t="shared" si="92"/>
        <v>0.43837006604036188</v>
      </c>
      <c r="ME35" s="5">
        <v>18</v>
      </c>
      <c r="MF35" s="5" t="s">
        <v>161</v>
      </c>
      <c r="MG35" s="5">
        <v>1.891</v>
      </c>
      <c r="MH35" s="5">
        <v>284012</v>
      </c>
      <c r="MI35" s="5">
        <v>1000</v>
      </c>
      <c r="MJ35" s="5">
        <f t="shared" si="93"/>
        <v>56802400</v>
      </c>
      <c r="MK35" s="5">
        <v>1.4347905221076163</v>
      </c>
      <c r="ML35" s="5">
        <f t="shared" si="94"/>
        <v>81499545.152965665</v>
      </c>
      <c r="MM35" s="5">
        <f t="shared" si="95"/>
        <v>11.004912087203365</v>
      </c>
      <c r="MN35" s="5">
        <f t="shared" si="144"/>
        <v>6.2957162970270977</v>
      </c>
      <c r="MP35" s="5">
        <v>18</v>
      </c>
      <c r="MQ35" s="5" t="s">
        <v>161</v>
      </c>
      <c r="MR35" s="5">
        <v>1.7330000000000001</v>
      </c>
      <c r="MS35" s="5">
        <v>187153</v>
      </c>
      <c r="MT35" s="5">
        <v>1000</v>
      </c>
      <c r="MU35" s="5">
        <f t="shared" si="96"/>
        <v>37430600</v>
      </c>
      <c r="MV35" s="5">
        <v>1.4347905221076163</v>
      </c>
      <c r="MW35" s="5">
        <f t="shared" si="97"/>
        <v>53705070.116801344</v>
      </c>
      <c r="MX35" s="5">
        <f t="shared" si="98"/>
        <v>23.974830196238603</v>
      </c>
      <c r="MY35" s="5">
        <f t="shared" si="145"/>
        <v>13.715577915468309</v>
      </c>
      <c r="NB35" s="5">
        <v>18</v>
      </c>
      <c r="NC35" s="5" t="s">
        <v>161</v>
      </c>
      <c r="ND35" s="5">
        <v>1.97</v>
      </c>
      <c r="NE35" s="5">
        <v>2346880</v>
      </c>
      <c r="NF35" s="5">
        <v>1000</v>
      </c>
      <c r="NG35" s="5">
        <f t="shared" si="99"/>
        <v>469376000</v>
      </c>
      <c r="NH35" s="5">
        <v>1.4347905221076163</v>
      </c>
      <c r="NI35" s="5">
        <f t="shared" si="100"/>
        <v>673456236.10478449</v>
      </c>
      <c r="NJ35" s="5">
        <f t="shared" si="101"/>
        <v>57150.538964585961</v>
      </c>
      <c r="NK35" s="5">
        <f t="shared" si="146"/>
        <v>32694.816341296319</v>
      </c>
      <c r="NM35" s="5">
        <v>18</v>
      </c>
      <c r="NN35" s="5" t="s">
        <v>161</v>
      </c>
      <c r="NO35" s="5">
        <v>3.012</v>
      </c>
      <c r="NP35" s="5">
        <v>34746</v>
      </c>
      <c r="NQ35" s="5">
        <v>1000</v>
      </c>
      <c r="NR35" s="5">
        <f t="shared" si="102"/>
        <v>6949200</v>
      </c>
      <c r="NS35" s="5">
        <v>1.4347905221076163</v>
      </c>
      <c r="NT35" s="5">
        <f t="shared" si="103"/>
        <v>9970646.2962302472</v>
      </c>
      <c r="NU35" s="5">
        <f t="shared" si="104"/>
        <v>2.2604874710299439</v>
      </c>
      <c r="NV35" s="5">
        <f t="shared" si="147"/>
        <v>1.293185052076627</v>
      </c>
      <c r="NX35" s="5">
        <v>18</v>
      </c>
      <c r="NY35" s="5" t="s">
        <v>161</v>
      </c>
      <c r="NZ35" s="5">
        <v>1.7689999999999999</v>
      </c>
      <c r="OA35" s="5">
        <v>36831</v>
      </c>
      <c r="OB35" s="5">
        <v>1000</v>
      </c>
      <c r="OC35" s="5">
        <f t="shared" si="105"/>
        <v>7366200</v>
      </c>
      <c r="OD35" s="5">
        <v>1.4347905221076163</v>
      </c>
      <c r="OE35" s="5">
        <f t="shared" si="106"/>
        <v>10568953.943949122</v>
      </c>
      <c r="OF35" s="5" t="e">
        <f t="shared" si="107"/>
        <v>#DIV/0!</v>
      </c>
      <c r="OI35" s="5">
        <v>18</v>
      </c>
      <c r="OJ35" s="5" t="s">
        <v>161</v>
      </c>
      <c r="OK35" s="5">
        <v>5.0940000000000003</v>
      </c>
      <c r="OL35" s="5">
        <v>219856</v>
      </c>
      <c r="OM35" s="5">
        <v>1000</v>
      </c>
      <c r="ON35" s="5">
        <f t="shared" si="108"/>
        <v>43971200</v>
      </c>
      <c r="OO35" s="5">
        <v>1.4347905221076163</v>
      </c>
      <c r="OP35" s="5">
        <f t="shared" si="109"/>
        <v>63089461.005698413</v>
      </c>
      <c r="OQ35" s="5" t="e">
        <f t="shared" si="110"/>
        <v>#DIV/0!</v>
      </c>
      <c r="OT35" s="5">
        <v>18</v>
      </c>
      <c r="OU35" s="5" t="s">
        <v>161</v>
      </c>
      <c r="OV35" s="5">
        <v>5.0979999999999999</v>
      </c>
      <c r="OW35" s="5">
        <v>643431</v>
      </c>
      <c r="OX35" s="5">
        <v>1000</v>
      </c>
      <c r="OY35" s="5">
        <f t="shared" si="111"/>
        <v>128686200</v>
      </c>
      <c r="OZ35" s="5">
        <v>1.4347905221076163</v>
      </c>
      <c r="PA35" s="5">
        <f t="shared" si="112"/>
        <v>184637740.08604512</v>
      </c>
      <c r="PB35" s="5" t="e">
        <f t="shared" si="113"/>
        <v>#DIV/0!</v>
      </c>
      <c r="PE35" s="5">
        <v>18</v>
      </c>
      <c r="PF35" s="5" t="s">
        <v>161</v>
      </c>
      <c r="PG35" s="5">
        <v>5.0979999999999999</v>
      </c>
      <c r="PH35" s="5">
        <v>15934389</v>
      </c>
      <c r="PI35" s="5">
        <v>1000</v>
      </c>
      <c r="PJ35" s="5">
        <f t="shared" si="114"/>
        <v>3186877800</v>
      </c>
      <c r="PK35" s="5">
        <v>1.4347905221076163</v>
      </c>
      <c r="PL35" s="5">
        <f t="shared" si="115"/>
        <v>4572502062.555171</v>
      </c>
      <c r="PM35" s="5" t="e">
        <f t="shared" si="116"/>
        <v>#DIV/0!</v>
      </c>
      <c r="PP35" s="4"/>
      <c r="PQ35" s="4"/>
      <c r="PR35" s="4"/>
      <c r="PS35" s="4"/>
      <c r="PT35" s="4"/>
      <c r="PU35" s="4"/>
      <c r="PV35" s="4"/>
      <c r="PW35" s="4"/>
      <c r="PX35" s="4"/>
      <c r="PY35" s="4"/>
    </row>
    <row r="36" spans="1:441" s="5" customFormat="1" x14ac:dyDescent="0.5">
      <c r="A36" s="5">
        <v>0.45620437956204374</v>
      </c>
      <c r="C36" s="5">
        <v>17</v>
      </c>
      <c r="D36" s="5" t="s">
        <v>162</v>
      </c>
      <c r="E36" s="5">
        <v>4.41</v>
      </c>
      <c r="F36" s="5">
        <v>23301608</v>
      </c>
      <c r="G36" s="5">
        <f t="shared" si="0"/>
        <v>1.0747260532406175</v>
      </c>
      <c r="H36" s="5">
        <f t="shared" si="1"/>
        <v>4660321600</v>
      </c>
      <c r="K36" s="5">
        <v>21</v>
      </c>
      <c r="L36" s="5" t="s">
        <v>162</v>
      </c>
      <c r="M36" s="5">
        <v>2.2040000000000002</v>
      </c>
      <c r="N36" s="5">
        <v>34141</v>
      </c>
      <c r="O36" s="5">
        <v>1000</v>
      </c>
      <c r="P36" s="5">
        <f t="shared" si="2"/>
        <v>6828200</v>
      </c>
      <c r="Q36" s="5">
        <v>1.121482097573123</v>
      </c>
      <c r="R36" s="5">
        <f t="shared" si="3"/>
        <v>7657704.0586487986</v>
      </c>
      <c r="S36" s="5">
        <f t="shared" si="4"/>
        <v>5.2993776614424917</v>
      </c>
      <c r="T36" s="5">
        <f t="shared" si="5"/>
        <v>2.4175992981033261</v>
      </c>
      <c r="W36" s="5">
        <v>21</v>
      </c>
      <c r="X36" s="5" t="s">
        <v>162</v>
      </c>
      <c r="Y36" s="5">
        <v>2.097</v>
      </c>
      <c r="Z36" s="5">
        <v>641664</v>
      </c>
      <c r="AA36" s="5">
        <v>1000</v>
      </c>
      <c r="AB36" s="5">
        <f t="shared" si="6"/>
        <v>128332800</v>
      </c>
      <c r="AC36" s="5">
        <v>1.121482097573123</v>
      </c>
      <c r="AD36" s="5">
        <f t="shared" si="7"/>
        <v>143922937.73143208</v>
      </c>
      <c r="AE36" s="5">
        <f t="shared" si="8"/>
        <v>56.507101516725371</v>
      </c>
      <c r="AF36" s="5">
        <f t="shared" si="117"/>
        <v>25.778787188287119</v>
      </c>
      <c r="AH36" s="5">
        <v>21</v>
      </c>
      <c r="AI36" s="5" t="s">
        <v>162</v>
      </c>
      <c r="AJ36" s="5">
        <v>2.1669999999999998</v>
      </c>
      <c r="AK36" s="5">
        <v>518326</v>
      </c>
      <c r="AL36" s="5">
        <v>1000</v>
      </c>
      <c r="AM36" s="5">
        <f t="shared" si="9"/>
        <v>103665200</v>
      </c>
      <c r="AN36" s="5">
        <v>1.121482097573123</v>
      </c>
      <c r="AO36" s="5">
        <f t="shared" si="10"/>
        <v>116258665.94133732</v>
      </c>
      <c r="AP36" s="5">
        <f t="shared" si="11"/>
        <v>23.516191575487078</v>
      </c>
      <c r="AQ36" s="5">
        <f t="shared" si="118"/>
        <v>10.728189587357242</v>
      </c>
      <c r="AS36" s="5">
        <v>21</v>
      </c>
      <c r="AT36" s="5" t="s">
        <v>162</v>
      </c>
      <c r="AU36" s="5">
        <v>2.4630000000000001</v>
      </c>
      <c r="AV36" s="5">
        <v>319838</v>
      </c>
      <c r="AW36" s="5">
        <v>1000</v>
      </c>
      <c r="AX36" s="5">
        <f t="shared" si="12"/>
        <v>63967600</v>
      </c>
      <c r="AY36" s="5">
        <v>1.121482097573123</v>
      </c>
      <c r="AZ36" s="5">
        <f t="shared" si="13"/>
        <v>71738518.224718496</v>
      </c>
      <c r="BA36" s="5">
        <f t="shared" si="14"/>
        <v>25.048212248953959</v>
      </c>
      <c r="BB36" s="5">
        <f t="shared" si="119"/>
        <v>11.427104128172425</v>
      </c>
      <c r="BD36" s="5">
        <v>21</v>
      </c>
      <c r="BE36" s="5" t="s">
        <v>162</v>
      </c>
      <c r="BF36" s="5">
        <v>2.2530000000000001</v>
      </c>
      <c r="BG36" s="5">
        <v>59240</v>
      </c>
      <c r="BH36" s="5">
        <v>1000</v>
      </c>
      <c r="BI36" s="5">
        <f t="shared" si="15"/>
        <v>11848000</v>
      </c>
      <c r="BJ36" s="5">
        <v>1.121482097573123</v>
      </c>
      <c r="BK36" s="5">
        <f t="shared" si="16"/>
        <v>13287319.892046362</v>
      </c>
      <c r="BL36" s="5">
        <f t="shared" si="17"/>
        <v>16.932205768492178</v>
      </c>
      <c r="BM36" s="5">
        <f t="shared" si="120"/>
        <v>7.7245464272318323</v>
      </c>
      <c r="BO36" s="5">
        <v>21</v>
      </c>
      <c r="BP36" s="5" t="s">
        <v>162</v>
      </c>
      <c r="BQ36" s="5">
        <v>2.21</v>
      </c>
      <c r="BR36" s="5">
        <v>2104794</v>
      </c>
      <c r="BS36" s="5">
        <v>1000</v>
      </c>
      <c r="BT36" s="5">
        <f t="shared" si="18"/>
        <v>420958800</v>
      </c>
      <c r="BU36" s="5">
        <v>1.121482097573123</v>
      </c>
      <c r="BV36" s="5">
        <f t="shared" si="19"/>
        <v>472097758.01586479</v>
      </c>
      <c r="BW36" s="5">
        <f t="shared" si="20"/>
        <v>51.294915712672655</v>
      </c>
      <c r="BX36" s="5">
        <f t="shared" si="121"/>
        <v>23.400965197387158</v>
      </c>
      <c r="BZ36" s="5">
        <v>21</v>
      </c>
      <c r="CA36" s="5" t="s">
        <v>162</v>
      </c>
      <c r="CB36" s="5">
        <v>2.2669999999999999</v>
      </c>
      <c r="CC36" s="5">
        <v>349745</v>
      </c>
      <c r="CD36" s="5">
        <v>1000</v>
      </c>
      <c r="CE36" s="5">
        <f t="shared" si="21"/>
        <v>69949000</v>
      </c>
      <c r="CF36" s="5">
        <v>1.121482097573123</v>
      </c>
      <c r="CG36" s="5">
        <f t="shared" si="22"/>
        <v>78446551.243142381</v>
      </c>
      <c r="CH36" s="5">
        <f t="shared" si="23"/>
        <v>16.947182683677326</v>
      </c>
      <c r="CI36" s="5">
        <f t="shared" si="122"/>
        <v>7.7313789615316262</v>
      </c>
      <c r="CK36" s="5">
        <v>21</v>
      </c>
      <c r="CL36" s="5" t="s">
        <v>162</v>
      </c>
      <c r="CM36" s="5">
        <v>2.3159999999999998</v>
      </c>
      <c r="CN36" s="5">
        <v>45861806</v>
      </c>
      <c r="CO36" s="5">
        <v>1000</v>
      </c>
      <c r="CP36" s="5">
        <f t="shared" si="24"/>
        <v>9172361200</v>
      </c>
      <c r="CQ36" s="5">
        <v>1.121482097573123</v>
      </c>
      <c r="CR36" s="5">
        <f t="shared" si="25"/>
        <v>10286638878.274328</v>
      </c>
      <c r="CS36" s="5">
        <f t="shared" si="26"/>
        <v>803.25659309438458</v>
      </c>
      <c r="CT36" s="5">
        <f t="shared" si="123"/>
        <v>366.44917568174475</v>
      </c>
      <c r="CV36" s="5">
        <v>21</v>
      </c>
      <c r="CW36" s="5" t="s">
        <v>162</v>
      </c>
      <c r="CX36" s="5">
        <v>2.3210000000000002</v>
      </c>
      <c r="CY36" s="5">
        <v>830991</v>
      </c>
      <c r="CZ36" s="5">
        <v>1000</v>
      </c>
      <c r="DA36" s="5">
        <f t="shared" si="27"/>
        <v>166198200</v>
      </c>
      <c r="DB36" s="5">
        <v>1.121482097573123</v>
      </c>
      <c r="DC36" s="5">
        <f t="shared" si="28"/>
        <v>186388305.94887742</v>
      </c>
      <c r="DD36" s="5">
        <f t="shared" si="29"/>
        <v>22.077787025996201</v>
      </c>
      <c r="DE36" s="5">
        <f t="shared" si="124"/>
        <v>10.071983132297536</v>
      </c>
      <c r="DG36" s="5">
        <v>21</v>
      </c>
      <c r="DH36" s="5" t="s">
        <v>162</v>
      </c>
      <c r="DI36" s="5">
        <v>2.464</v>
      </c>
      <c r="DJ36" s="5">
        <v>175842</v>
      </c>
      <c r="DK36" s="5">
        <v>1000</v>
      </c>
      <c r="DL36" s="5">
        <f t="shared" si="30"/>
        <v>35168400</v>
      </c>
      <c r="DM36" s="5">
        <v>1.121482097573123</v>
      </c>
      <c r="DN36" s="5">
        <f t="shared" si="31"/>
        <v>39440731.000290617</v>
      </c>
      <c r="DO36" s="5">
        <f t="shared" si="32"/>
        <v>2.5726409274466486</v>
      </c>
      <c r="DP36" s="5">
        <f t="shared" si="125"/>
        <v>1.1736500581417191</v>
      </c>
      <c r="DR36" s="5">
        <v>21</v>
      </c>
      <c r="DS36" s="5" t="s">
        <v>162</v>
      </c>
      <c r="DT36" s="5">
        <v>3.5510000000000002</v>
      </c>
      <c r="DU36" s="5">
        <v>631695</v>
      </c>
      <c r="DV36" s="5">
        <v>1000</v>
      </c>
      <c r="DW36" s="5">
        <f t="shared" si="33"/>
        <v>126339000</v>
      </c>
      <c r="DX36" s="5">
        <v>1.121482097573123</v>
      </c>
      <c r="DY36" s="5">
        <f t="shared" si="34"/>
        <v>141686926.72529078</v>
      </c>
      <c r="DZ36" s="5">
        <f t="shared" si="35"/>
        <v>113.40312662562576</v>
      </c>
      <c r="EA36" s="5">
        <f t="shared" si="126"/>
        <v>51.735003022639482</v>
      </c>
      <c r="EC36" s="5">
        <v>21</v>
      </c>
      <c r="ED36" s="5" t="s">
        <v>162</v>
      </c>
      <c r="EE36" s="5">
        <v>2.206</v>
      </c>
      <c r="EF36" s="5">
        <v>2059668</v>
      </c>
      <c r="EG36" s="5">
        <v>1000</v>
      </c>
      <c r="EH36" s="5">
        <f t="shared" si="36"/>
        <v>411933600</v>
      </c>
      <c r="EI36" s="5">
        <v>1.121482097573123</v>
      </c>
      <c r="EJ36" s="5">
        <f t="shared" si="37"/>
        <v>461976157.7888478</v>
      </c>
      <c r="EK36" s="5">
        <f t="shared" si="38"/>
        <v>49.802846313673953</v>
      </c>
      <c r="EL36" s="5">
        <f t="shared" si="127"/>
        <v>22.720276602953444</v>
      </c>
      <c r="EN36" s="5">
        <v>21</v>
      </c>
      <c r="EO36" s="5" t="s">
        <v>162</v>
      </c>
      <c r="EP36" s="5">
        <v>3.472</v>
      </c>
      <c r="EQ36" s="5">
        <v>237193</v>
      </c>
      <c r="ER36" s="5">
        <v>1000</v>
      </c>
      <c r="ES36" s="5">
        <f t="shared" si="39"/>
        <v>47438600</v>
      </c>
      <c r="ET36" s="5">
        <v>1.121482097573123</v>
      </c>
      <c r="EU36" s="5">
        <f t="shared" si="40"/>
        <v>53201540.633932352</v>
      </c>
      <c r="EV36" s="5">
        <f t="shared" si="41"/>
        <v>3.1625043321299233</v>
      </c>
      <c r="EW36" s="5">
        <f t="shared" si="128"/>
        <v>1.4427483267016072</v>
      </c>
      <c r="EY36" s="5">
        <v>21</v>
      </c>
      <c r="EZ36" s="5" t="s">
        <v>162</v>
      </c>
      <c r="FA36" s="5">
        <v>4.1440000000000001</v>
      </c>
      <c r="FB36" s="5">
        <v>2811914</v>
      </c>
      <c r="FC36" s="5">
        <v>1000</v>
      </c>
      <c r="FD36" s="5">
        <f t="shared" si="42"/>
        <v>562382800</v>
      </c>
      <c r="FE36" s="5">
        <v>1.121482097573123</v>
      </c>
      <c r="FF36" s="5">
        <f t="shared" si="43"/>
        <v>630702242.1830461</v>
      </c>
      <c r="FG36" s="5">
        <f t="shared" si="44"/>
        <v>25.409894944661403</v>
      </c>
      <c r="FH36" s="5">
        <f t="shared" si="129"/>
        <v>11.592105357965966</v>
      </c>
      <c r="FJ36" s="5">
        <v>21</v>
      </c>
      <c r="FK36" s="5" t="s">
        <v>162</v>
      </c>
      <c r="FL36" s="5">
        <v>3.8929999999999998</v>
      </c>
      <c r="FM36" s="5">
        <v>597998</v>
      </c>
      <c r="FN36" s="5">
        <v>1000</v>
      </c>
      <c r="FO36" s="5">
        <f t="shared" si="45"/>
        <v>119599600</v>
      </c>
      <c r="FP36" s="5">
        <v>1.121482097573123</v>
      </c>
      <c r="FQ36" s="5">
        <f t="shared" si="46"/>
        <v>134128810.27690648</v>
      </c>
      <c r="FR36" s="5">
        <f t="shared" si="47"/>
        <v>5.7343526265210318</v>
      </c>
      <c r="FS36" s="5">
        <f t="shared" si="130"/>
        <v>2.6160367821720034</v>
      </c>
      <c r="FU36" s="5">
        <v>21</v>
      </c>
      <c r="FV36" s="5" t="s">
        <v>162</v>
      </c>
      <c r="FW36" s="5">
        <v>4.1820000000000004</v>
      </c>
      <c r="FX36" s="5">
        <v>177469</v>
      </c>
      <c r="FY36" s="5">
        <v>1000</v>
      </c>
      <c r="FZ36" s="5">
        <f t="shared" si="48"/>
        <v>35493800</v>
      </c>
      <c r="GA36" s="5">
        <v>1.121482097573123</v>
      </c>
      <c r="GB36" s="5">
        <f t="shared" si="49"/>
        <v>39805661.274840914</v>
      </c>
      <c r="GC36" s="5">
        <f t="shared" si="50"/>
        <v>4.6546859004347496</v>
      </c>
      <c r="GD36" s="5">
        <f t="shared" si="131"/>
        <v>2.1234880932640277</v>
      </c>
      <c r="GF36" s="5">
        <v>21</v>
      </c>
      <c r="GG36" s="5" t="s">
        <v>162</v>
      </c>
      <c r="GH36" s="5">
        <v>5.2770000000000001</v>
      </c>
      <c r="GI36" s="5">
        <v>91382</v>
      </c>
      <c r="GJ36" s="5">
        <v>1000</v>
      </c>
      <c r="GK36" s="5">
        <f t="shared" si="51"/>
        <v>18276400</v>
      </c>
      <c r="GL36" s="5">
        <v>1.121482097573123</v>
      </c>
      <c r="GM36" s="5">
        <f t="shared" si="52"/>
        <v>20496655.408085424</v>
      </c>
      <c r="GN36" s="5">
        <f t="shared" si="53"/>
        <v>3.7876810625579251</v>
      </c>
      <c r="GO36" s="5">
        <f t="shared" si="132"/>
        <v>1.7279566891231408</v>
      </c>
      <c r="GQ36" s="5">
        <v>21</v>
      </c>
      <c r="GR36" s="5" t="s">
        <v>162</v>
      </c>
      <c r="GS36" s="5">
        <v>6.024</v>
      </c>
      <c r="GT36" s="5">
        <v>291269</v>
      </c>
      <c r="GU36" s="5">
        <v>1000</v>
      </c>
      <c r="GV36" s="5">
        <f t="shared" si="54"/>
        <v>58253800</v>
      </c>
      <c r="GW36" s="5">
        <v>1.121482097573123</v>
      </c>
      <c r="GX36" s="5">
        <f t="shared" si="55"/>
        <v>65330593.815605193</v>
      </c>
      <c r="GY36" s="5">
        <f t="shared" si="56"/>
        <v>4.3057038996125128</v>
      </c>
      <c r="GZ36" s="5">
        <f t="shared" si="133"/>
        <v>1.9642809761005986</v>
      </c>
      <c r="HB36" s="5">
        <v>21</v>
      </c>
      <c r="HC36" s="5" t="s">
        <v>162</v>
      </c>
      <c r="HD36" s="5">
        <v>6.3920000000000003</v>
      </c>
      <c r="HE36" s="5">
        <v>524321</v>
      </c>
      <c r="HF36" s="5">
        <v>1000</v>
      </c>
      <c r="HG36" s="5">
        <f t="shared" si="57"/>
        <v>104864200</v>
      </c>
      <c r="HH36" s="5">
        <v>1.121482097573123</v>
      </c>
      <c r="HI36" s="5">
        <f t="shared" si="58"/>
        <v>117603322.97632748</v>
      </c>
      <c r="HJ36" s="5">
        <f t="shared" si="59"/>
        <v>5.8371624596148379</v>
      </c>
      <c r="HK36" s="5">
        <f t="shared" si="134"/>
        <v>2.6629390782914402</v>
      </c>
      <c r="HM36" s="5">
        <v>21</v>
      </c>
      <c r="HN36" s="5" t="s">
        <v>162</v>
      </c>
      <c r="HO36" s="5">
        <v>7.0110000000000001</v>
      </c>
      <c r="HP36" s="5">
        <v>335793</v>
      </c>
      <c r="HQ36" s="5">
        <v>1000</v>
      </c>
      <c r="HR36" s="5">
        <f t="shared" si="60"/>
        <v>67158600</v>
      </c>
      <c r="HS36" s="5">
        <v>1.121482097573123</v>
      </c>
      <c r="HT36" s="5">
        <f t="shared" si="61"/>
        <v>75317167.598074332</v>
      </c>
      <c r="HU36" s="5">
        <f t="shared" si="62"/>
        <v>6.1811114558656461</v>
      </c>
      <c r="HV36" s="5">
        <f t="shared" si="135"/>
        <v>2.8198501167270278</v>
      </c>
      <c r="HX36" s="5">
        <v>21</v>
      </c>
      <c r="HY36" s="5" t="s">
        <v>162</v>
      </c>
      <c r="HZ36" s="5">
        <v>9.15</v>
      </c>
      <c r="IA36" s="5">
        <v>153653</v>
      </c>
      <c r="IB36" s="5">
        <v>1000</v>
      </c>
      <c r="IC36" s="5">
        <f t="shared" si="63"/>
        <v>30730600</v>
      </c>
      <c r="ID36" s="5">
        <v>1.121482097573123</v>
      </c>
      <c r="IE36" s="5">
        <f t="shared" si="64"/>
        <v>34463817.747680612</v>
      </c>
      <c r="IF36" s="5">
        <f t="shared" si="65"/>
        <v>2.3675571339286501</v>
      </c>
      <c r="IG36" s="5">
        <f t="shared" si="136"/>
        <v>1.0800899333616103</v>
      </c>
      <c r="II36" s="5">
        <v>21</v>
      </c>
      <c r="IJ36" s="5" t="s">
        <v>162</v>
      </c>
      <c r="IK36" s="5">
        <v>1.599</v>
      </c>
      <c r="IL36" s="5">
        <v>203856</v>
      </c>
      <c r="IM36" s="5">
        <v>1000</v>
      </c>
      <c r="IN36" s="5">
        <f t="shared" si="66"/>
        <v>407712000</v>
      </c>
      <c r="IO36" s="5">
        <v>1.121482097573123</v>
      </c>
      <c r="IP36" s="5">
        <f t="shared" si="67"/>
        <v>457241708.96573311</v>
      </c>
      <c r="IQ36" s="5">
        <f t="shared" si="68"/>
        <v>17184.950970445225</v>
      </c>
      <c r="IR36" s="5">
        <f t="shared" si="137"/>
        <v>7839.8498952761056</v>
      </c>
      <c r="IT36" s="5">
        <v>21</v>
      </c>
      <c r="IU36" s="5" t="s">
        <v>162</v>
      </c>
      <c r="IX36" s="5">
        <v>1000</v>
      </c>
      <c r="IY36" s="5">
        <f t="shared" si="69"/>
        <v>0</v>
      </c>
      <c r="IZ36" s="5">
        <v>1.121482097573123</v>
      </c>
      <c r="JA36" s="5">
        <f t="shared" si="70"/>
        <v>0</v>
      </c>
      <c r="JB36" s="5" t="e">
        <f t="shared" si="71"/>
        <v>#DIV/0!</v>
      </c>
      <c r="JC36" s="5" t="e">
        <f t="shared" si="138"/>
        <v>#DIV/0!</v>
      </c>
      <c r="JE36" s="5">
        <v>21</v>
      </c>
      <c r="JF36" s="5" t="s">
        <v>162</v>
      </c>
      <c r="JG36" s="5">
        <v>2.2280000000000002</v>
      </c>
      <c r="JH36" s="5">
        <v>20651</v>
      </c>
      <c r="JI36" s="5">
        <v>1000</v>
      </c>
      <c r="JJ36" s="5">
        <f t="shared" si="72"/>
        <v>4130200</v>
      </c>
      <c r="JK36" s="5">
        <v>1.121482097573123</v>
      </c>
      <c r="JL36" s="5">
        <f t="shared" si="73"/>
        <v>4631945.3593965126</v>
      </c>
      <c r="JM36" s="5">
        <f t="shared" si="74"/>
        <v>355.05669394752374</v>
      </c>
      <c r="JN36" s="5">
        <f t="shared" si="139"/>
        <v>161.97841877168051</v>
      </c>
      <c r="JP36" s="5">
        <v>21</v>
      </c>
      <c r="JQ36" s="5" t="s">
        <v>162</v>
      </c>
      <c r="JR36" s="5">
        <v>2.2269999999999999</v>
      </c>
      <c r="JS36" s="5">
        <v>197018</v>
      </c>
      <c r="JT36" s="5">
        <v>1000</v>
      </c>
      <c r="JU36" s="5">
        <f t="shared" si="75"/>
        <v>39403600</v>
      </c>
      <c r="JV36" s="5">
        <v>1.121482097573123</v>
      </c>
      <c r="JW36" s="5">
        <f t="shared" si="76"/>
        <v>44190431.979932308</v>
      </c>
      <c r="JX36" s="5">
        <f t="shared" si="77"/>
        <v>82.689788855741526</v>
      </c>
      <c r="JY36" s="5">
        <f t="shared" si="140"/>
        <v>37.723443821049962</v>
      </c>
      <c r="KA36" s="5">
        <v>21</v>
      </c>
      <c r="KB36" s="5" t="s">
        <v>162</v>
      </c>
      <c r="KC36" s="5">
        <v>2.464</v>
      </c>
      <c r="KD36" s="5">
        <v>374277</v>
      </c>
      <c r="KE36" s="5">
        <v>1000</v>
      </c>
      <c r="KF36" s="5">
        <f t="shared" si="78"/>
        <v>74855400</v>
      </c>
      <c r="KG36" s="5">
        <v>1.121482097573123</v>
      </c>
      <c r="KH36" s="5">
        <f t="shared" si="79"/>
        <v>83948991.006675154</v>
      </c>
      <c r="KI36" s="5">
        <f t="shared" si="80"/>
        <v>380.74271803984828</v>
      </c>
      <c r="KJ36" s="5">
        <f t="shared" si="141"/>
        <v>173.69649545613515</v>
      </c>
      <c r="KL36" s="5">
        <v>21</v>
      </c>
      <c r="KM36" s="5" t="s">
        <v>162</v>
      </c>
      <c r="KN36" s="5">
        <v>2.1389999999999998</v>
      </c>
      <c r="KO36" s="5">
        <v>31871</v>
      </c>
      <c r="KP36" s="5">
        <v>1000</v>
      </c>
      <c r="KQ36" s="5">
        <f t="shared" si="81"/>
        <v>6374200</v>
      </c>
      <c r="KR36" s="5">
        <v>1.121482097573123</v>
      </c>
      <c r="KS36" s="5">
        <f t="shared" si="82"/>
        <v>7148551.1863506008</v>
      </c>
      <c r="KT36" s="5">
        <f t="shared" si="83"/>
        <v>10.304388737760123</v>
      </c>
      <c r="KU36" s="5">
        <f t="shared" si="142"/>
        <v>4.7009072708759678</v>
      </c>
      <c r="KW36" s="5">
        <v>21</v>
      </c>
      <c r="KX36" s="5" t="s">
        <v>162</v>
      </c>
      <c r="KY36" s="5">
        <v>2.95</v>
      </c>
      <c r="KZ36" s="5">
        <v>50576</v>
      </c>
      <c r="LA36" s="5">
        <v>1000</v>
      </c>
      <c r="LB36" s="5">
        <f t="shared" si="84"/>
        <v>10115200</v>
      </c>
      <c r="LC36" s="5">
        <v>1.121482097573123</v>
      </c>
      <c r="LD36" s="5">
        <f>LB36*40</f>
        <v>404608000</v>
      </c>
      <c r="LE36" s="5">
        <f t="shared" si="85"/>
        <v>2183.6012950237432</v>
      </c>
      <c r="LF36" s="5">
        <f t="shared" si="143"/>
        <v>996.168474007182</v>
      </c>
      <c r="LH36" s="5">
        <v>21</v>
      </c>
      <c r="LI36" s="5" t="s">
        <v>162</v>
      </c>
      <c r="LJ36" s="5">
        <v>3.8029999999999999</v>
      </c>
      <c r="LK36" s="5">
        <v>62023</v>
      </c>
      <c r="LL36" s="5">
        <v>1000</v>
      </c>
      <c r="LM36" s="5">
        <f t="shared" si="86"/>
        <v>12404600</v>
      </c>
      <c r="LN36" s="5">
        <v>1.121482097573123</v>
      </c>
      <c r="LO36" s="5">
        <f t="shared" si="87"/>
        <v>13911536.827555561</v>
      </c>
      <c r="LP36" s="5">
        <f t="shared" si="88"/>
        <v>409.32657850068148</v>
      </c>
      <c r="LQ36" s="5">
        <f t="shared" si="89"/>
        <v>186.73657778315757</v>
      </c>
      <c r="LS36" s="5">
        <v>21</v>
      </c>
      <c r="LT36" s="5" t="s">
        <v>162</v>
      </c>
      <c r="LU36" s="5">
        <v>4.03</v>
      </c>
      <c r="LV36" s="5">
        <v>13348</v>
      </c>
      <c r="LW36" s="5">
        <v>1000</v>
      </c>
      <c r="LX36" s="5">
        <f t="shared" si="90"/>
        <v>2669600</v>
      </c>
      <c r="LY36" s="5">
        <v>1.121482097573123</v>
      </c>
      <c r="LZ36" s="5">
        <f t="shared" si="91"/>
        <v>2993908.6076812092</v>
      </c>
      <c r="MA36" s="5">
        <f t="shared" si="92"/>
        <v>0.94049537745485834</v>
      </c>
      <c r="ME36" s="5">
        <v>21</v>
      </c>
      <c r="MF36" s="5" t="s">
        <v>162</v>
      </c>
      <c r="MG36" s="5">
        <v>1.907</v>
      </c>
      <c r="MH36" s="5">
        <v>427145</v>
      </c>
      <c r="MI36" s="5">
        <v>1000</v>
      </c>
      <c r="MJ36" s="5">
        <f t="shared" si="93"/>
        <v>85429000</v>
      </c>
      <c r="MK36" s="5">
        <v>1.121482097573123</v>
      </c>
      <c r="ML36" s="5">
        <f t="shared" si="94"/>
        <v>95807094.113574326</v>
      </c>
      <c r="MM36" s="5">
        <f t="shared" si="95"/>
        <v>12.936865427548193</v>
      </c>
      <c r="MN36" s="5">
        <f t="shared" si="144"/>
        <v>5.9018546658522775</v>
      </c>
      <c r="MP36" s="5">
        <v>21</v>
      </c>
      <c r="MQ36" s="5" t="s">
        <v>162</v>
      </c>
      <c r="MR36" s="5">
        <v>1.7350000000000001</v>
      </c>
      <c r="MS36" s="5">
        <v>335451</v>
      </c>
      <c r="MT36" s="5">
        <v>1000</v>
      </c>
      <c r="MU36" s="5">
        <f t="shared" si="96"/>
        <v>67090200</v>
      </c>
      <c r="MV36" s="5">
        <v>1.121482097573123</v>
      </c>
      <c r="MW36" s="5">
        <f t="shared" si="97"/>
        <v>75240458.222600341</v>
      </c>
      <c r="MX36" s="5">
        <f t="shared" si="98"/>
        <v>33.588583086305185</v>
      </c>
      <c r="MY36" s="5">
        <f t="shared" si="145"/>
        <v>15.323258707256013</v>
      </c>
      <c r="NB36" s="5">
        <v>21</v>
      </c>
      <c r="NC36" s="5" t="s">
        <v>162</v>
      </c>
      <c r="ND36" s="5">
        <v>1.9870000000000001</v>
      </c>
      <c r="NE36" s="5">
        <v>5225404</v>
      </c>
      <c r="NF36" s="5">
        <v>1000</v>
      </c>
      <c r="NG36" s="5">
        <f t="shared" si="99"/>
        <v>1045080800</v>
      </c>
      <c r="NH36" s="5">
        <v>1.121482097573123</v>
      </c>
      <c r="NI36" s="5">
        <f t="shared" si="100"/>
        <v>1172039407.7173975</v>
      </c>
      <c r="NJ36" s="5">
        <f t="shared" si="101"/>
        <v>99461.078905744071</v>
      </c>
      <c r="NK36" s="5">
        <f t="shared" si="146"/>
        <v>45374.579792766453</v>
      </c>
      <c r="NM36" s="5">
        <v>21</v>
      </c>
      <c r="NN36" s="5" t="s">
        <v>162</v>
      </c>
      <c r="NO36" s="5">
        <v>3.02</v>
      </c>
      <c r="NP36" s="5">
        <v>16815</v>
      </c>
      <c r="NQ36" s="5">
        <v>1000</v>
      </c>
      <c r="NR36" s="5">
        <f t="shared" si="102"/>
        <v>3363000</v>
      </c>
      <c r="NS36" s="5">
        <v>1.121482097573123</v>
      </c>
      <c r="NT36" s="5">
        <f t="shared" si="103"/>
        <v>3771544.2941384125</v>
      </c>
      <c r="NU36" s="5">
        <f t="shared" si="104"/>
        <v>0.85506278831270255</v>
      </c>
      <c r="NV36" s="5">
        <f t="shared" si="147"/>
        <v>0.39008338882878762</v>
      </c>
      <c r="NX36" s="5">
        <v>21</v>
      </c>
      <c r="NY36" s="5" t="s">
        <v>162</v>
      </c>
      <c r="NZ36" s="5">
        <v>1.7310000000000001</v>
      </c>
      <c r="OA36" s="5">
        <v>50736</v>
      </c>
      <c r="OB36" s="5">
        <v>1000</v>
      </c>
      <c r="OC36" s="5">
        <f t="shared" si="105"/>
        <v>10147200</v>
      </c>
      <c r="OD36" s="5">
        <v>1.121482097573123</v>
      </c>
      <c r="OE36" s="5">
        <f t="shared" si="106"/>
        <v>11379903.140493995</v>
      </c>
      <c r="OF36" s="5" t="e">
        <f t="shared" si="107"/>
        <v>#DIV/0!</v>
      </c>
      <c r="OI36" s="5">
        <v>21</v>
      </c>
      <c r="OJ36" s="5" t="s">
        <v>162</v>
      </c>
      <c r="OK36" s="5">
        <v>5.1120000000000001</v>
      </c>
      <c r="OL36" s="5">
        <v>319739</v>
      </c>
      <c r="OM36" s="5">
        <v>1000</v>
      </c>
      <c r="ON36" s="5">
        <f t="shared" si="108"/>
        <v>63947800</v>
      </c>
      <c r="OO36" s="5">
        <v>1.121482097573123</v>
      </c>
      <c r="OP36" s="5">
        <f t="shared" si="109"/>
        <v>71716312.879186556</v>
      </c>
      <c r="OQ36" s="5" t="e">
        <f t="shared" si="110"/>
        <v>#DIV/0!</v>
      </c>
      <c r="OT36" s="5">
        <v>21</v>
      </c>
      <c r="OU36" s="5" t="s">
        <v>162</v>
      </c>
      <c r="OV36" s="5">
        <v>5.101</v>
      </c>
      <c r="OW36" s="5">
        <v>963339</v>
      </c>
      <c r="OX36" s="5">
        <v>1000</v>
      </c>
      <c r="OY36" s="5">
        <f t="shared" si="111"/>
        <v>192667800</v>
      </c>
      <c r="OZ36" s="5">
        <v>1.121482097573123</v>
      </c>
      <c r="PA36" s="5">
        <f t="shared" si="112"/>
        <v>216073488.47879896</v>
      </c>
      <c r="PB36" s="5" t="e">
        <f t="shared" si="113"/>
        <v>#DIV/0!</v>
      </c>
      <c r="PE36" s="5">
        <v>21</v>
      </c>
      <c r="PF36" s="5" t="s">
        <v>162</v>
      </c>
      <c r="PG36" s="5">
        <v>5.0979999999999999</v>
      </c>
      <c r="PH36" s="5">
        <v>23843644</v>
      </c>
      <c r="PI36" s="5">
        <v>1000</v>
      </c>
      <c r="PJ36" s="5">
        <f t="shared" si="114"/>
        <v>4768728800</v>
      </c>
      <c r="PK36" s="5">
        <v>1.121482097573123</v>
      </c>
      <c r="PL36" s="5">
        <f t="shared" si="115"/>
        <v>5348043977.381362</v>
      </c>
      <c r="PM36" s="5" t="e">
        <f t="shared" si="116"/>
        <v>#DIV/0!</v>
      </c>
      <c r="PP36" s="4"/>
      <c r="PQ36" s="4"/>
      <c r="PR36" s="4"/>
      <c r="PS36" s="4"/>
      <c r="PT36" s="4"/>
      <c r="PU36" s="4"/>
      <c r="PV36" s="4"/>
      <c r="PW36" s="4"/>
      <c r="PX36" s="4"/>
      <c r="PY36" s="4"/>
    </row>
    <row r="37" spans="1:441" s="5" customFormat="1" x14ac:dyDescent="0.5">
      <c r="A37" s="5">
        <v>0.45955882352941174</v>
      </c>
      <c r="C37" s="5">
        <v>18</v>
      </c>
      <c r="D37" s="5" t="s">
        <v>163</v>
      </c>
      <c r="E37" s="5">
        <v>4.4130000000000003</v>
      </c>
      <c r="F37" s="5">
        <v>20715636</v>
      </c>
      <c r="G37" s="5">
        <f t="shared" si="0"/>
        <v>1.2088861379877498</v>
      </c>
      <c r="H37" s="5">
        <f t="shared" si="1"/>
        <v>4143127200</v>
      </c>
      <c r="K37" s="5">
        <v>22</v>
      </c>
      <c r="L37" s="5" t="s">
        <v>163</v>
      </c>
      <c r="M37" s="5">
        <v>2.1339999999999999</v>
      </c>
      <c r="N37" s="5">
        <v>25297</v>
      </c>
      <c r="O37" s="5">
        <v>1000</v>
      </c>
      <c r="P37" s="5">
        <f t="shared" si="2"/>
        <v>5059400</v>
      </c>
      <c r="Q37" s="5">
        <v>1.2614788277157729</v>
      </c>
      <c r="R37" s="5">
        <f t="shared" si="3"/>
        <v>6382325.9809451811</v>
      </c>
      <c r="S37" s="5">
        <f t="shared" si="4"/>
        <v>4.4167749853515339</v>
      </c>
      <c r="T37" s="5">
        <f t="shared" si="5"/>
        <v>2.0297679160622857</v>
      </c>
      <c r="W37" s="5">
        <v>22</v>
      </c>
      <c r="X37" s="5" t="s">
        <v>163</v>
      </c>
      <c r="Y37" s="5">
        <v>2.089</v>
      </c>
      <c r="Z37" s="5">
        <v>621730</v>
      </c>
      <c r="AA37" s="5">
        <v>1000</v>
      </c>
      <c r="AB37" s="5">
        <f t="shared" si="6"/>
        <v>124346000</v>
      </c>
      <c r="AC37" s="5">
        <v>1.2614788277157729</v>
      </c>
      <c r="AD37" s="5">
        <f t="shared" si="7"/>
        <v>156859846.31114548</v>
      </c>
      <c r="AE37" s="5">
        <f t="shared" si="8"/>
        <v>61.586397547984802</v>
      </c>
      <c r="AF37" s="5">
        <f t="shared" si="117"/>
        <v>28.302572402566543</v>
      </c>
      <c r="AH37" s="5">
        <v>22</v>
      </c>
      <c r="AI37" s="5" t="s">
        <v>163</v>
      </c>
      <c r="AJ37" s="5">
        <v>2.1560000000000001</v>
      </c>
      <c r="AK37" s="5">
        <v>383318</v>
      </c>
      <c r="AL37" s="5">
        <v>1000</v>
      </c>
      <c r="AM37" s="5">
        <f t="shared" si="9"/>
        <v>76663600</v>
      </c>
      <c r="AN37" s="5">
        <v>1.2614788277157729</v>
      </c>
      <c r="AO37" s="5">
        <f t="shared" si="10"/>
        <v>96709508.256470934</v>
      </c>
      <c r="AP37" s="5">
        <f t="shared" si="11"/>
        <v>19.561890762430327</v>
      </c>
      <c r="AQ37" s="5">
        <f t="shared" si="118"/>
        <v>8.9898395047933484</v>
      </c>
      <c r="AS37" s="5">
        <v>22</v>
      </c>
      <c r="AT37" s="5" t="s">
        <v>163</v>
      </c>
      <c r="AU37" s="5">
        <v>2.456</v>
      </c>
      <c r="AV37" s="5">
        <v>292085</v>
      </c>
      <c r="AW37" s="5">
        <v>1000</v>
      </c>
      <c r="AX37" s="5">
        <f t="shared" si="12"/>
        <v>58417000</v>
      </c>
      <c r="AY37" s="5">
        <v>1.2614788277157729</v>
      </c>
      <c r="AZ37" s="5">
        <f t="shared" si="13"/>
        <v>73691808.678672299</v>
      </c>
      <c r="BA37" s="5">
        <f t="shared" si="14"/>
        <v>25.730222904948135</v>
      </c>
      <c r="BB37" s="5">
        <f t="shared" si="119"/>
        <v>11.824550967347488</v>
      </c>
      <c r="BD37" s="5">
        <v>22</v>
      </c>
      <c r="BE37" s="5" t="s">
        <v>163</v>
      </c>
      <c r="BF37" s="5">
        <v>2.31</v>
      </c>
      <c r="BG37" s="5">
        <v>52342</v>
      </c>
      <c r="BH37" s="5">
        <v>1000</v>
      </c>
      <c r="BI37" s="5">
        <f t="shared" si="15"/>
        <v>10468400</v>
      </c>
      <c r="BJ37" s="5">
        <v>1.2614788277157729</v>
      </c>
      <c r="BK37" s="5">
        <f t="shared" si="16"/>
        <v>13205664.960059797</v>
      </c>
      <c r="BL37" s="5">
        <f t="shared" si="17"/>
        <v>16.828151819190005</v>
      </c>
      <c r="BM37" s="5">
        <f t="shared" si="120"/>
        <v>7.7335256522012887</v>
      </c>
      <c r="BO37" s="5">
        <v>22</v>
      </c>
      <c r="BP37" s="5" t="s">
        <v>163</v>
      </c>
      <c r="BQ37" s="5">
        <v>2.2010000000000001</v>
      </c>
      <c r="BR37" s="5">
        <v>2677869</v>
      </c>
      <c r="BS37" s="5">
        <v>1000</v>
      </c>
      <c r="BT37" s="5">
        <f t="shared" si="18"/>
        <v>535573800</v>
      </c>
      <c r="BU37" s="5">
        <v>1.2614788277157729</v>
      </c>
      <c r="BV37" s="5">
        <f t="shared" si="19"/>
        <v>675615009.37928176</v>
      </c>
      <c r="BW37" s="5">
        <f t="shared" si="20"/>
        <v>73.40770925491708</v>
      </c>
      <c r="BX37" s="5">
        <f t="shared" si="121"/>
        <v>33.735160503178804</v>
      </c>
      <c r="BZ37" s="5">
        <v>22</v>
      </c>
      <c r="CA37" s="5" t="s">
        <v>163</v>
      </c>
      <c r="CB37" s="5">
        <v>2.2679999999999998</v>
      </c>
      <c r="CC37" s="5">
        <v>388262</v>
      </c>
      <c r="CD37" s="5">
        <v>1000</v>
      </c>
      <c r="CE37" s="5">
        <f t="shared" si="21"/>
        <v>77652400</v>
      </c>
      <c r="CF37" s="5">
        <v>1.2614788277157729</v>
      </c>
      <c r="CG37" s="5">
        <f t="shared" si="22"/>
        <v>97956858.52131629</v>
      </c>
      <c r="CH37" s="5">
        <f t="shared" si="23"/>
        <v>21.16208743625301</v>
      </c>
      <c r="CI37" s="5">
        <f t="shared" si="122"/>
        <v>9.7252240056309791</v>
      </c>
      <c r="CK37" s="5">
        <v>22</v>
      </c>
      <c r="CL37" s="5" t="s">
        <v>163</v>
      </c>
      <c r="CM37" s="5">
        <v>2.3149999999999999</v>
      </c>
      <c r="CN37" s="5">
        <v>46168331</v>
      </c>
      <c r="CO37" s="5">
        <v>1000</v>
      </c>
      <c r="CP37" s="5">
        <f t="shared" si="24"/>
        <v>9233666200</v>
      </c>
      <c r="CQ37" s="5">
        <v>1.2614788277157729</v>
      </c>
      <c r="CR37" s="5">
        <f t="shared" si="25"/>
        <v>11648074413.494755</v>
      </c>
      <c r="CS37" s="5">
        <f t="shared" si="26"/>
        <v>909.56751570764607</v>
      </c>
      <c r="CT37" s="5">
        <f t="shared" si="123"/>
        <v>417.99977743917555</v>
      </c>
      <c r="CV37" s="5">
        <v>22</v>
      </c>
      <c r="CW37" s="5" t="s">
        <v>163</v>
      </c>
      <c r="CX37" s="5">
        <v>2.331</v>
      </c>
      <c r="CY37" s="5">
        <v>761560</v>
      </c>
      <c r="CZ37" s="5">
        <v>1000</v>
      </c>
      <c r="DA37" s="5">
        <f t="shared" si="27"/>
        <v>152312000</v>
      </c>
      <c r="DB37" s="5">
        <v>1.2614788277157729</v>
      </c>
      <c r="DC37" s="5">
        <f t="shared" si="28"/>
        <v>192138363.20704481</v>
      </c>
      <c r="DD37" s="5">
        <f t="shared" si="29"/>
        <v>22.758884152164207</v>
      </c>
      <c r="DE37" s="5">
        <f t="shared" si="124"/>
        <v>10.459046025810757</v>
      </c>
      <c r="DG37" s="5">
        <v>22</v>
      </c>
      <c r="DH37" s="5" t="s">
        <v>163</v>
      </c>
      <c r="DI37" s="5">
        <v>2.395</v>
      </c>
      <c r="DJ37" s="5">
        <v>124346</v>
      </c>
      <c r="DK37" s="5">
        <v>1000</v>
      </c>
      <c r="DL37" s="5">
        <f t="shared" si="30"/>
        <v>24869200</v>
      </c>
      <c r="DM37" s="5">
        <v>1.2614788277157729</v>
      </c>
      <c r="DN37" s="5">
        <f t="shared" si="31"/>
        <v>31371969.2622291</v>
      </c>
      <c r="DO37" s="5">
        <f t="shared" si="32"/>
        <v>2.0463315474049946</v>
      </c>
      <c r="DP37" s="5">
        <f t="shared" si="125"/>
        <v>0.94040971847655996</v>
      </c>
      <c r="DR37" s="5">
        <v>22</v>
      </c>
      <c r="DS37" s="5" t="s">
        <v>163</v>
      </c>
      <c r="DT37" s="5">
        <v>3.5449999999999999</v>
      </c>
      <c r="DU37" s="5">
        <v>497655</v>
      </c>
      <c r="DV37" s="5">
        <v>1000</v>
      </c>
      <c r="DW37" s="5">
        <f t="shared" si="33"/>
        <v>99531000</v>
      </c>
      <c r="DX37" s="5">
        <v>1.2614788277157729</v>
      </c>
      <c r="DY37" s="5">
        <f t="shared" si="34"/>
        <v>125556249.2013786</v>
      </c>
      <c r="DZ37" s="5">
        <f t="shared" si="35"/>
        <v>100.49248406967548</v>
      </c>
      <c r="EA37" s="5">
        <f t="shared" si="126"/>
        <v>46.182207752608214</v>
      </c>
      <c r="EC37" s="5">
        <v>22</v>
      </c>
      <c r="ED37" s="5" t="s">
        <v>163</v>
      </c>
      <c r="EE37" s="5">
        <v>2.2029999999999998</v>
      </c>
      <c r="EF37" s="5">
        <v>2658439</v>
      </c>
      <c r="EG37" s="5">
        <v>1000</v>
      </c>
      <c r="EH37" s="5">
        <f t="shared" si="36"/>
        <v>531687800</v>
      </c>
      <c r="EI37" s="5">
        <v>1.2614788277157729</v>
      </c>
      <c r="EJ37" s="5">
        <f t="shared" si="37"/>
        <v>670712902.65477836</v>
      </c>
      <c r="EK37" s="5">
        <f t="shared" si="38"/>
        <v>72.305488169330047</v>
      </c>
      <c r="EL37" s="5">
        <f t="shared" si="127"/>
        <v>33.228625077817114</v>
      </c>
      <c r="EN37" s="5">
        <v>22</v>
      </c>
      <c r="EO37" s="5" t="s">
        <v>163</v>
      </c>
      <c r="EP37" s="5">
        <v>3.4830000000000001</v>
      </c>
      <c r="EQ37" s="5">
        <v>142773</v>
      </c>
      <c r="ER37" s="5">
        <v>1000</v>
      </c>
      <c r="ES37" s="5">
        <f t="shared" si="39"/>
        <v>28554600</v>
      </c>
      <c r="ET37" s="5">
        <v>1.2614788277157729</v>
      </c>
      <c r="EU37" s="5">
        <f t="shared" si="40"/>
        <v>36021023.333892807</v>
      </c>
      <c r="EV37" s="5">
        <f t="shared" si="41"/>
        <v>2.1412282611329521</v>
      </c>
      <c r="EW37" s="5">
        <f t="shared" si="128"/>
        <v>0.98402034059418753</v>
      </c>
      <c r="EY37" s="5">
        <v>22</v>
      </c>
      <c r="EZ37" s="5" t="s">
        <v>163</v>
      </c>
      <c r="FA37" s="5">
        <v>4.1379999999999999</v>
      </c>
      <c r="FB37" s="5">
        <v>3035144</v>
      </c>
      <c r="FC37" s="5">
        <v>1000</v>
      </c>
      <c r="FD37" s="5">
        <f t="shared" si="42"/>
        <v>607028800</v>
      </c>
      <c r="FE37" s="5">
        <v>1.2614788277157729</v>
      </c>
      <c r="FF37" s="5">
        <f t="shared" si="43"/>
        <v>765753979.01371241</v>
      </c>
      <c r="FG37" s="5">
        <f t="shared" si="44"/>
        <v>30.85089422362914</v>
      </c>
      <c r="FH37" s="5">
        <f t="shared" si="129"/>
        <v>14.177800654241333</v>
      </c>
      <c r="FJ37" s="5">
        <v>22</v>
      </c>
      <c r="FK37" s="5" t="s">
        <v>163</v>
      </c>
      <c r="FL37" s="5">
        <v>3.8839999999999999</v>
      </c>
      <c r="FM37" s="5">
        <v>559296</v>
      </c>
      <c r="FN37" s="5">
        <v>1000</v>
      </c>
      <c r="FO37" s="5">
        <f t="shared" si="45"/>
        <v>111859200</v>
      </c>
      <c r="FP37" s="5">
        <v>1.2614788277157729</v>
      </c>
      <c r="FQ37" s="5">
        <f t="shared" si="46"/>
        <v>141108012.48522419</v>
      </c>
      <c r="FR37" s="5">
        <f t="shared" si="47"/>
        <v>6.0327315238784669</v>
      </c>
      <c r="FS37" s="5">
        <f t="shared" si="130"/>
        <v>2.7723950017823835</v>
      </c>
      <c r="FU37" s="5">
        <v>22</v>
      </c>
      <c r="FV37" s="5" t="s">
        <v>163</v>
      </c>
      <c r="FW37" s="5">
        <v>4.1779999999999999</v>
      </c>
      <c r="FX37" s="5">
        <v>163772</v>
      </c>
      <c r="FY37" s="5">
        <v>1000</v>
      </c>
      <c r="FZ37" s="5">
        <f t="shared" si="48"/>
        <v>32754400</v>
      </c>
      <c r="GA37" s="5">
        <v>1.2614788277157729</v>
      </c>
      <c r="GB37" s="5">
        <f t="shared" si="49"/>
        <v>41318982.114533514</v>
      </c>
      <c r="GC37" s="5">
        <f t="shared" si="50"/>
        <v>4.8316464871893627</v>
      </c>
      <c r="GD37" s="5">
        <f t="shared" si="131"/>
        <v>2.2204257753627585</v>
      </c>
      <c r="GF37" s="5">
        <v>22</v>
      </c>
      <c r="GG37" s="5" t="s">
        <v>163</v>
      </c>
      <c r="GH37" s="5">
        <v>5.2919999999999998</v>
      </c>
      <c r="GI37" s="5">
        <v>81358</v>
      </c>
      <c r="GJ37" s="5">
        <v>1000</v>
      </c>
      <c r="GK37" s="5">
        <f t="shared" si="51"/>
        <v>16271600</v>
      </c>
      <c r="GL37" s="5">
        <v>1.2614788277157729</v>
      </c>
      <c r="GM37" s="5">
        <f t="shared" si="52"/>
        <v>20526278.893059969</v>
      </c>
      <c r="GN37" s="5">
        <f t="shared" si="53"/>
        <v>3.7931553368144355</v>
      </c>
      <c r="GO37" s="5">
        <f t="shared" si="132"/>
        <v>1.7431780040507516</v>
      </c>
      <c r="GQ37" s="5">
        <v>22</v>
      </c>
      <c r="GR37" s="5" t="s">
        <v>163</v>
      </c>
      <c r="GS37" s="5">
        <v>6.0289999999999999</v>
      </c>
      <c r="GT37" s="5">
        <v>282591</v>
      </c>
      <c r="GU37" s="5">
        <v>1000</v>
      </c>
      <c r="GV37" s="5">
        <f t="shared" si="54"/>
        <v>56518200</v>
      </c>
      <c r="GW37" s="5">
        <v>1.2614788277157729</v>
      </c>
      <c r="GX37" s="5">
        <f t="shared" si="55"/>
        <v>71296512.68060559</v>
      </c>
      <c r="GY37" s="5">
        <f t="shared" si="56"/>
        <v>4.6988961028596874</v>
      </c>
      <c r="GZ37" s="5">
        <f t="shared" si="133"/>
        <v>2.1594191649171357</v>
      </c>
      <c r="HB37" s="5">
        <v>22</v>
      </c>
      <c r="HC37" s="5" t="s">
        <v>163</v>
      </c>
      <c r="HD37" s="5">
        <v>6.3940000000000001</v>
      </c>
      <c r="HE37" s="5">
        <v>423326</v>
      </c>
      <c r="HF37" s="5">
        <v>1000</v>
      </c>
      <c r="HG37" s="5">
        <f t="shared" si="57"/>
        <v>84665200</v>
      </c>
      <c r="HH37" s="5">
        <v>1.2614788277157729</v>
      </c>
      <c r="HI37" s="5">
        <f t="shared" si="58"/>
        <v>106803357.24432145</v>
      </c>
      <c r="HJ37" s="5">
        <f t="shared" si="59"/>
        <v>5.3011133672887487</v>
      </c>
      <c r="HK37" s="5">
        <f t="shared" si="134"/>
        <v>2.4361734224672555</v>
      </c>
      <c r="HM37" s="5">
        <v>22</v>
      </c>
      <c r="HN37" s="5" t="s">
        <v>163</v>
      </c>
      <c r="HO37" s="5">
        <v>7.0190000000000001</v>
      </c>
      <c r="HP37" s="5">
        <v>275170</v>
      </c>
      <c r="HQ37" s="5">
        <v>1000</v>
      </c>
      <c r="HR37" s="5">
        <f t="shared" si="60"/>
        <v>55034000</v>
      </c>
      <c r="HS37" s="5">
        <v>1.2614788277157729</v>
      </c>
      <c r="HT37" s="5">
        <f t="shared" si="61"/>
        <v>69424225.804509848</v>
      </c>
      <c r="HU37" s="5">
        <f t="shared" si="62"/>
        <v>5.6974909057232086</v>
      </c>
      <c r="HV37" s="5">
        <f t="shared" si="135"/>
        <v>2.6183322177036801</v>
      </c>
      <c r="HX37" s="5">
        <v>22</v>
      </c>
      <c r="HY37" s="5" t="s">
        <v>163</v>
      </c>
      <c r="HZ37" s="5">
        <v>9.1560000000000006</v>
      </c>
      <c r="IA37" s="5">
        <v>116296</v>
      </c>
      <c r="IB37" s="5">
        <v>1000</v>
      </c>
      <c r="IC37" s="5">
        <f t="shared" si="63"/>
        <v>23259200</v>
      </c>
      <c r="ID37" s="5">
        <v>1.2614788277157729</v>
      </c>
      <c r="IE37" s="5">
        <f t="shared" si="64"/>
        <v>29340988.349606704</v>
      </c>
      <c r="IF37" s="5">
        <f t="shared" si="65"/>
        <v>2.01563468076034</v>
      </c>
      <c r="IG37" s="5">
        <f t="shared" si="136"/>
        <v>0.92630270255530323</v>
      </c>
      <c r="II37" s="5">
        <v>22</v>
      </c>
      <c r="IJ37" s="5" t="s">
        <v>163</v>
      </c>
      <c r="IK37" s="5">
        <v>1.58</v>
      </c>
      <c r="IL37" s="5">
        <v>162873</v>
      </c>
      <c r="IM37" s="5">
        <v>1000</v>
      </c>
      <c r="IN37" s="5">
        <f t="shared" si="66"/>
        <v>325746000</v>
      </c>
      <c r="IO37" s="5">
        <v>1.2614788277157729</v>
      </c>
      <c r="IP37" s="5">
        <f t="shared" si="67"/>
        <v>410921682.21310216</v>
      </c>
      <c r="IQ37" s="5">
        <f t="shared" si="68"/>
        <v>15444.061254819284</v>
      </c>
      <c r="IR37" s="5">
        <f t="shared" si="137"/>
        <v>7097.4546207809208</v>
      </c>
      <c r="IT37" s="5">
        <v>22</v>
      </c>
      <c r="IU37" s="5" t="s">
        <v>163</v>
      </c>
      <c r="IX37" s="5">
        <v>1000</v>
      </c>
      <c r="IY37" s="5">
        <f t="shared" si="69"/>
        <v>0</v>
      </c>
      <c r="IZ37" s="5">
        <v>1.2614788277157729</v>
      </c>
      <c r="JA37" s="5">
        <f t="shared" si="70"/>
        <v>0</v>
      </c>
      <c r="JB37" s="5" t="e">
        <f t="shared" si="71"/>
        <v>#DIV/0!</v>
      </c>
      <c r="JC37" s="5" t="e">
        <f t="shared" si="138"/>
        <v>#DIV/0!</v>
      </c>
      <c r="JE37" s="5">
        <v>22</v>
      </c>
      <c r="JF37" s="5" t="s">
        <v>163</v>
      </c>
      <c r="JG37" s="5">
        <v>2.1280000000000001</v>
      </c>
      <c r="JH37" s="5">
        <v>18787</v>
      </c>
      <c r="JI37" s="5">
        <v>1000</v>
      </c>
      <c r="JJ37" s="5">
        <f t="shared" si="72"/>
        <v>3757400</v>
      </c>
      <c r="JK37" s="5">
        <v>1.2614788277157729</v>
      </c>
      <c r="JL37" s="5">
        <f t="shared" si="73"/>
        <v>4739880.5472592451</v>
      </c>
      <c r="JM37" s="5">
        <f t="shared" si="74"/>
        <v>363.3303474536911</v>
      </c>
      <c r="JN37" s="5">
        <f t="shared" si="139"/>
        <v>166.97166702835068</v>
      </c>
      <c r="JP37" s="5">
        <v>22</v>
      </c>
      <c r="JQ37" s="5" t="s">
        <v>163</v>
      </c>
      <c r="JR37" s="5">
        <v>2.2349999999999999</v>
      </c>
      <c r="JS37" s="5">
        <v>195242</v>
      </c>
      <c r="JT37" s="5">
        <v>1000</v>
      </c>
      <c r="JU37" s="5">
        <f t="shared" si="75"/>
        <v>39048400</v>
      </c>
      <c r="JV37" s="5">
        <v>1.2614788277157729</v>
      </c>
      <c r="JW37" s="5">
        <f t="shared" si="76"/>
        <v>49258729.856176585</v>
      </c>
      <c r="JX37" s="5">
        <f t="shared" si="77"/>
        <v>92.173662682432365</v>
      </c>
      <c r="JY37" s="5">
        <f t="shared" si="140"/>
        <v>42.359219982735461</v>
      </c>
      <c r="KA37" s="5">
        <v>22</v>
      </c>
      <c r="KB37" s="5" t="s">
        <v>163</v>
      </c>
      <c r="KC37" s="5">
        <v>2.4510000000000001</v>
      </c>
      <c r="KD37" s="5">
        <v>496927</v>
      </c>
      <c r="KE37" s="5">
        <v>1000</v>
      </c>
      <c r="KF37" s="5">
        <f t="shared" si="78"/>
        <v>99385400</v>
      </c>
      <c r="KG37" s="5">
        <v>1.2614788277157729</v>
      </c>
      <c r="KH37" s="5">
        <f t="shared" si="79"/>
        <v>125372577.88406318</v>
      </c>
      <c r="KI37" s="5">
        <f t="shared" si="80"/>
        <v>568.61548303118025</v>
      </c>
      <c r="KJ37" s="5">
        <f t="shared" si="141"/>
        <v>261.3122624224174</v>
      </c>
      <c r="KL37" s="5">
        <v>22</v>
      </c>
      <c r="KM37" s="5" t="s">
        <v>163</v>
      </c>
      <c r="KN37" s="5">
        <v>2.1190000000000002</v>
      </c>
      <c r="KO37" s="5">
        <v>36899</v>
      </c>
      <c r="KP37" s="5">
        <v>1000</v>
      </c>
      <c r="KQ37" s="5">
        <f t="shared" si="81"/>
        <v>7379800</v>
      </c>
      <c r="KR37" s="5">
        <v>1.2614788277157729</v>
      </c>
      <c r="KS37" s="5">
        <f t="shared" si="82"/>
        <v>9309461.4527768604</v>
      </c>
      <c r="KT37" s="5">
        <f t="shared" si="83"/>
        <v>13.419265981024349</v>
      </c>
      <c r="KU37" s="5">
        <f t="shared" si="142"/>
        <v>6.1669420868678069</v>
      </c>
      <c r="KW37" s="5">
        <v>22</v>
      </c>
      <c r="KX37" s="5" t="s">
        <v>163</v>
      </c>
      <c r="KY37" s="5">
        <v>2.9540000000000002</v>
      </c>
      <c r="KZ37" s="5">
        <v>36324</v>
      </c>
      <c r="LA37" s="5">
        <v>1000</v>
      </c>
      <c r="LB37" s="5">
        <f t="shared" si="84"/>
        <v>7264800</v>
      </c>
      <c r="LC37" s="5">
        <v>1.2614788277157729</v>
      </c>
      <c r="LD37" s="5">
        <f>LB37*41</f>
        <v>297856800</v>
      </c>
      <c r="LE37" s="5">
        <f t="shared" si="85"/>
        <v>1607.4830310118141</v>
      </c>
      <c r="LF37" s="5">
        <f t="shared" si="143"/>
        <v>738.73301057528215</v>
      </c>
      <c r="LH37" s="5">
        <v>22</v>
      </c>
      <c r="LI37" s="5" t="s">
        <v>163</v>
      </c>
      <c r="LJ37" s="5">
        <v>3.8140000000000001</v>
      </c>
      <c r="LK37" s="5">
        <v>58809</v>
      </c>
      <c r="LL37" s="5">
        <v>1000</v>
      </c>
      <c r="LM37" s="5">
        <f t="shared" si="86"/>
        <v>11761800</v>
      </c>
      <c r="LN37" s="5">
        <v>1.2614788277157729</v>
      </c>
      <c r="LO37" s="5">
        <f t="shared" si="87"/>
        <v>14837261.675827378</v>
      </c>
      <c r="LP37" s="5">
        <f t="shared" si="88"/>
        <v>436.56467515910418</v>
      </c>
      <c r="LQ37" s="5">
        <f t="shared" si="89"/>
        <v>200.62714851061773</v>
      </c>
      <c r="LS37" s="5">
        <v>22</v>
      </c>
      <c r="LT37" s="5" t="s">
        <v>163</v>
      </c>
      <c r="LU37" s="5">
        <v>4.1230000000000002</v>
      </c>
      <c r="LV37" s="5">
        <v>9986</v>
      </c>
      <c r="LW37" s="5">
        <v>1000</v>
      </c>
      <c r="LX37" s="5">
        <f t="shared" si="90"/>
        <v>1997200</v>
      </c>
      <c r="LY37" s="5">
        <v>1.2614788277157729</v>
      </c>
      <c r="LZ37" s="5">
        <f t="shared" si="91"/>
        <v>2519425.5147139416</v>
      </c>
      <c r="MA37" s="5">
        <f t="shared" si="92"/>
        <v>0.79144301344104151</v>
      </c>
      <c r="ME37" s="5">
        <v>22</v>
      </c>
      <c r="MF37" s="5" t="s">
        <v>163</v>
      </c>
      <c r="MG37" s="5">
        <v>1.865</v>
      </c>
      <c r="MH37" s="5">
        <v>399458</v>
      </c>
      <c r="MI37" s="5">
        <v>1000</v>
      </c>
      <c r="MJ37" s="5">
        <f t="shared" si="93"/>
        <v>79891600</v>
      </c>
      <c r="MK37" s="5">
        <v>1.2614788277157729</v>
      </c>
      <c r="ML37" s="5">
        <f t="shared" si="94"/>
        <v>100781561.91233744</v>
      </c>
      <c r="MM37" s="5">
        <f t="shared" si="95"/>
        <v>13.608569554279997</v>
      </c>
      <c r="MN37" s="5">
        <f t="shared" si="144"/>
        <v>6.253938214283087</v>
      </c>
      <c r="MP37" s="5">
        <v>22</v>
      </c>
      <c r="MQ37" s="5" t="s">
        <v>163</v>
      </c>
      <c r="MR37" s="5">
        <v>1.7370000000000001</v>
      </c>
      <c r="MS37" s="5">
        <v>250566</v>
      </c>
      <c r="MT37" s="5">
        <v>1000</v>
      </c>
      <c r="MU37" s="5">
        <f t="shared" si="96"/>
        <v>50113200</v>
      </c>
      <c r="MV37" s="5">
        <v>1.2614788277157729</v>
      </c>
      <c r="MW37" s="5">
        <f t="shared" si="97"/>
        <v>63216740.789086074</v>
      </c>
      <c r="MX37" s="5">
        <f t="shared" si="98"/>
        <v>28.220997061948136</v>
      </c>
      <c r="MY37" s="5">
        <f t="shared" si="145"/>
        <v>12.969208208615871</v>
      </c>
      <c r="NB37" s="5">
        <v>22</v>
      </c>
      <c r="NC37" s="5" t="s">
        <v>163</v>
      </c>
      <c r="ND37" s="5">
        <v>1.972</v>
      </c>
      <c r="NE37" s="5">
        <v>4161524</v>
      </c>
      <c r="NF37" s="5">
        <v>1000</v>
      </c>
      <c r="NG37" s="5">
        <f t="shared" si="99"/>
        <v>832304800</v>
      </c>
      <c r="NH37" s="5">
        <v>1.2614788277157729</v>
      </c>
      <c r="NI37" s="5">
        <f t="shared" si="100"/>
        <v>1049934883.4062108</v>
      </c>
      <c r="NJ37" s="5">
        <f t="shared" si="101"/>
        <v>89099.099908027958</v>
      </c>
      <c r="NK37" s="5">
        <f t="shared" si="146"/>
        <v>40946.277531262844</v>
      </c>
      <c r="NM37" s="5">
        <v>22</v>
      </c>
      <c r="NN37" s="5" t="s">
        <v>163</v>
      </c>
      <c r="NO37" s="5">
        <v>3.0529999999999999</v>
      </c>
      <c r="NP37" s="5">
        <v>30702</v>
      </c>
      <c r="NQ37" s="5">
        <v>1000</v>
      </c>
      <c r="NR37" s="5">
        <f t="shared" si="102"/>
        <v>6140400</v>
      </c>
      <c r="NS37" s="5">
        <v>1.2614788277157729</v>
      </c>
      <c r="NT37" s="5">
        <f t="shared" si="103"/>
        <v>7745984.5937059317</v>
      </c>
      <c r="NU37" s="5">
        <f t="shared" si="104"/>
        <v>1.756124989759529</v>
      </c>
      <c r="NV37" s="5">
        <f t="shared" si="147"/>
        <v>0.80704273426448936</v>
      </c>
      <c r="NX37" s="5">
        <v>22</v>
      </c>
      <c r="NY37" s="5" t="s">
        <v>163</v>
      </c>
      <c r="NZ37" s="5">
        <v>1.756</v>
      </c>
      <c r="OA37" s="5">
        <v>58749</v>
      </c>
      <c r="OB37" s="5">
        <v>1000</v>
      </c>
      <c r="OC37" s="5">
        <f t="shared" si="105"/>
        <v>11749800</v>
      </c>
      <c r="OD37" s="5">
        <v>1.2614788277157729</v>
      </c>
      <c r="OE37" s="5">
        <f t="shared" si="106"/>
        <v>14822123.929894788</v>
      </c>
      <c r="OF37" s="5" t="e">
        <f t="shared" si="107"/>
        <v>#DIV/0!</v>
      </c>
      <c r="OI37" s="5">
        <v>22</v>
      </c>
      <c r="OJ37" s="5" t="s">
        <v>163</v>
      </c>
      <c r="OK37" s="5">
        <v>5.1139999999999999</v>
      </c>
      <c r="OL37" s="5">
        <v>308898</v>
      </c>
      <c r="OM37" s="5">
        <v>1000</v>
      </c>
      <c r="ON37" s="5">
        <f t="shared" si="108"/>
        <v>61779600</v>
      </c>
      <c r="OO37" s="5">
        <v>1.2614788277157729</v>
      </c>
      <c r="OP37" s="5">
        <f t="shared" si="109"/>
        <v>77933657.384749368</v>
      </c>
      <c r="OQ37" s="5" t="e">
        <f t="shared" si="110"/>
        <v>#DIV/0!</v>
      </c>
      <c r="OT37" s="5">
        <v>22</v>
      </c>
      <c r="OU37" s="5" t="s">
        <v>163</v>
      </c>
      <c r="OV37" s="5">
        <v>5.1050000000000004</v>
      </c>
      <c r="OW37" s="5">
        <v>870096</v>
      </c>
      <c r="OX37" s="5">
        <v>1000</v>
      </c>
      <c r="OY37" s="5">
        <f t="shared" si="111"/>
        <v>174019200</v>
      </c>
      <c r="OZ37" s="5">
        <v>1.2614788277157729</v>
      </c>
      <c r="PA37" s="5">
        <f t="shared" si="112"/>
        <v>219521536.41603664</v>
      </c>
      <c r="PB37" s="5" t="e">
        <f t="shared" si="113"/>
        <v>#DIV/0!</v>
      </c>
      <c r="PE37" s="5">
        <v>22</v>
      </c>
      <c r="PF37" s="5" t="s">
        <v>163</v>
      </c>
      <c r="PG37" s="5">
        <v>5.1059999999999999</v>
      </c>
      <c r="PH37" s="5">
        <v>22165280</v>
      </c>
      <c r="PI37" s="5">
        <v>1000</v>
      </c>
      <c r="PJ37" s="5">
        <f t="shared" si="114"/>
        <v>4433056000</v>
      </c>
      <c r="PK37" s="5">
        <v>1.2614788277157729</v>
      </c>
      <c r="PL37" s="5">
        <f t="shared" si="115"/>
        <v>5592206286.078373</v>
      </c>
      <c r="PM37" s="5" t="e">
        <f t="shared" si="116"/>
        <v>#DIV/0!</v>
      </c>
      <c r="PP37" s="4"/>
      <c r="PQ37" s="4"/>
      <c r="PR37" s="4"/>
      <c r="PS37" s="4"/>
      <c r="PT37" s="4"/>
      <c r="PU37" s="4"/>
      <c r="PV37" s="4"/>
      <c r="PW37" s="4"/>
      <c r="PX37" s="4"/>
      <c r="PY37" s="4"/>
    </row>
    <row r="38" spans="1:441" s="5" customFormat="1" x14ac:dyDescent="0.5">
      <c r="A38" s="5">
        <v>0.31948881789137379</v>
      </c>
      <c r="C38" s="5">
        <v>19</v>
      </c>
      <c r="D38" s="5" t="s">
        <v>164</v>
      </c>
      <c r="E38" s="5">
        <v>4.4109999999999996</v>
      </c>
      <c r="F38" s="5">
        <v>16253696</v>
      </c>
      <c r="G38" s="5">
        <f t="shared" si="0"/>
        <v>1.5407477290088358</v>
      </c>
      <c r="H38" s="5">
        <f t="shared" si="1"/>
        <v>3250739200</v>
      </c>
      <c r="K38" s="5">
        <v>23</v>
      </c>
      <c r="L38" s="5" t="s">
        <v>164</v>
      </c>
      <c r="M38" s="5">
        <v>2.161</v>
      </c>
      <c r="N38" s="5">
        <v>23906</v>
      </c>
      <c r="O38" s="5">
        <v>1000</v>
      </c>
      <c r="P38" s="5">
        <f t="shared" si="2"/>
        <v>4781200</v>
      </c>
      <c r="Q38" s="5">
        <v>1.607778084237989</v>
      </c>
      <c r="R38" s="5">
        <f t="shared" si="3"/>
        <v>7687108.5763586732</v>
      </c>
      <c r="S38" s="5">
        <f t="shared" si="4"/>
        <v>5.3197265340423936</v>
      </c>
      <c r="T38" s="5">
        <f t="shared" si="5"/>
        <v>1.6995931418665793</v>
      </c>
      <c r="W38" s="5">
        <v>23</v>
      </c>
      <c r="X38" s="5" t="s">
        <v>164</v>
      </c>
      <c r="Y38" s="5">
        <v>2.101</v>
      </c>
      <c r="Z38" s="5">
        <v>579281</v>
      </c>
      <c r="AA38" s="5">
        <v>1000</v>
      </c>
      <c r="AB38" s="5">
        <f t="shared" si="6"/>
        <v>115856200</v>
      </c>
      <c r="AC38" s="5">
        <v>1.607778084237989</v>
      </c>
      <c r="AD38" s="5">
        <f t="shared" si="7"/>
        <v>186271059.2830933</v>
      </c>
      <c r="AE38" s="5">
        <f t="shared" si="8"/>
        <v>73.133843864270801</v>
      </c>
      <c r="AF38" s="5">
        <f t="shared" si="117"/>
        <v>23.365445324048178</v>
      </c>
      <c r="AH38" s="5">
        <v>23</v>
      </c>
      <c r="AI38" s="5" t="s">
        <v>164</v>
      </c>
      <c r="AJ38" s="5">
        <v>2.161</v>
      </c>
      <c r="AK38" s="5">
        <v>355811</v>
      </c>
      <c r="AL38" s="5">
        <v>1000</v>
      </c>
      <c r="AM38" s="5">
        <f t="shared" si="9"/>
        <v>71162200</v>
      </c>
      <c r="AN38" s="5">
        <v>1.607778084237989</v>
      </c>
      <c r="AO38" s="5">
        <f t="shared" si="10"/>
        <v>114413025.58616062</v>
      </c>
      <c r="AP38" s="5">
        <f t="shared" si="11"/>
        <v>23.142865150137538</v>
      </c>
      <c r="AQ38" s="5">
        <f t="shared" si="118"/>
        <v>7.3938866294369125</v>
      </c>
      <c r="AS38" s="5">
        <v>23</v>
      </c>
      <c r="AT38" s="5" t="s">
        <v>164</v>
      </c>
      <c r="AU38" s="5">
        <v>2.4620000000000002</v>
      </c>
      <c r="AV38" s="5">
        <v>309627</v>
      </c>
      <c r="AW38" s="5">
        <v>1000</v>
      </c>
      <c r="AX38" s="5">
        <f t="shared" si="12"/>
        <v>61925400</v>
      </c>
      <c r="AY38" s="5">
        <v>1.607778084237989</v>
      </c>
      <c r="AZ38" s="5">
        <f t="shared" si="13"/>
        <v>99562300.977671161</v>
      </c>
      <c r="BA38" s="5">
        <f t="shared" si="14"/>
        <v>34.763160831828422</v>
      </c>
      <c r="BB38" s="5">
        <f t="shared" si="119"/>
        <v>11.106441160328568</v>
      </c>
      <c r="BD38" s="5">
        <v>23</v>
      </c>
      <c r="BE38" s="5" t="s">
        <v>164</v>
      </c>
      <c r="BF38" s="5">
        <v>2.2799999999999998</v>
      </c>
      <c r="BG38" s="5">
        <v>50961</v>
      </c>
      <c r="BH38" s="5">
        <v>1000</v>
      </c>
      <c r="BI38" s="5">
        <f t="shared" si="15"/>
        <v>10192200</v>
      </c>
      <c r="BJ38" s="5">
        <v>1.607778084237989</v>
      </c>
      <c r="BK38" s="5">
        <f t="shared" si="16"/>
        <v>16386795.790170431</v>
      </c>
      <c r="BL38" s="5">
        <f t="shared" si="17"/>
        <v>20.881908500713845</v>
      </c>
      <c r="BM38" s="5">
        <f t="shared" si="120"/>
        <v>6.6715362622088961</v>
      </c>
      <c r="BO38" s="5">
        <v>23</v>
      </c>
      <c r="BP38" s="5" t="s">
        <v>164</v>
      </c>
      <c r="BQ38" s="5">
        <v>2.202</v>
      </c>
      <c r="BR38" s="5">
        <v>3570429</v>
      </c>
      <c r="BS38" s="5">
        <v>1000</v>
      </c>
      <c r="BT38" s="5">
        <f t="shared" si="18"/>
        <v>714085800</v>
      </c>
      <c r="BU38" s="5">
        <v>1.607778084237989</v>
      </c>
      <c r="BV38" s="5">
        <f t="shared" si="19"/>
        <v>1148091499.5055518</v>
      </c>
      <c r="BW38" s="5">
        <f t="shared" si="20"/>
        <v>124.74377541016453</v>
      </c>
      <c r="BX38" s="5">
        <f t="shared" si="121"/>
        <v>39.85424134510049</v>
      </c>
      <c r="BZ38" s="5">
        <v>23</v>
      </c>
      <c r="CA38" s="5" t="s">
        <v>164</v>
      </c>
      <c r="CB38" s="5">
        <v>2.2679999999999998</v>
      </c>
      <c r="CC38" s="5">
        <v>314439</v>
      </c>
      <c r="CD38" s="5">
        <v>1000</v>
      </c>
      <c r="CE38" s="5">
        <f t="shared" si="21"/>
        <v>62887800</v>
      </c>
      <c r="CF38" s="5">
        <v>1.607778084237989</v>
      </c>
      <c r="CG38" s="5">
        <f t="shared" si="22"/>
        <v>101109626.6059418</v>
      </c>
      <c r="CH38" s="5">
        <f t="shared" si="23"/>
        <v>21.843194965426726</v>
      </c>
      <c r="CI38" s="5">
        <f t="shared" si="122"/>
        <v>6.9786565384749917</v>
      </c>
      <c r="CK38" s="5">
        <v>23</v>
      </c>
      <c r="CL38" s="5" t="s">
        <v>164</v>
      </c>
      <c r="CM38" s="5">
        <v>2.3140000000000001</v>
      </c>
      <c r="CN38" s="5">
        <v>47475527</v>
      </c>
      <c r="CO38" s="5">
        <v>1000</v>
      </c>
      <c r="CP38" s="5">
        <f t="shared" si="24"/>
        <v>9495105400</v>
      </c>
      <c r="CQ38" s="5">
        <v>1.607778084237989</v>
      </c>
      <c r="CR38" s="5">
        <f t="shared" si="25"/>
        <v>15266022369.649784</v>
      </c>
      <c r="CS38" s="5">
        <f t="shared" si="26"/>
        <v>1192.0835623622761</v>
      </c>
      <c r="CT38" s="5">
        <f t="shared" si="123"/>
        <v>380.85736816686136</v>
      </c>
      <c r="CV38" s="5">
        <v>23</v>
      </c>
      <c r="CW38" s="5" t="s">
        <v>164</v>
      </c>
      <c r="CX38" s="5">
        <v>2.3290000000000002</v>
      </c>
      <c r="CY38" s="5">
        <v>943221</v>
      </c>
      <c r="CZ38" s="5">
        <v>1000</v>
      </c>
      <c r="DA38" s="5">
        <f t="shared" si="27"/>
        <v>188644200</v>
      </c>
      <c r="DB38" s="5">
        <v>1.607778084237989</v>
      </c>
      <c r="DC38" s="5">
        <f t="shared" si="28"/>
        <v>303298010.47860801</v>
      </c>
      <c r="DD38" s="5">
        <f t="shared" si="29"/>
        <v>35.925799350264448</v>
      </c>
      <c r="DE38" s="5">
        <f t="shared" si="124"/>
        <v>11.477891166218672</v>
      </c>
      <c r="DG38" s="5">
        <v>23</v>
      </c>
      <c r="DH38" s="5" t="s">
        <v>164</v>
      </c>
      <c r="DI38" s="5">
        <v>2.403</v>
      </c>
      <c r="DJ38" s="5">
        <v>98791</v>
      </c>
      <c r="DK38" s="5">
        <v>1000</v>
      </c>
      <c r="DL38" s="5">
        <f t="shared" si="30"/>
        <v>19758200</v>
      </c>
      <c r="DM38" s="5">
        <v>1.607778084237989</v>
      </c>
      <c r="DN38" s="5">
        <f t="shared" si="31"/>
        <v>31766800.943991035</v>
      </c>
      <c r="DO38" s="5">
        <f t="shared" si="32"/>
        <v>2.0720856376105199</v>
      </c>
      <c r="DP38" s="5">
        <f t="shared" si="125"/>
        <v>0.6620081909298785</v>
      </c>
      <c r="DR38" s="5">
        <v>23</v>
      </c>
      <c r="DS38" s="5" t="s">
        <v>164</v>
      </c>
      <c r="DT38" s="5">
        <v>3.5529999999999999</v>
      </c>
      <c r="DU38" s="5">
        <v>655809</v>
      </c>
      <c r="DV38" s="5">
        <v>1000</v>
      </c>
      <c r="DW38" s="5">
        <f t="shared" si="33"/>
        <v>131161800</v>
      </c>
      <c r="DX38" s="5">
        <v>1.607778084237989</v>
      </c>
      <c r="DY38" s="5">
        <f t="shared" si="34"/>
        <v>210879067.52920625</v>
      </c>
      <c r="DZ38" s="5">
        <f t="shared" si="35"/>
        <v>168.78300737000748</v>
      </c>
      <c r="EA38" s="5">
        <f t="shared" si="126"/>
        <v>53.924283504794722</v>
      </c>
      <c r="EC38" s="5">
        <v>23</v>
      </c>
      <c r="ED38" s="5" t="s">
        <v>164</v>
      </c>
      <c r="EE38" s="5">
        <v>2.202</v>
      </c>
      <c r="EF38" s="5">
        <v>3582373</v>
      </c>
      <c r="EG38" s="5">
        <v>1000</v>
      </c>
      <c r="EH38" s="5">
        <f t="shared" si="36"/>
        <v>716474600</v>
      </c>
      <c r="EI38" s="5">
        <v>1.607778084237989</v>
      </c>
      <c r="EJ38" s="5">
        <f t="shared" si="37"/>
        <v>1151932159.7931795</v>
      </c>
      <c r="EK38" s="5">
        <f t="shared" si="38"/>
        <v>124.18281625732664</v>
      </c>
      <c r="EL38" s="5">
        <f t="shared" si="127"/>
        <v>39.675021168474963</v>
      </c>
      <c r="EN38" s="5">
        <v>23</v>
      </c>
      <c r="EO38" s="5" t="s">
        <v>164</v>
      </c>
      <c r="EP38" s="5">
        <v>3.5129999999999999</v>
      </c>
      <c r="EQ38" s="5">
        <v>143566</v>
      </c>
      <c r="ER38" s="5">
        <v>1000</v>
      </c>
      <c r="ES38" s="5">
        <f t="shared" si="39"/>
        <v>28713200</v>
      </c>
      <c r="ET38" s="5">
        <v>1.607778084237989</v>
      </c>
      <c r="EU38" s="5">
        <f t="shared" si="40"/>
        <v>46164453.688342221</v>
      </c>
      <c r="EV38" s="5">
        <f t="shared" si="41"/>
        <v>2.7441928004369966</v>
      </c>
      <c r="EW38" s="5">
        <f t="shared" si="128"/>
        <v>0.8767389138776347</v>
      </c>
      <c r="EY38" s="5">
        <v>23</v>
      </c>
      <c r="EZ38" s="5" t="s">
        <v>164</v>
      </c>
      <c r="FA38" s="5">
        <v>4.141</v>
      </c>
      <c r="FB38" s="5">
        <v>1851696</v>
      </c>
      <c r="FC38" s="5">
        <v>1000</v>
      </c>
      <c r="FD38" s="5">
        <f t="shared" si="42"/>
        <v>370339200</v>
      </c>
      <c r="FE38" s="5">
        <v>1.607778084237989</v>
      </c>
      <c r="FF38" s="5">
        <f t="shared" si="43"/>
        <v>595423249.49422944</v>
      </c>
      <c r="FG38" s="5">
        <f t="shared" si="44"/>
        <v>23.988565768989723</v>
      </c>
      <c r="FH38" s="5">
        <f t="shared" si="129"/>
        <v>7.6640785204440007</v>
      </c>
      <c r="FJ38" s="5">
        <v>23</v>
      </c>
      <c r="FK38" s="5" t="s">
        <v>164</v>
      </c>
      <c r="FL38" s="5">
        <v>3.8879999999999999</v>
      </c>
      <c r="FM38" s="5">
        <v>492978</v>
      </c>
      <c r="FN38" s="5">
        <v>1000</v>
      </c>
      <c r="FO38" s="5">
        <f t="shared" si="45"/>
        <v>98595600</v>
      </c>
      <c r="FP38" s="5">
        <v>1.607778084237989</v>
      </c>
      <c r="FQ38" s="5">
        <f t="shared" si="46"/>
        <v>158519844.88229507</v>
      </c>
      <c r="FR38" s="5">
        <f t="shared" si="47"/>
        <v>6.7771322729237919</v>
      </c>
      <c r="FS38" s="5">
        <f t="shared" si="130"/>
        <v>2.1652179785699013</v>
      </c>
      <c r="FU38" s="5">
        <v>23</v>
      </c>
      <c r="FV38" s="5" t="s">
        <v>164</v>
      </c>
      <c r="FW38" s="5">
        <v>4.173</v>
      </c>
      <c r="FX38" s="5">
        <v>116032</v>
      </c>
      <c r="FY38" s="5">
        <v>1000</v>
      </c>
      <c r="FZ38" s="5">
        <f t="shared" si="48"/>
        <v>23206400</v>
      </c>
      <c r="GA38" s="5">
        <v>1.607778084237989</v>
      </c>
      <c r="GB38" s="5">
        <f t="shared" si="49"/>
        <v>37310741.334060468</v>
      </c>
      <c r="GC38" s="5">
        <f t="shared" si="50"/>
        <v>4.3629417540209765</v>
      </c>
      <c r="GD38" s="5">
        <f t="shared" si="131"/>
        <v>1.3939111035210787</v>
      </c>
      <c r="GF38" s="5">
        <v>23</v>
      </c>
      <c r="GG38" s="5" t="s">
        <v>164</v>
      </c>
      <c r="GH38" s="5">
        <v>5.2960000000000003</v>
      </c>
      <c r="GI38" s="5">
        <v>63126</v>
      </c>
      <c r="GJ38" s="5">
        <v>1000</v>
      </c>
      <c r="GK38" s="5">
        <f t="shared" si="51"/>
        <v>12625200</v>
      </c>
      <c r="GL38" s="5">
        <v>1.607778084237989</v>
      </c>
      <c r="GM38" s="5">
        <f t="shared" si="52"/>
        <v>20298519.869121458</v>
      </c>
      <c r="GN38" s="5">
        <f t="shared" si="53"/>
        <v>3.7510665899129161</v>
      </c>
      <c r="GO38" s="5">
        <f t="shared" si="132"/>
        <v>1.1984238306431041</v>
      </c>
      <c r="GQ38" s="5">
        <v>23</v>
      </c>
      <c r="GR38" s="5" t="s">
        <v>164</v>
      </c>
      <c r="GS38" s="5">
        <v>6.0279999999999996</v>
      </c>
      <c r="GT38" s="5">
        <v>222453</v>
      </c>
      <c r="GU38" s="5">
        <v>1000</v>
      </c>
      <c r="GV38" s="5">
        <f t="shared" si="54"/>
        <v>44490600</v>
      </c>
      <c r="GW38" s="5">
        <v>1.607778084237989</v>
      </c>
      <c r="GX38" s="5">
        <f t="shared" si="55"/>
        <v>71531011.634598672</v>
      </c>
      <c r="GY38" s="5">
        <f t="shared" si="56"/>
        <v>4.7143510834697349</v>
      </c>
      <c r="GZ38" s="5">
        <f t="shared" si="133"/>
        <v>1.5061824547826628</v>
      </c>
      <c r="HB38" s="5">
        <v>23</v>
      </c>
      <c r="HC38" s="5" t="s">
        <v>164</v>
      </c>
      <c r="HD38" s="5">
        <v>6.3840000000000003</v>
      </c>
      <c r="HE38" s="5">
        <v>456627</v>
      </c>
      <c r="HF38" s="5">
        <v>1000</v>
      </c>
      <c r="HG38" s="5">
        <f t="shared" si="57"/>
        <v>91325400</v>
      </c>
      <c r="HH38" s="5">
        <v>1.607778084237989</v>
      </c>
      <c r="HI38" s="5">
        <f t="shared" si="58"/>
        <v>146830976.65426803</v>
      </c>
      <c r="HJ38" s="5">
        <f t="shared" si="59"/>
        <v>7.2878575464011162</v>
      </c>
      <c r="HK38" s="5">
        <f t="shared" si="134"/>
        <v>2.3283889924604204</v>
      </c>
      <c r="HM38" s="5">
        <v>23</v>
      </c>
      <c r="HN38" s="5" t="s">
        <v>164</v>
      </c>
      <c r="HO38" s="5">
        <v>7.0119999999999996</v>
      </c>
      <c r="HP38" s="5">
        <v>246680</v>
      </c>
      <c r="HQ38" s="5">
        <v>1000</v>
      </c>
      <c r="HR38" s="5">
        <f t="shared" si="60"/>
        <v>49336000</v>
      </c>
      <c r="HS38" s="5">
        <v>1.607778084237989</v>
      </c>
      <c r="HT38" s="5">
        <f t="shared" si="61"/>
        <v>79321339.563965425</v>
      </c>
      <c r="HU38" s="5">
        <f t="shared" si="62"/>
        <v>6.5097248915394843</v>
      </c>
      <c r="HV38" s="5">
        <f t="shared" si="135"/>
        <v>2.0797843103960014</v>
      </c>
      <c r="HX38" s="5">
        <v>23</v>
      </c>
      <c r="HY38" s="5" t="s">
        <v>164</v>
      </c>
      <c r="HZ38" s="5">
        <v>9.1479999999999997</v>
      </c>
      <c r="IA38" s="5">
        <v>122877</v>
      </c>
      <c r="IB38" s="5">
        <v>1000</v>
      </c>
      <c r="IC38" s="5">
        <f t="shared" si="63"/>
        <v>24575400</v>
      </c>
      <c r="ID38" s="5">
        <v>1.607778084237989</v>
      </c>
      <c r="IE38" s="5">
        <f t="shared" si="64"/>
        <v>39511789.53138227</v>
      </c>
      <c r="IF38" s="5">
        <f t="shared" si="65"/>
        <v>2.7143371017161049</v>
      </c>
      <c r="IG38" s="5">
        <f t="shared" si="136"/>
        <v>0.867200351985976</v>
      </c>
      <c r="II38" s="5">
        <v>23</v>
      </c>
      <c r="IJ38" s="5" t="s">
        <v>164</v>
      </c>
      <c r="IK38" s="5">
        <v>1.6319999999999999</v>
      </c>
      <c r="IL38" s="5">
        <v>156800</v>
      </c>
      <c r="IM38" s="5">
        <v>1000</v>
      </c>
      <c r="IN38" s="5">
        <f t="shared" si="66"/>
        <v>313600000</v>
      </c>
      <c r="IO38" s="5">
        <v>1.607778084237989</v>
      </c>
      <c r="IP38" s="5">
        <f t="shared" si="67"/>
        <v>504199207.21703333</v>
      </c>
      <c r="IQ38" s="5">
        <f t="shared" si="68"/>
        <v>18949.799385015027</v>
      </c>
      <c r="IR38" s="5">
        <f t="shared" si="137"/>
        <v>6054.2490047971332</v>
      </c>
      <c r="IT38" s="5">
        <v>23</v>
      </c>
      <c r="IU38" s="5" t="s">
        <v>164</v>
      </c>
      <c r="IX38" s="5">
        <v>1000</v>
      </c>
      <c r="IY38" s="5">
        <f t="shared" si="69"/>
        <v>0</v>
      </c>
      <c r="IZ38" s="5">
        <v>1.607778084237989</v>
      </c>
      <c r="JA38" s="5">
        <f t="shared" si="70"/>
        <v>0</v>
      </c>
      <c r="JB38" s="5" t="e">
        <f t="shared" si="71"/>
        <v>#DIV/0!</v>
      </c>
      <c r="JC38" s="5" t="e">
        <f t="shared" si="138"/>
        <v>#DIV/0!</v>
      </c>
      <c r="JE38" s="5">
        <v>23</v>
      </c>
      <c r="JF38" s="5" t="s">
        <v>164</v>
      </c>
      <c r="JG38" s="5">
        <v>2.089</v>
      </c>
      <c r="JH38" s="5">
        <v>11735</v>
      </c>
      <c r="JI38" s="5">
        <v>1000</v>
      </c>
      <c r="JJ38" s="5">
        <f t="shared" si="72"/>
        <v>2347000</v>
      </c>
      <c r="JK38" s="5">
        <v>1.607778084237989</v>
      </c>
      <c r="JL38" s="5">
        <f t="shared" si="73"/>
        <v>3773455.1637065602</v>
      </c>
      <c r="JM38" s="5">
        <f t="shared" si="74"/>
        <v>289.25006908100096</v>
      </c>
      <c r="JN38" s="5">
        <f t="shared" si="139"/>
        <v>92.412162645687204</v>
      </c>
      <c r="JP38" s="5">
        <v>23</v>
      </c>
      <c r="JQ38" s="5" t="s">
        <v>164</v>
      </c>
      <c r="JR38" s="5">
        <v>2.2189999999999999</v>
      </c>
      <c r="JS38" s="5">
        <v>158326</v>
      </c>
      <c r="JT38" s="5">
        <v>1000</v>
      </c>
      <c r="JU38" s="5">
        <f t="shared" si="75"/>
        <v>31665200</v>
      </c>
      <c r="JV38" s="5">
        <v>1.607778084237989</v>
      </c>
      <c r="JW38" s="5">
        <f t="shared" si="76"/>
        <v>50910614.593012765</v>
      </c>
      <c r="JX38" s="5">
        <f t="shared" si="77"/>
        <v>95.264693794439509</v>
      </c>
      <c r="JY38" s="5">
        <f t="shared" si="140"/>
        <v>30.436004407169172</v>
      </c>
      <c r="KA38" s="5">
        <v>23</v>
      </c>
      <c r="KB38" s="5" t="s">
        <v>164</v>
      </c>
      <c r="KC38" s="5">
        <v>2.484</v>
      </c>
      <c r="KD38" s="5">
        <v>557921</v>
      </c>
      <c r="KE38" s="5">
        <v>1000</v>
      </c>
      <c r="KF38" s="5">
        <f t="shared" si="78"/>
        <v>111584200</v>
      </c>
      <c r="KG38" s="5">
        <v>1.607778084237989</v>
      </c>
      <c r="KH38" s="5">
        <f t="shared" si="79"/>
        <v>179402631.3072286</v>
      </c>
      <c r="KI38" s="5">
        <f t="shared" si="80"/>
        <v>813.66368610652705</v>
      </c>
      <c r="KJ38" s="5">
        <f t="shared" si="141"/>
        <v>259.95644923531216</v>
      </c>
      <c r="KL38" s="5">
        <v>23</v>
      </c>
      <c r="KM38" s="5" t="s">
        <v>164</v>
      </c>
      <c r="KN38" s="5">
        <v>2.1419999999999999</v>
      </c>
      <c r="KO38" s="5">
        <v>15821</v>
      </c>
      <c r="KP38" s="5">
        <v>1000</v>
      </c>
      <c r="KQ38" s="5">
        <f t="shared" si="81"/>
        <v>3164200</v>
      </c>
      <c r="KR38" s="5">
        <v>1.607778084237989</v>
      </c>
      <c r="KS38" s="5">
        <f t="shared" si="82"/>
        <v>5087331.414145845</v>
      </c>
      <c r="KT38" s="5">
        <f t="shared" si="83"/>
        <v>7.3332118862450981</v>
      </c>
      <c r="KU38" s="5">
        <f t="shared" si="142"/>
        <v>2.3428791968834179</v>
      </c>
      <c r="KW38" s="5">
        <v>23</v>
      </c>
      <c r="KX38" s="5" t="s">
        <v>164</v>
      </c>
      <c r="KY38" s="5">
        <v>2.9820000000000002</v>
      </c>
      <c r="KZ38" s="5">
        <v>56547</v>
      </c>
      <c r="LA38" s="5">
        <v>1000</v>
      </c>
      <c r="LB38" s="5">
        <f t="shared" si="84"/>
        <v>11309400</v>
      </c>
      <c r="LC38" s="5">
        <v>1.607778084237989</v>
      </c>
      <c r="LD38" s="5">
        <f>LB38*42</f>
        <v>474994800</v>
      </c>
      <c r="LE38" s="5">
        <f t="shared" si="85"/>
        <v>2563.4670110564894</v>
      </c>
      <c r="LF38" s="5">
        <f t="shared" si="143"/>
        <v>818.99904506597102</v>
      </c>
      <c r="LH38" s="5">
        <v>23</v>
      </c>
      <c r="LI38" s="5" t="s">
        <v>164</v>
      </c>
      <c r="LJ38" s="5">
        <v>3.766</v>
      </c>
      <c r="LK38" s="5">
        <v>67415</v>
      </c>
      <c r="LL38" s="5">
        <v>1000</v>
      </c>
      <c r="LM38" s="5">
        <f t="shared" si="86"/>
        <v>13483000</v>
      </c>
      <c r="LN38" s="5">
        <v>1.607778084237989</v>
      </c>
      <c r="LO38" s="5">
        <f t="shared" si="87"/>
        <v>21677671.909780804</v>
      </c>
      <c r="LP38" s="5">
        <f t="shared" si="88"/>
        <v>637.83371906941613</v>
      </c>
      <c r="LQ38" s="5">
        <f t="shared" si="89"/>
        <v>203.78074091674637</v>
      </c>
      <c r="LS38" s="5">
        <v>23</v>
      </c>
      <c r="LT38" s="5" t="s">
        <v>164</v>
      </c>
      <c r="LU38" s="5">
        <v>3.9390000000000001</v>
      </c>
      <c r="LV38" s="5">
        <v>3705</v>
      </c>
      <c r="LW38" s="5">
        <v>1000</v>
      </c>
      <c r="LX38" s="5">
        <f t="shared" si="90"/>
        <v>741000</v>
      </c>
      <c r="LY38" s="5">
        <v>1.607778084237989</v>
      </c>
      <c r="LZ38" s="5">
        <f t="shared" si="91"/>
        <v>1191363.5604203497</v>
      </c>
      <c r="MA38" s="5">
        <f t="shared" si="92"/>
        <v>0.37425054277502123</v>
      </c>
      <c r="ME38" s="5">
        <v>23</v>
      </c>
      <c r="MF38" s="5" t="s">
        <v>164</v>
      </c>
      <c r="MG38" s="5">
        <v>1.8759999999999999</v>
      </c>
      <c r="MH38" s="5">
        <v>413306</v>
      </c>
      <c r="MI38" s="5">
        <v>1000</v>
      </c>
      <c r="MJ38" s="5">
        <f t="shared" si="93"/>
        <v>82661200</v>
      </c>
      <c r="MK38" s="5">
        <v>1.607778084237989</v>
      </c>
      <c r="ML38" s="5">
        <f t="shared" si="94"/>
        <v>132900865.77681325</v>
      </c>
      <c r="MM38" s="5">
        <f t="shared" si="95"/>
        <v>17.945650389115372</v>
      </c>
      <c r="MN38" s="5">
        <f t="shared" si="144"/>
        <v>5.7334346291103424</v>
      </c>
      <c r="MP38" s="5">
        <v>23</v>
      </c>
      <c r="MQ38" s="5" t="s">
        <v>164</v>
      </c>
      <c r="MR38" s="5">
        <v>1.726</v>
      </c>
      <c r="MS38" s="5">
        <v>321856</v>
      </c>
      <c r="MT38" s="5">
        <v>1000</v>
      </c>
      <c r="MU38" s="5">
        <f t="shared" si="96"/>
        <v>64371200</v>
      </c>
      <c r="MV38" s="5">
        <v>1.607778084237989</v>
      </c>
      <c r="MW38" s="5">
        <f t="shared" si="97"/>
        <v>103494604.61610043</v>
      </c>
      <c r="MX38" s="5">
        <f t="shared" si="98"/>
        <v>46.20170063089833</v>
      </c>
      <c r="MY38" s="5">
        <f t="shared" si="145"/>
        <v>14.760926719136846</v>
      </c>
      <c r="NB38" s="5">
        <v>23</v>
      </c>
      <c r="NC38" s="5" t="s">
        <v>164</v>
      </c>
      <c r="ND38" s="5">
        <v>1.9750000000000001</v>
      </c>
      <c r="NE38" s="5">
        <v>4530348</v>
      </c>
      <c r="NF38" s="5">
        <v>1000</v>
      </c>
      <c r="NG38" s="5">
        <f t="shared" si="99"/>
        <v>906069600</v>
      </c>
      <c r="NH38" s="5">
        <v>1.607778084237989</v>
      </c>
      <c r="NI38" s="5">
        <f t="shared" si="100"/>
        <v>1456758845.6742809</v>
      </c>
      <c r="NJ38" s="5">
        <f t="shared" si="101"/>
        <v>123622.81126573384</v>
      </c>
      <c r="NK38" s="5">
        <f t="shared" si="146"/>
        <v>39496.105835697708</v>
      </c>
      <c r="NM38" s="5">
        <v>23</v>
      </c>
      <c r="NN38" s="5" t="s">
        <v>164</v>
      </c>
      <c r="NO38" s="5">
        <v>3.048</v>
      </c>
      <c r="NP38" s="5">
        <v>7270</v>
      </c>
      <c r="NQ38" s="5">
        <v>1000</v>
      </c>
      <c r="NR38" s="5">
        <f t="shared" si="102"/>
        <v>1454000</v>
      </c>
      <c r="NS38" s="5">
        <v>1.607778084237989</v>
      </c>
      <c r="NT38" s="5">
        <f t="shared" si="103"/>
        <v>2337709.3344820361</v>
      </c>
      <c r="NU38" s="5">
        <f t="shared" si="104"/>
        <v>0.52999198893499311</v>
      </c>
      <c r="NV38" s="5">
        <f t="shared" si="147"/>
        <v>0.16932651403673901</v>
      </c>
      <c r="NX38" s="5">
        <v>23</v>
      </c>
      <c r="NY38" s="5" t="s">
        <v>164</v>
      </c>
      <c r="NZ38" s="5">
        <v>1.7470000000000001</v>
      </c>
      <c r="OA38" s="5">
        <v>45084</v>
      </c>
      <c r="OB38" s="5">
        <v>1000</v>
      </c>
      <c r="OC38" s="5">
        <f t="shared" si="105"/>
        <v>9016800</v>
      </c>
      <c r="OD38" s="5">
        <v>1.607778084237989</v>
      </c>
      <c r="OE38" s="5">
        <f t="shared" si="106"/>
        <v>14497013.429957099</v>
      </c>
      <c r="OF38" s="5" t="e">
        <f t="shared" si="107"/>
        <v>#DIV/0!</v>
      </c>
      <c r="OI38" s="5">
        <v>23</v>
      </c>
      <c r="OJ38" s="5" t="s">
        <v>164</v>
      </c>
      <c r="OK38" s="5">
        <v>5.1020000000000003</v>
      </c>
      <c r="OL38" s="5">
        <v>225873</v>
      </c>
      <c r="OM38" s="5">
        <v>1000</v>
      </c>
      <c r="ON38" s="5">
        <f t="shared" si="108"/>
        <v>45174600</v>
      </c>
      <c r="OO38" s="5">
        <v>1.607778084237989</v>
      </c>
      <c r="OP38" s="5">
        <f t="shared" si="109"/>
        <v>72630731.844217449</v>
      </c>
      <c r="OQ38" s="5" t="e">
        <f t="shared" si="110"/>
        <v>#DIV/0!</v>
      </c>
      <c r="OT38" s="5">
        <v>23</v>
      </c>
      <c r="OU38" s="5" t="s">
        <v>164</v>
      </c>
      <c r="OV38" s="5">
        <v>5.1029999999999998</v>
      </c>
      <c r="OW38" s="5">
        <v>597213</v>
      </c>
      <c r="OX38" s="5">
        <v>1000</v>
      </c>
      <c r="OY38" s="5">
        <f t="shared" si="111"/>
        <v>119442600</v>
      </c>
      <c r="OZ38" s="5">
        <v>1.607778084237989</v>
      </c>
      <c r="PA38" s="5">
        <f t="shared" si="112"/>
        <v>192037194.60440442</v>
      </c>
      <c r="PB38" s="5" t="e">
        <f t="shared" si="113"/>
        <v>#DIV/0!</v>
      </c>
      <c r="PE38" s="5">
        <v>23</v>
      </c>
      <c r="PF38" s="5" t="s">
        <v>164</v>
      </c>
      <c r="PG38" s="5">
        <v>5.0979999999999999</v>
      </c>
      <c r="PH38" s="5">
        <v>14844338</v>
      </c>
      <c r="PI38" s="5">
        <v>1000</v>
      </c>
      <c r="PJ38" s="5">
        <f t="shared" si="114"/>
        <v>2968867600</v>
      </c>
      <c r="PK38" s="5">
        <v>1.607778084237989</v>
      </c>
      <c r="PL38" s="5">
        <f t="shared" si="115"/>
        <v>4773280262.284236</v>
      </c>
      <c r="PM38" s="5" t="e">
        <f t="shared" si="116"/>
        <v>#DIV/0!</v>
      </c>
      <c r="PP38" s="4"/>
      <c r="PQ38" s="4"/>
      <c r="PR38" s="4"/>
      <c r="PS38" s="4"/>
      <c r="PT38" s="4"/>
      <c r="PU38" s="4"/>
      <c r="PV38" s="4"/>
      <c r="PW38" s="4"/>
      <c r="PX38" s="4"/>
      <c r="PY38" s="4"/>
    </row>
    <row r="39" spans="1:441" s="5" customFormat="1" x14ac:dyDescent="0.5">
      <c r="A39" s="5">
        <v>0.32981530343007914</v>
      </c>
      <c r="C39" s="5">
        <v>20</v>
      </c>
      <c r="D39" s="5" t="s">
        <v>165</v>
      </c>
      <c r="E39" s="5">
        <v>4.4169999999999998</v>
      </c>
      <c r="F39" s="5">
        <v>16131592</v>
      </c>
      <c r="G39" s="5">
        <f t="shared" si="0"/>
        <v>1.5524100287188021</v>
      </c>
      <c r="H39" s="5">
        <f t="shared" si="1"/>
        <v>3226318400</v>
      </c>
      <c r="K39" s="5">
        <v>24</v>
      </c>
      <c r="L39" s="5" t="s">
        <v>165</v>
      </c>
      <c r="M39" s="5">
        <v>2.1379999999999999</v>
      </c>
      <c r="N39" s="5">
        <v>32715</v>
      </c>
      <c r="O39" s="5">
        <v>1000</v>
      </c>
      <c r="P39" s="5">
        <f t="shared" si="2"/>
        <v>6543000</v>
      </c>
      <c r="Q39" s="5">
        <v>1.6199477532451023</v>
      </c>
      <c r="R39" s="5">
        <f t="shared" si="3"/>
        <v>10599318.149482705</v>
      </c>
      <c r="S39" s="5">
        <f t="shared" si="4"/>
        <v>7.3350692841741614</v>
      </c>
      <c r="T39" s="5">
        <f t="shared" si="5"/>
        <v>2.4192181016405545</v>
      </c>
      <c r="W39" s="5">
        <v>24</v>
      </c>
      <c r="X39" s="5" t="s">
        <v>165</v>
      </c>
      <c r="Y39" s="5">
        <v>2.1019999999999999</v>
      </c>
      <c r="Z39" s="5">
        <v>564653</v>
      </c>
      <c r="AA39" s="5">
        <v>1000</v>
      </c>
      <c r="AB39" s="5">
        <f t="shared" si="6"/>
        <v>112930600</v>
      </c>
      <c r="AC39" s="5">
        <v>1.6199477532451023</v>
      </c>
      <c r="AD39" s="5">
        <f t="shared" si="7"/>
        <v>182941671.74262136</v>
      </c>
      <c r="AE39" s="5">
        <f t="shared" si="8"/>
        <v>71.826657930580126</v>
      </c>
      <c r="AF39" s="5">
        <f t="shared" si="117"/>
        <v>23.689530979742784</v>
      </c>
      <c r="AH39" s="5">
        <v>24</v>
      </c>
      <c r="AI39" s="5" t="s">
        <v>165</v>
      </c>
      <c r="AJ39" s="5">
        <v>2.1739999999999999</v>
      </c>
      <c r="AK39" s="5">
        <v>669056</v>
      </c>
      <c r="AL39" s="5">
        <v>1000</v>
      </c>
      <c r="AM39" s="5">
        <f t="shared" si="9"/>
        <v>133811200</v>
      </c>
      <c r="AN39" s="5">
        <v>1.6199477532451023</v>
      </c>
      <c r="AO39" s="5">
        <f t="shared" si="10"/>
        <v>216767152.79903105</v>
      </c>
      <c r="AP39" s="5">
        <f t="shared" si="11"/>
        <v>43.846519751629081</v>
      </c>
      <c r="AQ39" s="5">
        <f t="shared" si="118"/>
        <v>14.461253216236504</v>
      </c>
      <c r="AS39" s="5">
        <v>24</v>
      </c>
      <c r="AT39" s="5" t="s">
        <v>165</v>
      </c>
      <c r="AU39" s="5">
        <v>2.4620000000000002</v>
      </c>
      <c r="AV39" s="5">
        <v>432831</v>
      </c>
      <c r="AW39" s="5">
        <v>1000</v>
      </c>
      <c r="AX39" s="5">
        <f t="shared" si="12"/>
        <v>86566200</v>
      </c>
      <c r="AY39" s="5">
        <v>1.6199477532451023</v>
      </c>
      <c r="AZ39" s="5">
        <f t="shared" si="13"/>
        <v>140232721.19696617</v>
      </c>
      <c r="BA39" s="5">
        <f t="shared" si="14"/>
        <v>48.96363978116969</v>
      </c>
      <c r="BB39" s="5">
        <f t="shared" si="119"/>
        <v>16.148957711467574</v>
      </c>
      <c r="BD39" s="5">
        <v>24</v>
      </c>
      <c r="BE39" s="5" t="s">
        <v>165</v>
      </c>
      <c r="BF39" s="5">
        <v>2.29</v>
      </c>
      <c r="BG39" s="5">
        <v>200015</v>
      </c>
      <c r="BH39" s="5">
        <v>1000</v>
      </c>
      <c r="BI39" s="5">
        <f t="shared" si="15"/>
        <v>40003000</v>
      </c>
      <c r="BJ39" s="5">
        <v>1.6199477532451023</v>
      </c>
      <c r="BK39" s="5">
        <f t="shared" si="16"/>
        <v>64802769.973063827</v>
      </c>
      <c r="BL39" s="5">
        <f t="shared" si="17"/>
        <v>82.57901852795662</v>
      </c>
      <c r="BM39" s="5">
        <f t="shared" si="120"/>
        <v>27.23582405275614</v>
      </c>
      <c r="BO39" s="5">
        <v>24</v>
      </c>
      <c r="BP39" s="5" t="s">
        <v>165</v>
      </c>
      <c r="BQ39" s="5">
        <v>2.2090000000000001</v>
      </c>
      <c r="BR39" s="5">
        <v>4432227</v>
      </c>
      <c r="BS39" s="5">
        <v>1000</v>
      </c>
      <c r="BT39" s="5">
        <f t="shared" si="18"/>
        <v>886445400</v>
      </c>
      <c r="BU39" s="5">
        <v>1.6199477532451023</v>
      </c>
      <c r="BV39" s="5">
        <f t="shared" si="19"/>
        <v>1435995234.1044559</v>
      </c>
      <c r="BW39" s="5">
        <f t="shared" si="20"/>
        <v>156.02542745969237</v>
      </c>
      <c r="BX39" s="5">
        <f t="shared" si="121"/>
        <v>51.45957370042624</v>
      </c>
      <c r="BZ39" s="5">
        <v>24</v>
      </c>
      <c r="CA39" s="5" t="s">
        <v>165</v>
      </c>
      <c r="CB39" s="5">
        <v>2.2690000000000001</v>
      </c>
      <c r="CC39" s="5">
        <v>432638</v>
      </c>
      <c r="CD39" s="5">
        <v>1000</v>
      </c>
      <c r="CE39" s="5">
        <f t="shared" si="21"/>
        <v>86527600</v>
      </c>
      <c r="CF39" s="5">
        <v>1.6199477532451023</v>
      </c>
      <c r="CG39" s="5">
        <f t="shared" si="22"/>
        <v>140170191.21369091</v>
      </c>
      <c r="CH39" s="5">
        <f t="shared" si="23"/>
        <v>30.281635070758604</v>
      </c>
      <c r="CI39" s="5">
        <f t="shared" si="122"/>
        <v>9.9873466592211759</v>
      </c>
      <c r="CK39" s="5">
        <v>24</v>
      </c>
      <c r="CL39" s="5" t="s">
        <v>165</v>
      </c>
      <c r="CM39" s="5">
        <v>2.3170000000000002</v>
      </c>
      <c r="CN39" s="5">
        <v>53561584</v>
      </c>
      <c r="CO39" s="5">
        <v>1000</v>
      </c>
      <c r="CP39" s="5">
        <f t="shared" si="24"/>
        <v>10712316800</v>
      </c>
      <c r="CQ39" s="5">
        <v>1.6199477532451023</v>
      </c>
      <c r="CR39" s="5">
        <f t="shared" si="25"/>
        <v>17353393532.209763</v>
      </c>
      <c r="CS39" s="5">
        <f t="shared" si="26"/>
        <v>1355.0808900999707</v>
      </c>
      <c r="CT39" s="5">
        <f t="shared" si="123"/>
        <v>446.92641494062354</v>
      </c>
      <c r="CV39" s="5">
        <v>24</v>
      </c>
      <c r="CW39" s="5" t="s">
        <v>165</v>
      </c>
      <c r="CX39" s="5">
        <v>2.323</v>
      </c>
      <c r="CY39" s="5">
        <v>1320252</v>
      </c>
      <c r="CZ39" s="5">
        <v>1000</v>
      </c>
      <c r="DA39" s="5">
        <f t="shared" si="27"/>
        <v>264050400</v>
      </c>
      <c r="DB39" s="5">
        <v>1.6199477532451023</v>
      </c>
      <c r="DC39" s="5">
        <f t="shared" si="28"/>
        <v>427747852.22347057</v>
      </c>
      <c r="DD39" s="5">
        <f t="shared" si="29"/>
        <v>50.666944656964176</v>
      </c>
      <c r="DE39" s="5">
        <f t="shared" si="124"/>
        <v>16.710733725911666</v>
      </c>
      <c r="DG39" s="5">
        <v>24</v>
      </c>
      <c r="DH39" s="5" t="s">
        <v>165</v>
      </c>
      <c r="DI39" s="5">
        <v>2.4129999999999998</v>
      </c>
      <c r="DJ39" s="5">
        <v>242653</v>
      </c>
      <c r="DK39" s="5">
        <v>1000</v>
      </c>
      <c r="DL39" s="5">
        <f t="shared" si="30"/>
        <v>48530600</v>
      </c>
      <c r="DM39" s="5">
        <v>1.6199477532451023</v>
      </c>
      <c r="DN39" s="5">
        <f t="shared" si="31"/>
        <v>78617036.43363677</v>
      </c>
      <c r="DO39" s="5">
        <f t="shared" si="32"/>
        <v>5.1280338978060014</v>
      </c>
      <c r="DP39" s="5">
        <f t="shared" si="125"/>
        <v>1.6913040560046178</v>
      </c>
      <c r="DR39" s="5">
        <v>24</v>
      </c>
      <c r="DS39" s="5" t="s">
        <v>165</v>
      </c>
      <c r="DT39" s="5">
        <v>3.5649999999999999</v>
      </c>
      <c r="DU39" s="5">
        <v>995018</v>
      </c>
      <c r="DV39" s="5">
        <v>1000</v>
      </c>
      <c r="DW39" s="5">
        <f t="shared" si="33"/>
        <v>199003600</v>
      </c>
      <c r="DX39" s="5">
        <v>1.6199477532451023</v>
      </c>
      <c r="DY39" s="5">
        <f t="shared" si="34"/>
        <v>322375434.70768702</v>
      </c>
      <c r="DZ39" s="5">
        <f t="shared" si="35"/>
        <v>258.02226844843688</v>
      </c>
      <c r="EA39" s="5">
        <f t="shared" si="126"/>
        <v>85.09969276003855</v>
      </c>
      <c r="EC39" s="5">
        <v>24</v>
      </c>
      <c r="ED39" s="5" t="s">
        <v>165</v>
      </c>
      <c r="EE39" s="5">
        <v>2.2109999999999999</v>
      </c>
      <c r="EF39" s="5">
        <v>4460728</v>
      </c>
      <c r="EG39" s="5">
        <v>1000</v>
      </c>
      <c r="EH39" s="5">
        <f t="shared" si="36"/>
        <v>892145600</v>
      </c>
      <c r="EI39" s="5">
        <v>1.6199477532451023</v>
      </c>
      <c r="EJ39" s="5">
        <f t="shared" si="37"/>
        <v>1445229260.2875037</v>
      </c>
      <c r="EK39" s="5">
        <f t="shared" si="38"/>
        <v>155.80139694356487</v>
      </c>
      <c r="EL39" s="5">
        <f t="shared" si="127"/>
        <v>51.385685007772054</v>
      </c>
      <c r="EN39" s="5">
        <v>24</v>
      </c>
      <c r="EO39" s="5" t="s">
        <v>165</v>
      </c>
      <c r="EP39" s="5">
        <v>3.504</v>
      </c>
      <c r="EQ39" s="5">
        <v>280597</v>
      </c>
      <c r="ER39" s="5">
        <v>1000</v>
      </c>
      <c r="ES39" s="5">
        <f t="shared" si="39"/>
        <v>56119400</v>
      </c>
      <c r="ET39" s="5">
        <v>1.6199477532451023</v>
      </c>
      <c r="EU39" s="5">
        <f t="shared" si="40"/>
        <v>90910495.943463191</v>
      </c>
      <c r="EV39" s="5">
        <f t="shared" si="41"/>
        <v>5.4040697662411183</v>
      </c>
      <c r="EW39" s="5">
        <f t="shared" si="128"/>
        <v>1.7823449097101314</v>
      </c>
      <c r="EY39" s="5">
        <v>24</v>
      </c>
      <c r="EZ39" s="5" t="s">
        <v>165</v>
      </c>
      <c r="FA39" s="5">
        <v>4.141</v>
      </c>
      <c r="FB39" s="5">
        <v>2386464</v>
      </c>
      <c r="FC39" s="5">
        <v>1000</v>
      </c>
      <c r="FD39" s="5">
        <f t="shared" si="42"/>
        <v>477292800</v>
      </c>
      <c r="FE39" s="5">
        <v>1.6199477532451023</v>
      </c>
      <c r="FF39" s="5">
        <f t="shared" si="43"/>
        <v>773189399.00006402</v>
      </c>
      <c r="FG39" s="5">
        <f t="shared" si="44"/>
        <v>31.150454345801336</v>
      </c>
      <c r="FH39" s="5">
        <f t="shared" si="129"/>
        <v>10.273896552045295</v>
      </c>
      <c r="FJ39" s="5">
        <v>24</v>
      </c>
      <c r="FK39" s="5" t="s">
        <v>165</v>
      </c>
      <c r="FL39" s="5">
        <v>3.8860000000000001</v>
      </c>
      <c r="FM39" s="5">
        <v>637141</v>
      </c>
      <c r="FN39" s="5">
        <v>1000</v>
      </c>
      <c r="FO39" s="5">
        <f t="shared" si="45"/>
        <v>127428200</v>
      </c>
      <c r="FP39" s="5">
        <v>1.6199477532451023</v>
      </c>
      <c r="FQ39" s="5">
        <f t="shared" si="46"/>
        <v>206427026.29006755</v>
      </c>
      <c r="FR39" s="5">
        <f t="shared" si="47"/>
        <v>8.8252878553652678</v>
      </c>
      <c r="FS39" s="5">
        <f t="shared" si="130"/>
        <v>2.9107149918750883</v>
      </c>
      <c r="FU39" s="5">
        <v>24</v>
      </c>
      <c r="FV39" s="5" t="s">
        <v>165</v>
      </c>
      <c r="FW39" s="5">
        <v>4.1749999999999998</v>
      </c>
      <c r="FX39" s="5">
        <v>177694</v>
      </c>
      <c r="FY39" s="5">
        <v>1000</v>
      </c>
      <c r="FZ39" s="5">
        <f t="shared" si="48"/>
        <v>35538800</v>
      </c>
      <c r="GA39" s="5">
        <v>1.6199477532451023</v>
      </c>
      <c r="GB39" s="5">
        <f t="shared" si="49"/>
        <v>57570999.213027045</v>
      </c>
      <c r="GC39" s="5">
        <f t="shared" si="50"/>
        <v>6.7320805565963564</v>
      </c>
      <c r="GD39" s="5">
        <f t="shared" si="131"/>
        <v>2.2203431914895635</v>
      </c>
      <c r="GF39" s="5">
        <v>24</v>
      </c>
      <c r="GG39" s="5" t="s">
        <v>165</v>
      </c>
      <c r="GH39" s="5">
        <v>5.2850000000000001</v>
      </c>
      <c r="GI39" s="5">
        <v>98723</v>
      </c>
      <c r="GJ39" s="5">
        <v>1000</v>
      </c>
      <c r="GK39" s="5">
        <f t="shared" si="51"/>
        <v>19744600</v>
      </c>
      <c r="GL39" s="5">
        <v>1.6199477532451023</v>
      </c>
      <c r="GM39" s="5">
        <f t="shared" si="52"/>
        <v>31985220.408723246</v>
      </c>
      <c r="GN39" s="5">
        <f t="shared" si="53"/>
        <v>5.9107113434746861</v>
      </c>
      <c r="GO39" s="5">
        <f t="shared" si="132"/>
        <v>1.9494430552357143</v>
      </c>
      <c r="GQ39" s="5">
        <v>24</v>
      </c>
      <c r="GR39" s="5" t="s">
        <v>165</v>
      </c>
      <c r="GS39" s="5">
        <v>6.0259999999999998</v>
      </c>
      <c r="GT39" s="5">
        <v>349627</v>
      </c>
      <c r="GU39" s="5">
        <v>1000</v>
      </c>
      <c r="GV39" s="5">
        <f t="shared" si="54"/>
        <v>69925400</v>
      </c>
      <c r="GW39" s="5">
        <v>1.6199477532451023</v>
      </c>
      <c r="GX39" s="5">
        <f t="shared" si="55"/>
        <v>113275494.62476508</v>
      </c>
      <c r="GY39" s="5">
        <f t="shared" si="56"/>
        <v>7.4655794544436764</v>
      </c>
      <c r="GZ39" s="5">
        <f t="shared" si="133"/>
        <v>2.4622623530487058</v>
      </c>
      <c r="HB39" s="5">
        <v>24</v>
      </c>
      <c r="HC39" s="5" t="s">
        <v>165</v>
      </c>
      <c r="HD39" s="5">
        <v>6.3890000000000002</v>
      </c>
      <c r="HE39" s="5">
        <v>503276</v>
      </c>
      <c r="HF39" s="5">
        <v>1000</v>
      </c>
      <c r="HG39" s="5">
        <f t="shared" si="57"/>
        <v>100655200</v>
      </c>
      <c r="HH39" s="5">
        <v>1.6199477532451023</v>
      </c>
      <c r="HI39" s="5">
        <f t="shared" si="58"/>
        <v>163056165.09243643</v>
      </c>
      <c r="HJ39" s="5">
        <f t="shared" si="59"/>
        <v>8.0931839475140972</v>
      </c>
      <c r="HK39" s="5">
        <f t="shared" si="134"/>
        <v>2.6692559193648075</v>
      </c>
      <c r="HM39" s="5">
        <v>24</v>
      </c>
      <c r="HN39" s="5" t="s">
        <v>165</v>
      </c>
      <c r="HO39" s="5">
        <v>7.0149999999999997</v>
      </c>
      <c r="HP39" s="5">
        <v>337794</v>
      </c>
      <c r="HQ39" s="5">
        <v>1000</v>
      </c>
      <c r="HR39" s="5">
        <f t="shared" si="60"/>
        <v>67558800</v>
      </c>
      <c r="HS39" s="5">
        <v>1.6199477532451023</v>
      </c>
      <c r="HT39" s="5">
        <f t="shared" si="61"/>
        <v>109441726.27193522</v>
      </c>
      <c r="HU39" s="5">
        <f t="shared" si="62"/>
        <v>8.9816376475961199</v>
      </c>
      <c r="HV39" s="5">
        <f t="shared" si="135"/>
        <v>2.9622815460409364</v>
      </c>
      <c r="HX39" s="5">
        <v>24</v>
      </c>
      <c r="HY39" s="5" t="s">
        <v>165</v>
      </c>
      <c r="HZ39" s="5">
        <v>9.1519999999999992</v>
      </c>
      <c r="IA39" s="5">
        <v>165130</v>
      </c>
      <c r="IB39" s="5">
        <v>1000</v>
      </c>
      <c r="IC39" s="5">
        <f t="shared" si="63"/>
        <v>33026000</v>
      </c>
      <c r="ID39" s="5">
        <v>1.6199477532451023</v>
      </c>
      <c r="IE39" s="5">
        <f t="shared" si="64"/>
        <v>53500394.498672746</v>
      </c>
      <c r="IF39" s="5">
        <f t="shared" si="65"/>
        <v>3.6753107734808119</v>
      </c>
      <c r="IG39" s="5">
        <f t="shared" si="136"/>
        <v>1.2121737379554129</v>
      </c>
      <c r="II39" s="5">
        <v>24</v>
      </c>
      <c r="IJ39" s="5" t="s">
        <v>165</v>
      </c>
      <c r="IK39" s="5">
        <v>1.5629999999999999</v>
      </c>
      <c r="IL39" s="5">
        <v>153498</v>
      </c>
      <c r="IM39" s="5">
        <v>1000</v>
      </c>
      <c r="IN39" s="5">
        <f t="shared" si="66"/>
        <v>306996000</v>
      </c>
      <c r="IO39" s="5">
        <v>1.6199477532451023</v>
      </c>
      <c r="IP39" s="5">
        <f t="shared" si="67"/>
        <v>497317480.45523345</v>
      </c>
      <c r="IQ39" s="5">
        <f t="shared" si="68"/>
        <v>18691.156888771548</v>
      </c>
      <c r="IR39" s="5">
        <f t="shared" si="137"/>
        <v>6164.6295807294018</v>
      </c>
      <c r="IT39" s="5">
        <v>24</v>
      </c>
      <c r="IU39" s="5" t="s">
        <v>165</v>
      </c>
      <c r="IX39" s="5">
        <v>1000</v>
      </c>
      <c r="IY39" s="5">
        <f t="shared" si="69"/>
        <v>0</v>
      </c>
      <c r="IZ39" s="5">
        <v>1.6199477532451023</v>
      </c>
      <c r="JA39" s="5">
        <f t="shared" si="70"/>
        <v>0</v>
      </c>
      <c r="JB39" s="5" t="e">
        <f t="shared" si="71"/>
        <v>#DIV/0!</v>
      </c>
      <c r="JC39" s="5" t="e">
        <f t="shared" si="138"/>
        <v>#DIV/0!</v>
      </c>
      <c r="JE39" s="5">
        <v>24</v>
      </c>
      <c r="JF39" s="5" t="s">
        <v>165</v>
      </c>
      <c r="JG39" s="5">
        <v>2.125</v>
      </c>
      <c r="JH39" s="5">
        <v>16469</v>
      </c>
      <c r="JI39" s="5">
        <v>1000</v>
      </c>
      <c r="JJ39" s="5">
        <f t="shared" si="72"/>
        <v>3293800</v>
      </c>
      <c r="JK39" s="5">
        <v>1.6199477532451023</v>
      </c>
      <c r="JL39" s="5">
        <f t="shared" si="73"/>
        <v>5335783.9096387178</v>
      </c>
      <c r="JM39" s="5">
        <f t="shared" si="74"/>
        <v>409.008666462669</v>
      </c>
      <c r="JN39" s="5">
        <f t="shared" si="139"/>
        <v>134.8973174349172</v>
      </c>
      <c r="JP39" s="5">
        <v>24</v>
      </c>
      <c r="JQ39" s="5" t="s">
        <v>165</v>
      </c>
      <c r="JR39" s="5">
        <v>2.2290000000000001</v>
      </c>
      <c r="JS39" s="5">
        <v>322253</v>
      </c>
      <c r="JT39" s="5">
        <v>1000</v>
      </c>
      <c r="JU39" s="5">
        <f t="shared" si="75"/>
        <v>64450600</v>
      </c>
      <c r="JV39" s="5">
        <v>1.6199477532451023</v>
      </c>
      <c r="JW39" s="5">
        <f t="shared" si="76"/>
        <v>104406604.66529879</v>
      </c>
      <c r="JX39" s="5">
        <f t="shared" si="77"/>
        <v>195.36718036245952</v>
      </c>
      <c r="JY39" s="5">
        <f t="shared" si="140"/>
        <v>64.435085871523583</v>
      </c>
      <c r="KA39" s="5">
        <v>24</v>
      </c>
      <c r="KB39" s="5" t="s">
        <v>165</v>
      </c>
      <c r="KC39" s="5">
        <v>2.4620000000000002</v>
      </c>
      <c r="KD39" s="5">
        <v>577120</v>
      </c>
      <c r="KE39" s="5">
        <v>1000</v>
      </c>
      <c r="KF39" s="5">
        <f t="shared" si="78"/>
        <v>115424000</v>
      </c>
      <c r="KG39" s="5">
        <v>1.6199477532451023</v>
      </c>
      <c r="KH39" s="5">
        <f t="shared" si="79"/>
        <v>186980849.4705627</v>
      </c>
      <c r="KI39" s="5">
        <f t="shared" si="80"/>
        <v>848.03397867117928</v>
      </c>
      <c r="KJ39" s="5">
        <f t="shared" si="141"/>
        <v>279.69458399445227</v>
      </c>
      <c r="KL39" s="5">
        <v>24</v>
      </c>
      <c r="KM39" s="5" t="s">
        <v>165</v>
      </c>
      <c r="KN39" s="5">
        <v>2.12</v>
      </c>
      <c r="KO39" s="5">
        <v>67239</v>
      </c>
      <c r="KP39" s="5">
        <v>1000</v>
      </c>
      <c r="KQ39" s="5">
        <f t="shared" si="81"/>
        <v>13447800</v>
      </c>
      <c r="KR39" s="5">
        <v>1.6199477532451023</v>
      </c>
      <c r="KS39" s="5">
        <f t="shared" si="82"/>
        <v>21784733.396089487</v>
      </c>
      <c r="KT39" s="5">
        <f t="shared" si="83"/>
        <v>31.401938044507386</v>
      </c>
      <c r="KU39" s="5">
        <f t="shared" si="142"/>
        <v>10.35683972444175</v>
      </c>
      <c r="KW39" s="5">
        <v>24</v>
      </c>
      <c r="KX39" s="5" t="s">
        <v>165</v>
      </c>
      <c r="KY39" s="5">
        <v>2.9740000000000002</v>
      </c>
      <c r="KZ39" s="5">
        <v>40307</v>
      </c>
      <c r="LA39" s="5">
        <v>1000</v>
      </c>
      <c r="LB39" s="5">
        <f t="shared" si="84"/>
        <v>8061400</v>
      </c>
      <c r="LC39" s="5">
        <v>1.6199477532451023</v>
      </c>
      <c r="LD39" s="5">
        <f>LB39*43</f>
        <v>346640200</v>
      </c>
      <c r="LE39" s="5">
        <f t="shared" si="85"/>
        <v>1870.7588323198984</v>
      </c>
      <c r="LF39" s="5">
        <f t="shared" si="143"/>
        <v>617.00489192608779</v>
      </c>
      <c r="LH39" s="5">
        <v>24</v>
      </c>
      <c r="LI39" s="5" t="s">
        <v>165</v>
      </c>
      <c r="LJ39" s="5">
        <v>3.806</v>
      </c>
      <c r="LK39" s="5">
        <v>80744</v>
      </c>
      <c r="LL39" s="5">
        <v>1000</v>
      </c>
      <c r="LM39" s="5">
        <f t="shared" si="86"/>
        <v>16148800</v>
      </c>
      <c r="LN39" s="5">
        <v>1.6199477532451023</v>
      </c>
      <c r="LO39" s="5">
        <f t="shared" si="87"/>
        <v>26160212.277604509</v>
      </c>
      <c r="LP39" s="5">
        <f t="shared" si="88"/>
        <v>769.72589852424824</v>
      </c>
      <c r="LQ39" s="5">
        <f t="shared" si="89"/>
        <v>253.86738077976523</v>
      </c>
      <c r="LS39" s="5">
        <v>24</v>
      </c>
      <c r="LT39" s="5" t="s">
        <v>165</v>
      </c>
      <c r="LU39" s="5">
        <v>4.1559999999999997</v>
      </c>
      <c r="LV39" s="5">
        <v>11265</v>
      </c>
      <c r="LW39" s="5">
        <v>1000</v>
      </c>
      <c r="LX39" s="5">
        <f t="shared" si="90"/>
        <v>2253000</v>
      </c>
      <c r="LY39" s="5">
        <v>1.6199477532451023</v>
      </c>
      <c r="LZ39" s="5">
        <f t="shared" si="91"/>
        <v>3649742.2880612155</v>
      </c>
      <c r="MA39" s="5">
        <f t="shared" si="92"/>
        <v>1.1465165442981318</v>
      </c>
      <c r="ME39" s="5">
        <v>24</v>
      </c>
      <c r="MF39" s="5" t="s">
        <v>165</v>
      </c>
      <c r="MG39" s="5">
        <v>1.893</v>
      </c>
      <c r="MH39" s="5">
        <v>362265</v>
      </c>
      <c r="MI39" s="5">
        <v>1000</v>
      </c>
      <c r="MJ39" s="5">
        <f t="shared" si="93"/>
        <v>72453000</v>
      </c>
      <c r="MK39" s="5">
        <v>1.6199477532451023</v>
      </c>
      <c r="ML39" s="5">
        <f t="shared" si="94"/>
        <v>117370074.56586739</v>
      </c>
      <c r="MM39" s="5">
        <f t="shared" si="95"/>
        <v>15.848522219867542</v>
      </c>
      <c r="MN39" s="5">
        <f t="shared" si="144"/>
        <v>5.2270851648639649</v>
      </c>
      <c r="MP39" s="5">
        <v>24</v>
      </c>
      <c r="MQ39" s="5" t="s">
        <v>165</v>
      </c>
      <c r="MR39" s="5">
        <v>1.7150000000000001</v>
      </c>
      <c r="MS39" s="5">
        <v>253063</v>
      </c>
      <c r="MT39" s="5">
        <v>1000</v>
      </c>
      <c r="MU39" s="5">
        <f t="shared" si="96"/>
        <v>50612600</v>
      </c>
      <c r="MV39" s="5">
        <v>1.6199477532451023</v>
      </c>
      <c r="MW39" s="5">
        <f t="shared" si="97"/>
        <v>81989767.655893072</v>
      </c>
      <c r="MX39" s="5">
        <f t="shared" si="98"/>
        <v>36.601586276751483</v>
      </c>
      <c r="MY39" s="5">
        <f t="shared" si="145"/>
        <v>12.071763283889011</v>
      </c>
      <c r="NB39" s="5">
        <v>24</v>
      </c>
      <c r="NC39" s="5" t="s">
        <v>165</v>
      </c>
      <c r="ND39" s="5">
        <v>1.9790000000000001</v>
      </c>
      <c r="NE39" s="5">
        <v>4209099</v>
      </c>
      <c r="NF39" s="5">
        <v>1000</v>
      </c>
      <c r="NG39" s="5">
        <f t="shared" si="99"/>
        <v>841819800</v>
      </c>
      <c r="NH39" s="5">
        <v>1.6199477532451023</v>
      </c>
      <c r="NI39" s="5">
        <f t="shared" si="100"/>
        <v>1363704093.6472414</v>
      </c>
      <c r="NJ39" s="5">
        <f t="shared" si="101"/>
        <v>115726.04092424762</v>
      </c>
      <c r="NK39" s="5">
        <f t="shared" si="146"/>
        <v>38168.219302192483</v>
      </c>
      <c r="NM39" s="5">
        <v>24</v>
      </c>
      <c r="NN39" s="5" t="s">
        <v>165</v>
      </c>
      <c r="NO39" s="5">
        <v>3.0009999999999999</v>
      </c>
      <c r="NP39" s="5">
        <v>11372</v>
      </c>
      <c r="NQ39" s="5">
        <v>1000</v>
      </c>
      <c r="NR39" s="5">
        <f t="shared" si="102"/>
        <v>2274400</v>
      </c>
      <c r="NS39" s="5">
        <v>1.6199477532451023</v>
      </c>
      <c r="NT39" s="5">
        <f t="shared" si="103"/>
        <v>3684409.1699806605</v>
      </c>
      <c r="NU39" s="5">
        <f t="shared" si="104"/>
        <v>0.83530801509206309</v>
      </c>
      <c r="NV39" s="5">
        <f t="shared" si="147"/>
        <v>0.27549736645516593</v>
      </c>
      <c r="NX39" s="5">
        <v>24</v>
      </c>
      <c r="NY39" s="5" t="s">
        <v>165</v>
      </c>
      <c r="NZ39" s="5">
        <v>1.7549999999999999</v>
      </c>
      <c r="OA39" s="5">
        <v>49889</v>
      </c>
      <c r="OB39" s="5">
        <v>1000</v>
      </c>
      <c r="OC39" s="5">
        <f t="shared" si="105"/>
        <v>9977800</v>
      </c>
      <c r="OD39" s="5">
        <v>1.6199477532451023</v>
      </c>
      <c r="OE39" s="5">
        <f t="shared" si="106"/>
        <v>16163514.692328982</v>
      </c>
      <c r="OF39" s="5" t="e">
        <f t="shared" si="107"/>
        <v>#DIV/0!</v>
      </c>
      <c r="OI39" s="5">
        <v>24</v>
      </c>
      <c r="OJ39" s="5" t="s">
        <v>165</v>
      </c>
      <c r="OK39" s="5">
        <v>5.0970000000000004</v>
      </c>
      <c r="OL39" s="5">
        <v>257943</v>
      </c>
      <c r="OM39" s="5">
        <v>1000</v>
      </c>
      <c r="ON39" s="5">
        <f t="shared" si="108"/>
        <v>51588600</v>
      </c>
      <c r="OO39" s="5">
        <v>1.6199477532451023</v>
      </c>
      <c r="OP39" s="5">
        <f t="shared" si="109"/>
        <v>83570836.663060293</v>
      </c>
      <c r="OQ39" s="5" t="e">
        <f t="shared" si="110"/>
        <v>#DIV/0!</v>
      </c>
      <c r="OT39" s="5">
        <v>24</v>
      </c>
      <c r="OU39" s="5" t="s">
        <v>165</v>
      </c>
      <c r="OV39" s="5">
        <v>5.1050000000000004</v>
      </c>
      <c r="OW39" s="5">
        <v>706899</v>
      </c>
      <c r="OX39" s="5">
        <v>1000</v>
      </c>
      <c r="OY39" s="5">
        <f t="shared" si="111"/>
        <v>141379800</v>
      </c>
      <c r="OZ39" s="5">
        <v>1.6199477532451023</v>
      </c>
      <c r="PA39" s="5">
        <f t="shared" si="112"/>
        <v>229027889.36424193</v>
      </c>
      <c r="PB39" s="5" t="e">
        <f t="shared" si="113"/>
        <v>#DIV/0!</v>
      </c>
      <c r="PE39" s="5">
        <v>24</v>
      </c>
      <c r="PF39" s="5" t="s">
        <v>165</v>
      </c>
      <c r="PG39" s="5">
        <v>5.1020000000000003</v>
      </c>
      <c r="PH39" s="5">
        <v>17095915</v>
      </c>
      <c r="PI39" s="5">
        <v>1000</v>
      </c>
      <c r="PJ39" s="5">
        <f t="shared" si="114"/>
        <v>3419183000</v>
      </c>
      <c r="PK39" s="5">
        <v>1.6199477532451023</v>
      </c>
      <c r="PL39" s="5">
        <f t="shared" si="115"/>
        <v>5538897818.7838488</v>
      </c>
      <c r="PM39" s="5" t="e">
        <f t="shared" si="116"/>
        <v>#DIV/0!</v>
      </c>
      <c r="PP39" s="4"/>
      <c r="PQ39" s="4"/>
      <c r="PR39" s="4"/>
      <c r="PS39" s="4"/>
      <c r="PT39" s="4"/>
      <c r="PU39" s="4"/>
      <c r="PV39" s="4"/>
      <c r="PW39" s="4"/>
      <c r="PX39" s="4"/>
      <c r="PY39" s="4"/>
    </row>
    <row r="40" spans="1:441" s="5" customFormat="1" x14ac:dyDescent="0.5">
      <c r="A40" s="5">
        <v>0.67567567567567566</v>
      </c>
      <c r="C40" s="5">
        <v>21</v>
      </c>
      <c r="D40" s="5" t="s">
        <v>240</v>
      </c>
      <c r="E40" s="5">
        <v>4.4050000000000002</v>
      </c>
      <c r="F40" s="5">
        <v>16480561</v>
      </c>
      <c r="G40" s="5">
        <f t="shared" si="0"/>
        <v>1.5195383943544154</v>
      </c>
      <c r="H40" s="5">
        <f t="shared" si="1"/>
        <v>3296112200</v>
      </c>
      <c r="K40" s="5">
        <v>37</v>
      </c>
      <c r="L40" s="5" t="s">
        <v>166</v>
      </c>
      <c r="M40" s="5">
        <v>2.2090000000000001</v>
      </c>
      <c r="N40" s="5">
        <v>20699</v>
      </c>
      <c r="O40" s="5">
        <v>1000</v>
      </c>
      <c r="P40" s="5">
        <f t="shared" si="2"/>
        <v>4139800</v>
      </c>
      <c r="Q40" s="5">
        <v>1.5856460357548912</v>
      </c>
      <c r="R40" s="5">
        <f t="shared" ref="R40:R49" si="148">P40*Q40</f>
        <v>6564257.4588180985</v>
      </c>
      <c r="S40" s="5">
        <f t="shared" ref="S40:S49" si="149">(R40*1)/N$13</f>
        <v>4.54267742325837</v>
      </c>
      <c r="T40" s="5">
        <f t="shared" si="5"/>
        <v>3.0693766373367364</v>
      </c>
      <c r="W40" s="5">
        <v>37</v>
      </c>
      <c r="X40" s="5" t="s">
        <v>166</v>
      </c>
      <c r="Y40" s="5">
        <v>2.08</v>
      </c>
      <c r="Z40" s="5">
        <v>613974</v>
      </c>
      <c r="AA40" s="5">
        <v>1000</v>
      </c>
      <c r="AB40" s="5">
        <f t="shared" si="6"/>
        <v>122794800</v>
      </c>
      <c r="AC40" s="5">
        <v>1.5856460357548912</v>
      </c>
      <c r="AD40" s="5">
        <f t="shared" ref="AD40:AD49" si="150">AB40*AC40</f>
        <v>194709087.83131471</v>
      </c>
      <c r="AE40" s="5">
        <f t="shared" ref="AE40:AE49" si="151">(AD40*1)/Z$13</f>
        <v>76.446787188601249</v>
      </c>
      <c r="AF40" s="5">
        <f t="shared" si="117"/>
        <v>51.653234586892737</v>
      </c>
      <c r="AH40" s="5">
        <v>37</v>
      </c>
      <c r="AI40" s="5" t="s">
        <v>166</v>
      </c>
      <c r="AJ40" s="5">
        <v>2.1739999999999999</v>
      </c>
      <c r="AK40" s="5">
        <v>412630</v>
      </c>
      <c r="AL40" s="5">
        <v>1000</v>
      </c>
      <c r="AM40" s="5">
        <f t="shared" si="9"/>
        <v>82526000</v>
      </c>
      <c r="AN40" s="5">
        <v>1.5856460357548912</v>
      </c>
      <c r="AO40" s="5">
        <f t="shared" ref="AO40:AO49" si="152">AM40*AN40</f>
        <v>130857024.74670815</v>
      </c>
      <c r="AP40" s="5">
        <f t="shared" ref="AP40:AP49" si="153">(AO40*1)/AK$13</f>
        <v>26.469070826037079</v>
      </c>
      <c r="AQ40" s="5">
        <f t="shared" si="118"/>
        <v>17.884507314889916</v>
      </c>
      <c r="AS40" s="5">
        <v>37</v>
      </c>
      <c r="AT40" s="5" t="s">
        <v>166</v>
      </c>
      <c r="AU40" s="5">
        <v>2.4569999999999999</v>
      </c>
      <c r="AV40" s="5">
        <v>310419</v>
      </c>
      <c r="AW40" s="5">
        <v>1000</v>
      </c>
      <c r="AX40" s="5">
        <f t="shared" si="12"/>
        <v>62083800</v>
      </c>
      <c r="AY40" s="5">
        <v>1.5856460357548912</v>
      </c>
      <c r="AZ40" s="5">
        <f t="shared" ref="AZ40:AZ49" si="154">AX40*AY40</f>
        <v>98442931.354599506</v>
      </c>
      <c r="BA40" s="5">
        <f t="shared" ref="BA40:BA49" si="155">(AZ40*1)/AV$13</f>
        <v>34.372321871147612</v>
      </c>
      <c r="BB40" s="5">
        <f t="shared" si="119"/>
        <v>23.224541804829467</v>
      </c>
      <c r="BD40" s="5">
        <v>37</v>
      </c>
      <c r="BE40" s="5" t="s">
        <v>166</v>
      </c>
      <c r="BF40" s="5">
        <v>2.2970000000000002</v>
      </c>
      <c r="BG40" s="5">
        <v>37429</v>
      </c>
      <c r="BH40" s="5">
        <v>1000</v>
      </c>
      <c r="BI40" s="5">
        <f t="shared" si="15"/>
        <v>7485800</v>
      </c>
      <c r="BJ40" s="5">
        <v>1.5856460357548912</v>
      </c>
      <c r="BK40" s="5">
        <f t="shared" ref="BK40:BK49" si="156">BI40*BJ40</f>
        <v>11869829.094453964</v>
      </c>
      <c r="BL40" s="5">
        <f t="shared" ref="BL40:BL49" si="157">(BK40*1)/BG$13</f>
        <v>15.125878679600049</v>
      </c>
      <c r="BM40" s="5">
        <f t="shared" si="120"/>
        <v>10.220188297027059</v>
      </c>
      <c r="BO40" s="5">
        <v>37</v>
      </c>
      <c r="BP40" s="5" t="s">
        <v>166</v>
      </c>
      <c r="BQ40" s="5">
        <v>2.2050000000000001</v>
      </c>
      <c r="BR40" s="5">
        <v>772625</v>
      </c>
      <c r="BS40" s="5">
        <v>1000</v>
      </c>
      <c r="BT40" s="5">
        <f t="shared" si="18"/>
        <v>154525000</v>
      </c>
      <c r="BU40" s="5">
        <v>1.5856460357548912</v>
      </c>
      <c r="BV40" s="5">
        <f t="shared" ref="BV40:BV49" si="158">BT40*BU40</f>
        <v>245021953.67502457</v>
      </c>
      <c r="BW40" s="5">
        <f t="shared" ref="BW40:BW49" si="159">(BV40*1)/BR$13</f>
        <v>26.622410820880049</v>
      </c>
      <c r="BX40" s="5">
        <f t="shared" si="121"/>
        <v>17.988115419513544</v>
      </c>
      <c r="BZ40" s="5">
        <v>37</v>
      </c>
      <c r="CA40" s="5" t="s">
        <v>166</v>
      </c>
      <c r="CB40" s="5">
        <v>2.274</v>
      </c>
      <c r="CC40" s="5">
        <v>207223</v>
      </c>
      <c r="CD40" s="5">
        <v>1000</v>
      </c>
      <c r="CE40" s="5">
        <f t="shared" si="21"/>
        <v>41444600</v>
      </c>
      <c r="CF40" s="5">
        <v>1.5856460357548912</v>
      </c>
      <c r="CG40" s="5">
        <f t="shared" ref="CG40:CG49" si="160">CE40*CF40</f>
        <v>65716465.693447165</v>
      </c>
      <c r="CH40" s="5">
        <f t="shared" ref="CH40:CH49" si="161">(CG40*1)/CC$13</f>
        <v>14.197041575232038</v>
      </c>
      <c r="CI40" s="5">
        <f t="shared" si="122"/>
        <v>9.5925956589405654</v>
      </c>
      <c r="CK40" s="5">
        <v>37</v>
      </c>
      <c r="CL40" s="5" t="s">
        <v>166</v>
      </c>
      <c r="CM40" s="5">
        <v>2.3119999999999998</v>
      </c>
      <c r="CN40" s="5">
        <v>36294941</v>
      </c>
      <c r="CO40" s="5">
        <v>1000</v>
      </c>
      <c r="CP40" s="5">
        <f t="shared" si="24"/>
        <v>7258988200</v>
      </c>
      <c r="CQ40" s="5">
        <v>1.5856460357548912</v>
      </c>
      <c r="CR40" s="5">
        <f t="shared" ref="CR40:CR49" si="162">CP40*CQ40</f>
        <v>11510185862.921534</v>
      </c>
      <c r="CS40" s="5">
        <f t="shared" ref="CS40:CS49" si="163">(CR40*1)/CN$13</f>
        <v>898.80016121306028</v>
      </c>
      <c r="CT40" s="5">
        <f t="shared" si="123"/>
        <v>607.29740622504073</v>
      </c>
      <c r="CV40" s="5">
        <v>37</v>
      </c>
      <c r="CW40" s="5" t="s">
        <v>166</v>
      </c>
      <c r="CX40" s="5">
        <v>2.3250000000000002</v>
      </c>
      <c r="CY40" s="5">
        <v>337914</v>
      </c>
      <c r="CZ40" s="5">
        <v>1000</v>
      </c>
      <c r="DA40" s="5">
        <f t="shared" si="27"/>
        <v>67582800</v>
      </c>
      <c r="DB40" s="5">
        <v>1.5856460357548912</v>
      </c>
      <c r="DC40" s="5">
        <f t="shared" ref="DC40:DC49" si="164">DA40*DB40</f>
        <v>107162398.90521565</v>
      </c>
      <c r="DD40" s="5">
        <f t="shared" ref="DD40:DD49" si="165">(DC40*1)/CY$13</f>
        <v>12.69343915209531</v>
      </c>
      <c r="DE40" s="5">
        <f t="shared" si="124"/>
        <v>8.5766480757400743</v>
      </c>
      <c r="DG40" s="5">
        <v>37</v>
      </c>
      <c r="DH40" s="5" t="s">
        <v>166</v>
      </c>
      <c r="DI40" s="5">
        <v>2.42</v>
      </c>
      <c r="DJ40" s="5">
        <v>305814</v>
      </c>
      <c r="DK40" s="5">
        <v>1000</v>
      </c>
      <c r="DL40" s="5">
        <f t="shared" si="30"/>
        <v>61162800</v>
      </c>
      <c r="DM40" s="5">
        <v>1.5856460357548912</v>
      </c>
      <c r="DN40" s="5">
        <f t="shared" ref="DN40:DN49" si="166">DL40*DM40</f>
        <v>96982551.35566926</v>
      </c>
      <c r="DO40" s="5">
        <f t="shared" ref="DO40:DO49" si="167">(DN40*1)/DJ$13</f>
        <v>6.3259801362188943</v>
      </c>
      <c r="DP40" s="5">
        <f t="shared" si="125"/>
        <v>4.2743109028506039</v>
      </c>
      <c r="DR40" s="5">
        <v>37</v>
      </c>
      <c r="DS40" s="5" t="s">
        <v>166</v>
      </c>
      <c r="DT40" s="5">
        <v>3.5379999999999998</v>
      </c>
      <c r="DU40" s="5">
        <v>371784</v>
      </c>
      <c r="DV40" s="5">
        <v>1000</v>
      </c>
      <c r="DW40" s="5">
        <f t="shared" si="33"/>
        <v>74356800</v>
      </c>
      <c r="DX40" s="5">
        <v>1.5856460357548912</v>
      </c>
      <c r="DY40" s="5">
        <f t="shared" ref="DY40:DY49" si="168">DW40*DX40</f>
        <v>117903565.1514193</v>
      </c>
      <c r="DZ40" s="5">
        <f t="shared" si="35"/>
        <v>94.367442625124667</v>
      </c>
      <c r="EA40" s="5">
        <f t="shared" si="126"/>
        <v>63.761785557516667</v>
      </c>
      <c r="EC40" s="5">
        <v>37</v>
      </c>
      <c r="ED40" s="5" t="s">
        <v>166</v>
      </c>
      <c r="EE40" s="5">
        <v>2.1989999999999998</v>
      </c>
      <c r="EF40" s="5">
        <v>788279</v>
      </c>
      <c r="EG40" s="5">
        <v>1000</v>
      </c>
      <c r="EH40" s="5">
        <f t="shared" si="36"/>
        <v>157655800</v>
      </c>
      <c r="EI40" s="5">
        <v>1.5856460357548912</v>
      </c>
      <c r="EJ40" s="5">
        <f t="shared" ref="EJ40:EJ49" si="169">EH40*EI40</f>
        <v>249986294.28376597</v>
      </c>
      <c r="EK40" s="5">
        <f t="shared" ref="EK40:EK49" si="170">(EJ40*1)/EF$13</f>
        <v>26.949505477357803</v>
      </c>
      <c r="EL40" s="5">
        <f t="shared" si="127"/>
        <v>18.209125322539055</v>
      </c>
      <c r="EN40" s="5">
        <v>37</v>
      </c>
      <c r="EO40" s="5" t="s">
        <v>166</v>
      </c>
      <c r="EP40" s="5">
        <v>3.4870000000000001</v>
      </c>
      <c r="EQ40" s="5">
        <v>164350</v>
      </c>
      <c r="ER40" s="5">
        <v>1000</v>
      </c>
      <c r="ES40" s="5">
        <f t="shared" si="39"/>
        <v>32870000</v>
      </c>
      <c r="ET40" s="5">
        <v>1.5856460357548912</v>
      </c>
      <c r="EU40" s="5">
        <f t="shared" ref="EU40:EU49" si="171">ES40*ET40</f>
        <v>52120185.195263274</v>
      </c>
      <c r="EV40" s="5">
        <f t="shared" ref="EV40:EV49" si="172">(EU40*1)/EQ$13</f>
        <v>3.0982244030411397</v>
      </c>
      <c r="EW40" s="5">
        <f t="shared" si="128"/>
        <v>2.0933948669196889</v>
      </c>
      <c r="EY40" s="5">
        <v>37</v>
      </c>
      <c r="EZ40" s="5" t="s">
        <v>166</v>
      </c>
      <c r="FA40" s="5">
        <v>4.1440000000000001</v>
      </c>
      <c r="FB40" s="5">
        <v>836345</v>
      </c>
      <c r="FC40" s="5">
        <v>1000</v>
      </c>
      <c r="FD40" s="5">
        <f t="shared" si="42"/>
        <v>167269000</v>
      </c>
      <c r="FE40" s="5">
        <v>1.5856460357548912</v>
      </c>
      <c r="FF40" s="5">
        <f t="shared" ref="FF40:FF49" si="173">FD40*FE40</f>
        <v>265229426.7546849</v>
      </c>
      <c r="FG40" s="5">
        <f t="shared" ref="FG40:FG49" si="174">(FF40*1)/FB$13</f>
        <v>10.685631696412054</v>
      </c>
      <c r="FH40" s="5">
        <f t="shared" si="129"/>
        <v>7.2200214164946308</v>
      </c>
      <c r="FJ40" s="5">
        <v>37</v>
      </c>
      <c r="FK40" s="5" t="s">
        <v>166</v>
      </c>
      <c r="FL40" s="5">
        <v>3.8940000000000001</v>
      </c>
      <c r="FM40" s="5">
        <v>652571</v>
      </c>
      <c r="FN40" s="5">
        <v>1000</v>
      </c>
      <c r="FO40" s="5">
        <f t="shared" si="45"/>
        <v>130514200</v>
      </c>
      <c r="FP40" s="5">
        <v>1.5856460357548912</v>
      </c>
      <c r="FQ40" s="5">
        <f t="shared" ref="FQ40:FQ49" si="175">FO40*FP40</f>
        <v>206949323.83972102</v>
      </c>
      <c r="FR40" s="5">
        <f t="shared" ref="FR40:FR49" si="176">(FQ40*1)/FM$13</f>
        <v>8.8476174228869482</v>
      </c>
      <c r="FS40" s="5">
        <f t="shared" si="130"/>
        <v>5.978119880329019</v>
      </c>
      <c r="FU40" s="5">
        <v>37</v>
      </c>
      <c r="FV40" s="5" t="s">
        <v>166</v>
      </c>
      <c r="FW40" s="5">
        <v>4.1689999999999996</v>
      </c>
      <c r="FX40" s="5">
        <v>74558</v>
      </c>
      <c r="FY40" s="5">
        <v>1000</v>
      </c>
      <c r="FZ40" s="5">
        <f t="shared" si="48"/>
        <v>14911600</v>
      </c>
      <c r="GA40" s="5">
        <v>1.5856460357548912</v>
      </c>
      <c r="GB40" s="5">
        <f t="shared" ref="GB40:GB49" si="177">FZ40*GA40</f>
        <v>23644519.426762637</v>
      </c>
      <c r="GC40" s="5">
        <f t="shared" ref="GC40:GC49" si="178">(GB40*1)/FX$13</f>
        <v>2.7648783533177825</v>
      </c>
      <c r="GD40" s="5">
        <f t="shared" si="131"/>
        <v>1.8681610495390422</v>
      </c>
      <c r="GF40" s="5">
        <v>37</v>
      </c>
      <c r="GG40" s="5" t="s">
        <v>166</v>
      </c>
      <c r="GH40" s="5">
        <v>5.282</v>
      </c>
      <c r="GI40" s="5">
        <v>76662</v>
      </c>
      <c r="GJ40" s="5">
        <v>1000</v>
      </c>
      <c r="GK40" s="5">
        <f t="shared" si="51"/>
        <v>15332400</v>
      </c>
      <c r="GL40" s="5">
        <v>1.5856460357548912</v>
      </c>
      <c r="GM40" s="5">
        <f t="shared" ref="GM40:GM49" si="179">GK40*GL40</f>
        <v>24311759.278608292</v>
      </c>
      <c r="GN40" s="5">
        <f t="shared" ref="GN40:GN49" si="180">(GM40*1)/GI$13</f>
        <v>4.4926934850417704</v>
      </c>
      <c r="GO40" s="5">
        <f t="shared" si="132"/>
        <v>3.0356037061093044</v>
      </c>
      <c r="GQ40" s="5">
        <v>37</v>
      </c>
      <c r="GR40" s="5" t="s">
        <v>166</v>
      </c>
      <c r="GS40" s="5">
        <v>6.0229999999999997</v>
      </c>
      <c r="GT40" s="5">
        <v>292037</v>
      </c>
      <c r="GU40" s="5">
        <v>1000</v>
      </c>
      <c r="GV40" s="5">
        <f t="shared" si="54"/>
        <v>58407400</v>
      </c>
      <c r="GW40" s="5">
        <v>1.5856460357548912</v>
      </c>
      <c r="GX40" s="5">
        <f t="shared" ref="GX40:GX49" si="181">GV40*GW40</f>
        <v>92613462.268750235</v>
      </c>
      <c r="GY40" s="5">
        <f t="shared" ref="GY40:GY49" si="182">(GX40*1)/GT$13</f>
        <v>6.1038193954380207</v>
      </c>
      <c r="GZ40" s="5">
        <f t="shared" si="133"/>
        <v>4.1242022942148786</v>
      </c>
      <c r="HB40" s="5">
        <v>37</v>
      </c>
      <c r="HC40" s="5" t="s">
        <v>166</v>
      </c>
      <c r="HD40" s="5">
        <v>6.3920000000000003</v>
      </c>
      <c r="HE40" s="5">
        <v>382294</v>
      </c>
      <c r="HF40" s="5">
        <v>1000</v>
      </c>
      <c r="HG40" s="5">
        <f t="shared" si="57"/>
        <v>76458800</v>
      </c>
      <c r="HH40" s="5">
        <v>1.5856460357548912</v>
      </c>
      <c r="HI40" s="5">
        <f t="shared" ref="HI40:HI49" si="183">HG40*HH40</f>
        <v>121236593.11857606</v>
      </c>
      <c r="HJ40" s="5">
        <f t="shared" ref="HJ40:HJ49" si="184">(HI40*1)/HE$13</f>
        <v>6.0174973986559896</v>
      </c>
      <c r="HK40" s="5">
        <f t="shared" si="134"/>
        <v>4.0658766207135066</v>
      </c>
      <c r="HM40" s="5">
        <v>37</v>
      </c>
      <c r="HN40" s="5" t="s">
        <v>166</v>
      </c>
      <c r="HO40" s="5">
        <v>7.0119999999999996</v>
      </c>
      <c r="HP40" s="5">
        <v>200785</v>
      </c>
      <c r="HQ40" s="5">
        <v>1000</v>
      </c>
      <c r="HR40" s="5">
        <f t="shared" si="60"/>
        <v>40157000</v>
      </c>
      <c r="HS40" s="5">
        <v>1.5856460357548912</v>
      </c>
      <c r="HT40" s="5">
        <f t="shared" ref="HT40:HT49" si="185">HR40*HS40</f>
        <v>63674787.857809164</v>
      </c>
      <c r="HU40" s="5">
        <f t="shared" ref="HU40:HU49" si="186">(HT40*1)/HP$13</f>
        <v>5.2256473952663862</v>
      </c>
      <c r="HV40" s="5">
        <f t="shared" si="135"/>
        <v>3.5308428346394503</v>
      </c>
      <c r="HX40" s="5">
        <v>37</v>
      </c>
      <c r="HY40" s="5" t="s">
        <v>166</v>
      </c>
      <c r="HZ40" s="5">
        <v>9.1370000000000005</v>
      </c>
      <c r="IA40" s="5">
        <v>89949</v>
      </c>
      <c r="IB40" s="5">
        <v>1000</v>
      </c>
      <c r="IC40" s="5">
        <f t="shared" si="63"/>
        <v>17989800</v>
      </c>
      <c r="ID40" s="5">
        <v>1.5856460357548912</v>
      </c>
      <c r="IE40" s="5">
        <f t="shared" ref="IE40:IE49" si="187">IC40*ID40</f>
        <v>28525455.05402334</v>
      </c>
      <c r="IF40" s="5">
        <f t="shared" ref="IF40:IF49" si="188">(IE40*1)/IA$13</f>
        <v>1.9596100787835415</v>
      </c>
      <c r="IG40" s="5">
        <f t="shared" si="136"/>
        <v>1.3240608640429334</v>
      </c>
      <c r="II40" s="5">
        <v>37</v>
      </c>
      <c r="IJ40" s="5" t="s">
        <v>166</v>
      </c>
      <c r="IK40" s="5">
        <v>1.603</v>
      </c>
      <c r="IL40" s="5">
        <v>111091</v>
      </c>
      <c r="IM40" s="5">
        <v>1000</v>
      </c>
      <c r="IN40" s="5">
        <f t="shared" si="66"/>
        <v>222182000</v>
      </c>
      <c r="IO40" s="5">
        <v>1.5856460357548912</v>
      </c>
      <c r="IP40" s="5">
        <f t="shared" ref="IP40:IP49" si="189">IN40*IO40</f>
        <v>352302007.51609325</v>
      </c>
      <c r="IQ40" s="5">
        <f t="shared" ref="IQ40:IQ49" si="190">(IP40*10)/IL$13</f>
        <v>13240.902147024413</v>
      </c>
      <c r="IR40" s="5">
        <f t="shared" si="137"/>
        <v>8946.5555047462258</v>
      </c>
      <c r="IT40" s="5">
        <v>37</v>
      </c>
      <c r="IU40" s="5" t="s">
        <v>166</v>
      </c>
      <c r="IX40" s="5">
        <v>1000</v>
      </c>
      <c r="IY40" s="5">
        <f t="shared" si="69"/>
        <v>0</v>
      </c>
      <c r="IZ40" s="5">
        <v>1.5856460357548912</v>
      </c>
      <c r="JA40" s="5">
        <f t="shared" si="70"/>
        <v>0</v>
      </c>
      <c r="JB40" s="5" t="e">
        <f t="shared" si="71"/>
        <v>#DIV/0!</v>
      </c>
      <c r="JC40" s="5" t="e">
        <f t="shared" si="138"/>
        <v>#DIV/0!</v>
      </c>
      <c r="JE40" s="5">
        <v>37</v>
      </c>
      <c r="JF40" s="5" t="s">
        <v>166</v>
      </c>
      <c r="JG40" s="5">
        <v>2.1720000000000002</v>
      </c>
      <c r="JH40" s="5">
        <v>10659</v>
      </c>
      <c r="JI40" s="5">
        <v>1000</v>
      </c>
      <c r="JJ40" s="5">
        <f t="shared" si="72"/>
        <v>2131800</v>
      </c>
      <c r="JK40" s="5">
        <v>1.5856460357548912</v>
      </c>
      <c r="JL40" s="5">
        <f t="shared" si="73"/>
        <v>3380280.2190222768</v>
      </c>
      <c r="JM40" s="5">
        <f t="shared" si="74"/>
        <v>259.11167469787068</v>
      </c>
      <c r="JN40" s="5">
        <f t="shared" si="139"/>
        <v>175.07545587693966</v>
      </c>
      <c r="JP40" s="5">
        <v>37</v>
      </c>
      <c r="JQ40" s="5" t="s">
        <v>166</v>
      </c>
      <c r="JR40" s="5">
        <v>2.222</v>
      </c>
      <c r="JS40" s="5">
        <v>90393</v>
      </c>
      <c r="JT40" s="5">
        <v>1000</v>
      </c>
      <c r="JU40" s="5">
        <f t="shared" si="75"/>
        <v>18078600</v>
      </c>
      <c r="JV40" s="5">
        <v>1.5856460357548912</v>
      </c>
      <c r="JW40" s="5">
        <f t="shared" si="76"/>
        <v>28666260.421998374</v>
      </c>
      <c r="JX40" s="5">
        <f t="shared" si="77"/>
        <v>53.640729799952872</v>
      </c>
      <c r="JY40" s="5">
        <f t="shared" si="140"/>
        <v>36.243736351319505</v>
      </c>
      <c r="KA40" s="5">
        <v>37</v>
      </c>
      <c r="KB40" s="5" t="s">
        <v>166</v>
      </c>
      <c r="KC40" s="5">
        <v>2.4740000000000002</v>
      </c>
      <c r="KD40" s="5">
        <v>517926</v>
      </c>
      <c r="KE40" s="5">
        <v>1000</v>
      </c>
      <c r="KF40" s="5">
        <f t="shared" si="78"/>
        <v>103585200</v>
      </c>
      <c r="KG40" s="5">
        <v>1.5856460357548912</v>
      </c>
      <c r="KH40" s="5">
        <f t="shared" si="79"/>
        <v>164249461.74287754</v>
      </c>
      <c r="KI40" s="5">
        <f t="shared" si="80"/>
        <v>744.93791706910088</v>
      </c>
      <c r="KJ40" s="5">
        <f t="shared" si="141"/>
        <v>503.33643045209516</v>
      </c>
      <c r="KL40" s="5">
        <v>37</v>
      </c>
      <c r="KM40" s="5" t="s">
        <v>166</v>
      </c>
      <c r="KN40" s="5">
        <v>2.1890000000000001</v>
      </c>
      <c r="KO40" s="5">
        <v>3343</v>
      </c>
      <c r="KP40" s="5">
        <v>1000</v>
      </c>
      <c r="KQ40" s="5">
        <f t="shared" si="81"/>
        <v>668600</v>
      </c>
      <c r="KR40" s="5">
        <v>1.5856460357548912</v>
      </c>
      <c r="KS40" s="5">
        <f t="shared" si="82"/>
        <v>1060162.9395057203</v>
      </c>
      <c r="KT40" s="5">
        <f t="shared" si="83"/>
        <v>1.5281881278114453</v>
      </c>
      <c r="KU40" s="5">
        <f t="shared" si="142"/>
        <v>1.0325595458185441</v>
      </c>
      <c r="KW40" s="5">
        <v>37</v>
      </c>
      <c r="KX40" s="5" t="s">
        <v>166</v>
      </c>
      <c r="KY40" s="5">
        <v>2.95</v>
      </c>
      <c r="KZ40" s="5">
        <v>16484</v>
      </c>
      <c r="LA40" s="5">
        <v>1000</v>
      </c>
      <c r="LB40" s="5">
        <f t="shared" si="84"/>
        <v>3296800</v>
      </c>
      <c r="LC40" s="5">
        <v>1.5856460357548912</v>
      </c>
      <c r="LD40" s="5">
        <f>LB40*56</f>
        <v>184620800</v>
      </c>
      <c r="LE40" s="5">
        <f t="shared" si="85"/>
        <v>996.36739255852456</v>
      </c>
      <c r="LF40" s="5">
        <f t="shared" si="143"/>
        <v>673.22121118819223</v>
      </c>
      <c r="LH40" s="5">
        <v>37</v>
      </c>
      <c r="LI40" s="5" t="s">
        <v>166</v>
      </c>
      <c r="LJ40" s="5">
        <v>3.8849999999999998</v>
      </c>
      <c r="LK40" s="5">
        <v>29559</v>
      </c>
      <c r="LL40" s="5">
        <v>1000</v>
      </c>
      <c r="LM40" s="5">
        <f t="shared" si="86"/>
        <v>5911800</v>
      </c>
      <c r="LN40" s="5">
        <v>1.5856460357548912</v>
      </c>
      <c r="LO40" s="5">
        <f t="shared" si="87"/>
        <v>9374022.2341757659</v>
      </c>
      <c r="LP40" s="5">
        <f t="shared" si="88"/>
        <v>275.816863044505</v>
      </c>
      <c r="LQ40" s="5">
        <f t="shared" si="89"/>
        <v>186.3627453003412</v>
      </c>
      <c r="LS40" s="5">
        <v>37</v>
      </c>
      <c r="LT40" s="5" t="s">
        <v>166</v>
      </c>
      <c r="LU40" s="5">
        <v>4.0060000000000002</v>
      </c>
      <c r="LV40" s="5">
        <v>1572</v>
      </c>
      <c r="LW40" s="5">
        <v>1000</v>
      </c>
      <c r="LX40" s="5">
        <f t="shared" si="90"/>
        <v>314400</v>
      </c>
      <c r="LY40" s="5">
        <v>1.5856460357548912</v>
      </c>
      <c r="LZ40" s="5">
        <f t="shared" si="91"/>
        <v>498527.11364133778</v>
      </c>
      <c r="MA40" s="5">
        <f t="shared" si="92"/>
        <v>0.15660546374484233</v>
      </c>
      <c r="ME40" s="5">
        <v>37</v>
      </c>
      <c r="MF40" s="5" t="s">
        <v>166</v>
      </c>
      <c r="MG40" s="5">
        <v>1.865</v>
      </c>
      <c r="MH40" s="5">
        <v>257008</v>
      </c>
      <c r="MI40" s="5">
        <v>1000</v>
      </c>
      <c r="MJ40" s="5">
        <f t="shared" si="93"/>
        <v>51401600</v>
      </c>
      <c r="MK40" s="5">
        <v>1.5856460357548912</v>
      </c>
      <c r="ML40" s="5">
        <f t="shared" si="94"/>
        <v>81504743.271458611</v>
      </c>
      <c r="MM40" s="5">
        <f t="shared" si="95"/>
        <v>11.005613990961557</v>
      </c>
      <c r="MN40" s="5">
        <f t="shared" si="144"/>
        <v>7.4362256695686195</v>
      </c>
      <c r="MP40" s="5">
        <v>37</v>
      </c>
      <c r="MQ40" s="5" t="s">
        <v>166</v>
      </c>
      <c r="MR40" s="5">
        <v>1.74</v>
      </c>
      <c r="MS40" s="5">
        <v>130700</v>
      </c>
      <c r="MT40" s="5">
        <v>1000</v>
      </c>
      <c r="MU40" s="5">
        <f t="shared" si="96"/>
        <v>26140000</v>
      </c>
      <c r="MV40" s="5">
        <v>1.5856460357548912</v>
      </c>
      <c r="MW40" s="5">
        <f t="shared" si="97"/>
        <v>41448787.374632858</v>
      </c>
      <c r="MX40" s="5">
        <f t="shared" si="98"/>
        <v>18.503423177469028</v>
      </c>
      <c r="MY40" s="5">
        <f t="shared" si="145"/>
        <v>12.502312957749343</v>
      </c>
      <c r="NB40" s="5">
        <v>37</v>
      </c>
      <c r="NC40" s="5" t="s">
        <v>166</v>
      </c>
      <c r="ND40" s="5">
        <v>1.984</v>
      </c>
      <c r="NE40" s="5">
        <v>1485933</v>
      </c>
      <c r="NF40" s="5">
        <v>1000</v>
      </c>
      <c r="NG40" s="5">
        <f t="shared" si="99"/>
        <v>297186600</v>
      </c>
      <c r="NH40" s="5">
        <v>1.5856460357548912</v>
      </c>
      <c r="NI40" s="5">
        <f t="shared" si="100"/>
        <v>471232754.16947454</v>
      </c>
      <c r="NJ40" s="5">
        <f t="shared" si="101"/>
        <v>39989.541167989759</v>
      </c>
      <c r="NK40" s="5">
        <f t="shared" si="146"/>
        <v>27019.960248641728</v>
      </c>
      <c r="NM40" s="5">
        <v>37</v>
      </c>
      <c r="NN40" s="5" t="s">
        <v>166</v>
      </c>
      <c r="NO40" s="5">
        <v>3.0510000000000002</v>
      </c>
      <c r="NP40" s="5">
        <v>7399</v>
      </c>
      <c r="NQ40" s="5">
        <v>1000</v>
      </c>
      <c r="NR40" s="5">
        <f t="shared" si="102"/>
        <v>1479800</v>
      </c>
      <c r="NS40" s="5">
        <v>1.5856460357548912</v>
      </c>
      <c r="NT40" s="5">
        <f t="shared" si="103"/>
        <v>2346439.0037100879</v>
      </c>
      <c r="NU40" s="5">
        <f t="shared" si="104"/>
        <v>0.53197112923643053</v>
      </c>
      <c r="NV40" s="5">
        <f t="shared" si="147"/>
        <v>0.35943995218677738</v>
      </c>
      <c r="NX40" s="5">
        <v>37</v>
      </c>
      <c r="NY40" s="5" t="s">
        <v>166</v>
      </c>
      <c r="NZ40" s="5">
        <v>1.7509999999999999</v>
      </c>
      <c r="OA40" s="5">
        <v>31108</v>
      </c>
      <c r="OB40" s="5">
        <v>1000</v>
      </c>
      <c r="OC40" s="5">
        <f t="shared" si="105"/>
        <v>6221600</v>
      </c>
      <c r="OD40" s="5">
        <v>1.5856460357548912</v>
      </c>
      <c r="OE40" s="5">
        <f t="shared" si="106"/>
        <v>9865255.3760526311</v>
      </c>
      <c r="OF40" s="5" t="e">
        <f t="shared" si="107"/>
        <v>#DIV/0!</v>
      </c>
      <c r="OI40" s="5">
        <v>37</v>
      </c>
      <c r="OJ40" s="5" t="s">
        <v>166</v>
      </c>
      <c r="OK40" s="5">
        <v>5.109</v>
      </c>
      <c r="OL40" s="5">
        <v>289154</v>
      </c>
      <c r="OM40" s="5">
        <v>1000</v>
      </c>
      <c r="ON40" s="5">
        <f t="shared" si="108"/>
        <v>57830800</v>
      </c>
      <c r="OO40" s="5">
        <v>1.5856460357548912</v>
      </c>
      <c r="OP40" s="5">
        <f t="shared" si="109"/>
        <v>91699178.764533967</v>
      </c>
      <c r="OQ40" s="5" t="e">
        <f t="shared" si="110"/>
        <v>#DIV/0!</v>
      </c>
      <c r="OT40" s="5">
        <v>37</v>
      </c>
      <c r="OU40" s="5" t="s">
        <v>166</v>
      </c>
      <c r="OV40" s="5">
        <v>5.0999999999999996</v>
      </c>
      <c r="OW40" s="5">
        <v>823473</v>
      </c>
      <c r="OX40" s="5">
        <v>1000</v>
      </c>
      <c r="OY40" s="5">
        <f t="shared" si="111"/>
        <v>164694600</v>
      </c>
      <c r="OZ40" s="5">
        <v>1.5856460357548912</v>
      </c>
      <c r="PA40" s="5">
        <f t="shared" si="112"/>
        <v>261147339.60023749</v>
      </c>
      <c r="PB40" s="5" t="e">
        <f t="shared" si="113"/>
        <v>#DIV/0!</v>
      </c>
      <c r="PE40" s="5">
        <v>37</v>
      </c>
      <c r="PF40" s="5" t="s">
        <v>166</v>
      </c>
      <c r="PG40" s="5">
        <v>5.0999999999999996</v>
      </c>
      <c r="PH40" s="5">
        <v>20733567</v>
      </c>
      <c r="PI40" s="5">
        <v>1000</v>
      </c>
      <c r="PJ40" s="5">
        <f t="shared" si="114"/>
        <v>4146713400</v>
      </c>
      <c r="PK40" s="5">
        <v>1.5856460357548912</v>
      </c>
      <c r="PL40" s="5">
        <f t="shared" si="115"/>
        <v>6575219664.121686</v>
      </c>
      <c r="PM40" s="5" t="e">
        <f t="shared" si="116"/>
        <v>#DIV/0!</v>
      </c>
      <c r="PP40" s="4"/>
      <c r="PQ40" s="4"/>
      <c r="PR40" s="4"/>
      <c r="PS40" s="4"/>
      <c r="PT40" s="4"/>
      <c r="PU40" s="4"/>
      <c r="PV40" s="4"/>
      <c r="PW40" s="4"/>
      <c r="PX40" s="4"/>
      <c r="PY40" s="4"/>
    </row>
    <row r="41" spans="1:441" s="5" customFormat="1" x14ac:dyDescent="0.5">
      <c r="A41" s="5">
        <v>0.68306010928961747</v>
      </c>
      <c r="C41" s="5">
        <v>22</v>
      </c>
      <c r="D41" s="5" t="s">
        <v>241</v>
      </c>
      <c r="E41" s="5">
        <v>4.4109999999999996</v>
      </c>
      <c r="F41" s="5">
        <v>18437867</v>
      </c>
      <c r="G41" s="5">
        <f t="shared" si="0"/>
        <v>1.3582289751846024</v>
      </c>
      <c r="H41" s="5">
        <f t="shared" si="1"/>
        <v>3687573400</v>
      </c>
      <c r="K41" s="5">
        <v>38</v>
      </c>
      <c r="L41" s="5" t="s">
        <v>167</v>
      </c>
      <c r="M41" s="5">
        <v>2.1259999999999999</v>
      </c>
      <c r="N41" s="5">
        <v>16026</v>
      </c>
      <c r="O41" s="5">
        <v>1000</v>
      </c>
      <c r="P41" s="5">
        <f t="shared" si="2"/>
        <v>3205200</v>
      </c>
      <c r="Q41" s="5">
        <v>1.4173188371879819</v>
      </c>
      <c r="R41" s="5">
        <f t="shared" si="148"/>
        <v>4542790.3369549196</v>
      </c>
      <c r="S41" s="5">
        <f t="shared" si="149"/>
        <v>3.1437571167412757</v>
      </c>
      <c r="T41" s="5">
        <f t="shared" si="5"/>
        <v>2.1473750797413085</v>
      </c>
      <c r="W41" s="5">
        <v>38</v>
      </c>
      <c r="X41" s="5" t="s">
        <v>167</v>
      </c>
      <c r="Y41" s="5">
        <v>2.1030000000000002</v>
      </c>
      <c r="Z41" s="5">
        <v>648376</v>
      </c>
      <c r="AA41" s="5">
        <v>1000</v>
      </c>
      <c r="AB41" s="5">
        <f t="shared" si="6"/>
        <v>129675200</v>
      </c>
      <c r="AC41" s="5">
        <v>1.4173188371879819</v>
      </c>
      <c r="AD41" s="5">
        <f t="shared" si="150"/>
        <v>183791103.676119</v>
      </c>
      <c r="AE41" s="5">
        <f t="shared" si="151"/>
        <v>72.160162354921894</v>
      </c>
      <c r="AF41" s="5">
        <f t="shared" si="117"/>
        <v>49.289728384509488</v>
      </c>
      <c r="AH41" s="5">
        <v>38</v>
      </c>
      <c r="AI41" s="5" t="s">
        <v>167</v>
      </c>
      <c r="AJ41" s="5">
        <v>2.161</v>
      </c>
      <c r="AK41" s="5">
        <v>424835</v>
      </c>
      <c r="AL41" s="5">
        <v>1000</v>
      </c>
      <c r="AM41" s="5">
        <f t="shared" si="9"/>
        <v>84967000</v>
      </c>
      <c r="AN41" s="5">
        <v>1.4173188371879819</v>
      </c>
      <c r="AO41" s="5">
        <f t="shared" si="152"/>
        <v>120425329.63935126</v>
      </c>
      <c r="AP41" s="5">
        <f t="shared" si="153"/>
        <v>24.359002397026735</v>
      </c>
      <c r="AQ41" s="5">
        <f t="shared" si="118"/>
        <v>16.638662839499137</v>
      </c>
      <c r="AS41" s="5">
        <v>38</v>
      </c>
      <c r="AT41" s="5" t="s">
        <v>167</v>
      </c>
      <c r="AU41" s="5">
        <v>2.4740000000000002</v>
      </c>
      <c r="AV41" s="5">
        <v>323892</v>
      </c>
      <c r="AW41" s="5">
        <v>1000</v>
      </c>
      <c r="AX41" s="5">
        <f t="shared" si="12"/>
        <v>64778400</v>
      </c>
      <c r="AY41" s="5">
        <v>1.4173188371879819</v>
      </c>
      <c r="AZ41" s="5">
        <f t="shared" si="154"/>
        <v>91811646.562897965</v>
      </c>
      <c r="BA41" s="5">
        <f t="shared" si="155"/>
        <v>32.056943284354219</v>
      </c>
      <c r="BB41" s="5">
        <f t="shared" si="119"/>
        <v>21.89681918330206</v>
      </c>
      <c r="BD41" s="5">
        <v>38</v>
      </c>
      <c r="BE41" s="5" t="s">
        <v>167</v>
      </c>
      <c r="BF41" s="5">
        <v>2.2909999999999999</v>
      </c>
      <c r="BG41" s="5">
        <v>34634</v>
      </c>
      <c r="BH41" s="5">
        <v>1000</v>
      </c>
      <c r="BI41" s="5">
        <f t="shared" si="15"/>
        <v>6926800</v>
      </c>
      <c r="BJ41" s="5">
        <v>1.4173188371879819</v>
      </c>
      <c r="BK41" s="5">
        <f t="shared" si="156"/>
        <v>9817484.1214337125</v>
      </c>
      <c r="BL41" s="5">
        <f t="shared" si="157"/>
        <v>12.510548599987018</v>
      </c>
      <c r="BM41" s="5">
        <f t="shared" si="120"/>
        <v>8.5454566939802028</v>
      </c>
      <c r="BO41" s="5">
        <v>38</v>
      </c>
      <c r="BP41" s="5" t="s">
        <v>167</v>
      </c>
      <c r="BQ41" s="5">
        <v>2.2050000000000001</v>
      </c>
      <c r="BR41" s="5">
        <v>847895</v>
      </c>
      <c r="BS41" s="5">
        <v>1000</v>
      </c>
      <c r="BT41" s="5">
        <f t="shared" si="18"/>
        <v>169579000</v>
      </c>
      <c r="BU41" s="5">
        <v>1.4173188371879819</v>
      </c>
      <c r="BV41" s="5">
        <f t="shared" si="158"/>
        <v>240347511.09150079</v>
      </c>
      <c r="BW41" s="5">
        <f t="shared" si="159"/>
        <v>26.114517838432285</v>
      </c>
      <c r="BX41" s="5">
        <f t="shared" si="121"/>
        <v>17.837785408765221</v>
      </c>
      <c r="BZ41" s="5">
        <v>38</v>
      </c>
      <c r="CA41" s="5" t="s">
        <v>167</v>
      </c>
      <c r="CB41" s="5">
        <v>2.2719999999999998</v>
      </c>
      <c r="CC41" s="5">
        <v>198734</v>
      </c>
      <c r="CD41" s="5">
        <v>1000</v>
      </c>
      <c r="CE41" s="5">
        <f t="shared" si="21"/>
        <v>39746800</v>
      </c>
      <c r="CF41" s="5">
        <v>1.4173188371879819</v>
      </c>
      <c r="CG41" s="5">
        <f t="shared" si="160"/>
        <v>56333888.357943282</v>
      </c>
      <c r="CH41" s="5">
        <f t="shared" si="161"/>
        <v>12.170078635131915</v>
      </c>
      <c r="CI41" s="5">
        <f t="shared" si="122"/>
        <v>8.3128952425764453</v>
      </c>
      <c r="CK41" s="5">
        <v>38</v>
      </c>
      <c r="CL41" s="5" t="s">
        <v>167</v>
      </c>
      <c r="CM41" s="5">
        <v>2.3119999999999998</v>
      </c>
      <c r="CN41" s="5">
        <v>36783088</v>
      </c>
      <c r="CO41" s="5">
        <v>1000</v>
      </c>
      <c r="CP41" s="5">
        <f t="shared" si="24"/>
        <v>7356617600</v>
      </c>
      <c r="CQ41" s="5">
        <v>1.4173188371879819</v>
      </c>
      <c r="CR41" s="5">
        <f t="shared" si="162"/>
        <v>10426672702.468641</v>
      </c>
      <c r="CS41" s="5">
        <f t="shared" si="163"/>
        <v>814.19146636750679</v>
      </c>
      <c r="CT41" s="5">
        <f t="shared" si="123"/>
        <v>556.14171199966313</v>
      </c>
      <c r="CV41" s="5">
        <v>38</v>
      </c>
      <c r="CW41" s="5" t="s">
        <v>167</v>
      </c>
      <c r="CX41" s="5">
        <v>2.3330000000000002</v>
      </c>
      <c r="CY41" s="5">
        <v>371705</v>
      </c>
      <c r="CZ41" s="5">
        <v>1000</v>
      </c>
      <c r="DA41" s="5">
        <f t="shared" si="27"/>
        <v>74341000</v>
      </c>
      <c r="DB41" s="5">
        <v>1.4173188371879819</v>
      </c>
      <c r="DC41" s="5">
        <f t="shared" si="164"/>
        <v>105364899.67539176</v>
      </c>
      <c r="DD41" s="5">
        <f t="shared" si="165"/>
        <v>12.48052447929213</v>
      </c>
      <c r="DE41" s="5">
        <f t="shared" si="124"/>
        <v>8.5249484148170289</v>
      </c>
      <c r="DG41" s="5">
        <v>38</v>
      </c>
      <c r="DH41" s="5" t="s">
        <v>167</v>
      </c>
      <c r="DI41" s="5">
        <v>2.427</v>
      </c>
      <c r="DJ41" s="5">
        <v>282741</v>
      </c>
      <c r="DK41" s="5">
        <v>1000</v>
      </c>
      <c r="DL41" s="5">
        <f t="shared" si="30"/>
        <v>56548200</v>
      </c>
      <c r="DM41" s="5">
        <v>1.4173188371879819</v>
      </c>
      <c r="DN41" s="5">
        <f t="shared" si="166"/>
        <v>80146829.069073439</v>
      </c>
      <c r="DO41" s="5">
        <f t="shared" si="167"/>
        <v>5.2278192477378225</v>
      </c>
      <c r="DP41" s="5">
        <f t="shared" si="125"/>
        <v>3.5709147867061626</v>
      </c>
      <c r="DR41" s="5">
        <v>38</v>
      </c>
      <c r="DS41" s="5" t="s">
        <v>167</v>
      </c>
      <c r="DT41" s="5">
        <v>3.536</v>
      </c>
      <c r="DU41" s="5">
        <v>402051</v>
      </c>
      <c r="DV41" s="5">
        <v>1000</v>
      </c>
      <c r="DW41" s="5">
        <f t="shared" si="33"/>
        <v>80410200</v>
      </c>
      <c r="DX41" s="5">
        <v>1.4173188371879819</v>
      </c>
      <c r="DY41" s="5">
        <f t="shared" si="168"/>
        <v>113966891.16205306</v>
      </c>
      <c r="DZ41" s="5">
        <f t="shared" si="35"/>
        <v>91.216614604375309</v>
      </c>
      <c r="EA41" s="5">
        <f t="shared" si="126"/>
        <v>62.306430740693514</v>
      </c>
      <c r="EC41" s="5">
        <v>38</v>
      </c>
      <c r="ED41" s="5" t="s">
        <v>167</v>
      </c>
      <c r="EE41" s="5">
        <v>2.1960000000000002</v>
      </c>
      <c r="EF41" s="5">
        <v>867135</v>
      </c>
      <c r="EG41" s="5">
        <v>1000</v>
      </c>
      <c r="EH41" s="5">
        <f t="shared" si="36"/>
        <v>173427000</v>
      </c>
      <c r="EI41" s="5">
        <v>1.4173188371879819</v>
      </c>
      <c r="EJ41" s="5">
        <f t="shared" si="169"/>
        <v>245801353.97700015</v>
      </c>
      <c r="EK41" s="5">
        <f t="shared" si="170"/>
        <v>26.498352456978296</v>
      </c>
      <c r="EL41" s="5">
        <f t="shared" si="127"/>
        <v>18.0999675252584</v>
      </c>
      <c r="EN41" s="5">
        <v>38</v>
      </c>
      <c r="EO41" s="5" t="s">
        <v>167</v>
      </c>
      <c r="EP41" s="5">
        <v>3.4569999999999999</v>
      </c>
      <c r="EQ41" s="5">
        <v>148168</v>
      </c>
      <c r="ER41" s="5">
        <v>1000</v>
      </c>
      <c r="ES41" s="5">
        <f t="shared" si="39"/>
        <v>29633600</v>
      </c>
      <c r="ET41" s="5">
        <v>1.4173188371879819</v>
      </c>
      <c r="EU41" s="5">
        <f t="shared" si="171"/>
        <v>42000259.493693784</v>
      </c>
      <c r="EV41" s="5">
        <f t="shared" si="172"/>
        <v>2.4966570707666706</v>
      </c>
      <c r="EW41" s="5">
        <f t="shared" si="128"/>
        <v>1.7053668516165783</v>
      </c>
      <c r="EY41" s="5">
        <v>38</v>
      </c>
      <c r="EZ41" s="5" t="s">
        <v>167</v>
      </c>
      <c r="FA41" s="5">
        <v>4.1310000000000002</v>
      </c>
      <c r="FB41" s="5">
        <v>1433283</v>
      </c>
      <c r="FC41" s="5">
        <v>1000</v>
      </c>
      <c r="FD41" s="5">
        <f t="shared" si="42"/>
        <v>286656600</v>
      </c>
      <c r="FE41" s="5">
        <v>1.4173188371879819</v>
      </c>
      <c r="FF41" s="5">
        <f t="shared" si="173"/>
        <v>406283798.98426044</v>
      </c>
      <c r="FG41" s="5">
        <f t="shared" si="174"/>
        <v>16.368466701774945</v>
      </c>
      <c r="FH41" s="5">
        <f t="shared" si="129"/>
        <v>11.180646654217858</v>
      </c>
      <c r="FJ41" s="5">
        <v>38</v>
      </c>
      <c r="FK41" s="5" t="s">
        <v>167</v>
      </c>
      <c r="FL41" s="5">
        <v>3.887</v>
      </c>
      <c r="FM41" s="5">
        <v>556669</v>
      </c>
      <c r="FN41" s="5">
        <v>1000</v>
      </c>
      <c r="FO41" s="5">
        <f t="shared" si="45"/>
        <v>111333800</v>
      </c>
      <c r="FP41" s="5">
        <v>1.4173188371879819</v>
      </c>
      <c r="FQ41" s="5">
        <f t="shared" si="175"/>
        <v>157795491.95571935</v>
      </c>
      <c r="FR41" s="5">
        <f t="shared" si="176"/>
        <v>6.7461643168339522</v>
      </c>
      <c r="FS41" s="5">
        <f t="shared" si="130"/>
        <v>4.6080357355423169</v>
      </c>
      <c r="FU41" s="5">
        <v>38</v>
      </c>
      <c r="FV41" s="5" t="s">
        <v>167</v>
      </c>
      <c r="FW41" s="5">
        <v>4.194</v>
      </c>
      <c r="FX41" s="5">
        <v>70582</v>
      </c>
      <c r="FY41" s="5">
        <v>1000</v>
      </c>
      <c r="FZ41" s="5">
        <f t="shared" si="48"/>
        <v>14116400</v>
      </c>
      <c r="GA41" s="5">
        <v>1.4173188371879819</v>
      </c>
      <c r="GB41" s="5">
        <f t="shared" si="177"/>
        <v>20007439.633280426</v>
      </c>
      <c r="GC41" s="5">
        <f t="shared" si="178"/>
        <v>2.3395754317914417</v>
      </c>
      <c r="GD41" s="5">
        <f t="shared" si="131"/>
        <v>1.5980706501307662</v>
      </c>
      <c r="GF41" s="5">
        <v>38</v>
      </c>
      <c r="GG41" s="5" t="s">
        <v>167</v>
      </c>
      <c r="GH41" s="5">
        <v>5.2850000000000001</v>
      </c>
      <c r="GI41" s="5">
        <v>83813</v>
      </c>
      <c r="GJ41" s="5">
        <v>1000</v>
      </c>
      <c r="GK41" s="5">
        <f t="shared" si="51"/>
        <v>16762600</v>
      </c>
      <c r="GL41" s="5">
        <v>1.4173188371879819</v>
      </c>
      <c r="GM41" s="5">
        <f t="shared" si="179"/>
        <v>23757948.740247265</v>
      </c>
      <c r="GN41" s="5">
        <f t="shared" si="180"/>
        <v>4.390352022660176</v>
      </c>
      <c r="GO41" s="5">
        <f t="shared" si="132"/>
        <v>2.9988743324181528</v>
      </c>
      <c r="GQ41" s="5">
        <v>38</v>
      </c>
      <c r="GR41" s="5" t="s">
        <v>167</v>
      </c>
      <c r="GS41" s="5">
        <v>6.0190000000000001</v>
      </c>
      <c r="GT41" s="5">
        <v>262736</v>
      </c>
      <c r="GU41" s="5">
        <v>1000</v>
      </c>
      <c r="GV41" s="5">
        <f t="shared" si="54"/>
        <v>52547200</v>
      </c>
      <c r="GW41" s="5">
        <v>1.4173188371879819</v>
      </c>
      <c r="GX41" s="5">
        <f t="shared" si="181"/>
        <v>74476136.401484326</v>
      </c>
      <c r="GY41" s="5">
        <f t="shared" si="182"/>
        <v>4.9084536386893687</v>
      </c>
      <c r="GZ41" s="5">
        <f t="shared" si="133"/>
        <v>3.3527688788861809</v>
      </c>
      <c r="HB41" s="5">
        <v>38</v>
      </c>
      <c r="HC41" s="5" t="s">
        <v>167</v>
      </c>
      <c r="HD41" s="5">
        <v>6.38</v>
      </c>
      <c r="HE41" s="5">
        <v>334800</v>
      </c>
      <c r="HF41" s="5">
        <v>1000</v>
      </c>
      <c r="HG41" s="5">
        <f t="shared" si="57"/>
        <v>66960000</v>
      </c>
      <c r="HH41" s="5">
        <v>1.4173188371879819</v>
      </c>
      <c r="HI41" s="5">
        <f t="shared" si="183"/>
        <v>94903669.338107273</v>
      </c>
      <c r="HJ41" s="5">
        <f t="shared" si="184"/>
        <v>4.7104802986868703</v>
      </c>
      <c r="HK41" s="5">
        <f t="shared" si="134"/>
        <v>3.2175411876276434</v>
      </c>
      <c r="HM41" s="5">
        <v>38</v>
      </c>
      <c r="HN41" s="5" t="s">
        <v>167</v>
      </c>
      <c r="HO41" s="5">
        <v>7.0140000000000002</v>
      </c>
      <c r="HP41" s="5">
        <v>193488</v>
      </c>
      <c r="HQ41" s="5">
        <v>1000</v>
      </c>
      <c r="HR41" s="5">
        <f t="shared" si="60"/>
        <v>38697600</v>
      </c>
      <c r="HS41" s="5">
        <v>1.4173188371879819</v>
      </c>
      <c r="HT41" s="5">
        <f t="shared" si="185"/>
        <v>54846837.433965646</v>
      </c>
      <c r="HU41" s="5">
        <f t="shared" si="186"/>
        <v>4.5011572526228871</v>
      </c>
      <c r="HV41" s="5">
        <f t="shared" si="135"/>
        <v>3.0745609649063437</v>
      </c>
      <c r="HX41" s="5">
        <v>38</v>
      </c>
      <c r="HY41" s="5" t="s">
        <v>167</v>
      </c>
      <c r="HZ41" s="5">
        <v>9.1479999999999997</v>
      </c>
      <c r="IA41" s="5">
        <v>98738</v>
      </c>
      <c r="IB41" s="5">
        <v>1000</v>
      </c>
      <c r="IC41" s="5">
        <f t="shared" si="63"/>
        <v>19747600</v>
      </c>
      <c r="ID41" s="5">
        <v>1.4173188371879819</v>
      </c>
      <c r="IE41" s="5">
        <f t="shared" si="187"/>
        <v>27988645.469253391</v>
      </c>
      <c r="IF41" s="5">
        <f t="shared" si="188"/>
        <v>1.9227329292092201</v>
      </c>
      <c r="IG41" s="5">
        <f t="shared" si="136"/>
        <v>1.3133421647603962</v>
      </c>
      <c r="II41" s="5">
        <v>38</v>
      </c>
      <c r="IJ41" s="5" t="s">
        <v>167</v>
      </c>
      <c r="IK41" s="5">
        <v>1.5660000000000001</v>
      </c>
      <c r="IL41" s="5">
        <v>120052</v>
      </c>
      <c r="IM41" s="5">
        <v>1000</v>
      </c>
      <c r="IN41" s="5">
        <f t="shared" si="66"/>
        <v>240104000</v>
      </c>
      <c r="IO41" s="5">
        <v>1.4173188371879819</v>
      </c>
      <c r="IP41" s="5">
        <f t="shared" si="189"/>
        <v>340303922.08418322</v>
      </c>
      <c r="IQ41" s="5">
        <f t="shared" si="190"/>
        <v>12789.96666619749</v>
      </c>
      <c r="IR41" s="5">
        <f t="shared" si="137"/>
        <v>8736.3160288234212</v>
      </c>
      <c r="IT41" s="5">
        <v>38</v>
      </c>
      <c r="IU41" s="5" t="s">
        <v>167</v>
      </c>
      <c r="IX41" s="5">
        <v>1000</v>
      </c>
      <c r="IY41" s="5">
        <f t="shared" si="69"/>
        <v>0</v>
      </c>
      <c r="IZ41" s="5">
        <v>1.4173188371879819</v>
      </c>
      <c r="JA41" s="5">
        <f t="shared" si="70"/>
        <v>0</v>
      </c>
      <c r="JB41" s="5" t="e">
        <f t="shared" si="71"/>
        <v>#DIV/0!</v>
      </c>
      <c r="JC41" s="5" t="e">
        <f t="shared" si="138"/>
        <v>#DIV/0!</v>
      </c>
      <c r="JE41" s="5">
        <v>38</v>
      </c>
      <c r="JF41" s="5" t="s">
        <v>167</v>
      </c>
      <c r="JG41" s="5">
        <v>2.2440000000000002</v>
      </c>
      <c r="JH41" s="5">
        <v>9230</v>
      </c>
      <c r="JI41" s="5">
        <v>1000</v>
      </c>
      <c r="JJ41" s="5">
        <f t="shared" si="72"/>
        <v>1846000</v>
      </c>
      <c r="JK41" s="5">
        <v>1.4173188371879819</v>
      </c>
      <c r="JL41" s="5">
        <f t="shared" si="73"/>
        <v>2616370.5734490147</v>
      </c>
      <c r="JM41" s="5">
        <f t="shared" si="74"/>
        <v>200.55501822055743</v>
      </c>
      <c r="JN41" s="5">
        <f t="shared" si="139"/>
        <v>136.99113266431519</v>
      </c>
      <c r="JP41" s="5">
        <v>38</v>
      </c>
      <c r="JQ41" s="5" t="s">
        <v>167</v>
      </c>
      <c r="JR41" s="5">
        <v>2.226</v>
      </c>
      <c r="JS41" s="5">
        <v>72824</v>
      </c>
      <c r="JT41" s="5">
        <v>1000</v>
      </c>
      <c r="JU41" s="5">
        <f t="shared" si="75"/>
        <v>14564800</v>
      </c>
      <c r="JV41" s="5">
        <v>1.4173188371879819</v>
      </c>
      <c r="JW41" s="5">
        <f t="shared" si="76"/>
        <v>20642965.399875518</v>
      </c>
      <c r="JX41" s="5">
        <f t="shared" si="77"/>
        <v>38.627421679137413</v>
      </c>
      <c r="JY41" s="5">
        <f t="shared" si="140"/>
        <v>26.384850873727739</v>
      </c>
      <c r="KA41" s="5">
        <v>38</v>
      </c>
      <c r="KB41" s="5" t="s">
        <v>167</v>
      </c>
      <c r="KC41" s="5">
        <v>2.4860000000000002</v>
      </c>
      <c r="KD41" s="5">
        <v>627916</v>
      </c>
      <c r="KE41" s="5">
        <v>1000</v>
      </c>
      <c r="KF41" s="5">
        <f t="shared" si="78"/>
        <v>125583200</v>
      </c>
      <c r="KG41" s="5">
        <v>1.4173188371879819</v>
      </c>
      <c r="KH41" s="5">
        <f t="shared" si="79"/>
        <v>177991434.99434578</v>
      </c>
      <c r="KI41" s="5">
        <f t="shared" si="80"/>
        <v>807.26333854532663</v>
      </c>
      <c r="KJ41" s="5">
        <f t="shared" si="141"/>
        <v>551.40938425227228</v>
      </c>
      <c r="KL41" s="5">
        <v>38</v>
      </c>
      <c r="KM41" s="5" t="s">
        <v>167</v>
      </c>
      <c r="KN41" s="5">
        <v>2.1280000000000001</v>
      </c>
      <c r="KO41" s="5">
        <v>5132</v>
      </c>
      <c r="KP41" s="5">
        <v>1000</v>
      </c>
      <c r="KQ41" s="5">
        <f t="shared" si="81"/>
        <v>1026400</v>
      </c>
      <c r="KR41" s="5">
        <v>1.4173188371879819</v>
      </c>
      <c r="KS41" s="5">
        <f t="shared" si="82"/>
        <v>1454736.0544897446</v>
      </c>
      <c r="KT41" s="5">
        <f t="shared" si="83"/>
        <v>2.0969515955792342</v>
      </c>
      <c r="KU41" s="5">
        <f t="shared" si="142"/>
        <v>1.4323439860513894</v>
      </c>
      <c r="KW41" s="5">
        <v>38</v>
      </c>
      <c r="KX41" s="5" t="s">
        <v>167</v>
      </c>
      <c r="KY41" s="5">
        <v>2.9540000000000002</v>
      </c>
      <c r="KZ41" s="5">
        <v>20481</v>
      </c>
      <c r="LA41" s="5">
        <v>1000</v>
      </c>
      <c r="LB41" s="5">
        <f t="shared" si="84"/>
        <v>4096200</v>
      </c>
      <c r="LC41" s="5">
        <v>1.4173188371879819</v>
      </c>
      <c r="LD41" s="5">
        <f>LB41*57</f>
        <v>233483400</v>
      </c>
      <c r="LE41" s="5">
        <f t="shared" si="85"/>
        <v>1260.0706229400969</v>
      </c>
      <c r="LF41" s="5">
        <f t="shared" si="143"/>
        <v>860.70397741809893</v>
      </c>
      <c r="LH41" s="5">
        <v>38</v>
      </c>
      <c r="LI41" s="5" t="s">
        <v>167</v>
      </c>
      <c r="LJ41" s="5">
        <v>3.7730000000000001</v>
      </c>
      <c r="LK41" s="5">
        <v>37370</v>
      </c>
      <c r="LL41" s="5">
        <v>1000</v>
      </c>
      <c r="LM41" s="5">
        <f t="shared" si="86"/>
        <v>7474000</v>
      </c>
      <c r="LN41" s="5">
        <v>1.4173188371879819</v>
      </c>
      <c r="LO41" s="5">
        <f t="shared" si="87"/>
        <v>10593040.989142977</v>
      </c>
      <c r="LP41" s="5">
        <f t="shared" si="88"/>
        <v>311.68470297362995</v>
      </c>
      <c r="LQ41" s="5">
        <f t="shared" si="89"/>
        <v>212.89938727706962</v>
      </c>
      <c r="LS41" s="5">
        <v>38</v>
      </c>
      <c r="LT41" s="5" t="s">
        <v>167</v>
      </c>
      <c r="LU41" s="5">
        <v>3.9009999999999998</v>
      </c>
      <c r="LV41" s="5">
        <v>1142</v>
      </c>
      <c r="LW41" s="5">
        <v>1000</v>
      </c>
      <c r="LX41" s="5">
        <f t="shared" si="90"/>
        <v>228400</v>
      </c>
      <c r="LY41" s="5">
        <v>1.4173188371879819</v>
      </c>
      <c r="LZ41" s="5">
        <f t="shared" si="91"/>
        <v>323715.62241373508</v>
      </c>
      <c r="MA41" s="5">
        <f t="shared" si="92"/>
        <v>0.10169082840703007</v>
      </c>
      <c r="ME41" s="5">
        <v>38</v>
      </c>
      <c r="MF41" s="5" t="s">
        <v>167</v>
      </c>
      <c r="MG41" s="5">
        <v>1.8839999999999999</v>
      </c>
      <c r="MH41" s="5">
        <v>279067</v>
      </c>
      <c r="MI41" s="5">
        <v>1000</v>
      </c>
      <c r="MJ41" s="5">
        <f t="shared" si="93"/>
        <v>55813400</v>
      </c>
      <c r="MK41" s="5">
        <v>1.4173188371879819</v>
      </c>
      <c r="ML41" s="5">
        <f t="shared" si="94"/>
        <v>79105383.187507704</v>
      </c>
      <c r="MM41" s="5">
        <f t="shared" si="95"/>
        <v>10.681627559627911</v>
      </c>
      <c r="MN41" s="5">
        <f t="shared" si="144"/>
        <v>7.2961936882704306</v>
      </c>
      <c r="MP41" s="5">
        <v>38</v>
      </c>
      <c r="MQ41" s="5" t="s">
        <v>167</v>
      </c>
      <c r="MR41" s="5">
        <v>1.746</v>
      </c>
      <c r="MS41" s="5">
        <v>164692</v>
      </c>
      <c r="MT41" s="5">
        <v>1000</v>
      </c>
      <c r="MU41" s="5">
        <f t="shared" si="96"/>
        <v>32938400</v>
      </c>
      <c r="MV41" s="5">
        <v>1.4173188371879819</v>
      </c>
      <c r="MW41" s="5">
        <f t="shared" si="97"/>
        <v>46684214.786832623</v>
      </c>
      <c r="MX41" s="5">
        <f t="shared" si="98"/>
        <v>20.840604433153757</v>
      </c>
      <c r="MY41" s="5">
        <f t="shared" si="145"/>
        <v>14.235385541771691</v>
      </c>
      <c r="NB41" s="5">
        <v>38</v>
      </c>
      <c r="NC41" s="5" t="s">
        <v>167</v>
      </c>
      <c r="ND41" s="5">
        <v>1.9850000000000001</v>
      </c>
      <c r="NE41" s="5">
        <v>1589105</v>
      </c>
      <c r="NF41" s="5">
        <v>1000</v>
      </c>
      <c r="NG41" s="5">
        <f t="shared" si="99"/>
        <v>317821000</v>
      </c>
      <c r="NH41" s="5">
        <v>1.4173188371879819</v>
      </c>
      <c r="NI41" s="5">
        <f t="shared" si="100"/>
        <v>450453690.1539216</v>
      </c>
      <c r="NJ41" s="5">
        <f t="shared" si="101"/>
        <v>38226.197621663596</v>
      </c>
      <c r="NK41" s="5">
        <f t="shared" si="146"/>
        <v>26110.79072518005</v>
      </c>
      <c r="NM41" s="5">
        <v>38</v>
      </c>
      <c r="NN41" s="5" t="s">
        <v>167</v>
      </c>
      <c r="NO41" s="5">
        <v>3.1080000000000001</v>
      </c>
      <c r="NP41" s="5">
        <v>11905</v>
      </c>
      <c r="NQ41" s="5">
        <v>1000</v>
      </c>
      <c r="NR41" s="5">
        <f t="shared" si="102"/>
        <v>2381000</v>
      </c>
      <c r="NS41" s="5">
        <v>1.4173188371879819</v>
      </c>
      <c r="NT41" s="5">
        <f t="shared" si="103"/>
        <v>3374636.1513445848</v>
      </c>
      <c r="NU41" s="5">
        <f t="shared" si="104"/>
        <v>0.76507806141747292</v>
      </c>
      <c r="NV41" s="5">
        <f t="shared" si="147"/>
        <v>0.52259430424690767</v>
      </c>
      <c r="NX41" s="5">
        <v>38</v>
      </c>
      <c r="NY41" s="5" t="s">
        <v>167</v>
      </c>
      <c r="NZ41" s="5">
        <v>1.774</v>
      </c>
      <c r="OA41" s="5">
        <v>27529</v>
      </c>
      <c r="OB41" s="5">
        <v>1000</v>
      </c>
      <c r="OC41" s="5">
        <f t="shared" si="105"/>
        <v>5505800</v>
      </c>
      <c r="OD41" s="5">
        <v>1.4173188371879819</v>
      </c>
      <c r="OE41" s="5">
        <f t="shared" si="106"/>
        <v>7803474.0537895905</v>
      </c>
      <c r="OF41" s="5" t="e">
        <f t="shared" si="107"/>
        <v>#DIV/0!</v>
      </c>
      <c r="OI41" s="5">
        <v>38</v>
      </c>
      <c r="OJ41" s="5" t="s">
        <v>167</v>
      </c>
      <c r="OK41" s="5">
        <v>5.0880000000000001</v>
      </c>
      <c r="OL41" s="5">
        <v>338403</v>
      </c>
      <c r="OM41" s="5">
        <v>1000</v>
      </c>
      <c r="ON41" s="5">
        <f t="shared" si="108"/>
        <v>67680600</v>
      </c>
      <c r="OO41" s="5">
        <v>1.4173188371879819</v>
      </c>
      <c r="OP41" s="5">
        <f t="shared" si="109"/>
        <v>95924989.292184934</v>
      </c>
      <c r="OQ41" s="5" t="e">
        <f t="shared" si="110"/>
        <v>#DIV/0!</v>
      </c>
      <c r="OT41" s="5">
        <v>38</v>
      </c>
      <c r="OU41" s="5" t="s">
        <v>167</v>
      </c>
      <c r="OV41" s="5">
        <v>5.0960000000000001</v>
      </c>
      <c r="OW41" s="5">
        <v>862422</v>
      </c>
      <c r="OX41" s="5">
        <v>1000</v>
      </c>
      <c r="OY41" s="5">
        <f t="shared" si="111"/>
        <v>172484400</v>
      </c>
      <c r="OZ41" s="5">
        <v>1.4173188371879819</v>
      </c>
      <c r="PA41" s="5">
        <f t="shared" si="112"/>
        <v>244465389.24106675</v>
      </c>
      <c r="PB41" s="5" t="e">
        <f t="shared" si="113"/>
        <v>#DIV/0!</v>
      </c>
      <c r="PE41" s="5">
        <v>38</v>
      </c>
      <c r="PF41" s="5" t="s">
        <v>167</v>
      </c>
      <c r="PG41" s="5">
        <v>5.0990000000000002</v>
      </c>
      <c r="PH41" s="5">
        <v>22727580</v>
      </c>
      <c r="PI41" s="5">
        <v>1000</v>
      </c>
      <c r="PJ41" s="5">
        <f t="shared" si="114"/>
        <v>4545516000</v>
      </c>
      <c r="PK41" s="5">
        <v>1.4173188371879819</v>
      </c>
      <c r="PL41" s="5">
        <f t="shared" si="115"/>
        <v>6442445451.5393667</v>
      </c>
      <c r="PM41" s="5" t="e">
        <f t="shared" si="116"/>
        <v>#DIV/0!</v>
      </c>
      <c r="PP41" s="4"/>
      <c r="PQ41" s="4"/>
      <c r="PR41" s="4"/>
      <c r="PS41" s="4"/>
      <c r="PT41" s="4"/>
      <c r="PU41" s="4"/>
      <c r="PV41" s="4"/>
      <c r="PW41" s="4"/>
      <c r="PX41" s="4"/>
      <c r="PY41" s="4"/>
    </row>
    <row r="42" spans="1:441" s="5" customFormat="1" x14ac:dyDescent="0.5">
      <c r="A42" s="5">
        <v>0.64267352185089976</v>
      </c>
      <c r="C42" s="5">
        <v>23</v>
      </c>
      <c r="D42" s="5" t="s">
        <v>242</v>
      </c>
      <c r="E42" s="5">
        <v>4.4169999999999998</v>
      </c>
      <c r="F42" s="5">
        <v>20960340</v>
      </c>
      <c r="G42" s="5">
        <f t="shared" si="0"/>
        <v>1.1947728519670959</v>
      </c>
      <c r="H42" s="5">
        <f t="shared" si="1"/>
        <v>4192068000</v>
      </c>
      <c r="K42" s="5">
        <v>39</v>
      </c>
      <c r="L42" s="5" t="s">
        <v>168</v>
      </c>
      <c r="M42" s="5">
        <v>2.1509999999999998</v>
      </c>
      <c r="N42" s="5">
        <v>20933</v>
      </c>
      <c r="O42" s="5">
        <v>1000</v>
      </c>
      <c r="P42" s="5">
        <f t="shared" si="2"/>
        <v>4186600</v>
      </c>
      <c r="Q42" s="5">
        <v>1.2467515420392352</v>
      </c>
      <c r="R42" s="5">
        <f t="shared" si="148"/>
        <v>5219650.0059014624</v>
      </c>
      <c r="S42" s="5">
        <f t="shared" si="149"/>
        <v>3.6121657914661101</v>
      </c>
      <c r="T42" s="5">
        <f t="shared" si="5"/>
        <v>2.3214433107108676</v>
      </c>
      <c r="W42" s="5">
        <v>39</v>
      </c>
      <c r="X42" s="5" t="s">
        <v>168</v>
      </c>
      <c r="Y42" s="5">
        <v>2.1019999999999999</v>
      </c>
      <c r="Z42" s="5">
        <v>638941</v>
      </c>
      <c r="AA42" s="5">
        <v>1000</v>
      </c>
      <c r="AB42" s="5">
        <f t="shared" si="6"/>
        <v>127788200</v>
      </c>
      <c r="AC42" s="5">
        <v>1.2467515420392352</v>
      </c>
      <c r="AD42" s="5">
        <f t="shared" si="150"/>
        <v>159320135.4044182</v>
      </c>
      <c r="AE42" s="5">
        <f t="shared" si="151"/>
        <v>62.552357580106154</v>
      </c>
      <c r="AF42" s="5">
        <f t="shared" si="117"/>
        <v>40.200743946083648</v>
      </c>
      <c r="AH42" s="5">
        <v>39</v>
      </c>
      <c r="AI42" s="5" t="s">
        <v>168</v>
      </c>
      <c r="AJ42" s="5">
        <v>2.1659999999999999</v>
      </c>
      <c r="AK42" s="5">
        <v>428900</v>
      </c>
      <c r="AL42" s="5">
        <v>1000</v>
      </c>
      <c r="AM42" s="5">
        <f t="shared" si="9"/>
        <v>85780000</v>
      </c>
      <c r="AN42" s="5">
        <v>1.2467515420392352</v>
      </c>
      <c r="AO42" s="5">
        <f t="shared" si="152"/>
        <v>106946347.27612559</v>
      </c>
      <c r="AP42" s="5">
        <f t="shared" si="153"/>
        <v>21.632544726712787</v>
      </c>
      <c r="AQ42" s="5">
        <f t="shared" si="118"/>
        <v>13.902663706113616</v>
      </c>
      <c r="AS42" s="5">
        <v>39</v>
      </c>
      <c r="AT42" s="5" t="s">
        <v>168</v>
      </c>
      <c r="AU42" s="5">
        <v>2.448</v>
      </c>
      <c r="AV42" s="5">
        <v>571933</v>
      </c>
      <c r="AW42" s="5">
        <v>1000</v>
      </c>
      <c r="AX42" s="5">
        <f t="shared" si="12"/>
        <v>114386600</v>
      </c>
      <c r="AY42" s="5">
        <v>1.2467515420392352</v>
      </c>
      <c r="AZ42" s="5">
        <f t="shared" si="154"/>
        <v>142611669.93862519</v>
      </c>
      <c r="BA42" s="5">
        <f t="shared" si="155"/>
        <v>49.79427323283646</v>
      </c>
      <c r="BB42" s="5">
        <f t="shared" si="119"/>
        <v>32.001460946552996</v>
      </c>
      <c r="BD42" s="5">
        <v>39</v>
      </c>
      <c r="BE42" s="5" t="s">
        <v>168</v>
      </c>
      <c r="BF42" s="5">
        <v>2.2930000000000001</v>
      </c>
      <c r="BG42" s="5">
        <v>33909</v>
      </c>
      <c r="BH42" s="5">
        <v>1000</v>
      </c>
      <c r="BI42" s="5">
        <f t="shared" si="15"/>
        <v>6781800</v>
      </c>
      <c r="BJ42" s="5">
        <v>1.2467515420392352</v>
      </c>
      <c r="BK42" s="5">
        <f t="shared" si="156"/>
        <v>8455219.6078016851</v>
      </c>
      <c r="BL42" s="5">
        <f t="shared" si="157"/>
        <v>10.774597088069289</v>
      </c>
      <c r="BM42" s="5">
        <f t="shared" si="120"/>
        <v>6.9245482571139387</v>
      </c>
      <c r="BO42" s="5">
        <v>39</v>
      </c>
      <c r="BP42" s="5" t="s">
        <v>168</v>
      </c>
      <c r="BQ42" s="5">
        <v>2.1989999999999998</v>
      </c>
      <c r="BR42" s="5">
        <v>2328927</v>
      </c>
      <c r="BS42" s="5">
        <v>1000</v>
      </c>
      <c r="BT42" s="5">
        <f t="shared" si="18"/>
        <v>465785400</v>
      </c>
      <c r="BU42" s="5">
        <v>1.2467515420392352</v>
      </c>
      <c r="BV42" s="5">
        <f t="shared" si="158"/>
        <v>580718665.70936203</v>
      </c>
      <c r="BW42" s="5">
        <f t="shared" si="159"/>
        <v>63.096921145167641</v>
      </c>
      <c r="BX42" s="5">
        <f t="shared" si="121"/>
        <v>40.550720530313399</v>
      </c>
      <c r="BZ42" s="5">
        <v>39</v>
      </c>
      <c r="CA42" s="5" t="s">
        <v>168</v>
      </c>
      <c r="CB42" s="5">
        <v>2.2890000000000001</v>
      </c>
      <c r="CC42" s="5">
        <v>241155</v>
      </c>
      <c r="CD42" s="5">
        <v>1000</v>
      </c>
      <c r="CE42" s="5">
        <f t="shared" si="21"/>
        <v>48231000</v>
      </c>
      <c r="CF42" s="5">
        <v>1.2467515420392352</v>
      </c>
      <c r="CG42" s="5">
        <f t="shared" si="160"/>
        <v>60132073.624094352</v>
      </c>
      <c r="CH42" s="5">
        <f t="shared" si="161"/>
        <v>12.990618716905628</v>
      </c>
      <c r="CI42" s="5">
        <f t="shared" si="122"/>
        <v>8.3487266818159558</v>
      </c>
      <c r="CK42" s="5">
        <v>39</v>
      </c>
      <c r="CL42" s="5" t="s">
        <v>168</v>
      </c>
      <c r="CM42" s="5">
        <v>2.3149999999999999</v>
      </c>
      <c r="CN42" s="5">
        <v>40619102</v>
      </c>
      <c r="CO42" s="5">
        <v>1000</v>
      </c>
      <c r="CP42" s="5">
        <f t="shared" si="24"/>
        <v>8123820400</v>
      </c>
      <c r="CQ42" s="5">
        <v>1.2467515420392352</v>
      </c>
      <c r="CR42" s="5">
        <f t="shared" si="162"/>
        <v>10128385610.949797</v>
      </c>
      <c r="CS42" s="5">
        <f t="shared" si="163"/>
        <v>790.89901139433721</v>
      </c>
      <c r="CT42" s="5">
        <f t="shared" si="123"/>
        <v>508.2898530811936</v>
      </c>
      <c r="CV42" s="5">
        <v>39</v>
      </c>
      <c r="CW42" s="5" t="s">
        <v>168</v>
      </c>
      <c r="CX42" s="5">
        <v>2.3250000000000002</v>
      </c>
      <c r="CY42" s="5">
        <v>478960</v>
      </c>
      <c r="CZ42" s="5">
        <v>1000</v>
      </c>
      <c r="DA42" s="5">
        <f t="shared" si="27"/>
        <v>95792000</v>
      </c>
      <c r="DB42" s="5">
        <v>1.2467515420392352</v>
      </c>
      <c r="DC42" s="5">
        <f t="shared" si="164"/>
        <v>119428823.71502241</v>
      </c>
      <c r="DD42" s="5">
        <f t="shared" si="165"/>
        <v>14.146403237704785</v>
      </c>
      <c r="DE42" s="5">
        <f t="shared" si="124"/>
        <v>9.0915187902987054</v>
      </c>
      <c r="DG42" s="5">
        <v>39</v>
      </c>
      <c r="DH42" s="5" t="s">
        <v>168</v>
      </c>
      <c r="DI42" s="5">
        <v>2.4249999999999998</v>
      </c>
      <c r="DJ42" s="5">
        <v>276797</v>
      </c>
      <c r="DK42" s="5">
        <v>1000</v>
      </c>
      <c r="DL42" s="5">
        <f t="shared" si="30"/>
        <v>55359400</v>
      </c>
      <c r="DM42" s="5">
        <v>1.2467515420392352</v>
      </c>
      <c r="DN42" s="5">
        <f t="shared" si="166"/>
        <v>69019417.316366836</v>
      </c>
      <c r="DO42" s="5">
        <f t="shared" si="167"/>
        <v>4.5020001727477341</v>
      </c>
      <c r="DP42" s="5">
        <f t="shared" si="125"/>
        <v>2.8933163063931455</v>
      </c>
      <c r="DR42" s="5">
        <v>39</v>
      </c>
      <c r="DS42" s="5" t="s">
        <v>168</v>
      </c>
      <c r="DT42" s="5">
        <v>3.5539999999999998</v>
      </c>
      <c r="DU42" s="5">
        <v>472032</v>
      </c>
      <c r="DV42" s="5">
        <v>1000</v>
      </c>
      <c r="DW42" s="5">
        <f t="shared" si="33"/>
        <v>94406400</v>
      </c>
      <c r="DX42" s="5">
        <v>1.2467515420392352</v>
      </c>
      <c r="DY42" s="5">
        <f t="shared" si="168"/>
        <v>117701324.77837285</v>
      </c>
      <c r="DZ42" s="5">
        <f t="shared" si="35"/>
        <v>94.205573840449375</v>
      </c>
      <c r="EA42" s="5">
        <f t="shared" si="126"/>
        <v>60.543427918026595</v>
      </c>
      <c r="EC42" s="5">
        <v>39</v>
      </c>
      <c r="ED42" s="5" t="s">
        <v>168</v>
      </c>
      <c r="EE42" s="5">
        <v>2.2029999999999998</v>
      </c>
      <c r="EF42" s="5">
        <v>2312704</v>
      </c>
      <c r="EG42" s="5">
        <v>1000</v>
      </c>
      <c r="EH42" s="5">
        <f t="shared" si="36"/>
        <v>462540800</v>
      </c>
      <c r="EI42" s="5">
        <v>1.2467515420392352</v>
      </c>
      <c r="EJ42" s="5">
        <f t="shared" si="169"/>
        <v>576673455.65606153</v>
      </c>
      <c r="EK42" s="5">
        <f t="shared" si="170"/>
        <v>62.167666016956971</v>
      </c>
      <c r="EL42" s="5">
        <f t="shared" si="127"/>
        <v>39.953512864368236</v>
      </c>
      <c r="EN42" s="5">
        <v>39</v>
      </c>
      <c r="EO42" s="5" t="s">
        <v>168</v>
      </c>
      <c r="EP42" s="5">
        <v>3.5910000000000002</v>
      </c>
      <c r="EQ42" s="5">
        <v>214643</v>
      </c>
      <c r="ER42" s="5">
        <v>1000</v>
      </c>
      <c r="ES42" s="5">
        <f t="shared" si="39"/>
        <v>42928600</v>
      </c>
      <c r="ET42" s="5">
        <v>1.2467515420392352</v>
      </c>
      <c r="EU42" s="5">
        <f t="shared" si="171"/>
        <v>53521298.247585513</v>
      </c>
      <c r="EV42" s="5">
        <f t="shared" si="172"/>
        <v>3.181511955337073</v>
      </c>
      <c r="EW42" s="5">
        <f t="shared" si="128"/>
        <v>2.044673493147219</v>
      </c>
      <c r="EY42" s="5">
        <v>39</v>
      </c>
      <c r="EZ42" s="5" t="s">
        <v>168</v>
      </c>
      <c r="FA42" s="5">
        <v>4.1440000000000001</v>
      </c>
      <c r="FB42" s="5">
        <v>1627828</v>
      </c>
      <c r="FC42" s="5">
        <v>1000</v>
      </c>
      <c r="FD42" s="5">
        <f t="shared" si="42"/>
        <v>325565600</v>
      </c>
      <c r="FE42" s="5">
        <v>1.2467515420392352</v>
      </c>
      <c r="FF42" s="5">
        <f t="shared" si="173"/>
        <v>405899413.83492881</v>
      </c>
      <c r="FG42" s="5">
        <f t="shared" si="174"/>
        <v>16.352980493530314</v>
      </c>
      <c r="FH42" s="5">
        <f t="shared" si="129"/>
        <v>10.509627566536192</v>
      </c>
      <c r="FJ42" s="5">
        <v>39</v>
      </c>
      <c r="FK42" s="5" t="s">
        <v>168</v>
      </c>
      <c r="FL42" s="5">
        <v>3.8959999999999999</v>
      </c>
      <c r="FM42" s="5">
        <v>570716</v>
      </c>
      <c r="FN42" s="5">
        <v>1000</v>
      </c>
      <c r="FO42" s="5">
        <f t="shared" si="45"/>
        <v>114143200</v>
      </c>
      <c r="FP42" s="5">
        <v>1.2467515420392352</v>
      </c>
      <c r="FQ42" s="5">
        <f t="shared" si="175"/>
        <v>142308210.61329284</v>
      </c>
      <c r="FR42" s="5">
        <f t="shared" si="176"/>
        <v>6.0840430897816287</v>
      </c>
      <c r="FS42" s="5">
        <f t="shared" si="130"/>
        <v>3.9100533996025892</v>
      </c>
      <c r="FU42" s="5">
        <v>39</v>
      </c>
      <c r="FV42" s="5" t="s">
        <v>168</v>
      </c>
      <c r="FW42" s="5">
        <v>4.1879999999999997</v>
      </c>
      <c r="FX42" s="5">
        <v>78986</v>
      </c>
      <c r="FY42" s="5">
        <v>1000</v>
      </c>
      <c r="FZ42" s="5">
        <f t="shared" si="48"/>
        <v>15797200</v>
      </c>
      <c r="GA42" s="5">
        <v>1.2467515420392352</v>
      </c>
      <c r="GB42" s="5">
        <f t="shared" si="177"/>
        <v>19695183.459902208</v>
      </c>
      <c r="GC42" s="5">
        <f t="shared" si="178"/>
        <v>2.3030616706580234</v>
      </c>
      <c r="GD42" s="5">
        <f t="shared" si="131"/>
        <v>1.480116754921609</v>
      </c>
      <c r="GF42" s="5">
        <v>39</v>
      </c>
      <c r="GG42" s="5" t="s">
        <v>168</v>
      </c>
      <c r="GH42" s="5">
        <v>5.2859999999999996</v>
      </c>
      <c r="GI42" s="5">
        <v>79368</v>
      </c>
      <c r="GJ42" s="5">
        <v>1000</v>
      </c>
      <c r="GK42" s="5">
        <f t="shared" si="51"/>
        <v>15873600</v>
      </c>
      <c r="GL42" s="5">
        <v>1.2467515420392352</v>
      </c>
      <c r="GM42" s="5">
        <f t="shared" si="179"/>
        <v>19790435.277714003</v>
      </c>
      <c r="GN42" s="5">
        <f t="shared" si="180"/>
        <v>3.6571750575269859</v>
      </c>
      <c r="GO42" s="5">
        <f t="shared" si="132"/>
        <v>2.3503695742461348</v>
      </c>
      <c r="GQ42" s="5">
        <v>39</v>
      </c>
      <c r="GR42" s="5" t="s">
        <v>168</v>
      </c>
      <c r="GS42" s="5">
        <v>6.0220000000000002</v>
      </c>
      <c r="GT42" s="5">
        <v>248681</v>
      </c>
      <c r="GU42" s="5">
        <v>1000</v>
      </c>
      <c r="GV42" s="5">
        <f t="shared" si="54"/>
        <v>49736200</v>
      </c>
      <c r="GW42" s="5">
        <v>1.2467515420392352</v>
      </c>
      <c r="GX42" s="5">
        <f t="shared" si="181"/>
        <v>62008684.045171812</v>
      </c>
      <c r="GY42" s="5">
        <f t="shared" si="182"/>
        <v>4.0867688032457723</v>
      </c>
      <c r="GZ42" s="5">
        <f t="shared" si="133"/>
        <v>2.6264580997723472</v>
      </c>
      <c r="HB42" s="5">
        <v>39</v>
      </c>
      <c r="HC42" s="5" t="s">
        <v>168</v>
      </c>
      <c r="HD42" s="5">
        <v>6.3920000000000003</v>
      </c>
      <c r="HE42" s="5">
        <v>360072</v>
      </c>
      <c r="HF42" s="5">
        <v>1000</v>
      </c>
      <c r="HG42" s="5">
        <f t="shared" si="57"/>
        <v>72014400</v>
      </c>
      <c r="HH42" s="5">
        <v>1.2467515420392352</v>
      </c>
      <c r="HI42" s="5">
        <f t="shared" si="183"/>
        <v>89784064.249030307</v>
      </c>
      <c r="HJ42" s="5">
        <f t="shared" si="184"/>
        <v>4.4563721163863708</v>
      </c>
      <c r="HK42" s="5">
        <f t="shared" si="134"/>
        <v>2.8639923627161767</v>
      </c>
      <c r="HM42" s="5">
        <v>39</v>
      </c>
      <c r="HN42" s="5" t="s">
        <v>168</v>
      </c>
      <c r="HO42" s="5">
        <v>7.0129999999999999</v>
      </c>
      <c r="HP42" s="5">
        <v>202670</v>
      </c>
      <c r="HQ42" s="5">
        <v>1000</v>
      </c>
      <c r="HR42" s="5">
        <f t="shared" si="60"/>
        <v>40534000</v>
      </c>
      <c r="HS42" s="5">
        <v>1.2467515420392352</v>
      </c>
      <c r="HT42" s="5">
        <f t="shared" si="185"/>
        <v>50535827.005018361</v>
      </c>
      <c r="HU42" s="5">
        <f t="shared" si="186"/>
        <v>4.1473622707016125</v>
      </c>
      <c r="HV42" s="5">
        <f t="shared" si="135"/>
        <v>2.66539991690335</v>
      </c>
      <c r="HX42" s="5">
        <v>39</v>
      </c>
      <c r="HY42" s="5" t="s">
        <v>168</v>
      </c>
      <c r="HZ42" s="5">
        <v>9.1460000000000008</v>
      </c>
      <c r="IA42" s="5">
        <v>100238</v>
      </c>
      <c r="IB42" s="5">
        <v>1000</v>
      </c>
      <c r="IC42" s="5">
        <f t="shared" si="63"/>
        <v>20047600</v>
      </c>
      <c r="ID42" s="5">
        <v>1.2467515420392352</v>
      </c>
      <c r="IE42" s="5">
        <f t="shared" si="187"/>
        <v>24994376.214185771</v>
      </c>
      <c r="IF42" s="5">
        <f t="shared" si="188"/>
        <v>1.7170359403370092</v>
      </c>
      <c r="IG42" s="5">
        <f t="shared" si="136"/>
        <v>1.1034935349209571</v>
      </c>
      <c r="II42" s="5">
        <v>39</v>
      </c>
      <c r="IJ42" s="5" t="s">
        <v>168</v>
      </c>
      <c r="IK42" s="5">
        <v>1.5509999999999999</v>
      </c>
      <c r="IL42" s="5">
        <v>87668</v>
      </c>
      <c r="IM42" s="5">
        <v>1000</v>
      </c>
      <c r="IN42" s="5">
        <f t="shared" si="66"/>
        <v>175336000</v>
      </c>
      <c r="IO42" s="5">
        <v>1.2467515420392352</v>
      </c>
      <c r="IP42" s="5">
        <f t="shared" si="189"/>
        <v>218600428.37499136</v>
      </c>
      <c r="IQ42" s="5">
        <f t="shared" si="190"/>
        <v>8215.8682597874758</v>
      </c>
      <c r="IR42" s="5">
        <f t="shared" si="137"/>
        <v>5280.1209895806405</v>
      </c>
      <c r="IT42" s="5">
        <v>39</v>
      </c>
      <c r="IU42" s="5" t="s">
        <v>168</v>
      </c>
      <c r="IX42" s="5">
        <v>1000</v>
      </c>
      <c r="IY42" s="5">
        <f t="shared" si="69"/>
        <v>0</v>
      </c>
      <c r="IZ42" s="5">
        <v>1.2467515420392352</v>
      </c>
      <c r="JA42" s="5">
        <f t="shared" si="70"/>
        <v>0</v>
      </c>
      <c r="JB42" s="5" t="e">
        <f t="shared" si="71"/>
        <v>#DIV/0!</v>
      </c>
      <c r="JC42" s="5" t="e">
        <f t="shared" si="138"/>
        <v>#DIV/0!</v>
      </c>
      <c r="JE42" s="5">
        <v>39</v>
      </c>
      <c r="JF42" s="5" t="s">
        <v>168</v>
      </c>
      <c r="JG42" s="5">
        <v>2.1190000000000002</v>
      </c>
      <c r="JH42" s="5">
        <v>12227</v>
      </c>
      <c r="JI42" s="5">
        <v>1000</v>
      </c>
      <c r="JJ42" s="5">
        <f t="shared" si="72"/>
        <v>2445400</v>
      </c>
      <c r="JK42" s="5">
        <v>1.2467515420392352</v>
      </c>
      <c r="JL42" s="5">
        <f t="shared" si="73"/>
        <v>3048806.2209027456</v>
      </c>
      <c r="JM42" s="5">
        <f t="shared" si="74"/>
        <v>233.70289873657083</v>
      </c>
      <c r="JN42" s="5">
        <f t="shared" si="139"/>
        <v>150.19466499779617</v>
      </c>
      <c r="JP42" s="5">
        <v>39</v>
      </c>
      <c r="JQ42" s="5" t="s">
        <v>168</v>
      </c>
      <c r="JR42" s="5">
        <v>2.2080000000000002</v>
      </c>
      <c r="JS42" s="5">
        <v>98220</v>
      </c>
      <c r="JT42" s="5">
        <v>1000</v>
      </c>
      <c r="JU42" s="5">
        <f t="shared" si="75"/>
        <v>19644000</v>
      </c>
      <c r="JV42" s="5">
        <v>1.2467515420392352</v>
      </c>
      <c r="JW42" s="5">
        <f t="shared" si="76"/>
        <v>24491187.291818738</v>
      </c>
      <c r="JX42" s="5">
        <f t="shared" si="77"/>
        <v>45.828271307838293</v>
      </c>
      <c r="JY42" s="5">
        <f t="shared" si="140"/>
        <v>29.452616521746975</v>
      </c>
      <c r="KA42" s="5">
        <v>39</v>
      </c>
      <c r="KB42" s="5" t="s">
        <v>168</v>
      </c>
      <c r="KC42" s="5">
        <v>2.4769999999999999</v>
      </c>
      <c r="KD42" s="5">
        <v>593526</v>
      </c>
      <c r="KE42" s="5">
        <v>1000</v>
      </c>
      <c r="KF42" s="5">
        <f t="shared" si="78"/>
        <v>118705200</v>
      </c>
      <c r="KG42" s="5">
        <v>1.2467515420392352</v>
      </c>
      <c r="KH42" s="5">
        <f t="shared" si="79"/>
        <v>147995891.14807582</v>
      </c>
      <c r="KI42" s="5">
        <f t="shared" si="80"/>
        <v>671.2213831130789</v>
      </c>
      <c r="KJ42" s="5">
        <f t="shared" si="141"/>
        <v>431.37621022691445</v>
      </c>
      <c r="KL42" s="5">
        <v>39</v>
      </c>
      <c r="KM42" s="5" t="s">
        <v>168</v>
      </c>
      <c r="KN42" s="5">
        <v>2.12</v>
      </c>
      <c r="KO42" s="5">
        <v>2542</v>
      </c>
      <c r="KP42" s="5">
        <v>1000</v>
      </c>
      <c r="KQ42" s="5">
        <f t="shared" si="81"/>
        <v>508400</v>
      </c>
      <c r="KR42" s="5">
        <v>1.2467515420392352</v>
      </c>
      <c r="KS42" s="5">
        <f t="shared" si="82"/>
        <v>633848.48397274723</v>
      </c>
      <c r="KT42" s="5">
        <f t="shared" si="83"/>
        <v>0.91367061792411297</v>
      </c>
      <c r="KU42" s="5">
        <f t="shared" si="142"/>
        <v>0.58719191383297753</v>
      </c>
      <c r="KW42" s="5">
        <v>39</v>
      </c>
      <c r="KX42" s="5" t="s">
        <v>168</v>
      </c>
      <c r="KY42" s="5">
        <v>2.968</v>
      </c>
      <c r="KZ42" s="5">
        <v>31861</v>
      </c>
      <c r="LA42" s="5">
        <v>1000</v>
      </c>
      <c r="LB42" s="5">
        <f t="shared" si="84"/>
        <v>6372200</v>
      </c>
      <c r="LC42" s="5">
        <v>1.2467515420392352</v>
      </c>
      <c r="LD42" s="5">
        <f>LB42*58</f>
        <v>369587600</v>
      </c>
      <c r="LE42" s="5">
        <f t="shared" si="85"/>
        <v>1994.6020888976918</v>
      </c>
      <c r="LF42" s="5">
        <f t="shared" si="143"/>
        <v>1281.877949163041</v>
      </c>
      <c r="LH42" s="5">
        <v>39</v>
      </c>
      <c r="LI42" s="5" t="s">
        <v>168</v>
      </c>
      <c r="LJ42" s="5">
        <v>3.85</v>
      </c>
      <c r="LK42" s="5">
        <v>37652</v>
      </c>
      <c r="LL42" s="5">
        <v>1000</v>
      </c>
      <c r="LM42" s="5">
        <f t="shared" si="86"/>
        <v>7530400</v>
      </c>
      <c r="LN42" s="5">
        <v>1.2467515420392352</v>
      </c>
      <c r="LO42" s="5">
        <f t="shared" si="87"/>
        <v>9388537.8121722564</v>
      </c>
      <c r="LP42" s="5">
        <f t="shared" si="88"/>
        <v>276.24396264894949</v>
      </c>
      <c r="LQ42" s="5">
        <f t="shared" si="89"/>
        <v>177.53468036564877</v>
      </c>
      <c r="LS42" s="5">
        <v>39</v>
      </c>
      <c r="LT42" s="5" t="s">
        <v>168</v>
      </c>
      <c r="LU42" s="5">
        <v>4.1079999999999997</v>
      </c>
      <c r="LV42" s="5">
        <v>5141</v>
      </c>
      <c r="LW42" s="5">
        <v>1000</v>
      </c>
      <c r="LX42" s="5">
        <f t="shared" si="90"/>
        <v>1028200</v>
      </c>
      <c r="LY42" s="5">
        <v>1.2467515420392352</v>
      </c>
      <c r="LZ42" s="5">
        <f t="shared" si="91"/>
        <v>1281909.9355247417</v>
      </c>
      <c r="MA42" s="5">
        <f t="shared" si="92"/>
        <v>0.40269444617691225</v>
      </c>
      <c r="ME42" s="5">
        <v>39</v>
      </c>
      <c r="MF42" s="5" t="s">
        <v>168</v>
      </c>
      <c r="MG42" s="5">
        <v>1.8959999999999999</v>
      </c>
      <c r="MH42" s="5">
        <v>302142</v>
      </c>
      <c r="MI42" s="5">
        <v>1000</v>
      </c>
      <c r="MJ42" s="5">
        <f t="shared" si="93"/>
        <v>60428400</v>
      </c>
      <c r="MK42" s="5">
        <v>1.2467515420392352</v>
      </c>
      <c r="ML42" s="5">
        <f t="shared" si="94"/>
        <v>75339200.882963717</v>
      </c>
      <c r="MM42" s="5">
        <f t="shared" si="95"/>
        <v>10.173078645789227</v>
      </c>
      <c r="MN42" s="5">
        <f t="shared" si="144"/>
        <v>6.5379682813555444</v>
      </c>
      <c r="MP42" s="5">
        <v>39</v>
      </c>
      <c r="MQ42" s="5" t="s">
        <v>168</v>
      </c>
      <c r="MR42" s="5">
        <v>1.722</v>
      </c>
      <c r="MS42" s="5">
        <v>162335</v>
      </c>
      <c r="MT42" s="5">
        <v>1000</v>
      </c>
      <c r="MU42" s="5">
        <f t="shared" si="96"/>
        <v>32467000</v>
      </c>
      <c r="MV42" s="5">
        <v>1.2467515420392352</v>
      </c>
      <c r="MW42" s="5">
        <f t="shared" si="97"/>
        <v>40478282.315387852</v>
      </c>
      <c r="MX42" s="5">
        <f t="shared" si="98"/>
        <v>18.070173691910487</v>
      </c>
      <c r="MY42" s="5">
        <f t="shared" si="145"/>
        <v>11.613222167037588</v>
      </c>
      <c r="NB42" s="5">
        <v>39</v>
      </c>
      <c r="NC42" s="5" t="s">
        <v>168</v>
      </c>
      <c r="ND42" s="5">
        <v>1.9810000000000001</v>
      </c>
      <c r="NE42" s="5">
        <v>1789475</v>
      </c>
      <c r="NF42" s="5">
        <v>1000</v>
      </c>
      <c r="NG42" s="5">
        <f t="shared" si="99"/>
        <v>357895000</v>
      </c>
      <c r="NH42" s="5">
        <v>1.2467515420392352</v>
      </c>
      <c r="NI42" s="5">
        <f t="shared" si="100"/>
        <v>446206143.1381321</v>
      </c>
      <c r="NJ42" s="5">
        <f t="shared" si="101"/>
        <v>37865.744205070652</v>
      </c>
      <c r="NK42" s="5">
        <f t="shared" si="146"/>
        <v>24335.311185778053</v>
      </c>
      <c r="NM42" s="5">
        <v>39</v>
      </c>
      <c r="NN42" s="5" t="s">
        <v>168</v>
      </c>
      <c r="NO42" s="5">
        <v>3.0649999999999999</v>
      </c>
      <c r="NP42" s="5">
        <v>11598</v>
      </c>
      <c r="NQ42" s="5">
        <v>1000</v>
      </c>
      <c r="NR42" s="5">
        <f t="shared" si="102"/>
        <v>2319600</v>
      </c>
      <c r="NS42" s="5">
        <v>1.2467515420392352</v>
      </c>
      <c r="NT42" s="5">
        <f t="shared" si="103"/>
        <v>2891964.8769142102</v>
      </c>
      <c r="NU42" s="5">
        <f t="shared" si="104"/>
        <v>0.65564961153971169</v>
      </c>
      <c r="NV42" s="5">
        <f t="shared" si="147"/>
        <v>0.42136864494840082</v>
      </c>
      <c r="NX42" s="5">
        <v>39</v>
      </c>
      <c r="NY42" s="5" t="s">
        <v>168</v>
      </c>
      <c r="NZ42" s="5">
        <v>1.728</v>
      </c>
      <c r="OA42" s="5">
        <v>32007</v>
      </c>
      <c r="OB42" s="5">
        <v>1000</v>
      </c>
      <c r="OC42" s="5">
        <f t="shared" si="105"/>
        <v>6401400</v>
      </c>
      <c r="OD42" s="5">
        <v>1.2467515420392352</v>
      </c>
      <c r="OE42" s="5">
        <f t="shared" si="106"/>
        <v>7980955.3212099606</v>
      </c>
      <c r="OF42" s="5" t="e">
        <f t="shared" si="107"/>
        <v>#DIV/0!</v>
      </c>
      <c r="OI42" s="5">
        <v>39</v>
      </c>
      <c r="OJ42" s="5" t="s">
        <v>168</v>
      </c>
      <c r="OK42" s="5">
        <v>5.1020000000000003</v>
      </c>
      <c r="OL42" s="5">
        <v>383375</v>
      </c>
      <c r="OM42" s="5">
        <v>1000</v>
      </c>
      <c r="ON42" s="5">
        <f t="shared" si="108"/>
        <v>76675000</v>
      </c>
      <c r="OO42" s="5">
        <v>1.2467515420392352</v>
      </c>
      <c r="OP42" s="5">
        <f t="shared" si="109"/>
        <v>95594674.485858366</v>
      </c>
      <c r="OQ42" s="5" t="e">
        <f t="shared" si="110"/>
        <v>#DIV/0!</v>
      </c>
      <c r="OT42" s="5">
        <v>39</v>
      </c>
      <c r="OU42" s="5" t="s">
        <v>168</v>
      </c>
      <c r="OV42" s="5">
        <v>5.0990000000000002</v>
      </c>
      <c r="OW42" s="5">
        <v>1013888</v>
      </c>
      <c r="OX42" s="5">
        <v>1000</v>
      </c>
      <c r="OY42" s="5">
        <f t="shared" si="111"/>
        <v>202777600</v>
      </c>
      <c r="OZ42" s="5">
        <v>1.2467515420392352</v>
      </c>
      <c r="PA42" s="5">
        <f t="shared" si="112"/>
        <v>252813285.49101523</v>
      </c>
      <c r="PB42" s="5" t="e">
        <f t="shared" si="113"/>
        <v>#DIV/0!</v>
      </c>
      <c r="PE42" s="5">
        <v>39</v>
      </c>
      <c r="PF42" s="5" t="s">
        <v>168</v>
      </c>
      <c r="PG42" s="5">
        <v>5.1020000000000003</v>
      </c>
      <c r="PH42" s="5">
        <v>27056716</v>
      </c>
      <c r="PI42" s="5">
        <v>1000</v>
      </c>
      <c r="PJ42" s="5">
        <f t="shared" si="114"/>
        <v>5411343200</v>
      </c>
      <c r="PK42" s="5">
        <v>1.2467515420392352</v>
      </c>
      <c r="PL42" s="5">
        <f t="shared" si="115"/>
        <v>6746600479.1035299</v>
      </c>
      <c r="PM42" s="5" t="e">
        <f t="shared" si="116"/>
        <v>#DIV/0!</v>
      </c>
      <c r="PP42" s="4"/>
      <c r="PQ42" s="4"/>
      <c r="PR42" s="4"/>
      <c r="PS42" s="4"/>
      <c r="PT42" s="4"/>
      <c r="PU42" s="4"/>
      <c r="PV42" s="4"/>
      <c r="PW42" s="4"/>
      <c r="PX42" s="4"/>
      <c r="PY42" s="4"/>
    </row>
    <row r="43" spans="1:441" s="5" customFormat="1" x14ac:dyDescent="0.5">
      <c r="A43" s="5">
        <v>0.65703022339027595</v>
      </c>
      <c r="C43" s="5">
        <v>24</v>
      </c>
      <c r="D43" s="5" t="s">
        <v>243</v>
      </c>
      <c r="E43" s="5">
        <v>4.4130000000000003</v>
      </c>
      <c r="F43" s="5">
        <v>35108481</v>
      </c>
      <c r="G43" s="5">
        <f t="shared" si="0"/>
        <v>0.71329902310498705</v>
      </c>
      <c r="H43" s="5">
        <f t="shared" si="1"/>
        <v>7021696200</v>
      </c>
      <c r="K43" s="5">
        <v>40</v>
      </c>
      <c r="L43" s="5" t="s">
        <v>169</v>
      </c>
      <c r="M43" s="5">
        <v>2.181</v>
      </c>
      <c r="N43" s="5">
        <v>25381</v>
      </c>
      <c r="O43" s="5">
        <v>1000</v>
      </c>
      <c r="P43" s="5">
        <f t="shared" si="2"/>
        <v>5076200</v>
      </c>
      <c r="Q43" s="5">
        <v>0.74433115510371028</v>
      </c>
      <c r="R43" s="5">
        <f t="shared" si="148"/>
        <v>3778373.809537454</v>
      </c>
      <c r="S43" s="5">
        <f t="shared" si="149"/>
        <v>2.6147562780553852</v>
      </c>
      <c r="T43" s="5">
        <f t="shared" si="5"/>
        <v>1.7179739014818562</v>
      </c>
      <c r="W43" s="5">
        <v>40</v>
      </c>
      <c r="X43" s="5" t="s">
        <v>169</v>
      </c>
      <c r="Y43" s="5">
        <v>2.101</v>
      </c>
      <c r="Z43" s="5">
        <v>1006303</v>
      </c>
      <c r="AA43" s="5">
        <v>1000</v>
      </c>
      <c r="AB43" s="5">
        <f t="shared" si="6"/>
        <v>201260600</v>
      </c>
      <c r="AC43" s="5">
        <v>0.74433115510371028</v>
      </c>
      <c r="AD43" s="5">
        <f t="shared" si="150"/>
        <v>149804534.8748658</v>
      </c>
      <c r="AE43" s="5">
        <f t="shared" si="151"/>
        <v>58.81633736267981</v>
      </c>
      <c r="AF43" s="5">
        <f t="shared" si="117"/>
        <v>38.64411127639935</v>
      </c>
      <c r="AH43" s="5">
        <v>40</v>
      </c>
      <c r="AI43" s="5" t="s">
        <v>169</v>
      </c>
      <c r="AJ43" s="5">
        <v>2.153</v>
      </c>
      <c r="AK43" s="5">
        <v>619883</v>
      </c>
      <c r="AL43" s="5">
        <v>1000</v>
      </c>
      <c r="AM43" s="5">
        <f t="shared" si="9"/>
        <v>123976600</v>
      </c>
      <c r="AN43" s="5">
        <v>0.74433115510371028</v>
      </c>
      <c r="AO43" s="5">
        <f t="shared" si="152"/>
        <v>92279645.883830652</v>
      </c>
      <c r="AP43" s="5">
        <f t="shared" si="153"/>
        <v>18.665841497073924</v>
      </c>
      <c r="AQ43" s="5">
        <f t="shared" si="118"/>
        <v>12.264022008589963</v>
      </c>
      <c r="AS43" s="5">
        <v>40</v>
      </c>
      <c r="AT43" s="5" t="s">
        <v>169</v>
      </c>
      <c r="AU43" s="5">
        <v>2.4590000000000001</v>
      </c>
      <c r="AV43" s="5">
        <v>1003434</v>
      </c>
      <c r="AW43" s="5">
        <v>1000</v>
      </c>
      <c r="AX43" s="5">
        <f t="shared" si="12"/>
        <v>200686800</v>
      </c>
      <c r="AY43" s="5">
        <v>0.74433115510371028</v>
      </c>
      <c r="AZ43" s="5">
        <f t="shared" si="154"/>
        <v>149377437.65806729</v>
      </c>
      <c r="BA43" s="5">
        <f t="shared" si="155"/>
        <v>52.156607862231041</v>
      </c>
      <c r="BB43" s="5">
        <f t="shared" si="119"/>
        <v>34.268467715000682</v>
      </c>
      <c r="BD43" s="5">
        <v>40</v>
      </c>
      <c r="BE43" s="5" t="s">
        <v>169</v>
      </c>
      <c r="BF43" s="5">
        <v>2.3159999999999998</v>
      </c>
      <c r="BG43" s="5">
        <v>55662</v>
      </c>
      <c r="BH43" s="5">
        <v>1000</v>
      </c>
      <c r="BI43" s="5">
        <f t="shared" si="15"/>
        <v>11132400</v>
      </c>
      <c r="BJ43" s="5">
        <v>0.74433115510371028</v>
      </c>
      <c r="BK43" s="5">
        <f t="shared" si="156"/>
        <v>8286192.1510765441</v>
      </c>
      <c r="BL43" s="5">
        <f t="shared" si="157"/>
        <v>10.559203186135147</v>
      </c>
      <c r="BM43" s="5">
        <f t="shared" si="120"/>
        <v>6.9377156282096886</v>
      </c>
      <c r="BO43" s="5">
        <v>40</v>
      </c>
      <c r="BP43" s="5" t="s">
        <v>169</v>
      </c>
      <c r="BQ43" s="5">
        <v>2.2050000000000001</v>
      </c>
      <c r="BR43" s="5">
        <v>3886817</v>
      </c>
      <c r="BS43" s="5">
        <v>1000</v>
      </c>
      <c r="BT43" s="5">
        <f t="shared" si="18"/>
        <v>777363400</v>
      </c>
      <c r="BU43" s="5">
        <v>0.74433115510371028</v>
      </c>
      <c r="BV43" s="5">
        <f t="shared" si="158"/>
        <v>578615797.45734763</v>
      </c>
      <c r="BW43" s="5">
        <f t="shared" si="159"/>
        <v>62.868437853496701</v>
      </c>
      <c r="BX43" s="5">
        <f t="shared" si="121"/>
        <v>41.306463767080615</v>
      </c>
      <c r="BZ43" s="5">
        <v>40</v>
      </c>
      <c r="CA43" s="5" t="s">
        <v>169</v>
      </c>
      <c r="CB43" s="5">
        <v>2.2749999999999999</v>
      </c>
      <c r="CC43" s="5">
        <v>448474</v>
      </c>
      <c r="CD43" s="5">
        <v>1000</v>
      </c>
      <c r="CE43" s="5">
        <f t="shared" si="21"/>
        <v>89694800</v>
      </c>
      <c r="CF43" s="5">
        <v>0.74433115510371028</v>
      </c>
      <c r="CG43" s="5">
        <f t="shared" si="160"/>
        <v>66762634.090796277</v>
      </c>
      <c r="CH43" s="5">
        <f t="shared" si="161"/>
        <v>14.423050324715659</v>
      </c>
      <c r="CI43" s="5">
        <f t="shared" si="122"/>
        <v>9.4763799768171211</v>
      </c>
      <c r="CK43" s="5">
        <v>40</v>
      </c>
      <c r="CL43" s="5" t="s">
        <v>169</v>
      </c>
      <c r="CM43" s="5">
        <v>2.3140000000000001</v>
      </c>
      <c r="CN43" s="5">
        <v>73529145</v>
      </c>
      <c r="CO43" s="5">
        <v>1000</v>
      </c>
      <c r="CP43" s="5">
        <f t="shared" si="24"/>
        <v>14705829000</v>
      </c>
      <c r="CQ43" s="5">
        <v>0.74433115510371028</v>
      </c>
      <c r="CR43" s="5">
        <f t="shared" si="162"/>
        <v>10946006686.327641</v>
      </c>
      <c r="CS43" s="5">
        <f t="shared" si="163"/>
        <v>854.74489217443033</v>
      </c>
      <c r="CT43" s="5">
        <f t="shared" si="123"/>
        <v>561.59322744706333</v>
      </c>
      <c r="CV43" s="5">
        <v>40</v>
      </c>
      <c r="CW43" s="5" t="s">
        <v>169</v>
      </c>
      <c r="CX43" s="5">
        <v>2.3159999999999998</v>
      </c>
      <c r="CY43" s="5">
        <v>957493</v>
      </c>
      <c r="CZ43" s="5">
        <v>1000</v>
      </c>
      <c r="DA43" s="5">
        <f t="shared" si="27"/>
        <v>191498600</v>
      </c>
      <c r="DB43" s="5">
        <v>0.74433115510371028</v>
      </c>
      <c r="DC43" s="5">
        <f t="shared" si="164"/>
        <v>142538374.13874337</v>
      </c>
      <c r="DD43" s="5">
        <f t="shared" si="165"/>
        <v>16.883740915216439</v>
      </c>
      <c r="DE43" s="5">
        <f t="shared" si="124"/>
        <v>11.0931280651882</v>
      </c>
      <c r="DG43" s="5">
        <v>40</v>
      </c>
      <c r="DH43" s="5" t="s">
        <v>169</v>
      </c>
      <c r="DI43" s="5">
        <v>2.4249999999999998</v>
      </c>
      <c r="DJ43" s="5">
        <v>451224</v>
      </c>
      <c r="DK43" s="5">
        <v>1000</v>
      </c>
      <c r="DL43" s="5">
        <f t="shared" si="30"/>
        <v>90244800</v>
      </c>
      <c r="DM43" s="5">
        <v>0.74433115510371028</v>
      </c>
      <c r="DN43" s="5">
        <f t="shared" si="166"/>
        <v>67172016.226103321</v>
      </c>
      <c r="DO43" s="5">
        <f t="shared" si="167"/>
        <v>4.381497851069506</v>
      </c>
      <c r="DP43" s="5">
        <f t="shared" si="125"/>
        <v>2.8787765118722115</v>
      </c>
      <c r="DR43" s="5">
        <v>40</v>
      </c>
      <c r="DS43" s="5" t="s">
        <v>169</v>
      </c>
      <c r="DT43" s="5">
        <v>3.5449999999999999</v>
      </c>
      <c r="DU43" s="5">
        <v>696683</v>
      </c>
      <c r="DV43" s="5">
        <v>1000</v>
      </c>
      <c r="DW43" s="5">
        <f t="shared" si="33"/>
        <v>139336600</v>
      </c>
      <c r="DX43" s="5">
        <v>0.74433115510371028</v>
      </c>
      <c r="DY43" s="5">
        <f t="shared" si="168"/>
        <v>103712572.42622364</v>
      </c>
      <c r="DZ43" s="5">
        <f t="shared" si="35"/>
        <v>83.009281486666993</v>
      </c>
      <c r="EA43" s="5">
        <f t="shared" si="126"/>
        <v>54.539606758651111</v>
      </c>
      <c r="EC43" s="5">
        <v>40</v>
      </c>
      <c r="ED43" s="5" t="s">
        <v>169</v>
      </c>
      <c r="EE43" s="5">
        <v>2.2069999999999999</v>
      </c>
      <c r="EF43" s="5">
        <v>3927406</v>
      </c>
      <c r="EG43" s="5">
        <v>1000</v>
      </c>
      <c r="EH43" s="5">
        <f t="shared" si="36"/>
        <v>785481200</v>
      </c>
      <c r="EI43" s="5">
        <v>0.74433115510371028</v>
      </c>
      <c r="EJ43" s="5">
        <f t="shared" si="169"/>
        <v>584658128.90824842</v>
      </c>
      <c r="EK43" s="5">
        <f t="shared" si="170"/>
        <v>63.028445189516177</v>
      </c>
      <c r="EL43" s="5">
        <f t="shared" si="127"/>
        <v>41.411593422809574</v>
      </c>
      <c r="EN43" s="5">
        <v>40</v>
      </c>
      <c r="EO43" s="5" t="s">
        <v>169</v>
      </c>
      <c r="EP43" s="5">
        <v>3.4790000000000001</v>
      </c>
      <c r="EQ43" s="5">
        <v>321683</v>
      </c>
      <c r="ER43" s="5">
        <v>1000</v>
      </c>
      <c r="ES43" s="5">
        <f t="shared" si="39"/>
        <v>64336600</v>
      </c>
      <c r="ET43" s="5">
        <v>0.74433115510371028</v>
      </c>
      <c r="EU43" s="5">
        <f t="shared" si="171"/>
        <v>47887735.793445364</v>
      </c>
      <c r="EV43" s="5">
        <f t="shared" si="172"/>
        <v>2.8466313211627421</v>
      </c>
      <c r="EW43" s="5">
        <f t="shared" si="128"/>
        <v>1.8703228128533127</v>
      </c>
      <c r="EY43" s="5">
        <v>40</v>
      </c>
      <c r="EZ43" s="5" t="s">
        <v>169</v>
      </c>
      <c r="FA43" s="5">
        <v>4.149</v>
      </c>
      <c r="FB43" s="5">
        <v>3011231</v>
      </c>
      <c r="FC43" s="5">
        <v>1000</v>
      </c>
      <c r="FD43" s="5">
        <f t="shared" si="42"/>
        <v>602246200</v>
      </c>
      <c r="FE43" s="5">
        <v>0.74433115510371028</v>
      </c>
      <c r="FF43" s="5">
        <f t="shared" si="173"/>
        <v>448270609.70282012</v>
      </c>
      <c r="FG43" s="5">
        <f t="shared" si="174"/>
        <v>18.060042183934637</v>
      </c>
      <c r="FH43" s="5">
        <f t="shared" si="129"/>
        <v>11.865993550548382</v>
      </c>
      <c r="FJ43" s="5">
        <v>40</v>
      </c>
      <c r="FK43" s="5" t="s">
        <v>169</v>
      </c>
      <c r="FL43" s="5">
        <v>3.8839999999999999</v>
      </c>
      <c r="FM43" s="5">
        <v>910048</v>
      </c>
      <c r="FN43" s="5">
        <v>1000</v>
      </c>
      <c r="FO43" s="5">
        <f t="shared" si="45"/>
        <v>182009600</v>
      </c>
      <c r="FP43" s="5">
        <v>0.74433115510371028</v>
      </c>
      <c r="FQ43" s="5">
        <f t="shared" si="175"/>
        <v>135475415.80796427</v>
      </c>
      <c r="FR43" s="5">
        <f t="shared" si="176"/>
        <v>5.7919234865619673</v>
      </c>
      <c r="FS43" s="5">
        <f t="shared" si="130"/>
        <v>3.8054687822351951</v>
      </c>
      <c r="FU43" s="5">
        <v>40</v>
      </c>
      <c r="FV43" s="5" t="s">
        <v>169</v>
      </c>
      <c r="FW43" s="5">
        <v>4.1710000000000003</v>
      </c>
      <c r="FX43" s="5">
        <v>121755</v>
      </c>
      <c r="FY43" s="5">
        <v>1000</v>
      </c>
      <c r="FZ43" s="5">
        <f t="shared" si="48"/>
        <v>24351000</v>
      </c>
      <c r="GA43" s="5">
        <v>0.74433115510371028</v>
      </c>
      <c r="GB43" s="5">
        <f t="shared" si="177"/>
        <v>18125207.957930449</v>
      </c>
      <c r="GC43" s="5">
        <f t="shared" si="178"/>
        <v>2.1194761554570798</v>
      </c>
      <c r="GD43" s="5">
        <f t="shared" si="131"/>
        <v>1.3925598918903284</v>
      </c>
      <c r="GF43" s="5">
        <v>40</v>
      </c>
      <c r="GG43" s="5" t="s">
        <v>169</v>
      </c>
      <c r="GH43" s="5">
        <v>5.2830000000000004</v>
      </c>
      <c r="GI43" s="5">
        <v>149641</v>
      </c>
      <c r="GJ43" s="5">
        <v>1000</v>
      </c>
      <c r="GK43" s="5">
        <f t="shared" si="51"/>
        <v>29928200</v>
      </c>
      <c r="GL43" s="5">
        <v>0.74433115510371028</v>
      </c>
      <c r="GM43" s="5">
        <f t="shared" si="179"/>
        <v>22276491.67617486</v>
      </c>
      <c r="GN43" s="5">
        <f t="shared" si="180"/>
        <v>4.1165860469504905</v>
      </c>
      <c r="GO43" s="5">
        <f t="shared" si="132"/>
        <v>2.7047214500331735</v>
      </c>
      <c r="GQ43" s="5">
        <v>40</v>
      </c>
      <c r="GR43" s="5" t="s">
        <v>169</v>
      </c>
      <c r="GS43" s="5">
        <v>6.0190000000000001</v>
      </c>
      <c r="GT43" s="5">
        <v>398414</v>
      </c>
      <c r="GU43" s="5">
        <v>1000</v>
      </c>
      <c r="GV43" s="5">
        <f t="shared" si="54"/>
        <v>79682800</v>
      </c>
      <c r="GW43" s="5">
        <v>0.74433115510371028</v>
      </c>
      <c r="GX43" s="5">
        <f t="shared" si="181"/>
        <v>59310390.565897927</v>
      </c>
      <c r="GY43" s="5">
        <f t="shared" si="182"/>
        <v>3.9089340082827815</v>
      </c>
      <c r="GZ43" s="5">
        <f t="shared" si="133"/>
        <v>2.5682877846798826</v>
      </c>
      <c r="HB43" s="5">
        <v>40</v>
      </c>
      <c r="HC43" s="5" t="s">
        <v>169</v>
      </c>
      <c r="HD43" s="5">
        <v>6.3810000000000002</v>
      </c>
      <c r="HE43" s="5">
        <v>673641</v>
      </c>
      <c r="HF43" s="5">
        <v>1000</v>
      </c>
      <c r="HG43" s="5">
        <f t="shared" si="57"/>
        <v>134728200</v>
      </c>
      <c r="HH43" s="5">
        <v>0.74433115510371028</v>
      </c>
      <c r="HI43" s="5">
        <f t="shared" si="183"/>
        <v>100282396.7310437</v>
      </c>
      <c r="HJ43" s="5">
        <f t="shared" si="184"/>
        <v>4.9774498436279631</v>
      </c>
      <c r="HK43" s="5">
        <f t="shared" si="134"/>
        <v>3.2703349826727748</v>
      </c>
      <c r="HM43" s="5">
        <v>40</v>
      </c>
      <c r="HN43" s="5" t="s">
        <v>169</v>
      </c>
      <c r="HO43" s="5">
        <v>7.0110000000000001</v>
      </c>
      <c r="HP43" s="5">
        <v>358384</v>
      </c>
      <c r="HQ43" s="5">
        <v>1000</v>
      </c>
      <c r="HR43" s="5">
        <f t="shared" si="60"/>
        <v>71676800</v>
      </c>
      <c r="HS43" s="5">
        <v>0.74433115510371028</v>
      </c>
      <c r="HT43" s="5">
        <f t="shared" si="185"/>
        <v>53351275.338137619</v>
      </c>
      <c r="HU43" s="5">
        <f t="shared" si="186"/>
        <v>4.3784198170781474</v>
      </c>
      <c r="HV43" s="5">
        <f t="shared" si="135"/>
        <v>2.8767541505112662</v>
      </c>
      <c r="HX43" s="5">
        <v>40</v>
      </c>
      <c r="HY43" s="5" t="s">
        <v>169</v>
      </c>
      <c r="HZ43" s="5">
        <v>9.1440000000000001</v>
      </c>
      <c r="IA43" s="5">
        <v>153818</v>
      </c>
      <c r="IB43" s="5">
        <v>1000</v>
      </c>
      <c r="IC43" s="5">
        <f t="shared" si="63"/>
        <v>30763600</v>
      </c>
      <c r="ID43" s="5">
        <v>0.74433115510371028</v>
      </c>
      <c r="IE43" s="5">
        <f t="shared" si="187"/>
        <v>22898305.923148502</v>
      </c>
      <c r="IF43" s="5">
        <f t="shared" si="188"/>
        <v>1.5730424278627515</v>
      </c>
      <c r="IG43" s="5">
        <f t="shared" si="136"/>
        <v>1.0335364177810455</v>
      </c>
      <c r="II43" s="5">
        <v>40</v>
      </c>
      <c r="IJ43" s="5" t="s">
        <v>169</v>
      </c>
      <c r="IK43" s="5">
        <v>1.5589999999999999</v>
      </c>
      <c r="IL43" s="5">
        <v>178738</v>
      </c>
      <c r="IM43" s="5">
        <v>1000</v>
      </c>
      <c r="IN43" s="5">
        <f t="shared" si="66"/>
        <v>357476000</v>
      </c>
      <c r="IO43" s="5">
        <v>0.74433115510371028</v>
      </c>
      <c r="IP43" s="5">
        <f t="shared" si="189"/>
        <v>266080524.00185394</v>
      </c>
      <c r="IQ43" s="5">
        <f t="shared" si="190"/>
        <v>10000.35794963953</v>
      </c>
      <c r="IR43" s="5">
        <f t="shared" si="137"/>
        <v>6570.537417634383</v>
      </c>
      <c r="IT43" s="5">
        <v>40</v>
      </c>
      <c r="IU43" s="5" t="s">
        <v>169</v>
      </c>
      <c r="IX43" s="5">
        <v>1000</v>
      </c>
      <c r="IY43" s="5">
        <f t="shared" si="69"/>
        <v>0</v>
      </c>
      <c r="IZ43" s="5">
        <v>0.74433115510371028</v>
      </c>
      <c r="JA43" s="5">
        <f t="shared" si="70"/>
        <v>0</v>
      </c>
      <c r="JB43" s="5" t="e">
        <f t="shared" si="71"/>
        <v>#DIV/0!</v>
      </c>
      <c r="JC43" s="5" t="e">
        <f t="shared" si="138"/>
        <v>#DIV/0!</v>
      </c>
      <c r="JE43" s="5">
        <v>40</v>
      </c>
      <c r="JF43" s="5" t="s">
        <v>169</v>
      </c>
      <c r="JG43" s="5">
        <v>2.21</v>
      </c>
      <c r="JH43" s="5">
        <v>26064</v>
      </c>
      <c r="JI43" s="5">
        <v>1000</v>
      </c>
      <c r="JJ43" s="5">
        <f t="shared" si="72"/>
        <v>5212800</v>
      </c>
      <c r="JK43" s="5">
        <v>0.74433115510371028</v>
      </c>
      <c r="JL43" s="5">
        <f t="shared" si="73"/>
        <v>3880049.4453246212</v>
      </c>
      <c r="JM43" s="5">
        <f t="shared" si="74"/>
        <v>297.42093688889565</v>
      </c>
      <c r="JN43" s="5">
        <f t="shared" si="139"/>
        <v>195.41454460505628</v>
      </c>
      <c r="JP43" s="5">
        <v>40</v>
      </c>
      <c r="JQ43" s="5" t="s">
        <v>169</v>
      </c>
      <c r="JR43" s="5">
        <v>2.242</v>
      </c>
      <c r="JS43" s="5">
        <v>190034</v>
      </c>
      <c r="JT43" s="5">
        <v>1000</v>
      </c>
      <c r="JU43" s="5">
        <f t="shared" si="75"/>
        <v>38006800</v>
      </c>
      <c r="JV43" s="5">
        <v>0.74433115510371028</v>
      </c>
      <c r="JW43" s="5">
        <f t="shared" si="76"/>
        <v>28289645.345795695</v>
      </c>
      <c r="JX43" s="5">
        <f t="shared" si="77"/>
        <v>52.936002108102507</v>
      </c>
      <c r="JY43" s="5">
        <f t="shared" si="140"/>
        <v>34.780553290474707</v>
      </c>
      <c r="KA43" s="5">
        <v>40</v>
      </c>
      <c r="KB43" s="5" t="s">
        <v>169</v>
      </c>
      <c r="KC43" s="5">
        <v>2.4849999999999999</v>
      </c>
      <c r="KD43" s="5">
        <v>678643</v>
      </c>
      <c r="KE43" s="5">
        <v>1000</v>
      </c>
      <c r="KF43" s="5">
        <f t="shared" si="78"/>
        <v>135728600</v>
      </c>
      <c r="KG43" s="5">
        <v>0.74433115510371028</v>
      </c>
      <c r="KH43" s="5">
        <f t="shared" si="79"/>
        <v>101027025.61860946</v>
      </c>
      <c r="KI43" s="5">
        <f t="shared" si="80"/>
        <v>458.19853065836378</v>
      </c>
      <c r="KJ43" s="5">
        <f t="shared" si="141"/>
        <v>301.05028295556093</v>
      </c>
      <c r="KL43" s="5">
        <v>40</v>
      </c>
      <c r="KM43" s="5" t="s">
        <v>169</v>
      </c>
      <c r="KN43" s="5">
        <v>2.1059999999999999</v>
      </c>
      <c r="KO43" s="5">
        <v>13834</v>
      </c>
      <c r="KP43" s="5">
        <v>1000</v>
      </c>
      <c r="KQ43" s="5">
        <f t="shared" si="81"/>
        <v>2766800</v>
      </c>
      <c r="KR43" s="5">
        <v>0.74433115510371028</v>
      </c>
      <c r="KS43" s="5">
        <f t="shared" si="82"/>
        <v>2059415.4399409457</v>
      </c>
      <c r="KT43" s="5">
        <f t="shared" si="83"/>
        <v>2.9685759691021123</v>
      </c>
      <c r="KU43" s="5">
        <f t="shared" si="142"/>
        <v>1.9504441321301658</v>
      </c>
      <c r="KW43" s="5">
        <v>40</v>
      </c>
      <c r="KX43" s="5" t="s">
        <v>169</v>
      </c>
      <c r="KY43" s="5">
        <v>2.956</v>
      </c>
      <c r="KZ43" s="5">
        <v>57057</v>
      </c>
      <c r="LA43" s="5">
        <v>1000</v>
      </c>
      <c r="LB43" s="5">
        <f t="shared" si="84"/>
        <v>11411400</v>
      </c>
      <c r="LC43" s="5">
        <v>0.74433115510371028</v>
      </c>
      <c r="LD43" s="5">
        <f>LB43*59</f>
        <v>673272600</v>
      </c>
      <c r="LE43" s="5">
        <f t="shared" si="85"/>
        <v>3633.5389346330344</v>
      </c>
      <c r="LF43" s="5">
        <f t="shared" si="143"/>
        <v>2387.3448979192081</v>
      </c>
      <c r="LH43" s="5">
        <v>40</v>
      </c>
      <c r="LI43" s="5" t="s">
        <v>169</v>
      </c>
      <c r="LJ43" s="5">
        <v>3.7850000000000001</v>
      </c>
      <c r="LK43" s="5">
        <v>53549</v>
      </c>
      <c r="LL43" s="5">
        <v>1000</v>
      </c>
      <c r="LM43" s="5">
        <f t="shared" si="86"/>
        <v>10709800</v>
      </c>
      <c r="LN43" s="5">
        <v>0.74433115510371028</v>
      </c>
      <c r="LO43" s="5">
        <f t="shared" si="87"/>
        <v>7971637.8049297165</v>
      </c>
      <c r="LP43" s="5">
        <f t="shared" si="88"/>
        <v>234.55375694188606</v>
      </c>
      <c r="LQ43" s="5">
        <f t="shared" si="89"/>
        <v>154.10890732055589</v>
      </c>
      <c r="LS43" s="5">
        <v>40</v>
      </c>
      <c r="LT43" s="5" t="s">
        <v>169</v>
      </c>
      <c r="LU43" s="5">
        <v>3.9089999999999998</v>
      </c>
      <c r="LV43" s="5">
        <v>11340</v>
      </c>
      <c r="LW43" s="5">
        <v>1000</v>
      </c>
      <c r="LX43" s="5">
        <f t="shared" si="90"/>
        <v>2268000</v>
      </c>
      <c r="LY43" s="5">
        <v>0.74433115510371028</v>
      </c>
      <c r="LZ43" s="5">
        <f t="shared" si="91"/>
        <v>1688143.0597752149</v>
      </c>
      <c r="MA43" s="5">
        <f t="shared" si="92"/>
        <v>0.53030701743122388</v>
      </c>
      <c r="ME43" s="5">
        <v>40</v>
      </c>
      <c r="MF43" s="5" t="s">
        <v>169</v>
      </c>
      <c r="MG43" s="5">
        <v>1.8839999999999999</v>
      </c>
      <c r="MH43" s="5">
        <v>517987</v>
      </c>
      <c r="MI43" s="5">
        <v>1000</v>
      </c>
      <c r="MJ43" s="5">
        <f t="shared" si="93"/>
        <v>103597400</v>
      </c>
      <c r="MK43" s="5">
        <v>0.74433115510371028</v>
      </c>
      <c r="ML43" s="5">
        <f t="shared" si="94"/>
        <v>77110772.407741114</v>
      </c>
      <c r="MM43" s="5">
        <f t="shared" si="95"/>
        <v>10.412294568402981</v>
      </c>
      <c r="MN43" s="5">
        <f t="shared" si="144"/>
        <v>6.8411922262831677</v>
      </c>
      <c r="MP43" s="5">
        <v>40</v>
      </c>
      <c r="MQ43" s="5" t="s">
        <v>169</v>
      </c>
      <c r="MR43" s="5">
        <v>1.7290000000000001</v>
      </c>
      <c r="MS43" s="5">
        <v>268455</v>
      </c>
      <c r="MT43" s="5">
        <v>1000</v>
      </c>
      <c r="MU43" s="5">
        <f t="shared" si="96"/>
        <v>53691000</v>
      </c>
      <c r="MV43" s="5">
        <v>0.74433115510371028</v>
      </c>
      <c r="MW43" s="5">
        <f t="shared" si="97"/>
        <v>39963884.048673309</v>
      </c>
      <c r="MX43" s="5">
        <f t="shared" si="98"/>
        <v>17.84053781077489</v>
      </c>
      <c r="MY43" s="5">
        <f t="shared" si="145"/>
        <v>11.72177254321609</v>
      </c>
      <c r="NB43" s="5">
        <v>40</v>
      </c>
      <c r="NC43" s="5" t="s">
        <v>169</v>
      </c>
      <c r="ND43" s="5">
        <v>1.9930000000000001</v>
      </c>
      <c r="NE43" s="5">
        <v>3166711</v>
      </c>
      <c r="NF43" s="5">
        <v>1000</v>
      </c>
      <c r="NG43" s="5">
        <f t="shared" si="99"/>
        <v>633342200</v>
      </c>
      <c r="NH43" s="5">
        <v>0.74433115510371028</v>
      </c>
      <c r="NI43" s="5">
        <f t="shared" si="100"/>
        <v>471416331.30192512</v>
      </c>
      <c r="NJ43" s="5">
        <f t="shared" si="101"/>
        <v>40005.119807697374</v>
      </c>
      <c r="NK43" s="5">
        <f t="shared" si="146"/>
        <v>26284.572804006159</v>
      </c>
      <c r="NM43" s="5">
        <v>40</v>
      </c>
      <c r="NN43" s="5" t="s">
        <v>169</v>
      </c>
      <c r="NO43" s="5">
        <v>3.016</v>
      </c>
      <c r="NP43" s="5">
        <v>18889</v>
      </c>
      <c r="NQ43" s="5">
        <v>1000</v>
      </c>
      <c r="NR43" s="5">
        <f t="shared" si="102"/>
        <v>3777800</v>
      </c>
      <c r="NS43" s="5">
        <v>0.74433115510371028</v>
      </c>
      <c r="NT43" s="5">
        <f t="shared" si="103"/>
        <v>2811934.2377507966</v>
      </c>
      <c r="NU43" s="5">
        <f t="shared" si="104"/>
        <v>0.63750552621639478</v>
      </c>
      <c r="NV43" s="5">
        <f t="shared" si="147"/>
        <v>0.41886039830249328</v>
      </c>
      <c r="NX43" s="5">
        <v>40</v>
      </c>
      <c r="NY43" s="5" t="s">
        <v>169</v>
      </c>
      <c r="NZ43" s="5">
        <v>1.7509999999999999</v>
      </c>
      <c r="OA43" s="5">
        <v>57527</v>
      </c>
      <c r="OB43" s="5">
        <v>1000</v>
      </c>
      <c r="OC43" s="5">
        <f t="shared" si="105"/>
        <v>11505400</v>
      </c>
      <c r="OD43" s="5">
        <v>0.74433115510371028</v>
      </c>
      <c r="OE43" s="5">
        <f t="shared" si="106"/>
        <v>8563827.6719302274</v>
      </c>
      <c r="OF43" s="5" t="e">
        <f t="shared" si="107"/>
        <v>#DIV/0!</v>
      </c>
      <c r="OI43" s="5">
        <v>40</v>
      </c>
      <c r="OJ43" s="5" t="s">
        <v>169</v>
      </c>
      <c r="OK43" s="5">
        <v>5.0940000000000003</v>
      </c>
      <c r="OL43" s="5">
        <v>708671</v>
      </c>
      <c r="OM43" s="5">
        <v>1000</v>
      </c>
      <c r="ON43" s="5">
        <f t="shared" si="108"/>
        <v>141734200</v>
      </c>
      <c r="OO43" s="5">
        <v>0.74433115510371028</v>
      </c>
      <c r="OP43" s="5">
        <f t="shared" si="109"/>
        <v>105497180.8037003</v>
      </c>
      <c r="OQ43" s="5" t="e">
        <f t="shared" si="110"/>
        <v>#DIV/0!</v>
      </c>
      <c r="OT43" s="5">
        <v>40</v>
      </c>
      <c r="OU43" s="5" t="s">
        <v>169</v>
      </c>
      <c r="OV43" s="5">
        <v>5.101</v>
      </c>
      <c r="OW43" s="5">
        <v>1955596</v>
      </c>
      <c r="OX43" s="5">
        <v>1000</v>
      </c>
      <c r="OY43" s="5">
        <f t="shared" si="111"/>
        <v>391119200</v>
      </c>
      <c r="OZ43" s="5">
        <v>0.74433115510371028</v>
      </c>
      <c r="PA43" s="5">
        <f t="shared" si="112"/>
        <v>291122205.9192391</v>
      </c>
      <c r="PB43" s="5" t="e">
        <f t="shared" si="113"/>
        <v>#DIV/0!</v>
      </c>
      <c r="PE43" s="5">
        <v>40</v>
      </c>
      <c r="PF43" s="5" t="s">
        <v>169</v>
      </c>
      <c r="PG43" s="5">
        <v>5.0979999999999999</v>
      </c>
      <c r="PH43" s="5">
        <v>50306783</v>
      </c>
      <c r="PI43" s="5">
        <v>1000</v>
      </c>
      <c r="PJ43" s="5">
        <f t="shared" si="114"/>
        <v>10061356600</v>
      </c>
      <c r="PK43" s="5">
        <v>0.74433115510371028</v>
      </c>
      <c r="PL43" s="5">
        <f t="shared" si="115"/>
        <v>7488981179.9883394</v>
      </c>
      <c r="PM43" s="5" t="e">
        <f t="shared" si="116"/>
        <v>#DIV/0!</v>
      </c>
      <c r="PP43" s="4"/>
      <c r="PQ43" s="4"/>
      <c r="PR43" s="4"/>
      <c r="PS43" s="4"/>
      <c r="PT43" s="4"/>
      <c r="PU43" s="4"/>
      <c r="PV43" s="4"/>
      <c r="PW43" s="4"/>
      <c r="PX43" s="4"/>
      <c r="PY43" s="4"/>
    </row>
    <row r="44" spans="1:441" s="5" customFormat="1" x14ac:dyDescent="0.5">
      <c r="A44" s="5">
        <v>0.589622641509434</v>
      </c>
      <c r="C44" s="5">
        <v>25</v>
      </c>
      <c r="D44" s="5" t="s">
        <v>244</v>
      </c>
      <c r="E44" s="5">
        <v>4.4130000000000003</v>
      </c>
      <c r="F44" s="5">
        <v>28018551</v>
      </c>
      <c r="G44" s="5">
        <f t="shared" si="0"/>
        <v>0.89379515735842296</v>
      </c>
      <c r="H44" s="5">
        <f t="shared" si="1"/>
        <v>5603710200</v>
      </c>
      <c r="K44" s="5">
        <v>41</v>
      </c>
      <c r="L44" s="5" t="s">
        <v>170</v>
      </c>
      <c r="M44" s="5">
        <v>2.149</v>
      </c>
      <c r="N44" s="5">
        <v>16787</v>
      </c>
      <c r="O44" s="5">
        <v>1000</v>
      </c>
      <c r="P44" s="5">
        <f t="shared" si="2"/>
        <v>3357400</v>
      </c>
      <c r="Q44" s="5">
        <v>0.93267978835403242</v>
      </c>
      <c r="R44" s="5">
        <f t="shared" si="148"/>
        <v>3131379.1214198284</v>
      </c>
      <c r="S44" s="5">
        <f t="shared" si="149"/>
        <v>2.1670151312282142</v>
      </c>
      <c r="T44" s="5">
        <f t="shared" si="5"/>
        <v>1.2777211858656925</v>
      </c>
      <c r="W44" s="5">
        <v>41</v>
      </c>
      <c r="X44" s="5" t="s">
        <v>170</v>
      </c>
      <c r="Y44" s="5">
        <v>2.0960000000000001</v>
      </c>
      <c r="Z44" s="5">
        <v>564321</v>
      </c>
      <c r="AA44" s="5">
        <v>1000</v>
      </c>
      <c r="AB44" s="5">
        <f t="shared" si="6"/>
        <v>112864200</v>
      </c>
      <c r="AC44" s="5">
        <v>0.93267978835403242</v>
      </c>
      <c r="AD44" s="5">
        <f t="shared" si="150"/>
        <v>105266158.16874719</v>
      </c>
      <c r="AE44" s="5">
        <f t="shared" si="151"/>
        <v>41.329655853863173</v>
      </c>
      <c r="AF44" s="5">
        <f t="shared" si="117"/>
        <v>24.368900857230646</v>
      </c>
      <c r="AH44" s="5">
        <v>41</v>
      </c>
      <c r="AI44" s="5" t="s">
        <v>170</v>
      </c>
      <c r="AJ44" s="5">
        <v>2.1709999999999998</v>
      </c>
      <c r="AK44" s="5">
        <v>409398</v>
      </c>
      <c r="AL44" s="5">
        <v>1000</v>
      </c>
      <c r="AM44" s="5">
        <f t="shared" si="9"/>
        <v>81879600</v>
      </c>
      <c r="AN44" s="5">
        <v>0.93267978835403242</v>
      </c>
      <c r="AO44" s="5">
        <f t="shared" si="152"/>
        <v>76367447.998512834</v>
      </c>
      <c r="AP44" s="5">
        <f t="shared" si="153"/>
        <v>15.447205786536802</v>
      </c>
      <c r="AQ44" s="5">
        <f t="shared" si="118"/>
        <v>9.1080222797976429</v>
      </c>
      <c r="AS44" s="5">
        <v>41</v>
      </c>
      <c r="AT44" s="5" t="s">
        <v>170</v>
      </c>
      <c r="AU44" s="5">
        <v>2.4710000000000001</v>
      </c>
      <c r="AV44" s="5">
        <v>588641</v>
      </c>
      <c r="AW44" s="5">
        <v>1000</v>
      </c>
      <c r="AX44" s="5">
        <f t="shared" si="12"/>
        <v>117728200</v>
      </c>
      <c r="AY44" s="5">
        <v>0.93267978835403242</v>
      </c>
      <c r="AZ44" s="5">
        <f t="shared" si="154"/>
        <v>109802712.65930121</v>
      </c>
      <c r="BA44" s="5">
        <f t="shared" si="155"/>
        <v>38.338701722074397</v>
      </c>
      <c r="BB44" s="5">
        <f t="shared" si="119"/>
        <v>22.605366581411793</v>
      </c>
      <c r="BD44" s="5">
        <v>41</v>
      </c>
      <c r="BE44" s="5" t="s">
        <v>170</v>
      </c>
      <c r="BF44" s="5">
        <v>2.266</v>
      </c>
      <c r="BG44" s="5">
        <v>41763</v>
      </c>
      <c r="BH44" s="5">
        <v>1000</v>
      </c>
      <c r="BI44" s="5">
        <f t="shared" si="15"/>
        <v>8352600</v>
      </c>
      <c r="BJ44" s="5">
        <v>0.93267978835403242</v>
      </c>
      <c r="BK44" s="5">
        <f t="shared" si="156"/>
        <v>7790301.2002058914</v>
      </c>
      <c r="BL44" s="5">
        <f t="shared" si="157"/>
        <v>9.9272828525318904</v>
      </c>
      <c r="BM44" s="5">
        <f t="shared" si="120"/>
        <v>5.8533507385211623</v>
      </c>
      <c r="BO44" s="5">
        <v>41</v>
      </c>
      <c r="BP44" s="5" t="s">
        <v>170</v>
      </c>
      <c r="BQ44" s="5">
        <v>2.2040000000000002</v>
      </c>
      <c r="BR44" s="5">
        <v>1098023</v>
      </c>
      <c r="BS44" s="5">
        <v>1000</v>
      </c>
      <c r="BT44" s="5">
        <f t="shared" si="18"/>
        <v>219604600</v>
      </c>
      <c r="BU44" s="5">
        <v>0.93267978835403242</v>
      </c>
      <c r="BV44" s="5">
        <f t="shared" si="158"/>
        <v>204820771.84957194</v>
      </c>
      <c r="BW44" s="5">
        <f t="shared" si="159"/>
        <v>22.254425169024607</v>
      </c>
      <c r="BX44" s="5">
        <f t="shared" si="121"/>
        <v>13.12171295343432</v>
      </c>
      <c r="BZ44" s="5">
        <v>41</v>
      </c>
      <c r="CA44" s="5" t="s">
        <v>170</v>
      </c>
      <c r="CB44" s="5">
        <v>2.2530000000000001</v>
      </c>
      <c r="CC44" s="5">
        <v>342760</v>
      </c>
      <c r="CD44" s="5">
        <v>1000</v>
      </c>
      <c r="CE44" s="5">
        <f t="shared" si="21"/>
        <v>68552000</v>
      </c>
      <c r="CF44" s="5">
        <v>0.93267978835403242</v>
      </c>
      <c r="CG44" s="5">
        <f t="shared" si="160"/>
        <v>63937064.851245634</v>
      </c>
      <c r="CH44" s="5">
        <f t="shared" si="161"/>
        <v>13.81262912290113</v>
      </c>
      <c r="CI44" s="5">
        <f t="shared" si="122"/>
        <v>8.1442388696351014</v>
      </c>
      <c r="CK44" s="5">
        <v>41</v>
      </c>
      <c r="CL44" s="5" t="s">
        <v>170</v>
      </c>
      <c r="CM44" s="5">
        <v>2.3090000000000002</v>
      </c>
      <c r="CN44" s="5">
        <v>47523352</v>
      </c>
      <c r="CO44" s="5">
        <v>1000</v>
      </c>
      <c r="CP44" s="5">
        <f t="shared" si="24"/>
        <v>9504670400</v>
      </c>
      <c r="CQ44" s="5">
        <v>0.93267978835403242</v>
      </c>
      <c r="CR44" s="5">
        <f t="shared" si="162"/>
        <v>8864813977.0468369</v>
      </c>
      <c r="CS44" s="5">
        <f t="shared" si="163"/>
        <v>692.23002361415502</v>
      </c>
      <c r="CT44" s="5">
        <f t="shared" si="123"/>
        <v>408.15449505551595</v>
      </c>
      <c r="CV44" s="5">
        <v>41</v>
      </c>
      <c r="CW44" s="5" t="s">
        <v>170</v>
      </c>
      <c r="CX44" s="5">
        <v>2.327</v>
      </c>
      <c r="CY44" s="5">
        <v>411358</v>
      </c>
      <c r="CZ44" s="5">
        <v>1000</v>
      </c>
      <c r="DA44" s="5">
        <f t="shared" si="27"/>
        <v>82271600</v>
      </c>
      <c r="DB44" s="5">
        <v>0.93267978835403242</v>
      </c>
      <c r="DC44" s="5">
        <f t="shared" si="164"/>
        <v>76733058.475547612</v>
      </c>
      <c r="DD44" s="5">
        <f t="shared" si="165"/>
        <v>9.0890687280623155</v>
      </c>
      <c r="DE44" s="5">
        <f t="shared" si="124"/>
        <v>5.3591207123008937</v>
      </c>
      <c r="DG44" s="5">
        <v>41</v>
      </c>
      <c r="DH44" s="5" t="s">
        <v>170</v>
      </c>
      <c r="DI44" s="5">
        <v>2.419</v>
      </c>
      <c r="DJ44" s="5">
        <v>287761</v>
      </c>
      <c r="DK44" s="5">
        <v>1000</v>
      </c>
      <c r="DL44" s="5">
        <f t="shared" si="30"/>
        <v>57552200</v>
      </c>
      <c r="DM44" s="5">
        <v>0.93267978835403242</v>
      </c>
      <c r="DN44" s="5">
        <f t="shared" si="166"/>
        <v>53677773.715308942</v>
      </c>
      <c r="DO44" s="5">
        <f t="shared" si="167"/>
        <v>3.5012950838362049</v>
      </c>
      <c r="DP44" s="5">
        <f t="shared" si="125"/>
        <v>2.0644428560354982</v>
      </c>
      <c r="DR44" s="5">
        <v>41</v>
      </c>
      <c r="DS44" s="5" t="s">
        <v>170</v>
      </c>
      <c r="DT44" s="5">
        <v>3.5790000000000002</v>
      </c>
      <c r="DU44" s="5">
        <v>534657</v>
      </c>
      <c r="DV44" s="5">
        <v>1000</v>
      </c>
      <c r="DW44" s="5">
        <f t="shared" si="33"/>
        <v>106931400</v>
      </c>
      <c r="DX44" s="5">
        <v>0.93267978835403242</v>
      </c>
      <c r="DY44" s="5">
        <f t="shared" si="168"/>
        <v>99732755.52040039</v>
      </c>
      <c r="DZ44" s="5">
        <f t="shared" si="35"/>
        <v>79.823922816329485</v>
      </c>
      <c r="EA44" s="5">
        <f t="shared" si="126"/>
        <v>47.065992226609367</v>
      </c>
      <c r="EC44" s="5">
        <v>41</v>
      </c>
      <c r="ED44" s="5" t="s">
        <v>170</v>
      </c>
      <c r="EE44" s="5">
        <v>2.2040000000000002</v>
      </c>
      <c r="EF44" s="5">
        <v>1113130</v>
      </c>
      <c r="EG44" s="5">
        <v>1000</v>
      </c>
      <c r="EH44" s="5">
        <f t="shared" si="36"/>
        <v>222626000</v>
      </c>
      <c r="EI44" s="5">
        <v>0.93267978835403242</v>
      </c>
      <c r="EJ44" s="5">
        <f t="shared" si="169"/>
        <v>207638770.56210482</v>
      </c>
      <c r="EK44" s="5">
        <f t="shared" si="170"/>
        <v>22.384275908435956</v>
      </c>
      <c r="EL44" s="5">
        <f t="shared" si="127"/>
        <v>13.198275889407993</v>
      </c>
      <c r="EN44" s="5">
        <v>41</v>
      </c>
      <c r="EO44" s="5" t="s">
        <v>170</v>
      </c>
      <c r="EP44" s="5">
        <v>3.4729999999999999</v>
      </c>
      <c r="EQ44" s="5">
        <v>210087</v>
      </c>
      <c r="ER44" s="5">
        <v>1000</v>
      </c>
      <c r="ES44" s="5">
        <f t="shared" si="39"/>
        <v>42017400</v>
      </c>
      <c r="ET44" s="5">
        <v>0.93267978835403242</v>
      </c>
      <c r="EU44" s="5">
        <f t="shared" si="171"/>
        <v>39188779.739186719</v>
      </c>
      <c r="EV44" s="5">
        <f t="shared" si="172"/>
        <v>2.3295318936124354</v>
      </c>
      <c r="EW44" s="5">
        <f t="shared" si="128"/>
        <v>1.3735447485922379</v>
      </c>
      <c r="EY44" s="5">
        <v>41</v>
      </c>
      <c r="EZ44" s="5" t="s">
        <v>170</v>
      </c>
      <c r="FA44" s="5">
        <v>4.1239999999999997</v>
      </c>
      <c r="FB44" s="5">
        <v>1492679</v>
      </c>
      <c r="FC44" s="5">
        <v>1000</v>
      </c>
      <c r="FD44" s="5">
        <f t="shared" si="42"/>
        <v>298535800</v>
      </c>
      <c r="FE44" s="5">
        <v>0.93267978835403242</v>
      </c>
      <c r="FF44" s="5">
        <f t="shared" si="173"/>
        <v>278438306.76010174</v>
      </c>
      <c r="FG44" s="5">
        <f t="shared" si="174"/>
        <v>11.217794468043474</v>
      </c>
      <c r="FH44" s="5">
        <f t="shared" si="129"/>
        <v>6.6142656061577094</v>
      </c>
      <c r="FJ44" s="5">
        <v>41</v>
      </c>
      <c r="FK44" s="5" t="s">
        <v>170</v>
      </c>
      <c r="FL44" s="5">
        <v>3.891</v>
      </c>
      <c r="FM44" s="5">
        <v>842107</v>
      </c>
      <c r="FN44" s="5">
        <v>1000</v>
      </c>
      <c r="FO44" s="5">
        <f t="shared" si="45"/>
        <v>168421400</v>
      </c>
      <c r="FP44" s="5">
        <v>0.93267978835403242</v>
      </c>
      <c r="FQ44" s="5">
        <f t="shared" si="175"/>
        <v>157083235.70628983</v>
      </c>
      <c r="FR44" s="5">
        <f t="shared" si="176"/>
        <v>6.7157135248956639</v>
      </c>
      <c r="FS44" s="5">
        <f t="shared" si="130"/>
        <v>3.9597367481696133</v>
      </c>
      <c r="FU44" s="5">
        <v>41</v>
      </c>
      <c r="FV44" s="5" t="s">
        <v>170</v>
      </c>
      <c r="FW44" s="5">
        <v>4.1710000000000003</v>
      </c>
      <c r="FX44" s="5">
        <v>111224</v>
      </c>
      <c r="FY44" s="5">
        <v>1000</v>
      </c>
      <c r="FZ44" s="5">
        <f t="shared" si="48"/>
        <v>22244800</v>
      </c>
      <c r="GA44" s="5">
        <v>0.93267978835403242</v>
      </c>
      <c r="GB44" s="5">
        <f t="shared" si="177"/>
        <v>20747275.355977781</v>
      </c>
      <c r="GC44" s="5">
        <f t="shared" si="178"/>
        <v>2.4260883246008347</v>
      </c>
      <c r="GD44" s="5">
        <f t="shared" si="131"/>
        <v>1.4304766064863412</v>
      </c>
      <c r="GF44" s="5">
        <v>41</v>
      </c>
      <c r="GG44" s="5" t="s">
        <v>170</v>
      </c>
      <c r="GH44" s="5">
        <v>5.2859999999999996</v>
      </c>
      <c r="GI44" s="5">
        <v>113332</v>
      </c>
      <c r="GJ44" s="5">
        <v>1000</v>
      </c>
      <c r="GK44" s="5">
        <f t="shared" si="51"/>
        <v>22666400</v>
      </c>
      <c r="GL44" s="5">
        <v>0.93267978835403242</v>
      </c>
      <c r="GM44" s="5">
        <f t="shared" si="179"/>
        <v>21140493.15474784</v>
      </c>
      <c r="GN44" s="5">
        <f t="shared" si="180"/>
        <v>3.9066591100412822</v>
      </c>
      <c r="GO44" s="5">
        <f t="shared" si="132"/>
        <v>2.3034546639394353</v>
      </c>
      <c r="GQ44" s="5">
        <v>41</v>
      </c>
      <c r="GR44" s="5" t="s">
        <v>170</v>
      </c>
      <c r="GS44" s="5">
        <v>6.024</v>
      </c>
      <c r="GT44" s="5">
        <v>357104</v>
      </c>
      <c r="GU44" s="5">
        <v>1000</v>
      </c>
      <c r="GV44" s="5">
        <f t="shared" si="54"/>
        <v>71420800</v>
      </c>
      <c r="GW44" s="5">
        <v>0.93267978835403242</v>
      </c>
      <c r="GX44" s="5">
        <f t="shared" si="181"/>
        <v>66612736.628075682</v>
      </c>
      <c r="GY44" s="5">
        <f t="shared" si="182"/>
        <v>4.3902053098261709</v>
      </c>
      <c r="GZ44" s="5">
        <f t="shared" si="133"/>
        <v>2.5885644515484501</v>
      </c>
      <c r="HB44" s="5">
        <v>41</v>
      </c>
      <c r="HC44" s="5" t="s">
        <v>170</v>
      </c>
      <c r="HD44" s="5">
        <v>6.3869999999999996</v>
      </c>
      <c r="HE44" s="5">
        <v>752185</v>
      </c>
      <c r="HF44" s="5">
        <v>1000</v>
      </c>
      <c r="HG44" s="5">
        <f t="shared" si="57"/>
        <v>150437000</v>
      </c>
      <c r="HH44" s="5">
        <v>0.93267978835403242</v>
      </c>
      <c r="HI44" s="5">
        <f t="shared" si="183"/>
        <v>140309549.32061559</v>
      </c>
      <c r="HJ44" s="5">
        <f t="shared" si="184"/>
        <v>6.9641708524225407</v>
      </c>
      <c r="HK44" s="5">
        <f t="shared" si="134"/>
        <v>4.1062328139283855</v>
      </c>
      <c r="HM44" s="5">
        <v>41</v>
      </c>
      <c r="HN44" s="5" t="s">
        <v>170</v>
      </c>
      <c r="HO44" s="5">
        <v>7.0110000000000001</v>
      </c>
      <c r="HP44" s="5">
        <v>261472</v>
      </c>
      <c r="HQ44" s="5">
        <v>1000</v>
      </c>
      <c r="HR44" s="5">
        <f t="shared" si="60"/>
        <v>52294400</v>
      </c>
      <c r="HS44" s="5">
        <v>0.93267978835403242</v>
      </c>
      <c r="HT44" s="5">
        <f t="shared" si="185"/>
        <v>48773929.924101114</v>
      </c>
      <c r="HU44" s="5">
        <f t="shared" si="186"/>
        <v>4.0027673187375363</v>
      </c>
      <c r="HV44" s="5">
        <f t="shared" si="135"/>
        <v>2.3601222398216608</v>
      </c>
      <c r="HX44" s="5">
        <v>41</v>
      </c>
      <c r="HY44" s="5" t="s">
        <v>170</v>
      </c>
      <c r="HZ44" s="5">
        <v>9.1509999999999998</v>
      </c>
      <c r="IA44" s="5">
        <v>87405</v>
      </c>
      <c r="IB44" s="5">
        <v>1000</v>
      </c>
      <c r="IC44" s="5">
        <f t="shared" si="63"/>
        <v>17481000</v>
      </c>
      <c r="ID44" s="5">
        <v>0.93267978835403242</v>
      </c>
      <c r="IE44" s="5">
        <f t="shared" si="187"/>
        <v>16304175.380216841</v>
      </c>
      <c r="IF44" s="5">
        <f t="shared" si="188"/>
        <v>1.1200461602038869</v>
      </c>
      <c r="IG44" s="5">
        <f t="shared" si="136"/>
        <v>0.66040457559191446</v>
      </c>
      <c r="II44" s="5">
        <v>41</v>
      </c>
      <c r="IJ44" s="5" t="s">
        <v>170</v>
      </c>
      <c r="IK44" s="5">
        <v>1.552</v>
      </c>
      <c r="IL44" s="5">
        <v>174318</v>
      </c>
      <c r="IM44" s="5">
        <v>1000</v>
      </c>
      <c r="IN44" s="5">
        <f t="shared" si="66"/>
        <v>348636000</v>
      </c>
      <c r="IO44" s="5">
        <v>0.93267978835403242</v>
      </c>
      <c r="IP44" s="5">
        <f t="shared" si="189"/>
        <v>325165750.69259644</v>
      </c>
      <c r="IQ44" s="5">
        <f t="shared" si="190"/>
        <v>12221.014341758269</v>
      </c>
      <c r="IR44" s="5">
        <f t="shared" si="137"/>
        <v>7205.7867581121873</v>
      </c>
      <c r="IT44" s="5">
        <v>41</v>
      </c>
      <c r="IU44" s="5" t="s">
        <v>170</v>
      </c>
      <c r="IX44" s="5">
        <v>1000</v>
      </c>
      <c r="IY44" s="5">
        <f t="shared" si="69"/>
        <v>0</v>
      </c>
      <c r="IZ44" s="5">
        <v>0.93267978835403242</v>
      </c>
      <c r="JA44" s="5">
        <f t="shared" si="70"/>
        <v>0</v>
      </c>
      <c r="JB44" s="5" t="e">
        <f t="shared" si="71"/>
        <v>#DIV/0!</v>
      </c>
      <c r="JC44" s="5" t="e">
        <f t="shared" si="138"/>
        <v>#DIV/0!</v>
      </c>
      <c r="JE44" s="5">
        <v>41</v>
      </c>
      <c r="JF44" s="5" t="s">
        <v>170</v>
      </c>
      <c r="JG44" s="5">
        <v>2.1269999999999998</v>
      </c>
      <c r="JH44" s="5">
        <v>42689</v>
      </c>
      <c r="JI44" s="5">
        <v>1000</v>
      </c>
      <c r="JJ44" s="5">
        <f t="shared" si="72"/>
        <v>8537800</v>
      </c>
      <c r="JK44" s="5">
        <v>0.93267978835403242</v>
      </c>
      <c r="JL44" s="5">
        <f t="shared" si="73"/>
        <v>7963033.4970090585</v>
      </c>
      <c r="JM44" s="5">
        <f t="shared" si="74"/>
        <v>610.3976035697001</v>
      </c>
      <c r="JN44" s="5">
        <f t="shared" si="139"/>
        <v>359.9042473877949</v>
      </c>
      <c r="JP44" s="5">
        <v>41</v>
      </c>
      <c r="JQ44" s="5" t="s">
        <v>170</v>
      </c>
      <c r="JR44" s="5">
        <v>2.1619999999999999</v>
      </c>
      <c r="JS44" s="5">
        <v>210887</v>
      </c>
      <c r="JT44" s="5">
        <v>1000</v>
      </c>
      <c r="JU44" s="5">
        <f t="shared" si="75"/>
        <v>42177400</v>
      </c>
      <c r="JV44" s="5">
        <v>0.93267978835403242</v>
      </c>
      <c r="JW44" s="5">
        <f t="shared" si="76"/>
        <v>39338008.505323365</v>
      </c>
      <c r="JX44" s="5">
        <f t="shared" si="77"/>
        <v>73.609862397084797</v>
      </c>
      <c r="JY44" s="5">
        <f t="shared" si="140"/>
        <v>43.402041507715097</v>
      </c>
      <c r="KA44" s="5">
        <v>41</v>
      </c>
      <c r="KB44" s="5" t="s">
        <v>170</v>
      </c>
      <c r="KC44" s="5">
        <v>2.4889999999999999</v>
      </c>
      <c r="KD44" s="5">
        <v>305050</v>
      </c>
      <c r="KE44" s="5">
        <v>1000</v>
      </c>
      <c r="KF44" s="5">
        <f t="shared" si="78"/>
        <v>61010000</v>
      </c>
      <c r="KG44" s="5">
        <v>0.93267978835403242</v>
      </c>
      <c r="KH44" s="5">
        <f t="shared" si="79"/>
        <v>56902793.887479521</v>
      </c>
      <c r="KI44" s="5">
        <f t="shared" si="80"/>
        <v>258.07724606311842</v>
      </c>
      <c r="KJ44" s="5">
        <f t="shared" si="141"/>
        <v>152.16818753721606</v>
      </c>
      <c r="KL44" s="5">
        <v>41</v>
      </c>
      <c r="KM44" s="5" t="s">
        <v>170</v>
      </c>
      <c r="KN44" s="5">
        <v>2.0939999999999999</v>
      </c>
      <c r="KO44" s="5">
        <v>29966</v>
      </c>
      <c r="KP44" s="5">
        <v>1000</v>
      </c>
      <c r="KQ44" s="5">
        <f t="shared" si="81"/>
        <v>5993200</v>
      </c>
      <c r="KR44" s="5">
        <v>0.93267978835403242</v>
      </c>
      <c r="KS44" s="5">
        <f t="shared" si="82"/>
        <v>5589736.507563387</v>
      </c>
      <c r="KT44" s="5">
        <f t="shared" si="83"/>
        <v>8.0574114130373147</v>
      </c>
      <c r="KU44" s="5">
        <f t="shared" si="142"/>
        <v>4.7508322010833224</v>
      </c>
      <c r="KW44" s="5">
        <v>41</v>
      </c>
      <c r="KX44" s="5" t="s">
        <v>170</v>
      </c>
      <c r="KY44" s="5">
        <v>2.96</v>
      </c>
      <c r="KZ44" s="5">
        <v>49344</v>
      </c>
      <c r="LA44" s="5">
        <v>1000</v>
      </c>
      <c r="LB44" s="5">
        <f t="shared" si="84"/>
        <v>9868800</v>
      </c>
      <c r="LC44" s="5">
        <v>0.93267978835403242</v>
      </c>
      <c r="LD44" s="5">
        <f>LB44*60</f>
        <v>592128000</v>
      </c>
      <c r="LE44" s="5">
        <f t="shared" si="85"/>
        <v>3195.6151821511662</v>
      </c>
      <c r="LF44" s="5">
        <f t="shared" si="143"/>
        <v>1884.2070649476218</v>
      </c>
      <c r="LH44" s="5">
        <v>41</v>
      </c>
      <c r="LI44" s="5" t="s">
        <v>170</v>
      </c>
      <c r="LJ44" s="5">
        <v>3.8279999999999998</v>
      </c>
      <c r="LK44" s="5">
        <v>42567</v>
      </c>
      <c r="LL44" s="5">
        <v>1000</v>
      </c>
      <c r="LM44" s="5">
        <f t="shared" si="86"/>
        <v>8513400</v>
      </c>
      <c r="LN44" s="5">
        <v>0.93267978835403242</v>
      </c>
      <c r="LO44" s="5">
        <f t="shared" si="87"/>
        <v>7940276.1101732198</v>
      </c>
      <c r="LP44" s="5">
        <f t="shared" si="88"/>
        <v>233.63098504617199</v>
      </c>
      <c r="LQ44" s="5">
        <f t="shared" si="89"/>
        <v>137.75411854137499</v>
      </c>
      <c r="LS44" s="5">
        <v>41</v>
      </c>
      <c r="LT44" s="5" t="s">
        <v>170</v>
      </c>
      <c r="LU44" s="5">
        <v>4.048</v>
      </c>
      <c r="LV44" s="5">
        <v>9789</v>
      </c>
      <c r="LW44" s="5">
        <v>1000</v>
      </c>
      <c r="LX44" s="5">
        <f t="shared" si="90"/>
        <v>1957800</v>
      </c>
      <c r="LY44" s="5">
        <v>0.93267978835403242</v>
      </c>
      <c r="LZ44" s="5">
        <f t="shared" si="91"/>
        <v>1826000.4896395246</v>
      </c>
      <c r="MA44" s="5">
        <f t="shared" si="92"/>
        <v>0.57361304060192053</v>
      </c>
      <c r="ME44" s="5">
        <v>41</v>
      </c>
      <c r="MF44" s="5" t="s">
        <v>170</v>
      </c>
      <c r="MG44" s="5">
        <v>1.87</v>
      </c>
      <c r="MH44" s="5">
        <v>389509</v>
      </c>
      <c r="MI44" s="5">
        <v>1000</v>
      </c>
      <c r="MJ44" s="5">
        <f t="shared" si="93"/>
        <v>77901800</v>
      </c>
      <c r="MK44" s="5">
        <v>0.93267978835403242</v>
      </c>
      <c r="ML44" s="5">
        <f t="shared" si="94"/>
        <v>72657434.336398169</v>
      </c>
      <c r="MM44" s="5">
        <f t="shared" si="95"/>
        <v>9.8109587710345281</v>
      </c>
      <c r="MN44" s="5">
        <f t="shared" si="144"/>
        <v>5.7847634263175287</v>
      </c>
      <c r="MP44" s="5">
        <v>41</v>
      </c>
      <c r="MQ44" s="5" t="s">
        <v>170</v>
      </c>
      <c r="MR44" s="5">
        <v>1.722</v>
      </c>
      <c r="MS44" s="5">
        <v>222681</v>
      </c>
      <c r="MT44" s="5">
        <v>1000</v>
      </c>
      <c r="MU44" s="5">
        <f t="shared" si="96"/>
        <v>44536200</v>
      </c>
      <c r="MV44" s="5">
        <v>0.93267978835403242</v>
      </c>
      <c r="MW44" s="5">
        <f t="shared" si="97"/>
        <v>41538013.59009286</v>
      </c>
      <c r="MX44" s="5">
        <f t="shared" si="98"/>
        <v>18.543255233549658</v>
      </c>
      <c r="MY44" s="5">
        <f t="shared" si="145"/>
        <v>10.933523132989185</v>
      </c>
      <c r="NB44" s="5">
        <v>41</v>
      </c>
      <c r="NC44" s="5" t="s">
        <v>170</v>
      </c>
      <c r="ND44" s="5">
        <v>1.9750000000000001</v>
      </c>
      <c r="NE44" s="5">
        <v>3569649</v>
      </c>
      <c r="NF44" s="5">
        <v>1000</v>
      </c>
      <c r="NG44" s="5">
        <f t="shared" si="99"/>
        <v>713929800</v>
      </c>
      <c r="NH44" s="5">
        <v>0.93267978835403242</v>
      </c>
      <c r="NI44" s="5">
        <f t="shared" si="100"/>
        <v>665867894.76363671</v>
      </c>
      <c r="NJ44" s="5">
        <f t="shared" si="101"/>
        <v>56506.580568711266</v>
      </c>
      <c r="NK44" s="5">
        <f t="shared" si="146"/>
        <v>33317.559297589192</v>
      </c>
      <c r="NM44" s="5">
        <v>41</v>
      </c>
      <c r="NN44" s="5" t="s">
        <v>170</v>
      </c>
      <c r="NO44" s="5">
        <v>3.0619999999999998</v>
      </c>
      <c r="NP44" s="5">
        <v>21405</v>
      </c>
      <c r="NQ44" s="5">
        <v>1000</v>
      </c>
      <c r="NR44" s="5">
        <f t="shared" si="102"/>
        <v>4281000</v>
      </c>
      <c r="NS44" s="5">
        <v>0.93267978835403242</v>
      </c>
      <c r="NT44" s="5">
        <f t="shared" si="103"/>
        <v>3992802.1739436127</v>
      </c>
      <c r="NU44" s="5">
        <f t="shared" si="104"/>
        <v>0.90522509979249133</v>
      </c>
      <c r="NV44" s="5">
        <f t="shared" si="147"/>
        <v>0.53374121450028977</v>
      </c>
      <c r="NX44" s="5">
        <v>41</v>
      </c>
      <c r="NY44" s="5" t="s">
        <v>170</v>
      </c>
      <c r="NZ44" s="5">
        <v>1.754</v>
      </c>
      <c r="OA44" s="5">
        <v>43824</v>
      </c>
      <c r="OB44" s="5">
        <v>1000</v>
      </c>
      <c r="OC44" s="5">
        <f t="shared" si="105"/>
        <v>8764800</v>
      </c>
      <c r="OD44" s="5">
        <v>0.93267978835403242</v>
      </c>
      <c r="OE44" s="5">
        <f t="shared" si="106"/>
        <v>8174751.8089654231</v>
      </c>
      <c r="OF44" s="5" t="e">
        <f t="shared" si="107"/>
        <v>#DIV/0!</v>
      </c>
      <c r="OI44" s="5">
        <v>41</v>
      </c>
      <c r="OJ44" s="5" t="s">
        <v>170</v>
      </c>
      <c r="OK44" s="5">
        <v>5.109</v>
      </c>
      <c r="OL44" s="5">
        <v>391900</v>
      </c>
      <c r="OM44" s="5">
        <v>1000</v>
      </c>
      <c r="ON44" s="5">
        <f t="shared" si="108"/>
        <v>78380000</v>
      </c>
      <c r="OO44" s="5">
        <v>0.93267978835403242</v>
      </c>
      <c r="OP44" s="5">
        <f t="shared" si="109"/>
        <v>73103441.811189055</v>
      </c>
      <c r="OQ44" s="5" t="e">
        <f t="shared" si="110"/>
        <v>#DIV/0!</v>
      </c>
      <c r="OT44" s="5">
        <v>41</v>
      </c>
      <c r="OU44" s="5" t="s">
        <v>170</v>
      </c>
      <c r="OV44" s="5">
        <v>5.1050000000000004</v>
      </c>
      <c r="OW44" s="5">
        <v>1089717</v>
      </c>
      <c r="OX44" s="5">
        <v>1000</v>
      </c>
      <c r="OY44" s="5">
        <f t="shared" si="111"/>
        <v>217943400</v>
      </c>
      <c r="OZ44" s="5">
        <v>0.93267978835403242</v>
      </c>
      <c r="PA44" s="5">
        <f t="shared" si="112"/>
        <v>203271404.18515822</v>
      </c>
      <c r="PB44" s="5" t="e">
        <f t="shared" si="113"/>
        <v>#DIV/0!</v>
      </c>
      <c r="PE44" s="5">
        <v>41</v>
      </c>
      <c r="PF44" s="5" t="s">
        <v>170</v>
      </c>
      <c r="PG44" s="5">
        <v>5.1059999999999999</v>
      </c>
      <c r="PH44" s="5">
        <v>28475330</v>
      </c>
      <c r="PI44" s="5">
        <v>1000</v>
      </c>
      <c r="PJ44" s="5">
        <f t="shared" si="114"/>
        <v>5695066000</v>
      </c>
      <c r="PK44" s="5">
        <v>0.93267978835403242</v>
      </c>
      <c r="PL44" s="5">
        <f t="shared" si="115"/>
        <v>5311672951.5422459</v>
      </c>
      <c r="PM44" s="5" t="e">
        <f t="shared" si="116"/>
        <v>#DIV/0!</v>
      </c>
      <c r="PP44" s="4"/>
      <c r="PQ44" s="4"/>
      <c r="PR44" s="4"/>
      <c r="PS44" s="4"/>
      <c r="PT44" s="4"/>
      <c r="PU44" s="4"/>
      <c r="PV44" s="4"/>
      <c r="PW44" s="4"/>
      <c r="PX44" s="4"/>
      <c r="PY44" s="4"/>
    </row>
    <row r="45" spans="1:441" s="5" customFormat="1" x14ac:dyDescent="0.5">
      <c r="A45" s="5">
        <v>0.57937427578215528</v>
      </c>
      <c r="C45" s="5">
        <v>26</v>
      </c>
      <c r="D45" s="5" t="s">
        <v>245</v>
      </c>
      <c r="E45" s="5">
        <v>4.41</v>
      </c>
      <c r="F45" s="5">
        <v>22760347</v>
      </c>
      <c r="G45" s="5">
        <f t="shared" si="0"/>
        <v>1.1002839807319282</v>
      </c>
      <c r="H45" s="5">
        <f t="shared" si="1"/>
        <v>4552069400</v>
      </c>
      <c r="K45" s="5">
        <v>42</v>
      </c>
      <c r="L45" s="5" t="s">
        <v>171</v>
      </c>
      <c r="M45" s="5">
        <v>2.0950000000000002</v>
      </c>
      <c r="N45" s="5">
        <v>10638</v>
      </c>
      <c r="O45" s="5">
        <v>1000</v>
      </c>
      <c r="P45" s="5">
        <f t="shared" si="2"/>
        <v>2127600</v>
      </c>
      <c r="Q45" s="5">
        <v>1.1481519247780654</v>
      </c>
      <c r="R45" s="5">
        <f t="shared" si="148"/>
        <v>2442808.0351578118</v>
      </c>
      <c r="S45" s="5">
        <f t="shared" si="149"/>
        <v>1.6905017788049308</v>
      </c>
      <c r="T45" s="5">
        <f t="shared" si="5"/>
        <v>0.97943324380355201</v>
      </c>
      <c r="W45" s="5">
        <v>42</v>
      </c>
      <c r="X45" s="5" t="s">
        <v>171</v>
      </c>
      <c r="Y45" s="5">
        <v>2.0979999999999999</v>
      </c>
      <c r="Z45" s="5">
        <v>458454</v>
      </c>
      <c r="AA45" s="5">
        <v>1000</v>
      </c>
      <c r="AB45" s="5">
        <f t="shared" si="6"/>
        <v>91690800</v>
      </c>
      <c r="AC45" s="5">
        <v>1.1481519247780654</v>
      </c>
      <c r="AD45" s="5">
        <f t="shared" si="150"/>
        <v>105274968.50444064</v>
      </c>
      <c r="AE45" s="5">
        <f t="shared" si="151"/>
        <v>41.333114972619875</v>
      </c>
      <c r="AF45" s="5">
        <f t="shared" si="117"/>
        <v>23.947343553082199</v>
      </c>
      <c r="AH45" s="5">
        <v>42</v>
      </c>
      <c r="AI45" s="5" t="s">
        <v>171</v>
      </c>
      <c r="AJ45" s="5">
        <v>2.169</v>
      </c>
      <c r="AK45" s="5">
        <v>238407</v>
      </c>
      <c r="AL45" s="5">
        <v>1000</v>
      </c>
      <c r="AM45" s="5">
        <f t="shared" si="9"/>
        <v>47681400</v>
      </c>
      <c r="AN45" s="5">
        <v>1.1481519247780654</v>
      </c>
      <c r="AO45" s="5">
        <f t="shared" si="152"/>
        <v>54745491.186112843</v>
      </c>
      <c r="AP45" s="5">
        <f t="shared" si="153"/>
        <v>11.073630066221281</v>
      </c>
      <c r="AQ45" s="5">
        <f t="shared" si="118"/>
        <v>6.4157763998964548</v>
      </c>
      <c r="AS45" s="5">
        <v>42</v>
      </c>
      <c r="AT45" s="5" t="s">
        <v>171</v>
      </c>
      <c r="AU45" s="5">
        <v>2.4569999999999999</v>
      </c>
      <c r="AV45" s="5">
        <v>408683</v>
      </c>
      <c r="AW45" s="5">
        <v>1000</v>
      </c>
      <c r="AX45" s="5">
        <f t="shared" si="12"/>
        <v>81736600</v>
      </c>
      <c r="AY45" s="5">
        <v>1.1481519247780654</v>
      </c>
      <c r="AZ45" s="5">
        <f t="shared" si="154"/>
        <v>93846034.614814818</v>
      </c>
      <c r="BA45" s="5">
        <f t="shared" si="155"/>
        <v>32.767269967734073</v>
      </c>
      <c r="BB45" s="5">
        <f t="shared" si="119"/>
        <v>18.984513306914295</v>
      </c>
      <c r="BD45" s="5">
        <v>42</v>
      </c>
      <c r="BE45" s="5" t="s">
        <v>171</v>
      </c>
      <c r="BF45" s="5">
        <v>2.2719999999999998</v>
      </c>
      <c r="BG45" s="5">
        <v>29364</v>
      </c>
      <c r="BH45" s="5">
        <v>1000</v>
      </c>
      <c r="BI45" s="5">
        <f t="shared" si="15"/>
        <v>5872800</v>
      </c>
      <c r="BJ45" s="5">
        <v>1.1481519247780654</v>
      </c>
      <c r="BK45" s="5">
        <f t="shared" si="156"/>
        <v>6742866.6238366226</v>
      </c>
      <c r="BL45" s="5">
        <f t="shared" si="157"/>
        <v>8.59252325313863</v>
      </c>
      <c r="BM45" s="5">
        <f t="shared" si="120"/>
        <v>4.978286936928523</v>
      </c>
      <c r="BO45" s="5">
        <v>42</v>
      </c>
      <c r="BP45" s="5" t="s">
        <v>171</v>
      </c>
      <c r="BQ45" s="5">
        <v>2.202</v>
      </c>
      <c r="BR45" s="5">
        <v>930418</v>
      </c>
      <c r="BS45" s="5">
        <v>1000</v>
      </c>
      <c r="BT45" s="5">
        <f t="shared" si="18"/>
        <v>186083600</v>
      </c>
      <c r="BU45" s="5">
        <v>1.1481519247780654</v>
      </c>
      <c r="BV45" s="5">
        <f t="shared" si="158"/>
        <v>213652243.5096316</v>
      </c>
      <c r="BW45" s="5">
        <f t="shared" si="159"/>
        <v>23.213992518646279</v>
      </c>
      <c r="BX45" s="5">
        <f t="shared" si="121"/>
        <v>13.449590103503059</v>
      </c>
      <c r="BZ45" s="5">
        <v>42</v>
      </c>
      <c r="CA45" s="5" t="s">
        <v>171</v>
      </c>
      <c r="CB45" s="5">
        <v>2.266</v>
      </c>
      <c r="CC45" s="5">
        <v>266067</v>
      </c>
      <c r="CD45" s="5">
        <v>1000</v>
      </c>
      <c r="CE45" s="5">
        <f t="shared" si="21"/>
        <v>53213400</v>
      </c>
      <c r="CF45" s="5">
        <v>1.1481519247780654</v>
      </c>
      <c r="CG45" s="5">
        <f t="shared" si="160"/>
        <v>61097067.633985102</v>
      </c>
      <c r="CH45" s="5">
        <f t="shared" si="161"/>
        <v>13.199090976235226</v>
      </c>
      <c r="CI45" s="5">
        <f t="shared" si="122"/>
        <v>7.6472137753390648</v>
      </c>
      <c r="CK45" s="5">
        <v>42</v>
      </c>
      <c r="CL45" s="5" t="s">
        <v>171</v>
      </c>
      <c r="CM45" s="5">
        <v>2.3140000000000001</v>
      </c>
      <c r="CN45" s="5">
        <v>39141465</v>
      </c>
      <c r="CO45" s="5">
        <v>1000</v>
      </c>
      <c r="CP45" s="5">
        <f t="shared" si="24"/>
        <v>7828293000</v>
      </c>
      <c r="CQ45" s="5">
        <v>1.1481519247780654</v>
      </c>
      <c r="CR45" s="5">
        <f t="shared" si="162"/>
        <v>8988069675.6766567</v>
      </c>
      <c r="CS45" s="5">
        <f t="shared" si="163"/>
        <v>701.85473716076945</v>
      </c>
      <c r="CT45" s="5">
        <f t="shared" si="123"/>
        <v>406.63658004679576</v>
      </c>
      <c r="CV45" s="5">
        <v>42</v>
      </c>
      <c r="CW45" s="5" t="s">
        <v>171</v>
      </c>
      <c r="CX45" s="5">
        <v>2.3250000000000002</v>
      </c>
      <c r="CY45" s="5">
        <v>470064</v>
      </c>
      <c r="CZ45" s="5">
        <v>1000</v>
      </c>
      <c r="DA45" s="5">
        <f t="shared" si="27"/>
        <v>94012800</v>
      </c>
      <c r="DB45" s="5">
        <v>1.1481519247780654</v>
      </c>
      <c r="DC45" s="5">
        <f t="shared" si="164"/>
        <v>107940977.27377531</v>
      </c>
      <c r="DD45" s="5">
        <f t="shared" si="165"/>
        <v>12.785662144930614</v>
      </c>
      <c r="DE45" s="5">
        <f t="shared" si="124"/>
        <v>7.4076837456144924</v>
      </c>
      <c r="DG45" s="5">
        <v>42</v>
      </c>
      <c r="DH45" s="5" t="s">
        <v>171</v>
      </c>
      <c r="DI45" s="5">
        <v>2.4239999999999999</v>
      </c>
      <c r="DJ45" s="5">
        <v>258511</v>
      </c>
      <c r="DK45" s="5">
        <v>1000</v>
      </c>
      <c r="DL45" s="5">
        <f t="shared" si="30"/>
        <v>51702200</v>
      </c>
      <c r="DM45" s="5">
        <v>1.1481519247780654</v>
      </c>
      <c r="DN45" s="5">
        <f t="shared" si="166"/>
        <v>59361980.445260495</v>
      </c>
      <c r="DO45" s="5">
        <f t="shared" si="167"/>
        <v>3.8720646538381733</v>
      </c>
      <c r="DP45" s="5">
        <f t="shared" si="125"/>
        <v>2.2433746545991733</v>
      </c>
      <c r="DR45" s="5">
        <v>42</v>
      </c>
      <c r="DS45" s="5" t="s">
        <v>171</v>
      </c>
      <c r="DT45" s="5">
        <v>3.54</v>
      </c>
      <c r="DU45" s="5">
        <v>305698</v>
      </c>
      <c r="DV45" s="5">
        <v>1000</v>
      </c>
      <c r="DW45" s="5">
        <f t="shared" si="33"/>
        <v>61139600</v>
      </c>
      <c r="DX45" s="5">
        <v>1.1481519247780654</v>
      </c>
      <c r="DY45" s="5">
        <f t="shared" si="168"/>
        <v>70197549.420161009</v>
      </c>
      <c r="DZ45" s="5">
        <f t="shared" si="35"/>
        <v>56.184587877592726</v>
      </c>
      <c r="EA45" s="5">
        <f t="shared" si="126"/>
        <v>32.551904911699147</v>
      </c>
      <c r="EC45" s="5">
        <v>42</v>
      </c>
      <c r="ED45" s="5" t="s">
        <v>171</v>
      </c>
      <c r="EE45" s="5">
        <v>2.1960000000000002</v>
      </c>
      <c r="EF45" s="5">
        <v>977928</v>
      </c>
      <c r="EG45" s="5">
        <v>1000</v>
      </c>
      <c r="EH45" s="5">
        <f t="shared" si="36"/>
        <v>195585600</v>
      </c>
      <c r="EI45" s="5">
        <v>1.1481519247780654</v>
      </c>
      <c r="EJ45" s="5">
        <f t="shared" si="169"/>
        <v>224561983.09887278</v>
      </c>
      <c r="EK45" s="5">
        <f t="shared" si="170"/>
        <v>24.208664762476165</v>
      </c>
      <c r="EL45" s="5">
        <f t="shared" si="127"/>
        <v>14.025877614412609</v>
      </c>
      <c r="EN45" s="5">
        <v>42</v>
      </c>
      <c r="EO45" s="5" t="s">
        <v>171</v>
      </c>
      <c r="EP45" s="5">
        <v>3.4769999999999999</v>
      </c>
      <c r="EQ45" s="5">
        <v>109884</v>
      </c>
      <c r="ER45" s="5">
        <v>1000</v>
      </c>
      <c r="ES45" s="5">
        <f t="shared" si="39"/>
        <v>21976800</v>
      </c>
      <c r="ET45" s="5">
        <v>1.1481519247780654</v>
      </c>
      <c r="EU45" s="5">
        <f t="shared" si="171"/>
        <v>25232705.220462587</v>
      </c>
      <c r="EV45" s="5">
        <f t="shared" si="172"/>
        <v>1.4999291114546058</v>
      </c>
      <c r="EW45" s="5">
        <f t="shared" si="128"/>
        <v>0.86902034267358397</v>
      </c>
      <c r="EY45" s="5">
        <v>42</v>
      </c>
      <c r="EZ45" s="5" t="s">
        <v>171</v>
      </c>
      <c r="FA45" s="5">
        <v>4.1369999999999996</v>
      </c>
      <c r="FB45" s="5">
        <v>2113748</v>
      </c>
      <c r="FC45" s="5">
        <v>1000</v>
      </c>
      <c r="FD45" s="5">
        <f t="shared" si="42"/>
        <v>422749600</v>
      </c>
      <c r="FE45" s="5">
        <v>1.1481519247780654</v>
      </c>
      <c r="FF45" s="5">
        <f t="shared" si="173"/>
        <v>485380766.93915725</v>
      </c>
      <c r="FG45" s="5">
        <f t="shared" si="174"/>
        <v>19.55514579018045</v>
      </c>
      <c r="FH45" s="5">
        <f t="shared" si="129"/>
        <v>11.329748430000262</v>
      </c>
      <c r="FJ45" s="5">
        <v>42</v>
      </c>
      <c r="FK45" s="5" t="s">
        <v>171</v>
      </c>
      <c r="FL45" s="5">
        <v>3.8879999999999999</v>
      </c>
      <c r="FM45" s="5">
        <v>614819</v>
      </c>
      <c r="FN45" s="5">
        <v>1000</v>
      </c>
      <c r="FO45" s="5">
        <f t="shared" si="45"/>
        <v>122963800</v>
      </c>
      <c r="FP45" s="5">
        <v>1.1481519247780654</v>
      </c>
      <c r="FQ45" s="5">
        <f t="shared" si="175"/>
        <v>141181123.64802507</v>
      </c>
      <c r="FR45" s="5">
        <f t="shared" si="176"/>
        <v>6.0358572146794947</v>
      </c>
      <c r="FS45" s="5">
        <f t="shared" si="130"/>
        <v>3.4970204024794294</v>
      </c>
      <c r="FU45" s="5">
        <v>42</v>
      </c>
      <c r="FV45" s="5" t="s">
        <v>171</v>
      </c>
      <c r="FW45" s="5">
        <v>4.2</v>
      </c>
      <c r="FX45" s="5">
        <v>97162</v>
      </c>
      <c r="FY45" s="5">
        <v>1000</v>
      </c>
      <c r="FZ45" s="5">
        <f t="shared" si="48"/>
        <v>19432400</v>
      </c>
      <c r="GA45" s="5">
        <v>1.1481519247780654</v>
      </c>
      <c r="GB45" s="5">
        <f t="shared" si="177"/>
        <v>22311347.463057276</v>
      </c>
      <c r="GC45" s="5">
        <f t="shared" si="178"/>
        <v>2.6089835247036319</v>
      </c>
      <c r="GD45" s="5">
        <f t="shared" si="131"/>
        <v>1.5115779401527416</v>
      </c>
      <c r="GF45" s="5">
        <v>42</v>
      </c>
      <c r="GG45" s="5" t="s">
        <v>171</v>
      </c>
      <c r="GH45" s="5">
        <v>5.2859999999999996</v>
      </c>
      <c r="GI45" s="5">
        <v>72205</v>
      </c>
      <c r="GJ45" s="5">
        <v>1000</v>
      </c>
      <c r="GK45" s="5">
        <f t="shared" si="51"/>
        <v>14441000</v>
      </c>
      <c r="GL45" s="5">
        <v>1.1481519247780654</v>
      </c>
      <c r="GM45" s="5">
        <f t="shared" si="179"/>
        <v>16580461.945720043</v>
      </c>
      <c r="GN45" s="5">
        <f t="shared" si="180"/>
        <v>3.0639877809280285</v>
      </c>
      <c r="GO45" s="5">
        <f t="shared" si="132"/>
        <v>1.7751957015805495</v>
      </c>
      <c r="GQ45" s="5">
        <v>42</v>
      </c>
      <c r="GR45" s="5" t="s">
        <v>171</v>
      </c>
      <c r="GS45" s="5">
        <v>6.03</v>
      </c>
      <c r="GT45" s="5">
        <v>238830</v>
      </c>
      <c r="GU45" s="5">
        <v>1000</v>
      </c>
      <c r="GV45" s="5">
        <f t="shared" si="54"/>
        <v>47766000</v>
      </c>
      <c r="GW45" s="5">
        <v>1.1481519247780654</v>
      </c>
      <c r="GX45" s="5">
        <f t="shared" si="181"/>
        <v>54842624.838949069</v>
      </c>
      <c r="GY45" s="5">
        <f t="shared" si="182"/>
        <v>3.614479677018402</v>
      </c>
      <c r="GZ45" s="5">
        <f t="shared" si="133"/>
        <v>2.094136545201855</v>
      </c>
      <c r="HB45" s="5">
        <v>42</v>
      </c>
      <c r="HC45" s="5" t="s">
        <v>171</v>
      </c>
      <c r="HD45" s="5">
        <v>6.3890000000000002</v>
      </c>
      <c r="HE45" s="5">
        <v>501098</v>
      </c>
      <c r="HF45" s="5">
        <v>1000</v>
      </c>
      <c r="HG45" s="5">
        <f t="shared" si="57"/>
        <v>100219600</v>
      </c>
      <c r="HH45" s="5">
        <v>1.1481519247780654</v>
      </c>
      <c r="HI45" s="5">
        <f t="shared" si="183"/>
        <v>115067326.64048781</v>
      </c>
      <c r="HJ45" s="5">
        <f t="shared" si="184"/>
        <v>5.7112899737475482</v>
      </c>
      <c r="HK45" s="5">
        <f t="shared" si="134"/>
        <v>3.3089744923218705</v>
      </c>
      <c r="HM45" s="5">
        <v>42</v>
      </c>
      <c r="HN45" s="5" t="s">
        <v>171</v>
      </c>
      <c r="HO45" s="5">
        <v>7.0170000000000003</v>
      </c>
      <c r="HP45" s="5">
        <v>199703</v>
      </c>
      <c r="HQ45" s="5">
        <v>1000</v>
      </c>
      <c r="HR45" s="5">
        <f t="shared" si="60"/>
        <v>39940600</v>
      </c>
      <c r="HS45" s="5">
        <v>1.1481519247780654</v>
      </c>
      <c r="HT45" s="5">
        <f t="shared" si="185"/>
        <v>45857876.7667908</v>
      </c>
      <c r="HU45" s="5">
        <f t="shared" si="186"/>
        <v>3.7634533594985169</v>
      </c>
      <c r="HV45" s="5">
        <f t="shared" si="135"/>
        <v>2.1804480645993727</v>
      </c>
      <c r="HX45" s="5">
        <v>42</v>
      </c>
      <c r="HY45" s="5" t="s">
        <v>171</v>
      </c>
      <c r="HZ45" s="5">
        <v>9.15</v>
      </c>
      <c r="IA45" s="5">
        <v>72074</v>
      </c>
      <c r="IB45" s="5">
        <v>1000</v>
      </c>
      <c r="IC45" s="5">
        <f t="shared" si="63"/>
        <v>14414800</v>
      </c>
      <c r="ID45" s="5">
        <v>1.1481519247780654</v>
      </c>
      <c r="IE45" s="5">
        <f t="shared" si="187"/>
        <v>16550380.365290856</v>
      </c>
      <c r="IF45" s="5">
        <f t="shared" si="188"/>
        <v>1.1369596772462642</v>
      </c>
      <c r="IG45" s="5">
        <f t="shared" si="136"/>
        <v>0.65872518959806736</v>
      </c>
      <c r="II45" s="5">
        <v>42</v>
      </c>
      <c r="IJ45" s="5" t="s">
        <v>171</v>
      </c>
      <c r="IK45" s="5">
        <v>1.593</v>
      </c>
      <c r="IL45" s="5">
        <v>129899</v>
      </c>
      <c r="IM45" s="5">
        <v>1000</v>
      </c>
      <c r="IN45" s="5">
        <f t="shared" si="66"/>
        <v>259798000</v>
      </c>
      <c r="IO45" s="5">
        <v>1.1481519247780654</v>
      </c>
      <c r="IP45" s="5">
        <f t="shared" si="189"/>
        <v>298287573.75349182</v>
      </c>
      <c r="IQ45" s="5">
        <f t="shared" si="190"/>
        <v>11210.826198777462</v>
      </c>
      <c r="IR45" s="5">
        <f t="shared" si="137"/>
        <v>6495.2643098363051</v>
      </c>
      <c r="IT45" s="5">
        <v>42</v>
      </c>
      <c r="IU45" s="5" t="s">
        <v>171</v>
      </c>
      <c r="IX45" s="5">
        <v>1000</v>
      </c>
      <c r="IY45" s="5">
        <f t="shared" si="69"/>
        <v>0</v>
      </c>
      <c r="IZ45" s="5">
        <v>1.1481519247780654</v>
      </c>
      <c r="JA45" s="5">
        <f t="shared" si="70"/>
        <v>0</v>
      </c>
      <c r="JB45" s="5" t="e">
        <f t="shared" si="71"/>
        <v>#DIV/0!</v>
      </c>
      <c r="JC45" s="5" t="e">
        <f t="shared" si="138"/>
        <v>#DIV/0!</v>
      </c>
      <c r="JE45" s="5">
        <v>42</v>
      </c>
      <c r="JF45" s="5" t="s">
        <v>171</v>
      </c>
      <c r="JG45" s="5">
        <v>2.097</v>
      </c>
      <c r="JH45" s="5">
        <v>27698</v>
      </c>
      <c r="JI45" s="5">
        <v>1000</v>
      </c>
      <c r="JJ45" s="5">
        <f t="shared" si="72"/>
        <v>5539600</v>
      </c>
      <c r="JK45" s="5">
        <v>1.1481519247780654</v>
      </c>
      <c r="JL45" s="5">
        <f t="shared" si="73"/>
        <v>6360302.4025005708</v>
      </c>
      <c r="JM45" s="5">
        <f t="shared" si="74"/>
        <v>487.54200844730394</v>
      </c>
      <c r="JN45" s="5">
        <f t="shared" si="139"/>
        <v>282.46929805753416</v>
      </c>
      <c r="JP45" s="5">
        <v>42</v>
      </c>
      <c r="JQ45" s="5" t="s">
        <v>171</v>
      </c>
      <c r="JR45" s="5">
        <v>2.2280000000000002</v>
      </c>
      <c r="JS45" s="5">
        <v>160130</v>
      </c>
      <c r="JT45" s="5">
        <v>1000</v>
      </c>
      <c r="JU45" s="5">
        <f t="shared" si="75"/>
        <v>32026000</v>
      </c>
      <c r="JV45" s="5">
        <v>1.1481519247780654</v>
      </c>
      <c r="JW45" s="5">
        <f t="shared" si="76"/>
        <v>36770713.542942323</v>
      </c>
      <c r="JX45" s="5">
        <f t="shared" si="77"/>
        <v>68.805902153697687</v>
      </c>
      <c r="JY45" s="5">
        <f t="shared" si="140"/>
        <v>39.864369729836433</v>
      </c>
      <c r="KA45" s="5">
        <v>42</v>
      </c>
      <c r="KB45" s="5" t="s">
        <v>171</v>
      </c>
      <c r="KC45" s="5">
        <v>2.4780000000000002</v>
      </c>
      <c r="KD45" s="5">
        <v>204007</v>
      </c>
      <c r="KE45" s="5">
        <v>1000</v>
      </c>
      <c r="KF45" s="5">
        <f t="shared" si="78"/>
        <v>40801400</v>
      </c>
      <c r="KG45" s="5">
        <v>1.1481519247780654</v>
      </c>
      <c r="KH45" s="5">
        <f t="shared" si="79"/>
        <v>46846205.943639755</v>
      </c>
      <c r="KI45" s="5">
        <f t="shared" si="80"/>
        <v>212.46654149086379</v>
      </c>
      <c r="KJ45" s="5">
        <f t="shared" si="141"/>
        <v>123.09764860420846</v>
      </c>
      <c r="KL45" s="5">
        <v>42</v>
      </c>
      <c r="KM45" s="5" t="s">
        <v>171</v>
      </c>
      <c r="KN45" s="5">
        <v>2.117</v>
      </c>
      <c r="KO45" s="5">
        <v>16162</v>
      </c>
      <c r="KP45" s="5">
        <v>1000</v>
      </c>
      <c r="KQ45" s="5">
        <f t="shared" si="81"/>
        <v>3232400</v>
      </c>
      <c r="KR45" s="5">
        <v>1.1481519247780654</v>
      </c>
      <c r="KS45" s="5">
        <f t="shared" si="82"/>
        <v>3711286.2816526187</v>
      </c>
      <c r="KT45" s="5">
        <f t="shared" si="83"/>
        <v>5.3496905269818793</v>
      </c>
      <c r="KU45" s="5">
        <f t="shared" si="142"/>
        <v>3.0994730747287829</v>
      </c>
      <c r="KW45" s="5">
        <v>42</v>
      </c>
      <c r="KX45" s="5" t="s">
        <v>171</v>
      </c>
      <c r="KY45" s="5">
        <v>2.95</v>
      </c>
      <c r="KZ45" s="5">
        <v>37537</v>
      </c>
      <c r="LA45" s="5">
        <v>1000</v>
      </c>
      <c r="LB45" s="5">
        <f t="shared" si="84"/>
        <v>7507400</v>
      </c>
      <c r="LC45" s="5">
        <v>1.1481519247780654</v>
      </c>
      <c r="LD45" s="5">
        <f>LB45*61</f>
        <v>457951400</v>
      </c>
      <c r="LE45" s="5">
        <f t="shared" si="85"/>
        <v>2471.4866490478098</v>
      </c>
      <c r="LF45" s="5">
        <f t="shared" si="143"/>
        <v>1431.9157873973406</v>
      </c>
      <c r="LH45" s="5">
        <v>42</v>
      </c>
      <c r="LI45" s="5" t="s">
        <v>171</v>
      </c>
      <c r="LJ45" s="5">
        <v>3.7930000000000001</v>
      </c>
      <c r="LK45" s="5">
        <v>46415</v>
      </c>
      <c r="LL45" s="5">
        <v>1000</v>
      </c>
      <c r="LM45" s="5">
        <f t="shared" si="86"/>
        <v>9283000</v>
      </c>
      <c r="LN45" s="5">
        <v>1.1481519247780654</v>
      </c>
      <c r="LO45" s="5">
        <f t="shared" si="87"/>
        <v>10658294.317714781</v>
      </c>
      <c r="LP45" s="5">
        <f t="shared" si="88"/>
        <v>313.60468651327534</v>
      </c>
      <c r="LQ45" s="5">
        <f t="shared" si="89"/>
        <v>181.69448813051875</v>
      </c>
      <c r="LS45" s="5">
        <v>42</v>
      </c>
      <c r="LT45" s="5" t="s">
        <v>171</v>
      </c>
      <c r="LU45" s="5">
        <v>3.8919999999999999</v>
      </c>
      <c r="LV45" s="5">
        <v>8204</v>
      </c>
      <c r="LW45" s="5">
        <v>1000</v>
      </c>
      <c r="LX45" s="5">
        <f t="shared" si="90"/>
        <v>1640800</v>
      </c>
      <c r="LY45" s="5">
        <v>1.1481519247780654</v>
      </c>
      <c r="LZ45" s="5">
        <f t="shared" si="91"/>
        <v>1883887.6781758496</v>
      </c>
      <c r="MA45" s="5">
        <f t="shared" si="92"/>
        <v>0.59179750792086028</v>
      </c>
      <c r="ME45" s="5">
        <v>42</v>
      </c>
      <c r="MF45" s="5" t="s">
        <v>171</v>
      </c>
      <c r="MG45" s="5">
        <v>1.903</v>
      </c>
      <c r="MH45" s="5">
        <v>317648</v>
      </c>
      <c r="MI45" s="5">
        <v>1000</v>
      </c>
      <c r="MJ45" s="5">
        <f t="shared" si="93"/>
        <v>63529600</v>
      </c>
      <c r="MK45" s="5">
        <v>1.1481519247780654</v>
      </c>
      <c r="ML45" s="5">
        <f t="shared" si="94"/>
        <v>72941632.520380586</v>
      </c>
      <c r="MM45" s="5">
        <f t="shared" si="95"/>
        <v>9.8493341512185424</v>
      </c>
      <c r="MN45" s="5">
        <f t="shared" si="144"/>
        <v>5.7064508407986922</v>
      </c>
      <c r="MP45" s="5">
        <v>42</v>
      </c>
      <c r="MQ45" s="5" t="s">
        <v>171</v>
      </c>
      <c r="MR45" s="5">
        <v>1.7170000000000001</v>
      </c>
      <c r="MS45" s="5">
        <v>164741</v>
      </c>
      <c r="MT45" s="5">
        <v>1000</v>
      </c>
      <c r="MU45" s="5">
        <f t="shared" si="96"/>
        <v>32948200</v>
      </c>
      <c r="MV45" s="5">
        <v>1.1481519247780654</v>
      </c>
      <c r="MW45" s="5">
        <f t="shared" si="97"/>
        <v>37829539.247972652</v>
      </c>
      <c r="MX45" s="5">
        <f t="shared" si="98"/>
        <v>16.887731044751984</v>
      </c>
      <c r="MY45" s="5">
        <f t="shared" si="145"/>
        <v>9.7843169436570019</v>
      </c>
      <c r="NB45" s="5">
        <v>42</v>
      </c>
      <c r="NC45" s="5" t="s">
        <v>171</v>
      </c>
      <c r="ND45" s="5">
        <v>1.978</v>
      </c>
      <c r="NE45" s="5">
        <v>3023024</v>
      </c>
      <c r="NF45" s="5">
        <v>1000</v>
      </c>
      <c r="NG45" s="5">
        <f t="shared" si="99"/>
        <v>604604800</v>
      </c>
      <c r="NH45" s="5">
        <v>1.1481519247780654</v>
      </c>
      <c r="NI45" s="5">
        <f t="shared" si="100"/>
        <v>694178164.85005724</v>
      </c>
      <c r="NJ45" s="5">
        <f t="shared" si="101"/>
        <v>58909.033923408824</v>
      </c>
      <c r="NK45" s="5">
        <f t="shared" si="146"/>
        <v>34130.378866401406</v>
      </c>
      <c r="NM45" s="5">
        <v>42</v>
      </c>
      <c r="NN45" s="5" t="s">
        <v>171</v>
      </c>
      <c r="NO45" s="5">
        <v>2.9990000000000001</v>
      </c>
      <c r="NP45" s="5">
        <v>24439</v>
      </c>
      <c r="NQ45" s="5">
        <v>1000</v>
      </c>
      <c r="NR45" s="5">
        <f t="shared" si="102"/>
        <v>4887800</v>
      </c>
      <c r="NS45" s="5">
        <v>1.1481519247780654</v>
      </c>
      <c r="NT45" s="5">
        <f t="shared" si="103"/>
        <v>5611936.9779302282</v>
      </c>
      <c r="NU45" s="5">
        <f t="shared" si="104"/>
        <v>1.2723060120603422</v>
      </c>
      <c r="NV45" s="5">
        <f t="shared" si="147"/>
        <v>0.73714137431074289</v>
      </c>
      <c r="NX45" s="5">
        <v>42</v>
      </c>
      <c r="NY45" s="5" t="s">
        <v>171</v>
      </c>
      <c r="NZ45" s="5">
        <v>1.76</v>
      </c>
      <c r="OA45" s="5">
        <v>40035</v>
      </c>
      <c r="OB45" s="5">
        <v>1000</v>
      </c>
      <c r="OC45" s="5">
        <f t="shared" si="105"/>
        <v>8007000</v>
      </c>
      <c r="OD45" s="5">
        <v>1.1481519247780654</v>
      </c>
      <c r="OE45" s="5">
        <f t="shared" si="106"/>
        <v>9193252.4616979696</v>
      </c>
      <c r="OF45" s="5" t="e">
        <f t="shared" si="107"/>
        <v>#DIV/0!</v>
      </c>
      <c r="OI45" s="5">
        <v>42</v>
      </c>
      <c r="OJ45" s="5" t="s">
        <v>171</v>
      </c>
      <c r="OK45" s="5">
        <v>5.109</v>
      </c>
      <c r="OL45" s="5">
        <v>308030</v>
      </c>
      <c r="OM45" s="5">
        <v>1000</v>
      </c>
      <c r="ON45" s="5">
        <f t="shared" si="108"/>
        <v>61606000</v>
      </c>
      <c r="OO45" s="5">
        <v>1.1481519247780654</v>
      </c>
      <c r="OP45" s="5">
        <f t="shared" si="109"/>
        <v>70733047.477877498</v>
      </c>
      <c r="OQ45" s="5" t="e">
        <f t="shared" si="110"/>
        <v>#DIV/0!</v>
      </c>
      <c r="OT45" s="5">
        <v>42</v>
      </c>
      <c r="OU45" s="5" t="s">
        <v>171</v>
      </c>
      <c r="OV45" s="5">
        <v>5.1040000000000001</v>
      </c>
      <c r="OW45" s="5">
        <v>804672</v>
      </c>
      <c r="OX45" s="5">
        <v>1000</v>
      </c>
      <c r="OY45" s="5">
        <f t="shared" si="111"/>
        <v>160934400</v>
      </c>
      <c r="OZ45" s="5">
        <v>1.1481519247780654</v>
      </c>
      <c r="PA45" s="5">
        <f t="shared" si="112"/>
        <v>184777141.1230031</v>
      </c>
      <c r="PB45" s="5" t="e">
        <f t="shared" si="113"/>
        <v>#DIV/0!</v>
      </c>
      <c r="PE45" s="5">
        <v>42</v>
      </c>
      <c r="PF45" s="5" t="s">
        <v>171</v>
      </c>
      <c r="PG45" s="5">
        <v>5.0990000000000002</v>
      </c>
      <c r="PH45" s="5">
        <v>21599794</v>
      </c>
      <c r="PI45" s="5">
        <v>1000</v>
      </c>
      <c r="PJ45" s="5">
        <f t="shared" si="114"/>
        <v>4319958800</v>
      </c>
      <c r="PK45" s="5">
        <v>1.1481519247780654</v>
      </c>
      <c r="PL45" s="5">
        <f t="shared" si="115"/>
        <v>4959969011.181942</v>
      </c>
      <c r="PM45" s="5" t="e">
        <f t="shared" si="116"/>
        <v>#DIV/0!</v>
      </c>
      <c r="PP45" s="4"/>
      <c r="PQ45" s="4"/>
      <c r="PR45" s="4"/>
      <c r="PS45" s="4"/>
      <c r="PT45" s="4"/>
      <c r="PU45" s="4"/>
      <c r="PV45" s="4"/>
      <c r="PW45" s="4"/>
      <c r="PX45" s="4"/>
      <c r="PY45" s="4"/>
    </row>
    <row r="46" spans="1:441" s="5" customFormat="1" x14ac:dyDescent="0.5">
      <c r="A46" s="5">
        <v>0.46948356807511737</v>
      </c>
      <c r="C46" s="5">
        <v>27</v>
      </c>
      <c r="D46" s="5" t="s">
        <v>246</v>
      </c>
      <c r="E46" s="5">
        <v>4.4119999999999999</v>
      </c>
      <c r="F46" s="5">
        <v>29794254</v>
      </c>
      <c r="G46" s="5">
        <f t="shared" si="0"/>
        <v>0.84052600209422923</v>
      </c>
      <c r="H46" s="5">
        <f t="shared" si="1"/>
        <v>5958850800</v>
      </c>
      <c r="K46" s="5">
        <v>45</v>
      </c>
      <c r="L46" s="5" t="s">
        <v>172</v>
      </c>
      <c r="M46" s="5">
        <v>2.133</v>
      </c>
      <c r="N46" s="5">
        <v>22684</v>
      </c>
      <c r="O46" s="5">
        <v>1000</v>
      </c>
      <c r="P46" s="5">
        <f t="shared" si="2"/>
        <v>4536800</v>
      </c>
      <c r="Q46" s="5">
        <v>0.87709315415874034</v>
      </c>
      <c r="R46" s="5">
        <f t="shared" si="148"/>
        <v>3979196.2217873731</v>
      </c>
      <c r="S46" s="5">
        <f t="shared" si="149"/>
        <v>2.7537318505303028</v>
      </c>
      <c r="T46" s="5">
        <f t="shared" si="5"/>
        <v>1.2928318547090623</v>
      </c>
      <c r="W46" s="5">
        <v>45</v>
      </c>
      <c r="X46" s="5" t="s">
        <v>172</v>
      </c>
      <c r="Y46" s="5">
        <v>2.109</v>
      </c>
      <c r="Z46" s="5">
        <v>1048912</v>
      </c>
      <c r="AA46" s="5">
        <v>1000</v>
      </c>
      <c r="AB46" s="5">
        <f t="shared" si="6"/>
        <v>209782400</v>
      </c>
      <c r="AC46" s="5">
        <v>0.87709315415874034</v>
      </c>
      <c r="AD46" s="5">
        <f t="shared" si="150"/>
        <v>183998706.90299052</v>
      </c>
      <c r="AE46" s="5">
        <f t="shared" si="151"/>
        <v>72.241671645942063</v>
      </c>
      <c r="AF46" s="5">
        <f t="shared" si="117"/>
        <v>33.916277768047919</v>
      </c>
      <c r="AH46" s="5">
        <v>45</v>
      </c>
      <c r="AI46" s="5" t="s">
        <v>172</v>
      </c>
      <c r="AJ46" s="5">
        <v>2.1629999999999998</v>
      </c>
      <c r="AK46" s="5">
        <v>465048</v>
      </c>
      <c r="AL46" s="5">
        <v>1000</v>
      </c>
      <c r="AM46" s="5">
        <f t="shared" si="9"/>
        <v>93009600</v>
      </c>
      <c r="AN46" s="5">
        <v>0.87709315415874034</v>
      </c>
      <c r="AO46" s="5">
        <f t="shared" si="152"/>
        <v>81578083.431042776</v>
      </c>
      <c r="AP46" s="5">
        <f t="shared" si="153"/>
        <v>16.501185720585113</v>
      </c>
      <c r="AQ46" s="5">
        <f t="shared" si="118"/>
        <v>7.7470355495704757</v>
      </c>
      <c r="AS46" s="5">
        <v>45</v>
      </c>
      <c r="AT46" s="5" t="s">
        <v>172</v>
      </c>
      <c r="AU46" s="5">
        <v>2.4590000000000001</v>
      </c>
      <c r="AV46" s="5">
        <v>888010</v>
      </c>
      <c r="AW46" s="5">
        <v>1000</v>
      </c>
      <c r="AX46" s="5">
        <f t="shared" si="12"/>
        <v>177602000</v>
      </c>
      <c r="AY46" s="5">
        <v>0.87709315415874034</v>
      </c>
      <c r="AZ46" s="5">
        <f t="shared" si="154"/>
        <v>155773498.36490059</v>
      </c>
      <c r="BA46" s="5">
        <f t="shared" si="155"/>
        <v>54.38985563632226</v>
      </c>
      <c r="BB46" s="5">
        <f t="shared" si="119"/>
        <v>25.535143491231107</v>
      </c>
      <c r="BD46" s="5">
        <v>45</v>
      </c>
      <c r="BE46" s="5" t="s">
        <v>172</v>
      </c>
      <c r="BF46" s="5">
        <v>2.2810000000000001</v>
      </c>
      <c r="BG46" s="5">
        <v>54563</v>
      </c>
      <c r="BH46" s="5">
        <v>1000</v>
      </c>
      <c r="BI46" s="5">
        <f t="shared" si="15"/>
        <v>10912600</v>
      </c>
      <c r="BJ46" s="5">
        <v>0.87709315415874034</v>
      </c>
      <c r="BK46" s="5">
        <f t="shared" si="156"/>
        <v>9571366.7540726699</v>
      </c>
      <c r="BL46" s="5">
        <f t="shared" si="157"/>
        <v>12.196918015248009</v>
      </c>
      <c r="BM46" s="5">
        <f t="shared" si="120"/>
        <v>5.7262525893183138</v>
      </c>
      <c r="BO46" s="5">
        <v>45</v>
      </c>
      <c r="BP46" s="5" t="s">
        <v>172</v>
      </c>
      <c r="BQ46" s="5">
        <v>2.2090000000000001</v>
      </c>
      <c r="BR46" s="5">
        <v>3988771</v>
      </c>
      <c r="BS46" s="5">
        <v>1000</v>
      </c>
      <c r="BT46" s="5">
        <f t="shared" si="18"/>
        <v>797754200</v>
      </c>
      <c r="BU46" s="5">
        <v>0.87709315415874034</v>
      </c>
      <c r="BV46" s="5">
        <f t="shared" si="158"/>
        <v>699704747.52138257</v>
      </c>
      <c r="BW46" s="5">
        <f t="shared" si="159"/>
        <v>76.025135553937744</v>
      </c>
      <c r="BX46" s="5">
        <f t="shared" si="121"/>
        <v>35.692551903257154</v>
      </c>
      <c r="BZ46" s="5">
        <v>45</v>
      </c>
      <c r="CA46" s="5" t="s">
        <v>172</v>
      </c>
      <c r="CB46" s="5">
        <v>2.2709999999999999</v>
      </c>
      <c r="CC46" s="5">
        <v>456230</v>
      </c>
      <c r="CD46" s="5">
        <v>1000</v>
      </c>
      <c r="CE46" s="5">
        <f t="shared" si="21"/>
        <v>91246000</v>
      </c>
      <c r="CF46" s="5">
        <v>0.87709315415874034</v>
      </c>
      <c r="CG46" s="5">
        <f t="shared" si="160"/>
        <v>80031241.944368422</v>
      </c>
      <c r="CH46" s="5">
        <f t="shared" si="161"/>
        <v>17.289530975415012</v>
      </c>
      <c r="CI46" s="5">
        <f t="shared" si="122"/>
        <v>8.1171506926831043</v>
      </c>
      <c r="CK46" s="5">
        <v>45</v>
      </c>
      <c r="CL46" s="5" t="s">
        <v>172</v>
      </c>
      <c r="CM46" s="5">
        <v>2.3130000000000002</v>
      </c>
      <c r="CN46" s="5">
        <v>102056051</v>
      </c>
      <c r="CO46" s="5">
        <v>1000</v>
      </c>
      <c r="CP46" s="5">
        <f t="shared" si="24"/>
        <v>20411210200</v>
      </c>
      <c r="CQ46" s="5">
        <v>0.87709315415874034</v>
      </c>
      <c r="CR46" s="5">
        <f t="shared" si="162"/>
        <v>17902532734.515053</v>
      </c>
      <c r="CS46" s="5">
        <f t="shared" si="163"/>
        <v>1397.9617270767533</v>
      </c>
      <c r="CT46" s="5">
        <f t="shared" si="123"/>
        <v>656.32005966044755</v>
      </c>
      <c r="CV46" s="5">
        <v>45</v>
      </c>
      <c r="CW46" s="5" t="s">
        <v>172</v>
      </c>
      <c r="CX46" s="5">
        <v>2.3130000000000002</v>
      </c>
      <c r="CY46" s="5">
        <v>461467</v>
      </c>
      <c r="CZ46" s="5">
        <v>1000</v>
      </c>
      <c r="DA46" s="5">
        <f t="shared" si="27"/>
        <v>92293400</v>
      </c>
      <c r="DB46" s="5">
        <v>0.87709315415874034</v>
      </c>
      <c r="DC46" s="5">
        <f t="shared" si="164"/>
        <v>80949909.314034283</v>
      </c>
      <c r="DD46" s="5">
        <f t="shared" si="165"/>
        <v>9.5885567955059745</v>
      </c>
      <c r="DE46" s="5">
        <f t="shared" si="124"/>
        <v>4.5016698570450586</v>
      </c>
      <c r="DG46" s="5">
        <v>45</v>
      </c>
      <c r="DH46" s="5" t="s">
        <v>172</v>
      </c>
      <c r="DI46" s="5">
        <v>2.4180000000000001</v>
      </c>
      <c r="DJ46" s="5">
        <v>207350</v>
      </c>
      <c r="DK46" s="5">
        <v>1000</v>
      </c>
      <c r="DL46" s="5">
        <f t="shared" si="30"/>
        <v>41470000</v>
      </c>
      <c r="DM46" s="5">
        <v>0.87709315415874034</v>
      </c>
      <c r="DN46" s="5">
        <f t="shared" si="166"/>
        <v>36373053.102962963</v>
      </c>
      <c r="DO46" s="5">
        <f t="shared" si="167"/>
        <v>2.3725423615546917</v>
      </c>
      <c r="DP46" s="5">
        <f t="shared" si="125"/>
        <v>1.1138696533120618</v>
      </c>
      <c r="DR46" s="5">
        <v>45</v>
      </c>
      <c r="DS46" s="5" t="s">
        <v>172</v>
      </c>
      <c r="DT46" s="5">
        <v>3.5510000000000002</v>
      </c>
      <c r="DU46" s="5">
        <v>927499</v>
      </c>
      <c r="DV46" s="5">
        <v>1000</v>
      </c>
      <c r="DW46" s="5">
        <f t="shared" si="33"/>
        <v>185499800</v>
      </c>
      <c r="DX46" s="5">
        <v>0.87709315415874034</v>
      </c>
      <c r="DY46" s="5">
        <f t="shared" si="168"/>
        <v>162700604.6778155</v>
      </c>
      <c r="DZ46" s="5">
        <f t="shared" si="35"/>
        <v>130.22201624937054</v>
      </c>
      <c r="EA46" s="5">
        <f t="shared" si="126"/>
        <v>61.137096830690396</v>
      </c>
      <c r="EC46" s="5">
        <v>45</v>
      </c>
      <c r="ED46" s="5" t="s">
        <v>172</v>
      </c>
      <c r="EE46" s="5">
        <v>2.2080000000000002</v>
      </c>
      <c r="EF46" s="5">
        <v>4042298</v>
      </c>
      <c r="EG46" s="5">
        <v>1000</v>
      </c>
      <c r="EH46" s="5">
        <f t="shared" si="36"/>
        <v>808459600</v>
      </c>
      <c r="EI46" s="5">
        <v>0.87709315415874034</v>
      </c>
      <c r="EJ46" s="5">
        <f t="shared" si="169"/>
        <v>709094380.57391357</v>
      </c>
      <c r="EK46" s="5">
        <f t="shared" si="170"/>
        <v>76.443162406129161</v>
      </c>
      <c r="EL46" s="5">
        <f t="shared" si="127"/>
        <v>35.888808641375192</v>
      </c>
      <c r="EN46" s="5">
        <v>45</v>
      </c>
      <c r="EO46" s="5" t="s">
        <v>172</v>
      </c>
      <c r="EP46" s="5">
        <v>3.4780000000000002</v>
      </c>
      <c r="EQ46" s="5">
        <v>147648</v>
      </c>
      <c r="ER46" s="5">
        <v>1000</v>
      </c>
      <c r="ES46" s="5">
        <f t="shared" si="39"/>
        <v>29529600</v>
      </c>
      <c r="ET46" s="5">
        <v>0.87709315415874034</v>
      </c>
      <c r="EU46" s="5">
        <f t="shared" si="171"/>
        <v>25900210.005045939</v>
      </c>
      <c r="EV46" s="5">
        <f t="shared" si="172"/>
        <v>1.5396081648769029</v>
      </c>
      <c r="EW46" s="5">
        <f t="shared" si="128"/>
        <v>0.72282073468399199</v>
      </c>
      <c r="EY46" s="5">
        <v>45</v>
      </c>
      <c r="EZ46" s="5" t="s">
        <v>172</v>
      </c>
      <c r="FA46" s="5">
        <v>4.1379999999999999</v>
      </c>
      <c r="FB46" s="5">
        <v>1564731</v>
      </c>
      <c r="FC46" s="5">
        <v>1000</v>
      </c>
      <c r="FD46" s="5">
        <f t="shared" si="42"/>
        <v>312946200</v>
      </c>
      <c r="FE46" s="5">
        <v>0.87709315415874034</v>
      </c>
      <c r="FF46" s="5">
        <f t="shared" si="173"/>
        <v>274482969.639992</v>
      </c>
      <c r="FG46" s="5">
        <f t="shared" si="174"/>
        <v>11.058440823850246</v>
      </c>
      <c r="FH46" s="5">
        <f t="shared" si="129"/>
        <v>5.1917562553287544</v>
      </c>
      <c r="FJ46" s="5">
        <v>45</v>
      </c>
      <c r="FK46" s="5" t="s">
        <v>172</v>
      </c>
      <c r="FL46" s="5">
        <v>3.9049999999999998</v>
      </c>
      <c r="FM46" s="5">
        <v>1106115</v>
      </c>
      <c r="FN46" s="5">
        <v>1000</v>
      </c>
      <c r="FO46" s="5">
        <f t="shared" si="45"/>
        <v>221223000</v>
      </c>
      <c r="FP46" s="5">
        <v>0.87709315415874034</v>
      </c>
      <c r="FQ46" s="5">
        <f t="shared" si="175"/>
        <v>194033178.84245902</v>
      </c>
      <c r="FR46" s="5">
        <f t="shared" si="176"/>
        <v>8.2954189068733601</v>
      </c>
      <c r="FS46" s="5">
        <f t="shared" si="130"/>
        <v>3.894562867076695</v>
      </c>
      <c r="FU46" s="5">
        <v>45</v>
      </c>
      <c r="FV46" s="5" t="s">
        <v>172</v>
      </c>
      <c r="FW46" s="5">
        <v>4.1929999999999996</v>
      </c>
      <c r="FX46" s="5">
        <v>134568</v>
      </c>
      <c r="FY46" s="5">
        <v>1000</v>
      </c>
      <c r="FZ46" s="5">
        <f t="shared" si="48"/>
        <v>26913600</v>
      </c>
      <c r="GA46" s="5">
        <v>0.87709315415874034</v>
      </c>
      <c r="GB46" s="5">
        <f t="shared" si="177"/>
        <v>23605734.313766673</v>
      </c>
      <c r="GC46" s="5">
        <f t="shared" si="178"/>
        <v>2.7603430055097764</v>
      </c>
      <c r="GD46" s="5">
        <f t="shared" si="131"/>
        <v>1.2959356833379232</v>
      </c>
      <c r="GF46" s="5">
        <v>45</v>
      </c>
      <c r="GG46" s="5" t="s">
        <v>172</v>
      </c>
      <c r="GH46" s="5">
        <v>5.2789999999999999</v>
      </c>
      <c r="GI46" s="5">
        <v>170998</v>
      </c>
      <c r="GJ46" s="5">
        <v>1000</v>
      </c>
      <c r="GK46" s="5">
        <f t="shared" si="51"/>
        <v>34199600</v>
      </c>
      <c r="GL46" s="5">
        <v>0.87709315415874034</v>
      </c>
      <c r="GM46" s="5">
        <f t="shared" si="179"/>
        <v>29996235.034967255</v>
      </c>
      <c r="GN46" s="5">
        <f t="shared" si="180"/>
        <v>5.543156633504374</v>
      </c>
      <c r="GO46" s="5">
        <f t="shared" si="132"/>
        <v>2.6024209546968891</v>
      </c>
      <c r="GQ46" s="5">
        <v>45</v>
      </c>
      <c r="GR46" s="5" t="s">
        <v>172</v>
      </c>
      <c r="GS46" s="5">
        <v>6.0220000000000002</v>
      </c>
      <c r="GT46" s="5">
        <v>420229</v>
      </c>
      <c r="GU46" s="5">
        <v>1000</v>
      </c>
      <c r="GV46" s="5">
        <f t="shared" si="54"/>
        <v>84045800</v>
      </c>
      <c r="GW46" s="5">
        <v>0.87709315415874034</v>
      </c>
      <c r="GX46" s="5">
        <f t="shared" si="181"/>
        <v>73715995.815794662</v>
      </c>
      <c r="GY46" s="5">
        <f t="shared" si="182"/>
        <v>4.8583555132491565</v>
      </c>
      <c r="GZ46" s="5">
        <f t="shared" si="133"/>
        <v>2.280918081337632</v>
      </c>
      <c r="HB46" s="5">
        <v>45</v>
      </c>
      <c r="HC46" s="5" t="s">
        <v>172</v>
      </c>
      <c r="HD46" s="5">
        <v>6.3849999999999998</v>
      </c>
      <c r="HE46" s="5">
        <v>877100</v>
      </c>
      <c r="HF46" s="5">
        <v>1000</v>
      </c>
      <c r="HG46" s="5">
        <f t="shared" si="57"/>
        <v>175420000</v>
      </c>
      <c r="HH46" s="5">
        <v>0.87709315415874034</v>
      </c>
      <c r="HI46" s="5">
        <f t="shared" si="183"/>
        <v>153859681.10252622</v>
      </c>
      <c r="HJ46" s="5">
        <f t="shared" si="184"/>
        <v>7.6367226014587786</v>
      </c>
      <c r="HK46" s="5">
        <f t="shared" si="134"/>
        <v>3.5853157753327598</v>
      </c>
      <c r="HM46" s="5">
        <v>45</v>
      </c>
      <c r="HN46" s="5" t="s">
        <v>172</v>
      </c>
      <c r="HO46" s="5">
        <v>7.016</v>
      </c>
      <c r="HP46" s="5">
        <v>328543</v>
      </c>
      <c r="HQ46" s="5">
        <v>1000</v>
      </c>
      <c r="HR46" s="5">
        <f t="shared" si="60"/>
        <v>65708600</v>
      </c>
      <c r="HS46" s="5">
        <v>0.87709315415874034</v>
      </c>
      <c r="HT46" s="5">
        <f t="shared" si="185"/>
        <v>57632563.229355007</v>
      </c>
      <c r="HU46" s="5">
        <f t="shared" si="186"/>
        <v>4.729775536818984</v>
      </c>
      <c r="HV46" s="5">
        <f t="shared" si="135"/>
        <v>2.2205518952201801</v>
      </c>
      <c r="HX46" s="5">
        <v>45</v>
      </c>
      <c r="HY46" s="5" t="s">
        <v>172</v>
      </c>
      <c r="HZ46" s="5">
        <v>9.1479999999999997</v>
      </c>
      <c r="IA46" s="5">
        <v>101426</v>
      </c>
      <c r="IB46" s="5">
        <v>1000</v>
      </c>
      <c r="IC46" s="5">
        <f t="shared" si="63"/>
        <v>20285200</v>
      </c>
      <c r="ID46" s="5">
        <v>0.87709315415874034</v>
      </c>
      <c r="IE46" s="5">
        <f t="shared" si="187"/>
        <v>17792010.050740879</v>
      </c>
      <c r="IF46" s="5">
        <f t="shared" si="188"/>
        <v>1.2222557765062663</v>
      </c>
      <c r="IG46" s="5">
        <f t="shared" si="136"/>
        <v>0.57382900305458506</v>
      </c>
      <c r="II46" s="5">
        <v>45</v>
      </c>
      <c r="IJ46" s="5" t="s">
        <v>172</v>
      </c>
      <c r="IK46" s="5">
        <v>1.5449999999999999</v>
      </c>
      <c r="IL46" s="5">
        <v>131390</v>
      </c>
      <c r="IM46" s="5">
        <v>1000</v>
      </c>
      <c r="IN46" s="5">
        <f t="shared" si="66"/>
        <v>262780000</v>
      </c>
      <c r="IO46" s="5">
        <v>0.87709315415874034</v>
      </c>
      <c r="IP46" s="5">
        <f t="shared" si="189"/>
        <v>230482539.04983377</v>
      </c>
      <c r="IQ46" s="5">
        <f t="shared" si="190"/>
        <v>8662.4449507775662</v>
      </c>
      <c r="IR46" s="5">
        <f t="shared" si="137"/>
        <v>4066.8755637453364</v>
      </c>
      <c r="IT46" s="5">
        <v>45</v>
      </c>
      <c r="IU46" s="5" t="s">
        <v>172</v>
      </c>
      <c r="IX46" s="5">
        <v>1000</v>
      </c>
      <c r="IY46" s="5">
        <f t="shared" si="69"/>
        <v>0</v>
      </c>
      <c r="IZ46" s="5">
        <v>0.87709315415874034</v>
      </c>
      <c r="JA46" s="5">
        <f t="shared" si="70"/>
        <v>0</v>
      </c>
      <c r="JB46" s="5" t="e">
        <f t="shared" si="71"/>
        <v>#DIV/0!</v>
      </c>
      <c r="JC46" s="5" t="e">
        <f t="shared" si="138"/>
        <v>#DIV/0!</v>
      </c>
      <c r="JE46" s="5">
        <v>45</v>
      </c>
      <c r="JF46" s="5" t="s">
        <v>172</v>
      </c>
      <c r="JG46" s="5">
        <v>2.125</v>
      </c>
      <c r="JH46" s="5">
        <v>39966</v>
      </c>
      <c r="JI46" s="5">
        <v>1000</v>
      </c>
      <c r="JJ46" s="5">
        <f t="shared" si="72"/>
        <v>7993200</v>
      </c>
      <c r="JK46" s="5">
        <v>0.87709315415874034</v>
      </c>
      <c r="JL46" s="5">
        <f t="shared" si="73"/>
        <v>7010780.9998216433</v>
      </c>
      <c r="JM46" s="5">
        <f t="shared" si="74"/>
        <v>537.40373226490385</v>
      </c>
      <c r="JN46" s="5">
        <f t="shared" si="139"/>
        <v>252.30222172061215</v>
      </c>
      <c r="JP46" s="5">
        <v>45</v>
      </c>
      <c r="JQ46" s="5" t="s">
        <v>172</v>
      </c>
      <c r="JR46" s="5">
        <v>2.2090000000000001</v>
      </c>
      <c r="JS46" s="5">
        <v>236476</v>
      </c>
      <c r="JT46" s="5">
        <v>1000</v>
      </c>
      <c r="JU46" s="5">
        <f t="shared" si="75"/>
        <v>47295200</v>
      </c>
      <c r="JV46" s="5">
        <v>0.87709315415874034</v>
      </c>
      <c r="JW46" s="5">
        <f t="shared" si="76"/>
        <v>41482296.144568458</v>
      </c>
      <c r="JX46" s="5">
        <f t="shared" si="77"/>
        <v>77.622285091112175</v>
      </c>
      <c r="JY46" s="5">
        <f t="shared" si="140"/>
        <v>36.442387366719331</v>
      </c>
      <c r="KA46" s="5">
        <v>45</v>
      </c>
      <c r="KB46" s="5" t="s">
        <v>172</v>
      </c>
      <c r="KC46" s="5">
        <v>2.4609999999999999</v>
      </c>
      <c r="KD46" s="5">
        <v>690822</v>
      </c>
      <c r="KE46" s="5">
        <v>1000</v>
      </c>
      <c r="KF46" s="5">
        <f t="shared" si="78"/>
        <v>138164400</v>
      </c>
      <c r="KG46" s="5">
        <v>0.87709315415874034</v>
      </c>
      <c r="KH46" s="5">
        <f t="shared" si="79"/>
        <v>121183049.38844986</v>
      </c>
      <c r="KI46" s="5">
        <f t="shared" si="80"/>
        <v>549.61427232456936</v>
      </c>
      <c r="KJ46" s="5">
        <f t="shared" si="141"/>
        <v>258.03486963594804</v>
      </c>
      <c r="KL46" s="5">
        <v>45</v>
      </c>
      <c r="KM46" s="5" t="s">
        <v>172</v>
      </c>
      <c r="KN46" s="5">
        <v>2.1120000000000001</v>
      </c>
      <c r="KO46" s="5">
        <v>35918</v>
      </c>
      <c r="KP46" s="5">
        <v>1000</v>
      </c>
      <c r="KQ46" s="5">
        <f t="shared" si="81"/>
        <v>7183600</v>
      </c>
      <c r="KR46" s="5">
        <v>0.87709315415874034</v>
      </c>
      <c r="KS46" s="5">
        <f t="shared" si="82"/>
        <v>6300686.3822147269</v>
      </c>
      <c r="KT46" s="5">
        <f t="shared" si="83"/>
        <v>9.0822210129821634</v>
      </c>
      <c r="KU46" s="5">
        <f t="shared" si="142"/>
        <v>4.2639535272216733</v>
      </c>
      <c r="KW46" s="5">
        <v>45</v>
      </c>
      <c r="KX46" s="5" t="s">
        <v>172</v>
      </c>
      <c r="KY46" s="5">
        <v>2.9620000000000002</v>
      </c>
      <c r="KZ46" s="5">
        <v>43944</v>
      </c>
      <c r="LA46" s="5">
        <v>1000</v>
      </c>
      <c r="LB46" s="5">
        <f t="shared" si="84"/>
        <v>8788800</v>
      </c>
      <c r="LC46" s="5">
        <v>0.87709315415874034</v>
      </c>
      <c r="LD46" s="5">
        <f>LB46*64</f>
        <v>562483200</v>
      </c>
      <c r="LE46" s="5">
        <f t="shared" si="85"/>
        <v>3035.627184704947</v>
      </c>
      <c r="LF46" s="5">
        <f t="shared" si="143"/>
        <v>1425.1770820211018</v>
      </c>
      <c r="LH46" s="5">
        <v>45</v>
      </c>
      <c r="LI46" s="5" t="s">
        <v>172</v>
      </c>
      <c r="LJ46" s="5">
        <v>3.7749999999999999</v>
      </c>
      <c r="LK46" s="5">
        <v>50473</v>
      </c>
      <c r="LL46" s="5">
        <v>1000</v>
      </c>
      <c r="LM46" s="5">
        <f t="shared" si="86"/>
        <v>10094600</v>
      </c>
      <c r="LN46" s="5">
        <v>0.87709315415874034</v>
      </c>
      <c r="LO46" s="5">
        <f t="shared" si="87"/>
        <v>8853904.5539708193</v>
      </c>
      <c r="LP46" s="5">
        <f t="shared" si="88"/>
        <v>260.51316273482394</v>
      </c>
      <c r="LQ46" s="5">
        <f t="shared" si="89"/>
        <v>122.30664917127885</v>
      </c>
      <c r="LS46" s="5">
        <v>45</v>
      </c>
      <c r="LT46" s="5" t="s">
        <v>172</v>
      </c>
      <c r="LU46" s="5">
        <v>3.8980000000000001</v>
      </c>
      <c r="LV46" s="5">
        <v>10802</v>
      </c>
      <c r="LW46" s="5">
        <v>1000</v>
      </c>
      <c r="LX46" s="5">
        <f t="shared" si="90"/>
        <v>2160400</v>
      </c>
      <c r="LY46" s="5">
        <v>0.87709315415874034</v>
      </c>
      <c r="LZ46" s="5">
        <f t="shared" si="91"/>
        <v>1894872.0502445425</v>
      </c>
      <c r="MA46" s="5">
        <f t="shared" si="92"/>
        <v>0.59524809793831956</v>
      </c>
      <c r="ME46" s="5">
        <v>45</v>
      </c>
      <c r="MF46" s="5" t="s">
        <v>172</v>
      </c>
      <c r="MG46" s="5">
        <v>1.867</v>
      </c>
      <c r="MH46" s="5">
        <v>414159</v>
      </c>
      <c r="MI46" s="5">
        <v>1000</v>
      </c>
      <c r="MJ46" s="5">
        <f t="shared" si="93"/>
        <v>82831800</v>
      </c>
      <c r="MK46" s="5">
        <v>0.87709315415874034</v>
      </c>
      <c r="ML46" s="5">
        <f t="shared" si="94"/>
        <v>72651204.726645947</v>
      </c>
      <c r="MM46" s="5">
        <f t="shared" si="95"/>
        <v>9.8101175846508237</v>
      </c>
      <c r="MN46" s="5">
        <f t="shared" si="144"/>
        <v>4.6056890068783209</v>
      </c>
      <c r="MP46" s="5">
        <v>45</v>
      </c>
      <c r="MQ46" s="5" t="s">
        <v>172</v>
      </c>
      <c r="MR46" s="5">
        <v>1.7390000000000001</v>
      </c>
      <c r="MS46" s="5">
        <v>320336</v>
      </c>
      <c r="MT46" s="5">
        <v>1000</v>
      </c>
      <c r="MU46" s="5">
        <f t="shared" si="96"/>
        <v>64067200</v>
      </c>
      <c r="MV46" s="5">
        <v>0.87709315415874034</v>
      </c>
      <c r="MW46" s="5">
        <f t="shared" si="97"/>
        <v>56192902.526118852</v>
      </c>
      <c r="MX46" s="5">
        <f t="shared" si="98"/>
        <v>25.085439668312016</v>
      </c>
      <c r="MY46" s="5">
        <f t="shared" si="145"/>
        <v>11.777201722212215</v>
      </c>
      <c r="NB46" s="5">
        <v>45</v>
      </c>
      <c r="NC46" s="5" t="s">
        <v>172</v>
      </c>
      <c r="ND46" s="5">
        <v>1.9890000000000001</v>
      </c>
      <c r="NE46" s="5">
        <v>5034780</v>
      </c>
      <c r="NF46" s="5">
        <v>1000</v>
      </c>
      <c r="NG46" s="5">
        <f t="shared" si="99"/>
        <v>1006956000</v>
      </c>
      <c r="NH46" s="5">
        <v>0.87709315415874034</v>
      </c>
      <c r="NI46" s="5">
        <f t="shared" si="100"/>
        <v>883194214.13906848</v>
      </c>
      <c r="NJ46" s="5">
        <f t="shared" si="101"/>
        <v>74949.228535465198</v>
      </c>
      <c r="NK46" s="5">
        <f t="shared" si="146"/>
        <v>35187.431237307603</v>
      </c>
      <c r="NM46" s="5">
        <v>45</v>
      </c>
      <c r="NN46" s="5" t="s">
        <v>172</v>
      </c>
      <c r="NO46" s="5">
        <v>3.016</v>
      </c>
      <c r="NP46" s="5">
        <v>17014</v>
      </c>
      <c r="NQ46" s="5">
        <v>1000</v>
      </c>
      <c r="NR46" s="5">
        <f t="shared" si="102"/>
        <v>3402800</v>
      </c>
      <c r="NS46" s="5">
        <v>0.87709315415874034</v>
      </c>
      <c r="NT46" s="5">
        <f t="shared" si="103"/>
        <v>2984572.5849713618</v>
      </c>
      <c r="NU46" s="5">
        <f t="shared" si="104"/>
        <v>0.67664509744548862</v>
      </c>
      <c r="NV46" s="5">
        <f t="shared" si="147"/>
        <v>0.31767375466924347</v>
      </c>
      <c r="NX46" s="5">
        <v>45</v>
      </c>
      <c r="NY46" s="5" t="s">
        <v>172</v>
      </c>
      <c r="NZ46" s="5">
        <v>1.7430000000000001</v>
      </c>
      <c r="OA46" s="5">
        <v>70319</v>
      </c>
      <c r="OB46" s="5">
        <v>1000</v>
      </c>
      <c r="OC46" s="5">
        <f t="shared" si="105"/>
        <v>14063800</v>
      </c>
      <c r="OD46" s="5">
        <v>0.87709315415874034</v>
      </c>
      <c r="OE46" s="5">
        <f t="shared" si="106"/>
        <v>12335262.701457692</v>
      </c>
      <c r="OF46" s="5" t="e">
        <f t="shared" si="107"/>
        <v>#DIV/0!</v>
      </c>
      <c r="OI46" s="5">
        <v>45</v>
      </c>
      <c r="OJ46" s="5" t="s">
        <v>172</v>
      </c>
      <c r="OK46" s="5">
        <v>5.0970000000000004</v>
      </c>
      <c r="OL46" s="5">
        <v>287831</v>
      </c>
      <c r="OM46" s="5">
        <v>1000</v>
      </c>
      <c r="ON46" s="5">
        <f t="shared" si="108"/>
        <v>57566200</v>
      </c>
      <c r="OO46" s="5">
        <v>0.87709315415874034</v>
      </c>
      <c r="OP46" s="5">
        <f t="shared" si="109"/>
        <v>50490919.930932879</v>
      </c>
      <c r="OQ46" s="5" t="e">
        <f t="shared" si="110"/>
        <v>#DIV/0!</v>
      </c>
      <c r="OT46" s="5">
        <v>45</v>
      </c>
      <c r="OU46" s="5" t="s">
        <v>172</v>
      </c>
      <c r="OV46" s="5">
        <v>5.1079999999999997</v>
      </c>
      <c r="OW46" s="5">
        <v>817999</v>
      </c>
      <c r="OX46" s="5">
        <v>1000</v>
      </c>
      <c r="OY46" s="5">
        <f t="shared" si="111"/>
        <v>163599800</v>
      </c>
      <c r="OZ46" s="5">
        <v>0.87709315415874034</v>
      </c>
      <c r="PA46" s="5">
        <f t="shared" si="112"/>
        <v>143492264.60173908</v>
      </c>
      <c r="PB46" s="5" t="e">
        <f t="shared" si="113"/>
        <v>#DIV/0!</v>
      </c>
      <c r="PE46" s="5">
        <v>45</v>
      </c>
      <c r="PF46" s="5" t="s">
        <v>172</v>
      </c>
      <c r="PG46" s="5">
        <v>5.1029999999999998</v>
      </c>
      <c r="PH46" s="5">
        <v>21833132</v>
      </c>
      <c r="PI46" s="5">
        <v>1000</v>
      </c>
      <c r="PJ46" s="5">
        <f t="shared" si="114"/>
        <v>4366626400</v>
      </c>
      <c r="PK46" s="5">
        <v>0.87709315415874034</v>
      </c>
      <c r="PL46" s="5">
        <f t="shared" si="115"/>
        <v>3829938122.2088256</v>
      </c>
      <c r="PM46" s="5" t="e">
        <f t="shared" si="116"/>
        <v>#DIV/0!</v>
      </c>
      <c r="PP46" s="4"/>
      <c r="PQ46" s="4"/>
      <c r="PR46" s="4"/>
      <c r="PS46" s="4"/>
      <c r="PT46" s="4"/>
      <c r="PU46" s="4"/>
      <c r="PV46" s="4"/>
      <c r="PW46" s="4"/>
      <c r="PX46" s="4"/>
      <c r="PY46" s="4"/>
    </row>
    <row r="47" spans="1:441" s="5" customFormat="1" x14ac:dyDescent="0.5">
      <c r="A47" s="5">
        <v>0.46641791044776115</v>
      </c>
      <c r="C47" s="5">
        <v>28</v>
      </c>
      <c r="D47" s="5" t="s">
        <v>247</v>
      </c>
      <c r="E47" s="5">
        <v>4.4169999999999998</v>
      </c>
      <c r="F47" s="5">
        <v>24542560</v>
      </c>
      <c r="G47" s="5">
        <f t="shared" si="0"/>
        <v>1.0203843934781049</v>
      </c>
      <c r="H47" s="5">
        <f t="shared" si="1"/>
        <v>4908512000</v>
      </c>
      <c r="K47" s="5">
        <v>46</v>
      </c>
      <c r="L47" s="5" t="s">
        <v>173</v>
      </c>
      <c r="M47" s="5">
        <v>2.12</v>
      </c>
      <c r="N47" s="5">
        <v>19855</v>
      </c>
      <c r="O47" s="5">
        <v>1000</v>
      </c>
      <c r="P47" s="5">
        <f t="shared" si="2"/>
        <v>3971000</v>
      </c>
      <c r="Q47" s="5">
        <v>1.064776299484107</v>
      </c>
      <c r="R47" s="5">
        <f t="shared" si="148"/>
        <v>4228226.6852513887</v>
      </c>
      <c r="S47" s="5">
        <f t="shared" si="149"/>
        <v>2.9260689459563616</v>
      </c>
      <c r="T47" s="5">
        <f t="shared" si="5"/>
        <v>1.364770963599049</v>
      </c>
      <c r="W47" s="5">
        <v>46</v>
      </c>
      <c r="X47" s="5" t="s">
        <v>173</v>
      </c>
      <c r="Y47" s="5">
        <v>2.093</v>
      </c>
      <c r="Z47" s="5">
        <v>900737</v>
      </c>
      <c r="AA47" s="5">
        <v>1000</v>
      </c>
      <c r="AB47" s="5">
        <f t="shared" si="6"/>
        <v>180147400</v>
      </c>
      <c r="AC47" s="5">
        <v>1.064776299484107</v>
      </c>
      <c r="AD47" s="5">
        <f t="shared" si="150"/>
        <v>191816681.93368322</v>
      </c>
      <c r="AE47" s="5">
        <f t="shared" si="151"/>
        <v>75.311169223450833</v>
      </c>
      <c r="AF47" s="5">
        <f t="shared" si="117"/>
        <v>35.126478182579675</v>
      </c>
      <c r="AH47" s="5">
        <v>46</v>
      </c>
      <c r="AI47" s="5" t="s">
        <v>173</v>
      </c>
      <c r="AJ47" s="5">
        <v>2.1579999999999999</v>
      </c>
      <c r="AK47" s="5">
        <v>490271</v>
      </c>
      <c r="AL47" s="5">
        <v>1000</v>
      </c>
      <c r="AM47" s="5">
        <f t="shared" si="9"/>
        <v>98054200</v>
      </c>
      <c r="AN47" s="5">
        <v>1.064776299484107</v>
      </c>
      <c r="AO47" s="5">
        <f t="shared" si="152"/>
        <v>104405788.22487453</v>
      </c>
      <c r="AP47" s="5">
        <f t="shared" si="153"/>
        <v>21.118653801900315</v>
      </c>
      <c r="AQ47" s="5">
        <f t="shared" si="118"/>
        <v>9.8501183777520112</v>
      </c>
      <c r="AS47" s="5">
        <v>46</v>
      </c>
      <c r="AT47" s="5" t="s">
        <v>173</v>
      </c>
      <c r="AU47" s="5">
        <v>2.4529999999999998</v>
      </c>
      <c r="AV47" s="5">
        <v>721679</v>
      </c>
      <c r="AW47" s="5">
        <v>1000</v>
      </c>
      <c r="AX47" s="5">
        <f t="shared" si="12"/>
        <v>144335800</v>
      </c>
      <c r="AY47" s="5">
        <v>1.064776299484107</v>
      </c>
      <c r="AZ47" s="5">
        <f t="shared" si="154"/>
        <v>153685339.00707817</v>
      </c>
      <c r="BA47" s="5">
        <f t="shared" si="155"/>
        <v>53.660754170349229</v>
      </c>
      <c r="BB47" s="5">
        <f t="shared" si="119"/>
        <v>25.028336833185271</v>
      </c>
      <c r="BD47" s="5">
        <v>46</v>
      </c>
      <c r="BE47" s="5" t="s">
        <v>173</v>
      </c>
      <c r="BF47" s="5">
        <v>2.2919999999999998</v>
      </c>
      <c r="BG47" s="5">
        <v>40942</v>
      </c>
      <c r="BH47" s="5">
        <v>1000</v>
      </c>
      <c r="BI47" s="5">
        <f t="shared" si="15"/>
        <v>8188400</v>
      </c>
      <c r="BJ47" s="5">
        <v>1.064776299484107</v>
      </c>
      <c r="BK47" s="5">
        <f t="shared" si="156"/>
        <v>8718814.2506956626</v>
      </c>
      <c r="BL47" s="5">
        <f t="shared" si="157"/>
        <v>11.110499193927723</v>
      </c>
      <c r="BM47" s="5">
        <f t="shared" si="120"/>
        <v>5.182135818063303</v>
      </c>
      <c r="BO47" s="5">
        <v>46</v>
      </c>
      <c r="BP47" s="5" t="s">
        <v>173</v>
      </c>
      <c r="BQ47" s="5">
        <v>2.1989999999999998</v>
      </c>
      <c r="BR47" s="5">
        <v>2273442</v>
      </c>
      <c r="BS47" s="5">
        <v>1000</v>
      </c>
      <c r="BT47" s="5">
        <f t="shared" si="18"/>
        <v>454688400</v>
      </c>
      <c r="BU47" s="5">
        <v>1.064776299484107</v>
      </c>
      <c r="BV47" s="5">
        <f t="shared" si="158"/>
        <v>484141431.97034943</v>
      </c>
      <c r="BW47" s="5">
        <f t="shared" si="159"/>
        <v>52.603499008985281</v>
      </c>
      <c r="BX47" s="5">
        <f t="shared" si="121"/>
        <v>24.535214090011788</v>
      </c>
      <c r="BZ47" s="5">
        <v>46</v>
      </c>
      <c r="CA47" s="5" t="s">
        <v>173</v>
      </c>
      <c r="CB47" s="5">
        <v>2.2749999999999999</v>
      </c>
      <c r="CC47" s="5">
        <v>407816</v>
      </c>
      <c r="CD47" s="5">
        <v>1000</v>
      </c>
      <c r="CE47" s="5">
        <f t="shared" si="21"/>
        <v>81563200</v>
      </c>
      <c r="CF47" s="5">
        <v>1.064776299484107</v>
      </c>
      <c r="CG47" s="5">
        <f t="shared" si="160"/>
        <v>86846562.270082116</v>
      </c>
      <c r="CH47" s="5">
        <f t="shared" si="161"/>
        <v>18.761877136939173</v>
      </c>
      <c r="CI47" s="5">
        <f t="shared" si="122"/>
        <v>8.7508755302887931</v>
      </c>
      <c r="CK47" s="5">
        <v>46</v>
      </c>
      <c r="CL47" s="5" t="s">
        <v>173</v>
      </c>
      <c r="CM47" s="5">
        <v>2.3149999999999999</v>
      </c>
      <c r="CN47" s="5">
        <v>72315423</v>
      </c>
      <c r="CO47" s="5">
        <v>1000</v>
      </c>
      <c r="CP47" s="5">
        <f t="shared" si="24"/>
        <v>14463084600</v>
      </c>
      <c r="CQ47" s="5">
        <v>1.064776299484107</v>
      </c>
      <c r="CR47" s="5">
        <f t="shared" si="162"/>
        <v>15399949699.513577</v>
      </c>
      <c r="CS47" s="5">
        <f t="shared" si="163"/>
        <v>1202.5415955431458</v>
      </c>
      <c r="CT47" s="5">
        <f t="shared" si="123"/>
        <v>560.88693821975085</v>
      </c>
      <c r="CV47" s="5">
        <v>46</v>
      </c>
      <c r="CW47" s="5" t="s">
        <v>173</v>
      </c>
      <c r="CX47" s="5">
        <v>2.3250000000000002</v>
      </c>
      <c r="CY47" s="5">
        <v>463651</v>
      </c>
      <c r="CZ47" s="5">
        <v>1000</v>
      </c>
      <c r="DA47" s="5">
        <f t="shared" si="27"/>
        <v>92730200</v>
      </c>
      <c r="DB47" s="5">
        <v>1.064776299484107</v>
      </c>
      <c r="DC47" s="5">
        <f t="shared" si="164"/>
        <v>98736919.206421137</v>
      </c>
      <c r="DD47" s="5">
        <f t="shared" si="165"/>
        <v>11.695436914589806</v>
      </c>
      <c r="DE47" s="5">
        <f t="shared" si="124"/>
        <v>5.4549612474765876</v>
      </c>
      <c r="DG47" s="5">
        <v>46</v>
      </c>
      <c r="DH47" s="5" t="s">
        <v>173</v>
      </c>
      <c r="DI47" s="5">
        <v>2.4239999999999999</v>
      </c>
      <c r="DJ47" s="5">
        <v>190973</v>
      </c>
      <c r="DK47" s="5">
        <v>1000</v>
      </c>
      <c r="DL47" s="5">
        <f t="shared" si="30"/>
        <v>38194600</v>
      </c>
      <c r="DM47" s="5">
        <v>1.064776299484107</v>
      </c>
      <c r="DN47" s="5">
        <f t="shared" si="166"/>
        <v>40668704.848275676</v>
      </c>
      <c r="DO47" s="5">
        <f t="shared" si="167"/>
        <v>2.6527392344262339</v>
      </c>
      <c r="DP47" s="5">
        <f t="shared" si="125"/>
        <v>1.2372850906838777</v>
      </c>
      <c r="DR47" s="5">
        <v>46</v>
      </c>
      <c r="DS47" s="5" t="s">
        <v>173</v>
      </c>
      <c r="DT47" s="5">
        <v>3.5659999999999998</v>
      </c>
      <c r="DU47" s="5">
        <v>713544</v>
      </c>
      <c r="DV47" s="5">
        <v>1000</v>
      </c>
      <c r="DW47" s="5">
        <f t="shared" si="33"/>
        <v>142708800</v>
      </c>
      <c r="DX47" s="5">
        <v>1.064776299484107</v>
      </c>
      <c r="DY47" s="5">
        <f t="shared" si="168"/>
        <v>151952947.96781754</v>
      </c>
      <c r="DZ47" s="5">
        <f t="shared" si="35"/>
        <v>121.61982617451802</v>
      </c>
      <c r="EA47" s="5">
        <f t="shared" si="126"/>
        <v>56.725665193338628</v>
      </c>
      <c r="EC47" s="5">
        <v>46</v>
      </c>
      <c r="ED47" s="5" t="s">
        <v>173</v>
      </c>
      <c r="EE47" s="5">
        <v>2.2040000000000002</v>
      </c>
      <c r="EF47" s="5">
        <v>2339956</v>
      </c>
      <c r="EG47" s="5">
        <v>1000</v>
      </c>
      <c r="EH47" s="5">
        <f t="shared" si="36"/>
        <v>467991200</v>
      </c>
      <c r="EI47" s="5">
        <v>1.064776299484107</v>
      </c>
      <c r="EJ47" s="5">
        <f t="shared" si="169"/>
        <v>498305938.12712663</v>
      </c>
      <c r="EK47" s="5">
        <f t="shared" si="170"/>
        <v>53.719339483920656</v>
      </c>
      <c r="EL47" s="5">
        <f t="shared" si="127"/>
        <v>25.055662072724186</v>
      </c>
      <c r="EN47" s="5">
        <v>46</v>
      </c>
      <c r="EO47" s="5" t="s">
        <v>173</v>
      </c>
      <c r="EP47" s="5">
        <v>3.4950000000000001</v>
      </c>
      <c r="EQ47" s="5">
        <v>295829</v>
      </c>
      <c r="ER47" s="5">
        <v>1000</v>
      </c>
      <c r="ES47" s="5">
        <f t="shared" si="39"/>
        <v>59165800</v>
      </c>
      <c r="ET47" s="5">
        <v>1.064776299484107</v>
      </c>
      <c r="EU47" s="5">
        <f t="shared" si="171"/>
        <v>62998341.580016777</v>
      </c>
      <c r="EV47" s="5">
        <f t="shared" si="172"/>
        <v>3.7448638853276308</v>
      </c>
      <c r="EW47" s="5">
        <f t="shared" si="128"/>
        <v>1.7466715883057977</v>
      </c>
      <c r="EY47" s="5">
        <v>46</v>
      </c>
      <c r="EZ47" s="5" t="s">
        <v>173</v>
      </c>
      <c r="FA47" s="5">
        <v>4.1360000000000001</v>
      </c>
      <c r="FB47" s="5">
        <v>1479195</v>
      </c>
      <c r="FC47" s="5">
        <v>1000</v>
      </c>
      <c r="FD47" s="5">
        <f t="shared" si="42"/>
        <v>295839000</v>
      </c>
      <c r="FE47" s="5">
        <v>1.064776299484107</v>
      </c>
      <c r="FF47" s="5">
        <f t="shared" si="173"/>
        <v>315002355.66307873</v>
      </c>
      <c r="FG47" s="5">
        <f t="shared" si="174"/>
        <v>12.690896320607463</v>
      </c>
      <c r="FH47" s="5">
        <f t="shared" si="129"/>
        <v>5.9192613435669132</v>
      </c>
      <c r="FJ47" s="5">
        <v>46</v>
      </c>
      <c r="FK47" s="5" t="s">
        <v>173</v>
      </c>
      <c r="FL47" s="5">
        <v>3.89</v>
      </c>
      <c r="FM47" s="5">
        <v>905015</v>
      </c>
      <c r="FN47" s="5">
        <v>1000</v>
      </c>
      <c r="FO47" s="5">
        <f t="shared" si="45"/>
        <v>181003000</v>
      </c>
      <c r="FP47" s="5">
        <v>1.064776299484107</v>
      </c>
      <c r="FQ47" s="5">
        <f t="shared" si="175"/>
        <v>192727704.53552184</v>
      </c>
      <c r="FR47" s="5">
        <f t="shared" si="176"/>
        <v>8.2396065127621618</v>
      </c>
      <c r="FS47" s="5">
        <f t="shared" si="130"/>
        <v>3.8431000525942918</v>
      </c>
      <c r="FU47" s="5">
        <v>46</v>
      </c>
      <c r="FV47" s="5" t="s">
        <v>173</v>
      </c>
      <c r="FW47" s="5">
        <v>4.16</v>
      </c>
      <c r="FX47" s="5">
        <v>95909</v>
      </c>
      <c r="FY47" s="5">
        <v>1000</v>
      </c>
      <c r="FZ47" s="5">
        <f t="shared" si="48"/>
        <v>19181800</v>
      </c>
      <c r="GA47" s="5">
        <v>1.064776299484107</v>
      </c>
      <c r="GB47" s="5">
        <f t="shared" si="177"/>
        <v>20424326.021444242</v>
      </c>
      <c r="GC47" s="5">
        <f t="shared" si="178"/>
        <v>2.3883241557398049</v>
      </c>
      <c r="GD47" s="5">
        <f t="shared" si="131"/>
        <v>1.1139571621920732</v>
      </c>
      <c r="GF47" s="5">
        <v>46</v>
      </c>
      <c r="GG47" s="5" t="s">
        <v>173</v>
      </c>
      <c r="GH47" s="5">
        <v>5.2889999999999997</v>
      </c>
      <c r="GI47" s="5">
        <v>113307</v>
      </c>
      <c r="GJ47" s="5">
        <v>1000</v>
      </c>
      <c r="GK47" s="5">
        <f t="shared" si="51"/>
        <v>22661400</v>
      </c>
      <c r="GL47" s="5">
        <v>1.064776299484107</v>
      </c>
      <c r="GM47" s="5">
        <f t="shared" si="179"/>
        <v>24129321.633129142</v>
      </c>
      <c r="GN47" s="5">
        <f t="shared" si="180"/>
        <v>4.4589799058689241</v>
      </c>
      <c r="GO47" s="5">
        <f t="shared" si="132"/>
        <v>2.0797480904239385</v>
      </c>
      <c r="GQ47" s="5">
        <v>46</v>
      </c>
      <c r="GR47" s="5" t="s">
        <v>173</v>
      </c>
      <c r="GS47" s="5">
        <v>6.024</v>
      </c>
      <c r="GT47" s="5">
        <v>355376</v>
      </c>
      <c r="GU47" s="5">
        <v>1000</v>
      </c>
      <c r="GV47" s="5">
        <f t="shared" si="54"/>
        <v>71075200</v>
      </c>
      <c r="GW47" s="5">
        <v>1.064776299484107</v>
      </c>
      <c r="GX47" s="5">
        <f t="shared" si="181"/>
        <v>75679188.441092804</v>
      </c>
      <c r="GY47" s="5">
        <f t="shared" si="182"/>
        <v>4.9877424612125418</v>
      </c>
      <c r="GZ47" s="5">
        <f t="shared" si="133"/>
        <v>2.3263724166103272</v>
      </c>
      <c r="HB47" s="5">
        <v>46</v>
      </c>
      <c r="HC47" s="5" t="s">
        <v>173</v>
      </c>
      <c r="HD47" s="5">
        <v>6.383</v>
      </c>
      <c r="HE47" s="5">
        <v>742000</v>
      </c>
      <c r="HF47" s="5">
        <v>1000</v>
      </c>
      <c r="HG47" s="5">
        <f t="shared" si="57"/>
        <v>148400000</v>
      </c>
      <c r="HH47" s="5">
        <v>1.064776299484107</v>
      </c>
      <c r="HI47" s="5">
        <f t="shared" si="183"/>
        <v>158012802.84344149</v>
      </c>
      <c r="HJ47" s="5">
        <f t="shared" si="184"/>
        <v>7.8428600277044689</v>
      </c>
      <c r="HK47" s="5">
        <f t="shared" si="134"/>
        <v>3.6580503860561886</v>
      </c>
      <c r="HM47" s="5">
        <v>46</v>
      </c>
      <c r="HN47" s="5" t="s">
        <v>173</v>
      </c>
      <c r="HO47" s="5">
        <v>7.0170000000000003</v>
      </c>
      <c r="HP47" s="5">
        <v>278409</v>
      </c>
      <c r="HQ47" s="5">
        <v>1000</v>
      </c>
      <c r="HR47" s="5">
        <f t="shared" si="60"/>
        <v>55681800</v>
      </c>
      <c r="HS47" s="5">
        <v>1.064776299484107</v>
      </c>
      <c r="HT47" s="5">
        <f t="shared" si="185"/>
        <v>59288660.952614151</v>
      </c>
      <c r="HU47" s="5">
        <f t="shared" si="186"/>
        <v>4.8656877721794096</v>
      </c>
      <c r="HV47" s="5">
        <f t="shared" si="135"/>
        <v>2.2694439235911426</v>
      </c>
      <c r="HX47" s="5">
        <v>46</v>
      </c>
      <c r="HY47" s="5" t="s">
        <v>173</v>
      </c>
      <c r="HZ47" s="5">
        <v>9.1519999999999992</v>
      </c>
      <c r="IA47" s="5">
        <v>85764</v>
      </c>
      <c r="IB47" s="5">
        <v>1000</v>
      </c>
      <c r="IC47" s="5">
        <f t="shared" si="63"/>
        <v>17152800</v>
      </c>
      <c r="ID47" s="5">
        <v>1.064776299484107</v>
      </c>
      <c r="IE47" s="5">
        <f t="shared" si="187"/>
        <v>18263894.909790989</v>
      </c>
      <c r="IF47" s="5">
        <f t="shared" si="188"/>
        <v>1.2546727992695728</v>
      </c>
      <c r="IG47" s="5">
        <f t="shared" si="136"/>
        <v>0.58520186533095742</v>
      </c>
      <c r="II47" s="5">
        <v>46</v>
      </c>
      <c r="IJ47" s="5" t="s">
        <v>173</v>
      </c>
      <c r="IK47" s="5">
        <v>1.5780000000000001</v>
      </c>
      <c r="IL47" s="5">
        <v>137036</v>
      </c>
      <c r="IM47" s="5">
        <v>1000</v>
      </c>
      <c r="IN47" s="5">
        <f t="shared" si="66"/>
        <v>274072000</v>
      </c>
      <c r="IO47" s="5">
        <v>1.064776299484107</v>
      </c>
      <c r="IP47" s="5">
        <f t="shared" si="189"/>
        <v>291825369.95220816</v>
      </c>
      <c r="IQ47" s="5">
        <f t="shared" si="190"/>
        <v>10967.951033829622</v>
      </c>
      <c r="IR47" s="5">
        <f t="shared" si="137"/>
        <v>5115.6488030921737</v>
      </c>
      <c r="IT47" s="5">
        <v>46</v>
      </c>
      <c r="IU47" s="5" t="s">
        <v>173</v>
      </c>
      <c r="IX47" s="5">
        <v>1000</v>
      </c>
      <c r="IY47" s="5">
        <f t="shared" si="69"/>
        <v>0</v>
      </c>
      <c r="IZ47" s="5">
        <v>1.064776299484107</v>
      </c>
      <c r="JA47" s="5">
        <f t="shared" si="70"/>
        <v>0</v>
      </c>
      <c r="JB47" s="5" t="e">
        <f t="shared" si="71"/>
        <v>#DIV/0!</v>
      </c>
      <c r="JC47" s="5" t="e">
        <f t="shared" si="138"/>
        <v>#DIV/0!</v>
      </c>
      <c r="JE47" s="5">
        <v>46</v>
      </c>
      <c r="JF47" s="5" t="s">
        <v>173</v>
      </c>
      <c r="JG47" s="5">
        <v>2.1360000000000001</v>
      </c>
      <c r="JH47" s="5">
        <v>40743</v>
      </c>
      <c r="JI47" s="5">
        <v>1000</v>
      </c>
      <c r="JJ47" s="5">
        <f t="shared" si="72"/>
        <v>8148600</v>
      </c>
      <c r="JK47" s="5">
        <v>1.064776299484107</v>
      </c>
      <c r="JL47" s="5">
        <f t="shared" si="73"/>
        <v>8676436.1539761946</v>
      </c>
      <c r="JM47" s="5">
        <f t="shared" si="74"/>
        <v>665.0827022015917</v>
      </c>
      <c r="JN47" s="5">
        <f t="shared" si="139"/>
        <v>310.20648423581702</v>
      </c>
      <c r="JP47" s="5">
        <v>46</v>
      </c>
      <c r="JQ47" s="5" t="s">
        <v>173</v>
      </c>
      <c r="JR47" s="5">
        <v>2.2280000000000002</v>
      </c>
      <c r="JS47" s="5">
        <v>145387</v>
      </c>
      <c r="JT47" s="5">
        <v>1000</v>
      </c>
      <c r="JU47" s="5">
        <f t="shared" si="75"/>
        <v>29077400</v>
      </c>
      <c r="JV47" s="5">
        <v>1.064776299484107</v>
      </c>
      <c r="JW47" s="5">
        <f t="shared" si="76"/>
        <v>30960926.370619174</v>
      </c>
      <c r="JX47" s="5">
        <f t="shared" si="77"/>
        <v>57.934542607034743</v>
      </c>
      <c r="JY47" s="5">
        <f t="shared" si="140"/>
        <v>27.021708305519933</v>
      </c>
      <c r="KA47" s="5">
        <v>46</v>
      </c>
      <c r="KB47" s="5" t="s">
        <v>173</v>
      </c>
      <c r="KC47" s="5">
        <v>2.4689999999999999</v>
      </c>
      <c r="KD47" s="5">
        <v>380376</v>
      </c>
      <c r="KE47" s="5">
        <v>1000</v>
      </c>
      <c r="KF47" s="5">
        <f t="shared" si="78"/>
        <v>76075200</v>
      </c>
      <c r="KG47" s="5">
        <v>1.064776299484107</v>
      </c>
      <c r="KH47" s="5">
        <f t="shared" si="79"/>
        <v>81003069.938513339</v>
      </c>
      <c r="KI47" s="5">
        <f t="shared" si="80"/>
        <v>367.38177133670575</v>
      </c>
      <c r="KJ47" s="5">
        <f t="shared" si="141"/>
        <v>171.35343812346349</v>
      </c>
      <c r="KL47" s="5">
        <v>46</v>
      </c>
      <c r="KM47" s="5" t="s">
        <v>173</v>
      </c>
      <c r="KN47" s="5">
        <v>2.1389999999999998</v>
      </c>
      <c r="KO47" s="5">
        <v>23059</v>
      </c>
      <c r="KP47" s="5">
        <v>1000</v>
      </c>
      <c r="KQ47" s="5">
        <f t="shared" si="81"/>
        <v>4611800</v>
      </c>
      <c r="KR47" s="5">
        <v>1.064776299484107</v>
      </c>
      <c r="KS47" s="5">
        <f t="shared" si="82"/>
        <v>4910535.3379608048</v>
      </c>
      <c r="KT47" s="5">
        <f t="shared" si="83"/>
        <v>7.0783664708831999</v>
      </c>
      <c r="KU47" s="5">
        <f t="shared" si="142"/>
        <v>3.3014768987328353</v>
      </c>
      <c r="KW47" s="5">
        <v>46</v>
      </c>
      <c r="KX47" s="5" t="s">
        <v>173</v>
      </c>
      <c r="KY47" s="5">
        <v>2.952</v>
      </c>
      <c r="KZ47" s="5">
        <v>59829</v>
      </c>
      <c r="LA47" s="5">
        <v>1000</v>
      </c>
      <c r="LB47" s="5">
        <f t="shared" si="84"/>
        <v>11965800</v>
      </c>
      <c r="LC47" s="5">
        <v>1.064776299484107</v>
      </c>
      <c r="LD47" s="5">
        <f>LB47*65</f>
        <v>777777000</v>
      </c>
      <c r="LE47" s="5">
        <f t="shared" si="85"/>
        <v>4197.5315971006057</v>
      </c>
      <c r="LF47" s="5">
        <f t="shared" si="143"/>
        <v>1957.8039165581181</v>
      </c>
      <c r="LH47" s="5">
        <v>46</v>
      </c>
      <c r="LI47" s="5" t="s">
        <v>173</v>
      </c>
      <c r="LJ47" s="5">
        <v>3.7669999999999999</v>
      </c>
      <c r="LK47" s="5">
        <v>42696</v>
      </c>
      <c r="LL47" s="5">
        <v>1000</v>
      </c>
      <c r="LM47" s="5">
        <f t="shared" si="86"/>
        <v>8539200</v>
      </c>
      <c r="LN47" s="5">
        <v>1.064776299484107</v>
      </c>
      <c r="LO47" s="5">
        <f t="shared" si="87"/>
        <v>9092337.7765546869</v>
      </c>
      <c r="LP47" s="5">
        <f t="shared" si="88"/>
        <v>267.52871079474988</v>
      </c>
      <c r="LQ47" s="5">
        <f t="shared" si="89"/>
        <v>124.78018227367065</v>
      </c>
      <c r="LS47" s="5">
        <v>46</v>
      </c>
      <c r="LT47" s="5" t="s">
        <v>173</v>
      </c>
      <c r="LU47" s="5">
        <v>3.9340000000000002</v>
      </c>
      <c r="LV47" s="5">
        <v>13026</v>
      </c>
      <c r="LW47" s="5">
        <v>1000</v>
      </c>
      <c r="LX47" s="5">
        <f t="shared" si="90"/>
        <v>2605200</v>
      </c>
      <c r="LY47" s="5">
        <v>1.064776299484107</v>
      </c>
      <c r="LZ47" s="5">
        <f t="shared" si="91"/>
        <v>2773955.2154159956</v>
      </c>
      <c r="MA47" s="5">
        <f t="shared" si="92"/>
        <v>0.87140003227624707</v>
      </c>
      <c r="ME47" s="5">
        <v>46</v>
      </c>
      <c r="MF47" s="5" t="s">
        <v>173</v>
      </c>
      <c r="MG47" s="5">
        <v>1.893</v>
      </c>
      <c r="MH47" s="5">
        <v>346720</v>
      </c>
      <c r="MI47" s="5">
        <v>1000</v>
      </c>
      <c r="MJ47" s="5">
        <f t="shared" si="93"/>
        <v>69344000</v>
      </c>
      <c r="MK47" s="5">
        <v>1.064776299484107</v>
      </c>
      <c r="ML47" s="5">
        <f t="shared" si="94"/>
        <v>73835847.711425915</v>
      </c>
      <c r="MM47" s="5">
        <f t="shared" si="95"/>
        <v>9.9700803412251933</v>
      </c>
      <c r="MN47" s="5">
        <f t="shared" si="144"/>
        <v>4.6502240397505563</v>
      </c>
      <c r="MP47" s="5">
        <v>46</v>
      </c>
      <c r="MQ47" s="5" t="s">
        <v>173</v>
      </c>
      <c r="MR47" s="5">
        <v>1.7689999999999999</v>
      </c>
      <c r="MS47" s="5">
        <v>225573</v>
      </c>
      <c r="MT47" s="5">
        <v>1000</v>
      </c>
      <c r="MU47" s="5">
        <f t="shared" si="96"/>
        <v>45114600</v>
      </c>
      <c r="MV47" s="5">
        <v>1.064776299484107</v>
      </c>
      <c r="MW47" s="5">
        <f t="shared" si="97"/>
        <v>48036956.840705693</v>
      </c>
      <c r="MX47" s="5">
        <f t="shared" si="98"/>
        <v>21.444490825451229</v>
      </c>
      <c r="MY47" s="5">
        <f t="shared" si="145"/>
        <v>10.002094601423147</v>
      </c>
      <c r="NB47" s="5">
        <v>46</v>
      </c>
      <c r="NC47" s="5" t="s">
        <v>173</v>
      </c>
      <c r="ND47" s="5">
        <v>1.9710000000000001</v>
      </c>
      <c r="NE47" s="5">
        <v>3842883</v>
      </c>
      <c r="NF47" s="5">
        <v>1000</v>
      </c>
      <c r="NG47" s="5">
        <f t="shared" si="99"/>
        <v>768576600</v>
      </c>
      <c r="NH47" s="5">
        <v>1.064776299484107</v>
      </c>
      <c r="NI47" s="5">
        <f t="shared" si="100"/>
        <v>818362148.01807678</v>
      </c>
      <c r="NJ47" s="5">
        <f t="shared" si="101"/>
        <v>69447.479019516191</v>
      </c>
      <c r="NK47" s="5">
        <f t="shared" si="146"/>
        <v>32391.548050147474</v>
      </c>
      <c r="NM47" s="5">
        <v>46</v>
      </c>
      <c r="NN47" s="5" t="s">
        <v>173</v>
      </c>
      <c r="NO47" s="5">
        <v>3.0390000000000001</v>
      </c>
      <c r="NP47" s="5">
        <v>18255</v>
      </c>
      <c r="NQ47" s="5">
        <v>1000</v>
      </c>
      <c r="NR47" s="5">
        <f t="shared" si="102"/>
        <v>3651000</v>
      </c>
      <c r="NS47" s="5">
        <v>1.064776299484107</v>
      </c>
      <c r="NT47" s="5">
        <f t="shared" si="103"/>
        <v>3887498.2694164747</v>
      </c>
      <c r="NU47" s="5">
        <f t="shared" si="104"/>
        <v>0.88135120538665657</v>
      </c>
      <c r="NV47" s="5">
        <f t="shared" si="147"/>
        <v>0.41107798758705993</v>
      </c>
      <c r="NX47" s="5">
        <v>46</v>
      </c>
      <c r="NY47" s="5" t="s">
        <v>173</v>
      </c>
      <c r="NZ47" s="5">
        <v>1.7410000000000001</v>
      </c>
      <c r="OA47" s="5">
        <v>56721</v>
      </c>
      <c r="OB47" s="5">
        <v>1000</v>
      </c>
      <c r="OC47" s="5">
        <f t="shared" si="105"/>
        <v>11344200</v>
      </c>
      <c r="OD47" s="5">
        <v>1.064776299484107</v>
      </c>
      <c r="OE47" s="5">
        <f t="shared" si="106"/>
        <v>12079035.296607606</v>
      </c>
      <c r="OF47" s="5" t="e">
        <f t="shared" si="107"/>
        <v>#DIV/0!</v>
      </c>
      <c r="OI47" s="5">
        <v>46</v>
      </c>
      <c r="OJ47" s="5" t="s">
        <v>173</v>
      </c>
      <c r="OK47" s="5">
        <v>5.0960000000000001</v>
      </c>
      <c r="OL47" s="5">
        <v>237676</v>
      </c>
      <c r="OM47" s="5">
        <v>1000</v>
      </c>
      <c r="ON47" s="5">
        <f t="shared" si="108"/>
        <v>47535200</v>
      </c>
      <c r="OO47" s="5">
        <v>1.064776299484107</v>
      </c>
      <c r="OP47" s="5">
        <f t="shared" si="109"/>
        <v>50614354.351236925</v>
      </c>
      <c r="OQ47" s="5" t="e">
        <f t="shared" si="110"/>
        <v>#DIV/0!</v>
      </c>
      <c r="OT47" s="5">
        <v>46</v>
      </c>
      <c r="OU47" s="5" t="s">
        <v>173</v>
      </c>
      <c r="OV47" s="5">
        <v>5.0990000000000002</v>
      </c>
      <c r="OW47" s="5">
        <v>693346</v>
      </c>
      <c r="OX47" s="5">
        <v>1000</v>
      </c>
      <c r="OY47" s="5">
        <f t="shared" si="111"/>
        <v>138669200</v>
      </c>
      <c r="OZ47" s="5">
        <v>1.064776299484107</v>
      </c>
      <c r="PA47" s="5">
        <f t="shared" si="112"/>
        <v>147651677.62842155</v>
      </c>
      <c r="PB47" s="5" t="e">
        <f t="shared" si="113"/>
        <v>#DIV/0!</v>
      </c>
      <c r="PE47" s="5">
        <v>46</v>
      </c>
      <c r="PF47" s="5" t="s">
        <v>173</v>
      </c>
      <c r="PG47" s="5">
        <v>5.0999999999999996</v>
      </c>
      <c r="PH47" s="5">
        <v>17380053</v>
      </c>
      <c r="PI47" s="5">
        <v>1000</v>
      </c>
      <c r="PJ47" s="5">
        <f t="shared" si="114"/>
        <v>3476010600</v>
      </c>
      <c r="PK47" s="5">
        <v>1.064776299484107</v>
      </c>
      <c r="PL47" s="5">
        <f t="shared" si="115"/>
        <v>3701173703.6355305</v>
      </c>
      <c r="PM47" s="5" t="e">
        <f t="shared" si="116"/>
        <v>#DIV/0!</v>
      </c>
      <c r="PP47" s="4"/>
      <c r="PQ47" s="4"/>
      <c r="PR47" s="4"/>
      <c r="PS47" s="4"/>
      <c r="PT47" s="4"/>
      <c r="PU47" s="4"/>
      <c r="PV47" s="4"/>
      <c r="PW47" s="4"/>
      <c r="PX47" s="4"/>
      <c r="PY47" s="4"/>
    </row>
    <row r="48" spans="1:441" s="5" customFormat="1" x14ac:dyDescent="0.5">
      <c r="A48" s="5">
        <v>0.32154340836012862</v>
      </c>
      <c r="C48" s="5">
        <v>29</v>
      </c>
      <c r="D48" s="5" t="s">
        <v>248</v>
      </c>
      <c r="E48" s="5">
        <v>4.4210000000000003</v>
      </c>
      <c r="F48" s="5">
        <v>27336177</v>
      </c>
      <c r="G48" s="5">
        <f t="shared" si="0"/>
        <v>0.91610634508256217</v>
      </c>
      <c r="H48" s="5">
        <f t="shared" si="1"/>
        <v>5467235400</v>
      </c>
      <c r="K48" s="5">
        <v>47</v>
      </c>
      <c r="L48" s="5" t="s">
        <v>174</v>
      </c>
      <c r="M48" s="5">
        <v>2.089</v>
      </c>
      <c r="N48" s="5">
        <v>24199</v>
      </c>
      <c r="O48" s="5">
        <v>1000</v>
      </c>
      <c r="P48" s="5">
        <f t="shared" si="2"/>
        <v>4839800</v>
      </c>
      <c r="Q48" s="5">
        <v>0.95596162611423918</v>
      </c>
      <c r="R48" s="5">
        <f t="shared" si="148"/>
        <v>4626663.0780676948</v>
      </c>
      <c r="S48" s="5">
        <f t="shared" si="149"/>
        <v>3.2017997529221542</v>
      </c>
      <c r="T48" s="5">
        <f t="shared" si="5"/>
        <v>1.0295176054412072</v>
      </c>
      <c r="W48" s="5">
        <v>47</v>
      </c>
      <c r="X48" s="5" t="s">
        <v>174</v>
      </c>
      <c r="Y48" s="5">
        <v>2.097</v>
      </c>
      <c r="Z48" s="5">
        <v>1742963</v>
      </c>
      <c r="AA48" s="5">
        <v>1000</v>
      </c>
      <c r="AB48" s="5">
        <f t="shared" si="6"/>
        <v>348592600</v>
      </c>
      <c r="AC48" s="5">
        <v>0.95596162611423918</v>
      </c>
      <c r="AD48" s="5">
        <f t="shared" si="150"/>
        <v>333241148.74739051</v>
      </c>
      <c r="AE48" s="5">
        <f t="shared" si="151"/>
        <v>130.83731973952396</v>
      </c>
      <c r="AF48" s="5">
        <f t="shared" si="117"/>
        <v>42.069877729750473</v>
      </c>
      <c r="AH48" s="5">
        <v>47</v>
      </c>
      <c r="AI48" s="5" t="s">
        <v>174</v>
      </c>
      <c r="AJ48" s="5">
        <v>2.1629999999999998</v>
      </c>
      <c r="AK48" s="5">
        <v>675510</v>
      </c>
      <c r="AL48" s="5">
        <v>1000</v>
      </c>
      <c r="AM48" s="5">
        <f t="shared" si="9"/>
        <v>135102000</v>
      </c>
      <c r="AN48" s="5">
        <v>0.95596162611423918</v>
      </c>
      <c r="AO48" s="5">
        <f t="shared" si="152"/>
        <v>129152327.61128594</v>
      </c>
      <c r="AP48" s="5">
        <f t="shared" si="153"/>
        <v>26.124253653999332</v>
      </c>
      <c r="AQ48" s="5">
        <f t="shared" si="118"/>
        <v>8.4000815607714898</v>
      </c>
      <c r="AS48" s="5">
        <v>47</v>
      </c>
      <c r="AT48" s="5" t="s">
        <v>174</v>
      </c>
      <c r="AU48" s="5">
        <v>2.4649999999999999</v>
      </c>
      <c r="AV48" s="5">
        <v>1437911</v>
      </c>
      <c r="AW48" s="5">
        <v>1000</v>
      </c>
      <c r="AX48" s="5">
        <f t="shared" si="12"/>
        <v>287582200</v>
      </c>
      <c r="AY48" s="5">
        <v>0.95596162611423918</v>
      </c>
      <c r="AZ48" s="5">
        <f t="shared" si="154"/>
        <v>274917547.55351037</v>
      </c>
      <c r="BA48" s="5">
        <f t="shared" si="155"/>
        <v>95.990177278424582</v>
      </c>
      <c r="BB48" s="5">
        <f t="shared" si="119"/>
        <v>30.865008771197616</v>
      </c>
      <c r="BD48" s="5">
        <v>47</v>
      </c>
      <c r="BE48" s="5" t="s">
        <v>174</v>
      </c>
      <c r="BF48" s="5">
        <v>2.2570000000000001</v>
      </c>
      <c r="BG48" s="5">
        <v>68893</v>
      </c>
      <c r="BH48" s="5">
        <v>1000</v>
      </c>
      <c r="BI48" s="5">
        <f t="shared" si="15"/>
        <v>13778600</v>
      </c>
      <c r="BJ48" s="5">
        <v>0.95596162611423918</v>
      </c>
      <c r="BK48" s="5">
        <f t="shared" si="156"/>
        <v>13171812.861577656</v>
      </c>
      <c r="BL48" s="5">
        <f t="shared" si="157"/>
        <v>16.785013646717918</v>
      </c>
      <c r="BM48" s="5">
        <f t="shared" si="120"/>
        <v>5.3971104973369508</v>
      </c>
      <c r="BO48" s="5">
        <v>47</v>
      </c>
      <c r="BP48" s="5" t="s">
        <v>174</v>
      </c>
      <c r="BQ48" s="5">
        <v>2.2000000000000002</v>
      </c>
      <c r="BR48" s="5">
        <v>1818104</v>
      </c>
      <c r="BS48" s="5">
        <v>1000</v>
      </c>
      <c r="BT48" s="5">
        <f t="shared" si="18"/>
        <v>363620800</v>
      </c>
      <c r="BU48" s="5">
        <v>0.95596162611423918</v>
      </c>
      <c r="BV48" s="5">
        <f t="shared" si="158"/>
        <v>347607531.25696057</v>
      </c>
      <c r="BW48" s="5">
        <f t="shared" si="159"/>
        <v>37.768658533465917</v>
      </c>
      <c r="BX48" s="5">
        <f t="shared" si="121"/>
        <v>12.144263194040487</v>
      </c>
      <c r="BZ48" s="5">
        <v>47</v>
      </c>
      <c r="CA48" s="5" t="s">
        <v>174</v>
      </c>
      <c r="CB48" s="5">
        <v>2.2599999999999998</v>
      </c>
      <c r="CC48" s="5">
        <v>556334</v>
      </c>
      <c r="CD48" s="5">
        <v>1000</v>
      </c>
      <c r="CE48" s="5">
        <f t="shared" si="21"/>
        <v>111266800</v>
      </c>
      <c r="CF48" s="5">
        <v>0.95596162611423918</v>
      </c>
      <c r="CG48" s="5">
        <f t="shared" si="160"/>
        <v>106366791.06052783</v>
      </c>
      <c r="CH48" s="5">
        <f t="shared" si="161"/>
        <v>22.97892528114016</v>
      </c>
      <c r="CI48" s="5">
        <f t="shared" si="122"/>
        <v>7.3887219553505341</v>
      </c>
      <c r="CK48" s="5">
        <v>47</v>
      </c>
      <c r="CL48" s="5" t="s">
        <v>174</v>
      </c>
      <c r="CM48" s="5">
        <v>2.3119999999999998</v>
      </c>
      <c r="CN48" s="5">
        <v>144731397</v>
      </c>
      <c r="CO48" s="5">
        <v>1000</v>
      </c>
      <c r="CP48" s="5">
        <f t="shared" si="24"/>
        <v>28946279400</v>
      </c>
      <c r="CQ48" s="5">
        <v>0.95596162611423918</v>
      </c>
      <c r="CR48" s="5">
        <f t="shared" si="162"/>
        <v>27671532325.181103</v>
      </c>
      <c r="CS48" s="5">
        <f t="shared" si="163"/>
        <v>2160.7972287401744</v>
      </c>
      <c r="CT48" s="5">
        <f t="shared" si="123"/>
        <v>694.79010570423611</v>
      </c>
      <c r="CV48" s="5">
        <v>47</v>
      </c>
      <c r="CW48" s="5" t="s">
        <v>174</v>
      </c>
      <c r="CX48" s="5">
        <v>2.3290000000000002</v>
      </c>
      <c r="CY48" s="5">
        <v>459898</v>
      </c>
      <c r="CZ48" s="5">
        <v>1000</v>
      </c>
      <c r="DA48" s="5">
        <f t="shared" si="27"/>
        <v>91979600</v>
      </c>
      <c r="DB48" s="5">
        <v>0.95596162611423918</v>
      </c>
      <c r="DC48" s="5">
        <f t="shared" si="164"/>
        <v>87928967.985337272</v>
      </c>
      <c r="DD48" s="5">
        <f t="shared" si="165"/>
        <v>10.415229746915388</v>
      </c>
      <c r="DE48" s="5">
        <f t="shared" si="124"/>
        <v>3.348948471676974</v>
      </c>
      <c r="DG48" s="5">
        <v>47</v>
      </c>
      <c r="DH48" s="5" t="s">
        <v>174</v>
      </c>
      <c r="DI48" s="5">
        <v>2.4340000000000002</v>
      </c>
      <c r="DJ48" s="5">
        <v>228181</v>
      </c>
      <c r="DK48" s="5">
        <v>1000</v>
      </c>
      <c r="DL48" s="5">
        <f t="shared" si="30"/>
        <v>45636200</v>
      </c>
      <c r="DM48" s="5">
        <v>0.95596162611423918</v>
      </c>
      <c r="DN48" s="5">
        <f t="shared" si="166"/>
        <v>43626455.961674646</v>
      </c>
      <c r="DO48" s="5">
        <f t="shared" si="167"/>
        <v>2.8456674934758701</v>
      </c>
      <c r="DP48" s="5">
        <f t="shared" si="125"/>
        <v>0.91500562491185533</v>
      </c>
      <c r="DR48" s="5">
        <v>47</v>
      </c>
      <c r="DS48" s="5" t="s">
        <v>174</v>
      </c>
      <c r="DT48" s="5">
        <v>3.5489999999999999</v>
      </c>
      <c r="DU48" s="5">
        <v>1087069</v>
      </c>
      <c r="DV48" s="5">
        <v>1000</v>
      </c>
      <c r="DW48" s="5">
        <f t="shared" si="33"/>
        <v>217413800</v>
      </c>
      <c r="DX48" s="5">
        <v>0.95596162611423918</v>
      </c>
      <c r="DY48" s="5">
        <f t="shared" si="168"/>
        <v>207839249.78767598</v>
      </c>
      <c r="DZ48" s="5">
        <f t="shared" si="35"/>
        <v>166.35000353381056</v>
      </c>
      <c r="EA48" s="5">
        <f t="shared" si="126"/>
        <v>53.488747116980889</v>
      </c>
      <c r="EC48" s="5">
        <v>47</v>
      </c>
      <c r="ED48" s="5" t="s">
        <v>174</v>
      </c>
      <c r="EE48" s="5">
        <v>2.2040000000000002</v>
      </c>
      <c r="EF48" s="5">
        <v>1868142</v>
      </c>
      <c r="EG48" s="5">
        <v>1000</v>
      </c>
      <c r="EH48" s="5">
        <f t="shared" si="36"/>
        <v>373628400</v>
      </c>
      <c r="EI48" s="5">
        <v>0.95596162611423918</v>
      </c>
      <c r="EJ48" s="5">
        <f t="shared" si="169"/>
        <v>357174412.82646137</v>
      </c>
      <c r="EK48" s="5">
        <f t="shared" si="170"/>
        <v>38.50480612314059</v>
      </c>
      <c r="EL48" s="5">
        <f t="shared" si="127"/>
        <v>12.380966599080576</v>
      </c>
      <c r="EN48" s="5">
        <v>47</v>
      </c>
      <c r="EO48" s="5" t="s">
        <v>174</v>
      </c>
      <c r="EP48" s="5">
        <v>3.5350000000000001</v>
      </c>
      <c r="EQ48" s="5">
        <v>192792</v>
      </c>
      <c r="ER48" s="5">
        <v>1000</v>
      </c>
      <c r="ES48" s="5">
        <f t="shared" si="39"/>
        <v>38558400</v>
      </c>
      <c r="ET48" s="5">
        <v>0.95596162611423918</v>
      </c>
      <c r="EU48" s="5">
        <f t="shared" si="171"/>
        <v>36860350.764363281</v>
      </c>
      <c r="EV48" s="5">
        <f t="shared" si="172"/>
        <v>2.1911211139208535</v>
      </c>
      <c r="EW48" s="5">
        <f t="shared" si="128"/>
        <v>0.70454055109995295</v>
      </c>
      <c r="EY48" s="5">
        <v>47</v>
      </c>
      <c r="EZ48" s="5" t="s">
        <v>174</v>
      </c>
      <c r="FA48" s="5">
        <v>4.1369999999999996</v>
      </c>
      <c r="FB48" s="5">
        <v>1951992</v>
      </c>
      <c r="FC48" s="5">
        <v>1000</v>
      </c>
      <c r="FD48" s="5">
        <f t="shared" si="42"/>
        <v>390398400</v>
      </c>
      <c r="FE48" s="5">
        <v>0.95596162611423918</v>
      </c>
      <c r="FF48" s="5">
        <f t="shared" si="173"/>
        <v>373205889.29639721</v>
      </c>
      <c r="FG48" s="5">
        <f t="shared" si="174"/>
        <v>15.035815326938602</v>
      </c>
      <c r="FH48" s="5">
        <f t="shared" si="129"/>
        <v>4.8346673076973001</v>
      </c>
      <c r="FJ48" s="5">
        <v>47</v>
      </c>
      <c r="FK48" s="5" t="s">
        <v>174</v>
      </c>
      <c r="FL48" s="5">
        <v>3.895</v>
      </c>
      <c r="FM48" s="5">
        <v>1892884</v>
      </c>
      <c r="FN48" s="5">
        <v>1000</v>
      </c>
      <c r="FO48" s="5">
        <f t="shared" si="45"/>
        <v>378576800</v>
      </c>
      <c r="FP48" s="5">
        <v>0.95596162611423918</v>
      </c>
      <c r="FQ48" s="5">
        <f t="shared" si="175"/>
        <v>361904893.33712512</v>
      </c>
      <c r="FR48" s="5">
        <f t="shared" si="176"/>
        <v>15.472367729007351</v>
      </c>
      <c r="FS48" s="5">
        <f t="shared" si="130"/>
        <v>4.9750378549862866</v>
      </c>
      <c r="FU48" s="5">
        <v>47</v>
      </c>
      <c r="FV48" s="5" t="s">
        <v>174</v>
      </c>
      <c r="FW48" s="5">
        <v>4.1970000000000001</v>
      </c>
      <c r="FX48" s="5">
        <v>90867</v>
      </c>
      <c r="FY48" s="5">
        <v>1000</v>
      </c>
      <c r="FZ48" s="5">
        <f t="shared" si="48"/>
        <v>18173400</v>
      </c>
      <c r="GA48" s="5">
        <v>0.95596162611423918</v>
      </c>
      <c r="GB48" s="5">
        <f t="shared" si="177"/>
        <v>17373073.016024515</v>
      </c>
      <c r="GC48" s="5">
        <f t="shared" si="178"/>
        <v>2.0315250500818594</v>
      </c>
      <c r="GD48" s="5">
        <f t="shared" si="131"/>
        <v>0.65322348877230207</v>
      </c>
      <c r="GF48" s="5">
        <v>47</v>
      </c>
      <c r="GG48" s="5" t="s">
        <v>174</v>
      </c>
      <c r="GH48" s="5">
        <v>5.3049999999999997</v>
      </c>
      <c r="GI48" s="5">
        <v>172794</v>
      </c>
      <c r="GJ48" s="5">
        <v>1000</v>
      </c>
      <c r="GK48" s="5">
        <f t="shared" si="51"/>
        <v>34558800</v>
      </c>
      <c r="GL48" s="5">
        <v>0.95596162611423918</v>
      </c>
      <c r="GM48" s="5">
        <f t="shared" si="179"/>
        <v>33036886.644556768</v>
      </c>
      <c r="GN48" s="5">
        <f t="shared" si="180"/>
        <v>6.1050540889758311</v>
      </c>
      <c r="GO48" s="5">
        <f t="shared" si="132"/>
        <v>1.9630398999922287</v>
      </c>
      <c r="GQ48" s="5">
        <v>47</v>
      </c>
      <c r="GR48" s="5" t="s">
        <v>174</v>
      </c>
      <c r="GS48" s="5">
        <v>6.0419999999999998</v>
      </c>
      <c r="GT48" s="5">
        <v>555812</v>
      </c>
      <c r="GU48" s="5">
        <v>1000</v>
      </c>
      <c r="GV48" s="5">
        <f t="shared" si="54"/>
        <v>111162400</v>
      </c>
      <c r="GW48" s="5">
        <v>0.95596162611423918</v>
      </c>
      <c r="GX48" s="5">
        <f t="shared" si="181"/>
        <v>106266988.6667615</v>
      </c>
      <c r="GY48" s="5">
        <f t="shared" si="182"/>
        <v>7.003674094773956</v>
      </c>
      <c r="GZ48" s="5">
        <f t="shared" si="133"/>
        <v>2.2519852394771562</v>
      </c>
      <c r="HB48" s="5">
        <v>47</v>
      </c>
      <c r="HC48" s="5" t="s">
        <v>174</v>
      </c>
      <c r="HD48" s="5">
        <v>6.3979999999999997</v>
      </c>
      <c r="HE48" s="5">
        <v>1204622</v>
      </c>
      <c r="HF48" s="5">
        <v>1000</v>
      </c>
      <c r="HG48" s="5">
        <f t="shared" si="57"/>
        <v>240924400</v>
      </c>
      <c r="HH48" s="5">
        <v>0.95596162611423918</v>
      </c>
      <c r="HI48" s="5">
        <f t="shared" si="183"/>
        <v>230314481.19459739</v>
      </c>
      <c r="HJ48" s="5">
        <f t="shared" si="184"/>
        <v>11.431505585989131</v>
      </c>
      <c r="HK48" s="5">
        <f t="shared" si="134"/>
        <v>3.6757252688067945</v>
      </c>
      <c r="HM48" s="5">
        <v>47</v>
      </c>
      <c r="HN48" s="5" t="s">
        <v>174</v>
      </c>
      <c r="HO48" s="5">
        <v>7.0289999999999999</v>
      </c>
      <c r="HP48" s="5">
        <v>360721</v>
      </c>
      <c r="HQ48" s="5">
        <v>1000</v>
      </c>
      <c r="HR48" s="5">
        <f t="shared" si="60"/>
        <v>72144200</v>
      </c>
      <c r="HS48" s="5">
        <v>0.95596162611423918</v>
      </c>
      <c r="HT48" s="5">
        <f t="shared" si="185"/>
        <v>68967086.746710896</v>
      </c>
      <c r="HU48" s="5">
        <f t="shared" si="186"/>
        <v>5.6599745258964536</v>
      </c>
      <c r="HV48" s="5">
        <f t="shared" si="135"/>
        <v>1.8199275002882487</v>
      </c>
      <c r="HX48" s="5">
        <v>47</v>
      </c>
      <c r="HY48" s="5" t="s">
        <v>174</v>
      </c>
      <c r="HZ48" s="5">
        <v>9.1639999999999997</v>
      </c>
      <c r="IA48" s="5">
        <v>117324</v>
      </c>
      <c r="IB48" s="5">
        <v>1000</v>
      </c>
      <c r="IC48" s="5">
        <f t="shared" si="63"/>
        <v>23464800</v>
      </c>
      <c r="ID48" s="5">
        <v>0.95596162611423918</v>
      </c>
      <c r="IE48" s="5">
        <f t="shared" si="187"/>
        <v>22431448.364445399</v>
      </c>
      <c r="IF48" s="5">
        <f t="shared" si="188"/>
        <v>1.5409707650037976</v>
      </c>
      <c r="IG48" s="5">
        <f t="shared" si="136"/>
        <v>0.49548899196263591</v>
      </c>
      <c r="II48" s="5">
        <v>47</v>
      </c>
      <c r="IJ48" s="5" t="s">
        <v>174</v>
      </c>
      <c r="IK48" s="5">
        <v>1.595</v>
      </c>
      <c r="IL48" s="5">
        <v>202284</v>
      </c>
      <c r="IM48" s="5">
        <v>1000</v>
      </c>
      <c r="IN48" s="5">
        <f t="shared" si="66"/>
        <v>404568000</v>
      </c>
      <c r="IO48" s="5">
        <v>0.95596162611423918</v>
      </c>
      <c r="IP48" s="5">
        <f t="shared" si="189"/>
        <v>386751483.15378553</v>
      </c>
      <c r="IQ48" s="5">
        <f t="shared" si="190"/>
        <v>14535.649625618182</v>
      </c>
      <c r="IR48" s="5">
        <f t="shared" si="137"/>
        <v>4673.8423233498979</v>
      </c>
      <c r="IT48" s="5">
        <v>47</v>
      </c>
      <c r="IU48" s="5" t="s">
        <v>174</v>
      </c>
      <c r="IX48" s="5">
        <v>1000</v>
      </c>
      <c r="IY48" s="5">
        <f t="shared" si="69"/>
        <v>0</v>
      </c>
      <c r="IZ48" s="5">
        <v>0.95596162611423918</v>
      </c>
      <c r="JA48" s="5">
        <f t="shared" si="70"/>
        <v>0</v>
      </c>
      <c r="JB48" s="5" t="e">
        <f t="shared" si="71"/>
        <v>#DIV/0!</v>
      </c>
      <c r="JC48" s="5" t="e">
        <f t="shared" si="138"/>
        <v>#DIV/0!</v>
      </c>
      <c r="JE48" s="5">
        <v>47</v>
      </c>
      <c r="JF48" s="5" t="s">
        <v>174</v>
      </c>
      <c r="JG48" s="5">
        <v>2.1349999999999998</v>
      </c>
      <c r="JH48" s="5">
        <v>41798</v>
      </c>
      <c r="JI48" s="5">
        <v>1000</v>
      </c>
      <c r="JJ48" s="5">
        <f t="shared" si="72"/>
        <v>8359600</v>
      </c>
      <c r="JK48" s="5">
        <v>0.95596162611423918</v>
      </c>
      <c r="JL48" s="5">
        <f t="shared" si="73"/>
        <v>7991456.809664594</v>
      </c>
      <c r="JM48" s="5">
        <f t="shared" si="74"/>
        <v>612.57636144343849</v>
      </c>
      <c r="JN48" s="5">
        <f t="shared" si="139"/>
        <v>196.96989113936928</v>
      </c>
      <c r="JP48" s="5">
        <v>47</v>
      </c>
      <c r="JQ48" s="5" t="s">
        <v>174</v>
      </c>
      <c r="JR48" s="5">
        <v>2.21</v>
      </c>
      <c r="JS48" s="5">
        <v>212784</v>
      </c>
      <c r="JT48" s="5">
        <v>1000</v>
      </c>
      <c r="JU48" s="5">
        <f t="shared" si="75"/>
        <v>42556800</v>
      </c>
      <c r="JV48" s="5">
        <v>0.95596162611423918</v>
      </c>
      <c r="JW48" s="5">
        <f t="shared" si="76"/>
        <v>40682667.730218455</v>
      </c>
      <c r="JX48" s="5">
        <f t="shared" si="77"/>
        <v>76.126008594523967</v>
      </c>
      <c r="JY48" s="5">
        <f t="shared" si="140"/>
        <v>24.47781626833568</v>
      </c>
      <c r="KA48" s="5">
        <v>47</v>
      </c>
      <c r="KB48" s="5" t="s">
        <v>174</v>
      </c>
      <c r="KC48" s="5">
        <v>2.4689999999999999</v>
      </c>
      <c r="KD48" s="5">
        <v>706427</v>
      </c>
      <c r="KE48" s="5">
        <v>1000</v>
      </c>
      <c r="KF48" s="5">
        <f t="shared" si="78"/>
        <v>141285400</v>
      </c>
      <c r="KG48" s="5">
        <v>0.95596162611423918</v>
      </c>
      <c r="KH48" s="5">
        <f t="shared" si="79"/>
        <v>135063420.73020074</v>
      </c>
      <c r="KI48" s="5">
        <f t="shared" si="80"/>
        <v>612.5673852647883</v>
      </c>
      <c r="KJ48" s="5">
        <f t="shared" si="141"/>
        <v>196.96700490829207</v>
      </c>
      <c r="KL48" s="5">
        <v>47</v>
      </c>
      <c r="KM48" s="5" t="s">
        <v>174</v>
      </c>
      <c r="KN48" s="5">
        <v>2.1280000000000001</v>
      </c>
      <c r="KO48" s="5">
        <v>32214</v>
      </c>
      <c r="KP48" s="5">
        <v>1000</v>
      </c>
      <c r="KQ48" s="5">
        <f t="shared" si="81"/>
        <v>6442800</v>
      </c>
      <c r="KR48" s="5">
        <v>0.95596162611423918</v>
      </c>
      <c r="KS48" s="5">
        <f t="shared" si="82"/>
        <v>6159069.5647288198</v>
      </c>
      <c r="KT48" s="5">
        <f t="shared" si="83"/>
        <v>8.8780852795813114</v>
      </c>
      <c r="KU48" s="5">
        <f t="shared" si="142"/>
        <v>2.8546898005084604</v>
      </c>
      <c r="KW48" s="5">
        <v>47</v>
      </c>
      <c r="KX48" s="5" t="s">
        <v>174</v>
      </c>
      <c r="KY48" s="5">
        <v>2.964</v>
      </c>
      <c r="KZ48" s="5">
        <v>65757</v>
      </c>
      <c r="LA48" s="5">
        <v>1000</v>
      </c>
      <c r="LB48" s="5">
        <f t="shared" si="84"/>
        <v>13151400</v>
      </c>
      <c r="LC48" s="5">
        <v>0.95596162611423918</v>
      </c>
      <c r="LD48" s="5">
        <f>LB48*66</f>
        <v>867992400</v>
      </c>
      <c r="LE48" s="5">
        <f t="shared" si="85"/>
        <v>4684.4089308930297</v>
      </c>
      <c r="LF48" s="5">
        <f t="shared" si="143"/>
        <v>1506.240813791971</v>
      </c>
      <c r="LH48" s="5">
        <v>47</v>
      </c>
      <c r="LI48" s="5" t="s">
        <v>174</v>
      </c>
      <c r="LJ48" s="5">
        <v>3.819</v>
      </c>
      <c r="LK48" s="5">
        <v>62998</v>
      </c>
      <c r="LL48" s="5">
        <v>1000</v>
      </c>
      <c r="LM48" s="5">
        <f t="shared" si="86"/>
        <v>12599600</v>
      </c>
      <c r="LN48" s="5">
        <v>0.95596162611423918</v>
      </c>
      <c r="LO48" s="5">
        <f t="shared" si="87"/>
        <v>12044734.104388967</v>
      </c>
      <c r="LP48" s="5">
        <f t="shared" si="88"/>
        <v>354.3986448811574</v>
      </c>
      <c r="LQ48" s="5">
        <f t="shared" si="89"/>
        <v>113.95454819329819</v>
      </c>
      <c r="LS48" s="5">
        <v>47</v>
      </c>
      <c r="LT48" s="5" t="s">
        <v>174</v>
      </c>
      <c r="LU48" s="5">
        <v>3.9390000000000001</v>
      </c>
      <c r="LV48" s="5">
        <v>18716</v>
      </c>
      <c r="LW48" s="5">
        <v>1000</v>
      </c>
      <c r="LX48" s="5">
        <f t="shared" si="90"/>
        <v>3743200</v>
      </c>
      <c r="LY48" s="5">
        <v>0.95596162611423918</v>
      </c>
      <c r="LZ48" s="5">
        <f t="shared" si="91"/>
        <v>3578355.5588708203</v>
      </c>
      <c r="MA48" s="5">
        <f t="shared" si="92"/>
        <v>1.1240913812043301</v>
      </c>
      <c r="ME48" s="5">
        <v>47</v>
      </c>
      <c r="MF48" s="5" t="s">
        <v>174</v>
      </c>
      <c r="MG48" s="5">
        <v>1.869</v>
      </c>
      <c r="MH48" s="5">
        <v>414825</v>
      </c>
      <c r="MI48" s="5">
        <v>1000</v>
      </c>
      <c r="MJ48" s="5">
        <f t="shared" si="93"/>
        <v>82965000</v>
      </c>
      <c r="MK48" s="5">
        <v>0.95596162611423918</v>
      </c>
      <c r="ML48" s="5">
        <f t="shared" si="94"/>
        <v>79311356.310567856</v>
      </c>
      <c r="MM48" s="5">
        <f t="shared" si="95"/>
        <v>10.709440182475674</v>
      </c>
      <c r="MN48" s="5">
        <f t="shared" si="144"/>
        <v>3.4435498979021464</v>
      </c>
      <c r="MP48" s="5">
        <v>47</v>
      </c>
      <c r="MQ48" s="5" t="s">
        <v>174</v>
      </c>
      <c r="MR48" s="5">
        <v>1.7290000000000001</v>
      </c>
      <c r="MS48" s="5">
        <v>370276</v>
      </c>
      <c r="MT48" s="5">
        <v>1000</v>
      </c>
      <c r="MU48" s="5">
        <f t="shared" si="96"/>
        <v>74055200</v>
      </c>
      <c r="MV48" s="5">
        <v>0.95596162611423918</v>
      </c>
      <c r="MW48" s="5">
        <f t="shared" si="97"/>
        <v>70793929.414215207</v>
      </c>
      <c r="MX48" s="5">
        <f t="shared" si="98"/>
        <v>31.603579195390129</v>
      </c>
      <c r="MY48" s="5">
        <f t="shared" si="145"/>
        <v>10.161922570864993</v>
      </c>
      <c r="NB48" s="5">
        <v>47</v>
      </c>
      <c r="NC48" s="5" t="s">
        <v>174</v>
      </c>
      <c r="ND48" s="5">
        <v>1.9790000000000001</v>
      </c>
      <c r="NE48" s="5">
        <v>5880996</v>
      </c>
      <c r="NF48" s="5">
        <v>1000</v>
      </c>
      <c r="NG48" s="5">
        <f t="shared" si="99"/>
        <v>1176199200</v>
      </c>
      <c r="NH48" s="5">
        <v>0.95596162611423918</v>
      </c>
      <c r="NI48" s="5">
        <f t="shared" si="100"/>
        <v>1124401299.8662672</v>
      </c>
      <c r="NJ48" s="5">
        <f t="shared" si="101"/>
        <v>95418.43531142213</v>
      </c>
      <c r="NK48" s="5">
        <f t="shared" si="146"/>
        <v>30681.168910425124</v>
      </c>
      <c r="NM48" s="5">
        <v>47</v>
      </c>
      <c r="NN48" s="5" t="s">
        <v>174</v>
      </c>
      <c r="NO48" s="5">
        <v>3</v>
      </c>
      <c r="NP48" s="5">
        <v>23771</v>
      </c>
      <c r="NQ48" s="5">
        <v>1000</v>
      </c>
      <c r="NR48" s="5">
        <f t="shared" si="102"/>
        <v>4754200</v>
      </c>
      <c r="NS48" s="5">
        <v>0.95596162611423918</v>
      </c>
      <c r="NT48" s="5">
        <f t="shared" si="103"/>
        <v>4544832.7628723159</v>
      </c>
      <c r="NU48" s="5">
        <f t="shared" si="104"/>
        <v>1.0303782937605104</v>
      </c>
      <c r="NV48" s="5">
        <f t="shared" si="147"/>
        <v>0.33131134847604837</v>
      </c>
      <c r="NX48" s="5">
        <v>47</v>
      </c>
      <c r="NY48" s="5" t="s">
        <v>174</v>
      </c>
      <c r="NZ48" s="5">
        <v>1.754</v>
      </c>
      <c r="OA48" s="5">
        <v>113754</v>
      </c>
      <c r="OB48" s="5">
        <v>1000</v>
      </c>
      <c r="OC48" s="5">
        <f t="shared" si="105"/>
        <v>22750800</v>
      </c>
      <c r="OD48" s="5">
        <v>0.95596162611423918</v>
      </c>
      <c r="OE48" s="5">
        <f t="shared" si="106"/>
        <v>21748891.763399832</v>
      </c>
      <c r="OF48" s="5" t="e">
        <f t="shared" si="107"/>
        <v>#DIV/0!</v>
      </c>
      <c r="OI48" s="5">
        <v>47</v>
      </c>
      <c r="OJ48" s="5" t="s">
        <v>174</v>
      </c>
      <c r="OK48" s="5">
        <v>5.1260000000000003</v>
      </c>
      <c r="OL48" s="5">
        <v>299418</v>
      </c>
      <c r="OM48" s="5">
        <v>1000</v>
      </c>
      <c r="ON48" s="5">
        <f t="shared" si="108"/>
        <v>59883600</v>
      </c>
      <c r="OO48" s="5">
        <v>0.95596162611423918</v>
      </c>
      <c r="OP48" s="5">
        <f t="shared" si="109"/>
        <v>57246423.633574657</v>
      </c>
      <c r="OQ48" s="5" t="e">
        <f t="shared" si="110"/>
        <v>#DIV/0!</v>
      </c>
      <c r="OT48" s="5">
        <v>47</v>
      </c>
      <c r="OU48" s="5" t="s">
        <v>174</v>
      </c>
      <c r="OV48" s="5">
        <v>5.117</v>
      </c>
      <c r="OW48" s="5">
        <v>793769</v>
      </c>
      <c r="OX48" s="5">
        <v>1000</v>
      </c>
      <c r="OY48" s="5">
        <f t="shared" si="111"/>
        <v>158753800</v>
      </c>
      <c r="OZ48" s="5">
        <v>0.95596162611423918</v>
      </c>
      <c r="PA48" s="5">
        <f t="shared" si="112"/>
        <v>151762540.7998147</v>
      </c>
      <c r="PB48" s="5" t="e">
        <f t="shared" si="113"/>
        <v>#DIV/0!</v>
      </c>
      <c r="PE48" s="5">
        <v>47</v>
      </c>
      <c r="PF48" s="5" t="s">
        <v>174</v>
      </c>
      <c r="PG48" s="5">
        <v>5.12</v>
      </c>
      <c r="PH48" s="5">
        <v>21147940</v>
      </c>
      <c r="PI48" s="5">
        <v>1000</v>
      </c>
      <c r="PJ48" s="5">
        <f t="shared" si="114"/>
        <v>4229588000</v>
      </c>
      <c r="PK48" s="5">
        <v>0.95596162611423918</v>
      </c>
      <c r="PL48" s="5">
        <f t="shared" si="115"/>
        <v>4043323822.2732725</v>
      </c>
      <c r="PM48" s="5" t="e">
        <f t="shared" si="116"/>
        <v>#DIV/0!</v>
      </c>
      <c r="PP48" s="4"/>
      <c r="PQ48" s="4"/>
      <c r="PR48" s="4"/>
      <c r="PS48" s="4"/>
      <c r="PT48" s="4"/>
      <c r="PU48" s="4"/>
      <c r="PV48" s="4"/>
      <c r="PW48" s="4"/>
      <c r="PX48" s="4"/>
      <c r="PY48" s="4"/>
    </row>
    <row r="49" spans="1:441" s="5" customFormat="1" x14ac:dyDescent="0.5">
      <c r="A49" s="5">
        <v>0.31525851197982346</v>
      </c>
      <c r="C49" s="5">
        <v>30</v>
      </c>
      <c r="D49" s="5" t="s">
        <v>249</v>
      </c>
      <c r="E49" s="5">
        <v>4.4139999999999997</v>
      </c>
      <c r="F49" s="5">
        <v>38784049</v>
      </c>
      <c r="G49" s="5">
        <f t="shared" si="0"/>
        <v>0.64569960707300056</v>
      </c>
      <c r="H49" s="5">
        <f t="shared" si="1"/>
        <v>7756809800</v>
      </c>
      <c r="K49" s="5">
        <v>48</v>
      </c>
      <c r="L49" s="5" t="s">
        <v>175</v>
      </c>
      <c r="M49" s="5">
        <v>2.1379999999999999</v>
      </c>
      <c r="N49" s="5">
        <v>40124</v>
      </c>
      <c r="O49" s="5">
        <v>1000</v>
      </c>
      <c r="P49" s="5">
        <f t="shared" si="2"/>
        <v>8024800</v>
      </c>
      <c r="Q49" s="5">
        <v>0.67379082098072496</v>
      </c>
      <c r="R49" s="5">
        <f t="shared" si="148"/>
        <v>5407036.5802061213</v>
      </c>
      <c r="S49" s="5">
        <f t="shared" si="149"/>
        <v>3.7418433316686186</v>
      </c>
      <c r="T49" s="5">
        <f t="shared" si="5"/>
        <v>1.1796479608034738</v>
      </c>
      <c r="W49" s="5">
        <v>48</v>
      </c>
      <c r="X49" s="5" t="s">
        <v>175</v>
      </c>
      <c r="Y49" s="5">
        <v>2.0950000000000002</v>
      </c>
      <c r="Z49" s="5">
        <v>2805386</v>
      </c>
      <c r="AA49" s="5">
        <v>1000</v>
      </c>
      <c r="AB49" s="5">
        <f t="shared" si="6"/>
        <v>561077200</v>
      </c>
      <c r="AC49" s="5">
        <v>0.67379082098072496</v>
      </c>
      <c r="AD49" s="5">
        <f t="shared" si="150"/>
        <v>378048667.22156644</v>
      </c>
      <c r="AE49" s="5">
        <f t="shared" si="151"/>
        <v>148.42967183462605</v>
      </c>
      <c r="AF49" s="5">
        <f t="shared" si="117"/>
        <v>46.793717476237724</v>
      </c>
      <c r="AH49" s="5">
        <v>48</v>
      </c>
      <c r="AI49" s="5" t="s">
        <v>175</v>
      </c>
      <c r="AJ49" s="5">
        <v>2.1619999999999999</v>
      </c>
      <c r="AK49" s="5">
        <v>1173869</v>
      </c>
      <c r="AL49" s="5">
        <v>1000</v>
      </c>
      <c r="AM49" s="5">
        <f t="shared" si="9"/>
        <v>234773800</v>
      </c>
      <c r="AN49" s="5">
        <v>0.67379082098072496</v>
      </c>
      <c r="AO49" s="5">
        <f t="shared" si="152"/>
        <v>158188431.44676453</v>
      </c>
      <c r="AP49" s="5">
        <f t="shared" si="153"/>
        <v>31.997524045261102</v>
      </c>
      <c r="AQ49" s="5">
        <f t="shared" si="118"/>
        <v>10.087491817547637</v>
      </c>
      <c r="AS49" s="5">
        <v>48</v>
      </c>
      <c r="AT49" s="5" t="s">
        <v>175</v>
      </c>
      <c r="AU49" s="5">
        <v>2.4609999999999999</v>
      </c>
      <c r="AV49" s="5">
        <v>2195816</v>
      </c>
      <c r="AW49" s="5">
        <v>1000</v>
      </c>
      <c r="AX49" s="5">
        <f t="shared" si="12"/>
        <v>439163200</v>
      </c>
      <c r="AY49" s="5">
        <v>0.67379082098072496</v>
      </c>
      <c r="AZ49" s="5">
        <f t="shared" si="154"/>
        <v>295904133.07252228</v>
      </c>
      <c r="BA49" s="5">
        <f t="shared" si="155"/>
        <v>103.3178509113587</v>
      </c>
      <c r="BB49" s="5">
        <f t="shared" si="119"/>
        <v>32.571831939268193</v>
      </c>
      <c r="BD49" s="5">
        <v>48</v>
      </c>
      <c r="BE49" s="5" t="s">
        <v>175</v>
      </c>
      <c r="BF49" s="5">
        <v>2.29</v>
      </c>
      <c r="BG49" s="5">
        <v>102154</v>
      </c>
      <c r="BH49" s="5">
        <v>1000</v>
      </c>
      <c r="BI49" s="5">
        <f t="shared" si="15"/>
        <v>20430800</v>
      </c>
      <c r="BJ49" s="5">
        <v>0.67379082098072496</v>
      </c>
      <c r="BK49" s="5">
        <f t="shared" si="156"/>
        <v>13766085.505292995</v>
      </c>
      <c r="BL49" s="5">
        <f t="shared" si="157"/>
        <v>17.542303060062832</v>
      </c>
      <c r="BM49" s="5">
        <f t="shared" si="120"/>
        <v>5.5303603594145123</v>
      </c>
      <c r="BO49" s="5">
        <v>48</v>
      </c>
      <c r="BP49" s="5" t="s">
        <v>175</v>
      </c>
      <c r="BQ49" s="5">
        <v>2.2029999999999998</v>
      </c>
      <c r="BR49" s="5">
        <v>4544931</v>
      </c>
      <c r="BS49" s="5">
        <v>1000</v>
      </c>
      <c r="BT49" s="5">
        <f t="shared" si="18"/>
        <v>908986200</v>
      </c>
      <c r="BU49" s="5">
        <v>0.67379082098072496</v>
      </c>
      <c r="BV49" s="5">
        <f t="shared" si="158"/>
        <v>612466557.95814943</v>
      </c>
      <c r="BW49" s="5">
        <f t="shared" si="159"/>
        <v>66.546430127800505</v>
      </c>
      <c r="BX49" s="5">
        <f t="shared" si="121"/>
        <v>20.979328539659679</v>
      </c>
      <c r="BZ49" s="5">
        <v>48</v>
      </c>
      <c r="CA49" s="5" t="s">
        <v>175</v>
      </c>
      <c r="CB49" s="5">
        <v>2.266</v>
      </c>
      <c r="CC49" s="5">
        <v>1002557</v>
      </c>
      <c r="CD49" s="5">
        <v>1000</v>
      </c>
      <c r="CE49" s="5">
        <f t="shared" si="21"/>
        <v>200511400</v>
      </c>
      <c r="CF49" s="5">
        <v>0.67379082098072496</v>
      </c>
      <c r="CG49" s="5">
        <f t="shared" si="160"/>
        <v>135102740.82199454</v>
      </c>
      <c r="CH49" s="5">
        <f t="shared" si="161"/>
        <v>29.186889589056399</v>
      </c>
      <c r="CI49" s="5">
        <f t="shared" si="122"/>
        <v>9.2014153811653223</v>
      </c>
      <c r="CK49" s="5">
        <v>48</v>
      </c>
      <c r="CL49" s="5" t="s">
        <v>175</v>
      </c>
      <c r="CM49" s="5">
        <v>2.3119999999999998</v>
      </c>
      <c r="CN49" s="5">
        <v>223847035</v>
      </c>
      <c r="CO49" s="5">
        <v>1000</v>
      </c>
      <c r="CP49" s="5">
        <f t="shared" si="24"/>
        <v>44769407000</v>
      </c>
      <c r="CQ49" s="5">
        <v>0.67379082098072496</v>
      </c>
      <c r="CR49" s="5">
        <f t="shared" si="162"/>
        <v>30165215497.350216</v>
      </c>
      <c r="CS49" s="5">
        <f t="shared" si="163"/>
        <v>2355.5223933771772</v>
      </c>
      <c r="CT49" s="5">
        <f t="shared" si="123"/>
        <v>742.59848467124129</v>
      </c>
      <c r="CV49" s="5">
        <v>48</v>
      </c>
      <c r="CW49" s="5" t="s">
        <v>175</v>
      </c>
      <c r="CX49" s="5">
        <v>2.3109999999999999</v>
      </c>
      <c r="CY49" s="5">
        <v>1058237</v>
      </c>
      <c r="CZ49" s="5">
        <v>1000</v>
      </c>
      <c r="DA49" s="5">
        <f t="shared" si="27"/>
        <v>211647400</v>
      </c>
      <c r="DB49" s="5">
        <v>0.67379082098072496</v>
      </c>
      <c r="DC49" s="5">
        <f t="shared" si="164"/>
        <v>142606075.40443587</v>
      </c>
      <c r="DD49" s="5">
        <f t="shared" si="165"/>
        <v>16.891760163622287</v>
      </c>
      <c r="DE49" s="5">
        <f t="shared" si="124"/>
        <v>5.3252711739036211</v>
      </c>
      <c r="DG49" s="5">
        <v>48</v>
      </c>
      <c r="DH49" s="5" t="s">
        <v>175</v>
      </c>
      <c r="DI49" s="5">
        <v>2.4380000000000002</v>
      </c>
      <c r="DJ49" s="5">
        <v>362215</v>
      </c>
      <c r="DK49" s="5">
        <v>1000</v>
      </c>
      <c r="DL49" s="5">
        <f t="shared" si="30"/>
        <v>72443000</v>
      </c>
      <c r="DM49" s="5">
        <v>0.67379082098072496</v>
      </c>
      <c r="DN49" s="5">
        <f t="shared" si="166"/>
        <v>48811428.444306657</v>
      </c>
      <c r="DO49" s="5">
        <f t="shared" si="167"/>
        <v>3.183873000275566</v>
      </c>
      <c r="DP49" s="5">
        <f t="shared" si="125"/>
        <v>1.003743064399611</v>
      </c>
      <c r="DR49" s="5">
        <v>48</v>
      </c>
      <c r="DS49" s="5" t="s">
        <v>175</v>
      </c>
      <c r="DT49" s="5">
        <v>3.5419999999999998</v>
      </c>
      <c r="DU49" s="5">
        <v>2146605</v>
      </c>
      <c r="DV49" s="5">
        <v>1000</v>
      </c>
      <c r="DW49" s="5">
        <f t="shared" si="33"/>
        <v>429321000</v>
      </c>
      <c r="DX49" s="5">
        <v>0.67379082098072496</v>
      </c>
      <c r="DY49" s="5">
        <f t="shared" si="168"/>
        <v>289272549.0542658</v>
      </c>
      <c r="DZ49" s="5">
        <f t="shared" si="35"/>
        <v>231.52744058964004</v>
      </c>
      <c r="EA49" s="5">
        <f t="shared" si="126"/>
        <v>72.990996402786905</v>
      </c>
      <c r="EC49" s="5">
        <v>48</v>
      </c>
      <c r="ED49" s="5" t="s">
        <v>175</v>
      </c>
      <c r="EE49" s="5">
        <v>2.2029999999999998</v>
      </c>
      <c r="EF49" s="5">
        <v>4556521</v>
      </c>
      <c r="EG49" s="5">
        <v>1000</v>
      </c>
      <c r="EH49" s="5">
        <f t="shared" si="36"/>
        <v>911304200</v>
      </c>
      <c r="EI49" s="5">
        <v>0.67379082098072496</v>
      </c>
      <c r="EJ49" s="5">
        <f t="shared" si="169"/>
        <v>614028405.08118272</v>
      </c>
      <c r="EK49" s="5">
        <f t="shared" si="170"/>
        <v>66.194676445760706</v>
      </c>
      <c r="EL49" s="5">
        <f t="shared" si="127"/>
        <v>20.868435197276391</v>
      </c>
      <c r="EN49" s="5">
        <v>48</v>
      </c>
      <c r="EO49" s="5" t="s">
        <v>175</v>
      </c>
      <c r="EP49" s="5">
        <v>3.516</v>
      </c>
      <c r="EQ49" s="5">
        <v>336306</v>
      </c>
      <c r="ER49" s="5">
        <v>1000</v>
      </c>
      <c r="ES49" s="5">
        <f t="shared" si="39"/>
        <v>67261200</v>
      </c>
      <c r="ET49" s="5">
        <v>0.67379082098072496</v>
      </c>
      <c r="EU49" s="5">
        <f t="shared" si="171"/>
        <v>45319979.168148741</v>
      </c>
      <c r="EV49" s="5">
        <f t="shared" si="172"/>
        <v>2.6939939848263479</v>
      </c>
      <c r="EW49" s="5">
        <f t="shared" si="128"/>
        <v>0.84930453493894953</v>
      </c>
      <c r="EY49" s="5">
        <v>48</v>
      </c>
      <c r="EZ49" s="5" t="s">
        <v>175</v>
      </c>
      <c r="FA49" s="5">
        <v>4.133</v>
      </c>
      <c r="FB49" s="5">
        <v>3841710</v>
      </c>
      <c r="FC49" s="5">
        <v>1000</v>
      </c>
      <c r="FD49" s="5">
        <f t="shared" si="42"/>
        <v>768342000</v>
      </c>
      <c r="FE49" s="5">
        <v>0.67379082098072496</v>
      </c>
      <c r="FF49" s="5">
        <f t="shared" si="173"/>
        <v>517701786.9739722</v>
      </c>
      <c r="FG49" s="5">
        <f t="shared" si="174"/>
        <v>20.857303399048742</v>
      </c>
      <c r="FH49" s="5">
        <f t="shared" si="129"/>
        <v>6.5754424334958204</v>
      </c>
      <c r="FJ49" s="5">
        <v>48</v>
      </c>
      <c r="FK49" s="5" t="s">
        <v>175</v>
      </c>
      <c r="FL49" s="5">
        <v>3.8919999999999999</v>
      </c>
      <c r="FM49" s="5">
        <v>2803799</v>
      </c>
      <c r="FN49" s="5">
        <v>1000</v>
      </c>
      <c r="FO49" s="5">
        <f t="shared" si="45"/>
        <v>560759800</v>
      </c>
      <c r="FP49" s="5">
        <v>0.67379082098072496</v>
      </c>
      <c r="FQ49" s="5">
        <f t="shared" si="175"/>
        <v>377834806.01498711</v>
      </c>
      <c r="FR49" s="5">
        <f t="shared" si="176"/>
        <v>16.153412587423396</v>
      </c>
      <c r="FS49" s="5">
        <f t="shared" si="130"/>
        <v>5.0925008157072496</v>
      </c>
      <c r="FU49" s="5">
        <v>48</v>
      </c>
      <c r="FV49" s="5" t="s">
        <v>175</v>
      </c>
      <c r="FW49" s="5">
        <v>4.1980000000000004</v>
      </c>
      <c r="FX49" s="5">
        <v>83511</v>
      </c>
      <c r="FY49" s="5">
        <v>1000</v>
      </c>
      <c r="FZ49" s="5">
        <f t="shared" si="48"/>
        <v>16702200</v>
      </c>
      <c r="GA49" s="5">
        <v>0.67379082098072496</v>
      </c>
      <c r="GB49" s="5">
        <f t="shared" si="177"/>
        <v>11253789.050184265</v>
      </c>
      <c r="GC49" s="5">
        <f t="shared" si="178"/>
        <v>1.3159649040039474</v>
      </c>
      <c r="GD49" s="5">
        <f t="shared" si="131"/>
        <v>0.41486913745395571</v>
      </c>
      <c r="GF49" s="5">
        <v>48</v>
      </c>
      <c r="GG49" s="5" t="s">
        <v>175</v>
      </c>
      <c r="GH49" s="5">
        <v>5.2919999999999998</v>
      </c>
      <c r="GI49" s="5">
        <v>313355</v>
      </c>
      <c r="GJ49" s="5">
        <v>1000</v>
      </c>
      <c r="GK49" s="5">
        <f t="shared" si="51"/>
        <v>62671000</v>
      </c>
      <c r="GL49" s="5">
        <v>0.67379082098072496</v>
      </c>
      <c r="GM49" s="5">
        <f t="shared" si="179"/>
        <v>42227144.541683011</v>
      </c>
      <c r="GN49" s="5">
        <f t="shared" si="180"/>
        <v>7.8033685263272492</v>
      </c>
      <c r="GO49" s="5">
        <f t="shared" si="132"/>
        <v>2.4600783500401167</v>
      </c>
      <c r="GQ49" s="5">
        <v>48</v>
      </c>
      <c r="GR49" s="5" t="s">
        <v>175</v>
      </c>
      <c r="GS49" s="5">
        <v>6.0309999999999997</v>
      </c>
      <c r="GT49" s="5">
        <v>1025017</v>
      </c>
      <c r="GU49" s="5">
        <v>1000</v>
      </c>
      <c r="GV49" s="5">
        <f t="shared" si="54"/>
        <v>205003400</v>
      </c>
      <c r="GW49" s="5">
        <v>0.67379082098072496</v>
      </c>
      <c r="GX49" s="5">
        <f t="shared" si="181"/>
        <v>138129409.18983996</v>
      </c>
      <c r="GY49" s="5">
        <f t="shared" si="182"/>
        <v>9.103611356702574</v>
      </c>
      <c r="GZ49" s="5">
        <f t="shared" si="133"/>
        <v>2.8699909699566755</v>
      </c>
      <c r="HB49" s="5">
        <v>48</v>
      </c>
      <c r="HC49" s="5" t="s">
        <v>175</v>
      </c>
      <c r="HD49" s="5">
        <v>6.391</v>
      </c>
      <c r="HE49" s="5">
        <v>1738880</v>
      </c>
      <c r="HF49" s="5">
        <v>1000</v>
      </c>
      <c r="HG49" s="5">
        <f t="shared" si="57"/>
        <v>347776000</v>
      </c>
      <c r="HH49" s="5">
        <v>0.67379082098072496</v>
      </c>
      <c r="HI49" s="5">
        <f t="shared" si="183"/>
        <v>234328276.5573926</v>
      </c>
      <c r="HJ49" s="5">
        <f t="shared" si="184"/>
        <v>11.630727640428871</v>
      </c>
      <c r="HK49" s="5">
        <f t="shared" si="134"/>
        <v>3.6666858891642091</v>
      </c>
      <c r="HM49" s="5">
        <v>48</v>
      </c>
      <c r="HN49" s="5" t="s">
        <v>175</v>
      </c>
      <c r="HO49" s="5">
        <v>7.0229999999999997</v>
      </c>
      <c r="HP49" s="5">
        <v>619898</v>
      </c>
      <c r="HQ49" s="5">
        <v>1000</v>
      </c>
      <c r="HR49" s="5">
        <f t="shared" si="60"/>
        <v>123979600</v>
      </c>
      <c r="HS49" s="5">
        <v>0.67379082098072496</v>
      </c>
      <c r="HT49" s="5">
        <f t="shared" si="185"/>
        <v>83536316.468861893</v>
      </c>
      <c r="HU49" s="5">
        <f t="shared" si="186"/>
        <v>6.8556386169745176</v>
      </c>
      <c r="HV49" s="5">
        <f t="shared" si="135"/>
        <v>2.1612984290588013</v>
      </c>
      <c r="HX49" s="5">
        <v>48</v>
      </c>
      <c r="HY49" s="5" t="s">
        <v>175</v>
      </c>
      <c r="HZ49" s="5">
        <v>9.1519999999999992</v>
      </c>
      <c r="IA49" s="5">
        <v>212095</v>
      </c>
      <c r="IB49" s="5">
        <v>1000</v>
      </c>
      <c r="IC49" s="5">
        <f t="shared" si="63"/>
        <v>42419000</v>
      </c>
      <c r="ID49" s="5">
        <v>0.67379082098072496</v>
      </c>
      <c r="IE49" s="5">
        <f t="shared" si="187"/>
        <v>28581532.83518137</v>
      </c>
      <c r="IF49" s="5">
        <f t="shared" si="188"/>
        <v>1.963462448007625</v>
      </c>
      <c r="IG49" s="5">
        <f t="shared" si="136"/>
        <v>0.61899824968714534</v>
      </c>
      <c r="II49" s="5">
        <v>48</v>
      </c>
      <c r="IJ49" s="5" t="s">
        <v>175</v>
      </c>
      <c r="IK49" s="5">
        <v>1.542</v>
      </c>
      <c r="IL49" s="5">
        <v>313686</v>
      </c>
      <c r="IM49" s="5">
        <v>1000</v>
      </c>
      <c r="IN49" s="5">
        <f t="shared" si="66"/>
        <v>627372000</v>
      </c>
      <c r="IO49" s="5">
        <v>0.67379082098072496</v>
      </c>
      <c r="IP49" s="5">
        <f t="shared" si="189"/>
        <v>422717494.94031936</v>
      </c>
      <c r="IQ49" s="5">
        <f t="shared" si="190"/>
        <v>15887.394527788423</v>
      </c>
      <c r="IR49" s="5">
        <f t="shared" si="137"/>
        <v>5008.6363580669686</v>
      </c>
      <c r="IT49" s="5">
        <v>48</v>
      </c>
      <c r="IU49" s="5" t="s">
        <v>175</v>
      </c>
      <c r="IX49" s="5">
        <v>1000</v>
      </c>
      <c r="IY49" s="5">
        <f t="shared" si="69"/>
        <v>0</v>
      </c>
      <c r="IZ49" s="5">
        <v>0.67379082098072496</v>
      </c>
      <c r="JA49" s="5">
        <f t="shared" si="70"/>
        <v>0</v>
      </c>
      <c r="JB49" s="5" t="e">
        <f t="shared" si="71"/>
        <v>#DIV/0!</v>
      </c>
      <c r="JC49" s="5" t="e">
        <f t="shared" si="138"/>
        <v>#DIV/0!</v>
      </c>
      <c r="JE49" s="5">
        <v>48</v>
      </c>
      <c r="JF49" s="5" t="s">
        <v>175</v>
      </c>
      <c r="JG49" s="5">
        <v>2.133</v>
      </c>
      <c r="JH49" s="5">
        <v>54610</v>
      </c>
      <c r="JI49" s="5">
        <v>1000</v>
      </c>
      <c r="JJ49" s="5">
        <f t="shared" si="72"/>
        <v>10922000</v>
      </c>
      <c r="JK49" s="5">
        <v>0.67379082098072496</v>
      </c>
      <c r="JL49" s="5">
        <f t="shared" si="73"/>
        <v>7359143.3467514776</v>
      </c>
      <c r="JM49" s="5">
        <f t="shared" si="74"/>
        <v>564.10706609110912</v>
      </c>
      <c r="JN49" s="5">
        <f t="shared" si="139"/>
        <v>177.839554253187</v>
      </c>
      <c r="JP49" s="5">
        <v>48</v>
      </c>
      <c r="JQ49" s="5" t="s">
        <v>175</v>
      </c>
      <c r="JR49" s="5">
        <v>2.222</v>
      </c>
      <c r="JS49" s="5">
        <v>336486</v>
      </c>
      <c r="JT49" s="5">
        <v>1000</v>
      </c>
      <c r="JU49" s="5">
        <f t="shared" si="75"/>
        <v>67297200</v>
      </c>
      <c r="JV49" s="5">
        <v>0.67379082098072496</v>
      </c>
      <c r="JW49" s="5">
        <f t="shared" si="76"/>
        <v>45344235.637704045</v>
      </c>
      <c r="JX49" s="5">
        <f t="shared" si="77"/>
        <v>84.848803297724203</v>
      </c>
      <c r="JY49" s="5">
        <f t="shared" si="140"/>
        <v>26.749307470909269</v>
      </c>
      <c r="KA49" s="5">
        <v>48</v>
      </c>
      <c r="KB49" s="5" t="s">
        <v>175</v>
      </c>
      <c r="KC49" s="5">
        <v>2.4940000000000002</v>
      </c>
      <c r="KD49" s="5">
        <v>871522</v>
      </c>
      <c r="KE49" s="5">
        <v>1000</v>
      </c>
      <c r="KF49" s="5">
        <f t="shared" si="78"/>
        <v>174304400</v>
      </c>
      <c r="KG49" s="5">
        <v>0.67379082098072496</v>
      </c>
      <c r="KH49" s="5">
        <f t="shared" si="79"/>
        <v>117444704.77655268</v>
      </c>
      <c r="KI49" s="5">
        <f t="shared" si="80"/>
        <v>532.6593634991591</v>
      </c>
      <c r="KJ49" s="5">
        <f t="shared" si="141"/>
        <v>167.92539832886479</v>
      </c>
      <c r="KL49" s="5">
        <v>48</v>
      </c>
      <c r="KM49" s="5" t="s">
        <v>175</v>
      </c>
      <c r="KN49" s="5">
        <v>2.141</v>
      </c>
      <c r="KO49" s="5">
        <v>74170</v>
      </c>
      <c r="KP49" s="5">
        <v>1000</v>
      </c>
      <c r="KQ49" s="5">
        <f t="shared" si="81"/>
        <v>14834000</v>
      </c>
      <c r="KR49" s="5">
        <v>0.67379082098072496</v>
      </c>
      <c r="KS49" s="5">
        <f t="shared" si="82"/>
        <v>9995013.0384280737</v>
      </c>
      <c r="KT49" s="5">
        <f t="shared" si="83"/>
        <v>14.407464827781755</v>
      </c>
      <c r="KU49" s="5">
        <f t="shared" si="142"/>
        <v>4.5420759230081194</v>
      </c>
      <c r="KW49" s="5">
        <v>48</v>
      </c>
      <c r="KX49" s="5" t="s">
        <v>175</v>
      </c>
      <c r="KY49" s="5">
        <v>2.956</v>
      </c>
      <c r="KZ49" s="5">
        <v>112350</v>
      </c>
      <c r="LA49" s="5">
        <v>1000</v>
      </c>
      <c r="LB49" s="5">
        <f t="shared" si="84"/>
        <v>22470000</v>
      </c>
      <c r="LC49" s="5">
        <v>0.67379082098072496</v>
      </c>
      <c r="LD49" s="5">
        <f>LB49*67</f>
        <v>1505490000</v>
      </c>
      <c r="LE49" s="5">
        <f t="shared" si="85"/>
        <v>8124.8762101720567</v>
      </c>
      <c r="LF49" s="5">
        <f t="shared" si="143"/>
        <v>2561.4363840391102</v>
      </c>
      <c r="LH49" s="5">
        <v>48</v>
      </c>
      <c r="LI49" s="5" t="s">
        <v>175</v>
      </c>
      <c r="LJ49" s="5">
        <v>3.794</v>
      </c>
      <c r="LK49" s="5">
        <v>82591</v>
      </c>
      <c r="LL49" s="5">
        <v>1000</v>
      </c>
      <c r="LM49" s="5">
        <f t="shared" si="86"/>
        <v>16518200</v>
      </c>
      <c r="LN49" s="5">
        <v>0.67379082098072496</v>
      </c>
      <c r="LO49" s="5">
        <f t="shared" si="87"/>
        <v>11129811.539123811</v>
      </c>
      <c r="LP49" s="5">
        <f t="shared" si="88"/>
        <v>327.47838956534997</v>
      </c>
      <c r="LQ49" s="5">
        <f t="shared" si="89"/>
        <v>103.24034979992118</v>
      </c>
      <c r="LS49" s="5">
        <v>48</v>
      </c>
      <c r="LT49" s="5" t="s">
        <v>175</v>
      </c>
      <c r="LU49" s="5">
        <v>3.988</v>
      </c>
      <c r="LV49" s="5">
        <v>25872</v>
      </c>
      <c r="LW49" s="5">
        <v>1000</v>
      </c>
      <c r="LX49" s="5">
        <f t="shared" si="90"/>
        <v>5174400</v>
      </c>
      <c r="LY49" s="5">
        <v>0.67379082098072496</v>
      </c>
      <c r="LZ49" s="5">
        <f t="shared" si="91"/>
        <v>3486463.2240826632</v>
      </c>
      <c r="MA49" s="5">
        <f t="shared" si="92"/>
        <v>1.0952246630052289</v>
      </c>
      <c r="ME49" s="5">
        <v>48</v>
      </c>
      <c r="MF49" s="5" t="s">
        <v>175</v>
      </c>
      <c r="MG49" s="5">
        <v>1.885</v>
      </c>
      <c r="MH49" s="5">
        <v>740428</v>
      </c>
      <c r="MI49" s="5">
        <v>1000</v>
      </c>
      <c r="MJ49" s="5">
        <f t="shared" si="93"/>
        <v>148085600</v>
      </c>
      <c r="MK49" s="5">
        <v>0.67379082098072496</v>
      </c>
      <c r="ML49" s="5">
        <f t="shared" si="94"/>
        <v>99778717.999423251</v>
      </c>
      <c r="MM49" s="5">
        <f t="shared" si="95"/>
        <v>13.473155189965523</v>
      </c>
      <c r="MN49" s="5">
        <f t="shared" si="144"/>
        <v>4.2475268568617661</v>
      </c>
      <c r="MP49" s="5">
        <v>48</v>
      </c>
      <c r="MQ49" s="5" t="s">
        <v>175</v>
      </c>
      <c r="MR49" s="5">
        <v>1.7310000000000001</v>
      </c>
      <c r="MS49" s="5">
        <v>623604</v>
      </c>
      <c r="MT49" s="5">
        <v>1000</v>
      </c>
      <c r="MU49" s="5">
        <f t="shared" si="96"/>
        <v>124720800</v>
      </c>
      <c r="MV49" s="5">
        <v>0.67379082098072496</v>
      </c>
      <c r="MW49" s="5">
        <f t="shared" si="97"/>
        <v>84035730.225372806</v>
      </c>
      <c r="MX49" s="5">
        <f t="shared" si="98"/>
        <v>37.51493775519581</v>
      </c>
      <c r="MY49" s="5">
        <f t="shared" si="145"/>
        <v>11.82690345371873</v>
      </c>
      <c r="NB49" s="5">
        <v>48</v>
      </c>
      <c r="NC49" s="5" t="s">
        <v>175</v>
      </c>
      <c r="ND49" s="5">
        <v>1.9830000000000001</v>
      </c>
      <c r="NE49" s="5">
        <v>9860007</v>
      </c>
      <c r="NF49" s="5">
        <v>1000</v>
      </c>
      <c r="NG49" s="5">
        <f t="shared" si="99"/>
        <v>1972001400</v>
      </c>
      <c r="NH49" s="5">
        <v>0.67379082098072496</v>
      </c>
      <c r="NI49" s="5">
        <f t="shared" si="100"/>
        <v>1328716442.2811389</v>
      </c>
      <c r="NJ49" s="5">
        <f t="shared" si="101"/>
        <v>112756.93465500716</v>
      </c>
      <c r="NK49" s="5">
        <f t="shared" si="146"/>
        <v>35547.583434743749</v>
      </c>
      <c r="NM49" s="5">
        <v>48</v>
      </c>
      <c r="NN49" s="5" t="s">
        <v>175</v>
      </c>
      <c r="NO49" s="5">
        <v>3.0259999999999998</v>
      </c>
      <c r="NP49" s="5">
        <v>35223</v>
      </c>
      <c r="NQ49" s="5">
        <v>1000</v>
      </c>
      <c r="NR49" s="5">
        <f t="shared" si="102"/>
        <v>7044600</v>
      </c>
      <c r="NS49" s="5">
        <v>0.67379082098072496</v>
      </c>
      <c r="NT49" s="5">
        <f t="shared" si="103"/>
        <v>4746586.8174808146</v>
      </c>
      <c r="NU49" s="5">
        <f t="shared" si="104"/>
        <v>1.0761188103852384</v>
      </c>
      <c r="NV49" s="5">
        <f t="shared" si="147"/>
        <v>0.33925561487554806</v>
      </c>
      <c r="NX49" s="5">
        <v>48</v>
      </c>
      <c r="NY49" s="5" t="s">
        <v>175</v>
      </c>
      <c r="NZ49" s="5">
        <v>1.7529999999999999</v>
      </c>
      <c r="OA49" s="5">
        <v>168707</v>
      </c>
      <c r="OB49" s="5">
        <v>1000</v>
      </c>
      <c r="OC49" s="5">
        <f t="shared" si="105"/>
        <v>33741400</v>
      </c>
      <c r="OD49" s="5">
        <v>0.67379082098072496</v>
      </c>
      <c r="OE49" s="5">
        <f t="shared" si="106"/>
        <v>22734645.607039034</v>
      </c>
      <c r="OF49" s="5" t="e">
        <f t="shared" si="107"/>
        <v>#DIV/0!</v>
      </c>
      <c r="OI49" s="5">
        <v>48</v>
      </c>
      <c r="OJ49" s="5" t="s">
        <v>175</v>
      </c>
      <c r="OK49" s="5">
        <v>5.1079999999999997</v>
      </c>
      <c r="OL49" s="5">
        <v>518267</v>
      </c>
      <c r="OM49" s="5">
        <v>1000</v>
      </c>
      <c r="ON49" s="5">
        <f t="shared" si="108"/>
        <v>103653400</v>
      </c>
      <c r="OO49" s="5">
        <v>0.67379082098072496</v>
      </c>
      <c r="OP49" s="5">
        <f t="shared" si="109"/>
        <v>69840709.483443484</v>
      </c>
      <c r="OQ49" s="5" t="e">
        <f t="shared" si="110"/>
        <v>#DIV/0!</v>
      </c>
      <c r="OT49" s="5">
        <v>48</v>
      </c>
      <c r="OU49" s="5" t="s">
        <v>175</v>
      </c>
      <c r="OV49" s="5">
        <v>5.1109999999999998</v>
      </c>
      <c r="OW49" s="5">
        <v>1480465</v>
      </c>
      <c r="OX49" s="5">
        <v>1000</v>
      </c>
      <c r="OY49" s="5">
        <f t="shared" si="111"/>
        <v>296093000</v>
      </c>
      <c r="OZ49" s="5">
        <v>0.67379082098072496</v>
      </c>
      <c r="PA49" s="5">
        <f t="shared" si="112"/>
        <v>199504745.55664578</v>
      </c>
      <c r="PB49" s="5" t="e">
        <f t="shared" si="113"/>
        <v>#DIV/0!</v>
      </c>
      <c r="PE49" s="5">
        <v>48</v>
      </c>
      <c r="PF49" s="5" t="s">
        <v>175</v>
      </c>
      <c r="PG49" s="5">
        <v>5.1109999999999998</v>
      </c>
      <c r="PH49" s="5">
        <v>39631124</v>
      </c>
      <c r="PI49" s="5">
        <v>1000</v>
      </c>
      <c r="PJ49" s="5">
        <f t="shared" si="114"/>
        <v>7926224800</v>
      </c>
      <c r="PK49" s="5">
        <v>0.67379082098072496</v>
      </c>
      <c r="PL49" s="5">
        <f t="shared" si="115"/>
        <v>5340617515.2697821</v>
      </c>
      <c r="PM49" s="5" t="e">
        <f t="shared" si="116"/>
        <v>#DIV/0!</v>
      </c>
      <c r="PP49" s="4"/>
      <c r="PQ49" s="4"/>
      <c r="PR49" s="4"/>
      <c r="PS49" s="4"/>
      <c r="PT49" s="4"/>
      <c r="PU49" s="4"/>
      <c r="PV49" s="4"/>
      <c r="PW49" s="4"/>
      <c r="PX49" s="4"/>
      <c r="PY49" s="4"/>
    </row>
    <row r="50" spans="1:441" x14ac:dyDescent="0.5">
      <c r="C50" s="17"/>
      <c r="HT50" s="5"/>
      <c r="HU50" s="5"/>
      <c r="ML50" s="5"/>
      <c r="MM50" s="5"/>
    </row>
    <row r="51" spans="1:441" x14ac:dyDescent="0.5">
      <c r="C51" s="17"/>
      <c r="ML51" s="5"/>
      <c r="MM51" s="5"/>
    </row>
    <row r="52" spans="1:441" x14ac:dyDescent="0.5">
      <c r="E52" s="9" t="s">
        <v>5</v>
      </c>
      <c r="F52" s="11">
        <f>AVERAGE(F20:F49)</f>
        <v>25042845.199999999</v>
      </c>
    </row>
    <row r="53" spans="1:441" x14ac:dyDescent="0.5">
      <c r="E53" s="9" t="s">
        <v>6</v>
      </c>
      <c r="F53" s="9">
        <f>STDEV(F20:F49)</f>
        <v>6998342.2812301917</v>
      </c>
    </row>
    <row r="54" spans="1:441" x14ac:dyDescent="0.5">
      <c r="E54" s="9" t="s">
        <v>7</v>
      </c>
      <c r="F54" s="9">
        <f>(F53*100)/F52</f>
        <v>27.945475944682965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2"/>
  <sheetViews>
    <sheetView workbookViewId="0">
      <selection activeCell="A2" sqref="A2:A31"/>
    </sheetView>
  </sheetViews>
  <sheetFormatPr defaultColWidth="11.41015625" defaultRowHeight="14.35" x14ac:dyDescent="0.5"/>
  <cols>
    <col min="2" max="2" width="19.703125" bestFit="1" customWidth="1"/>
  </cols>
  <sheetData>
    <row r="1" spans="1:8" ht="14.7" thickBot="1" x14ac:dyDescent="0.55000000000000004">
      <c r="A1" s="84" t="s">
        <v>100</v>
      </c>
      <c r="B1" s="85" t="s">
        <v>101</v>
      </c>
      <c r="C1" s="85" t="s">
        <v>102</v>
      </c>
      <c r="D1" s="85" t="s">
        <v>103</v>
      </c>
      <c r="E1" s="85" t="s">
        <v>104</v>
      </c>
      <c r="F1" s="172" t="s">
        <v>105</v>
      </c>
      <c r="G1" s="172"/>
      <c r="H1" s="173"/>
    </row>
    <row r="2" spans="1:8" x14ac:dyDescent="0.5">
      <c r="A2" s="71">
        <v>1</v>
      </c>
      <c r="B2" s="71" t="s">
        <v>176</v>
      </c>
      <c r="C2" s="71">
        <v>0.625</v>
      </c>
      <c r="D2" s="71">
        <v>2</v>
      </c>
      <c r="E2" s="71">
        <v>1.25</v>
      </c>
      <c r="F2" s="71">
        <v>0.8</v>
      </c>
      <c r="G2" s="38"/>
      <c r="H2" s="38"/>
    </row>
    <row r="3" spans="1:8" x14ac:dyDescent="0.5">
      <c r="A3" s="71">
        <v>2</v>
      </c>
      <c r="B3" s="71" t="s">
        <v>177</v>
      </c>
      <c r="C3" s="71">
        <v>0.66200000000000003</v>
      </c>
      <c r="D3" s="71">
        <v>2</v>
      </c>
      <c r="E3" s="71">
        <v>1.3240000000000001</v>
      </c>
      <c r="F3" s="71">
        <v>0.75528700906344404</v>
      </c>
      <c r="G3" s="38"/>
      <c r="H3" s="38"/>
    </row>
    <row r="4" spans="1:8" x14ac:dyDescent="0.5">
      <c r="A4" s="71">
        <v>3</v>
      </c>
      <c r="B4" s="71" t="s">
        <v>178</v>
      </c>
      <c r="C4" s="71">
        <v>0.65100000000000002</v>
      </c>
      <c r="D4" s="71">
        <v>2</v>
      </c>
      <c r="E4" s="71">
        <v>1.302</v>
      </c>
      <c r="F4" s="71">
        <v>0.76804915514592931</v>
      </c>
      <c r="G4" s="38"/>
      <c r="H4" s="38"/>
    </row>
    <row r="5" spans="1:8" x14ac:dyDescent="0.5">
      <c r="A5" s="71">
        <v>4</v>
      </c>
      <c r="B5" s="71" t="s">
        <v>179</v>
      </c>
      <c r="C5" s="71">
        <v>0.68799999999999994</v>
      </c>
      <c r="D5" s="71">
        <v>2</v>
      </c>
      <c r="E5" s="71">
        <v>1.3759999999999999</v>
      </c>
      <c r="F5" s="71">
        <v>0.7267441860465117</v>
      </c>
      <c r="G5" s="38"/>
      <c r="H5" s="38"/>
    </row>
    <row r="6" spans="1:8" x14ac:dyDescent="0.5">
      <c r="A6" s="71">
        <v>5</v>
      </c>
      <c r="B6" s="71" t="s">
        <v>180</v>
      </c>
      <c r="C6" s="71">
        <v>0.71699999999999997</v>
      </c>
      <c r="D6" s="71">
        <v>2</v>
      </c>
      <c r="E6" s="71">
        <v>1.4339999999999999</v>
      </c>
      <c r="F6" s="71">
        <v>0.69735006973500702</v>
      </c>
      <c r="G6" s="38"/>
      <c r="H6" s="38"/>
    </row>
    <row r="7" spans="1:8" x14ac:dyDescent="0.5">
      <c r="A7" s="71">
        <v>6</v>
      </c>
      <c r="B7" s="71" t="s">
        <v>181</v>
      </c>
      <c r="C7" s="71">
        <v>0.74199999999999999</v>
      </c>
      <c r="D7" s="71">
        <v>2</v>
      </c>
      <c r="E7" s="71">
        <v>1.484</v>
      </c>
      <c r="F7" s="71">
        <v>0.67385444743935308</v>
      </c>
      <c r="G7" s="38"/>
      <c r="H7" s="38"/>
    </row>
    <row r="8" spans="1:8" x14ac:dyDescent="0.5">
      <c r="A8" s="71">
        <v>7</v>
      </c>
      <c r="B8" s="71" t="s">
        <v>182</v>
      </c>
      <c r="C8" s="71">
        <v>0.90200000000000002</v>
      </c>
      <c r="D8" s="71">
        <v>2</v>
      </c>
      <c r="E8" s="71">
        <v>1.804</v>
      </c>
      <c r="F8" s="71">
        <v>0.55432372505543237</v>
      </c>
      <c r="G8" s="38"/>
      <c r="H8" s="38"/>
    </row>
    <row r="9" spans="1:8" x14ac:dyDescent="0.5">
      <c r="A9" s="71">
        <v>8</v>
      </c>
      <c r="B9" s="71" t="s">
        <v>183</v>
      </c>
      <c r="C9" s="71">
        <v>0.91500000000000004</v>
      </c>
      <c r="D9" s="71">
        <v>2</v>
      </c>
      <c r="E9" s="71">
        <v>1.83</v>
      </c>
      <c r="F9" s="71">
        <v>0.54644808743169393</v>
      </c>
      <c r="G9" s="38"/>
      <c r="H9" s="38"/>
    </row>
    <row r="10" spans="1:8" x14ac:dyDescent="0.5">
      <c r="A10" s="71">
        <v>9</v>
      </c>
      <c r="B10" s="71" t="s">
        <v>184</v>
      </c>
      <c r="C10" s="71">
        <v>1.333</v>
      </c>
      <c r="D10" s="71">
        <v>2</v>
      </c>
      <c r="E10" s="71">
        <v>2.6659999999999999</v>
      </c>
      <c r="F10" s="71">
        <v>0.37509377344336087</v>
      </c>
      <c r="G10" s="38"/>
      <c r="H10" s="38"/>
    </row>
    <row r="11" spans="1:8" x14ac:dyDescent="0.5">
      <c r="A11" s="71">
        <v>10</v>
      </c>
      <c r="B11" s="71" t="s">
        <v>185</v>
      </c>
      <c r="C11" s="71">
        <v>1.3759999999999999</v>
      </c>
      <c r="D11" s="71">
        <v>2</v>
      </c>
      <c r="E11" s="71">
        <v>2.7519999999999998</v>
      </c>
      <c r="F11" s="71">
        <v>0.36337209302325585</v>
      </c>
      <c r="G11" s="38"/>
      <c r="H11" s="38"/>
    </row>
    <row r="12" spans="1:8" x14ac:dyDescent="0.5">
      <c r="A12" s="71">
        <v>11</v>
      </c>
      <c r="B12" s="71" t="s">
        <v>186</v>
      </c>
      <c r="C12" s="71">
        <v>0.78700000000000003</v>
      </c>
      <c r="D12" s="71">
        <v>2</v>
      </c>
      <c r="E12" s="71">
        <v>1.5740000000000001</v>
      </c>
      <c r="F12" s="71">
        <v>0.63532401524777637</v>
      </c>
      <c r="G12" s="38"/>
      <c r="H12" s="38"/>
    </row>
    <row r="13" spans="1:8" x14ac:dyDescent="0.5">
      <c r="A13" s="71">
        <v>12</v>
      </c>
      <c r="B13" s="71" t="s">
        <v>187</v>
      </c>
      <c r="C13" s="71">
        <v>0.79100000000000004</v>
      </c>
      <c r="D13" s="71">
        <v>2</v>
      </c>
      <c r="E13" s="71">
        <v>1.5820000000000001</v>
      </c>
      <c r="F13" s="71">
        <v>0.63211125158027814</v>
      </c>
      <c r="G13" s="38"/>
      <c r="H13" s="38"/>
    </row>
    <row r="14" spans="1:8" x14ac:dyDescent="0.5">
      <c r="A14" s="71">
        <v>13</v>
      </c>
      <c r="B14" s="71" t="s">
        <v>188</v>
      </c>
      <c r="C14" s="71">
        <v>0.83199999999999996</v>
      </c>
      <c r="D14" s="71">
        <v>2</v>
      </c>
      <c r="E14" s="71">
        <v>1.6639999999999999</v>
      </c>
      <c r="F14" s="71">
        <v>0.60096153846153844</v>
      </c>
      <c r="G14" s="38"/>
      <c r="H14" s="38"/>
    </row>
    <row r="15" spans="1:8" x14ac:dyDescent="0.5">
      <c r="A15" s="71">
        <v>14</v>
      </c>
      <c r="B15" s="71" t="s">
        <v>189</v>
      </c>
      <c r="C15" s="71">
        <v>0.81499999999999995</v>
      </c>
      <c r="D15" s="71">
        <v>2</v>
      </c>
      <c r="E15" s="71">
        <v>1.63</v>
      </c>
      <c r="F15" s="71">
        <v>0.61349693251533743</v>
      </c>
      <c r="G15" s="38"/>
      <c r="H15" s="38"/>
    </row>
    <row r="16" spans="1:8" x14ac:dyDescent="0.5">
      <c r="A16" s="71">
        <v>15</v>
      </c>
      <c r="B16" s="71" t="s">
        <v>190</v>
      </c>
      <c r="C16" s="71">
        <v>0.90900000000000003</v>
      </c>
      <c r="D16" s="71">
        <v>2</v>
      </c>
      <c r="E16" s="71">
        <v>1.8180000000000001</v>
      </c>
      <c r="F16" s="71">
        <v>0.55005500550055009</v>
      </c>
      <c r="G16" s="38"/>
      <c r="H16" s="38"/>
    </row>
    <row r="17" spans="1:8" x14ac:dyDescent="0.5">
      <c r="A17" s="71">
        <v>16</v>
      </c>
      <c r="B17" s="71" t="s">
        <v>191</v>
      </c>
      <c r="C17" s="71">
        <v>0.874</v>
      </c>
      <c r="D17" s="71">
        <v>2</v>
      </c>
      <c r="E17" s="71">
        <v>1.748</v>
      </c>
      <c r="F17" s="71">
        <v>0.57208237986270027</v>
      </c>
      <c r="G17" s="38"/>
      <c r="H17" s="38"/>
    </row>
    <row r="18" spans="1:8" x14ac:dyDescent="0.5">
      <c r="A18" s="71">
        <v>17</v>
      </c>
      <c r="B18" s="71" t="s">
        <v>192</v>
      </c>
      <c r="C18" s="71">
        <v>1.0960000000000001</v>
      </c>
      <c r="D18" s="71">
        <v>2</v>
      </c>
      <c r="E18" s="71">
        <v>2.1920000000000002</v>
      </c>
      <c r="F18" s="71">
        <v>0.45620437956204374</v>
      </c>
      <c r="G18" s="38"/>
      <c r="H18" s="38"/>
    </row>
    <row r="19" spans="1:8" x14ac:dyDescent="0.5">
      <c r="A19" s="71">
        <v>18</v>
      </c>
      <c r="B19" s="71" t="s">
        <v>193</v>
      </c>
      <c r="C19" s="71">
        <v>1.0880000000000001</v>
      </c>
      <c r="D19" s="71">
        <v>2</v>
      </c>
      <c r="E19" s="71">
        <v>2.1760000000000002</v>
      </c>
      <c r="F19" s="71">
        <v>0.45955882352941174</v>
      </c>
      <c r="G19" s="38"/>
      <c r="H19" s="38"/>
    </row>
    <row r="20" spans="1:8" x14ac:dyDescent="0.5">
      <c r="A20" s="71">
        <v>19</v>
      </c>
      <c r="B20" s="71" t="s">
        <v>194</v>
      </c>
      <c r="C20" s="71">
        <v>1.5649999999999999</v>
      </c>
      <c r="D20" s="71">
        <v>2</v>
      </c>
      <c r="E20" s="71">
        <v>3.13</v>
      </c>
      <c r="F20" s="71">
        <v>0.31948881789137379</v>
      </c>
      <c r="G20" s="38"/>
      <c r="H20" s="38"/>
    </row>
    <row r="21" spans="1:8" x14ac:dyDescent="0.5">
      <c r="A21" s="71">
        <v>20</v>
      </c>
      <c r="B21" s="71" t="s">
        <v>195</v>
      </c>
      <c r="C21" s="71">
        <v>1.516</v>
      </c>
      <c r="D21" s="71">
        <v>2</v>
      </c>
      <c r="E21" s="71">
        <v>3.032</v>
      </c>
      <c r="F21" s="71">
        <v>0.32981530343007914</v>
      </c>
      <c r="G21" s="38"/>
      <c r="H21" s="38"/>
    </row>
    <row r="22" spans="1:8" x14ac:dyDescent="0.5">
      <c r="A22" s="71">
        <v>21</v>
      </c>
      <c r="B22" s="71" t="s">
        <v>220</v>
      </c>
      <c r="C22" s="71">
        <v>0.74</v>
      </c>
      <c r="D22" s="71">
        <v>2</v>
      </c>
      <c r="E22" s="71">
        <v>1.48</v>
      </c>
      <c r="F22" s="71">
        <v>0.67567567567567566</v>
      </c>
      <c r="G22" s="38"/>
      <c r="H22" s="38"/>
    </row>
    <row r="23" spans="1:8" x14ac:dyDescent="0.5">
      <c r="A23" s="71">
        <v>22</v>
      </c>
      <c r="B23" s="71" t="s">
        <v>221</v>
      </c>
      <c r="C23" s="71">
        <v>0.73199999999999998</v>
      </c>
      <c r="D23" s="71">
        <v>2</v>
      </c>
      <c r="E23" s="71">
        <v>1.464</v>
      </c>
      <c r="F23" s="71">
        <v>0.68306010928961747</v>
      </c>
      <c r="G23" s="38"/>
      <c r="H23" s="38"/>
    </row>
    <row r="24" spans="1:8" x14ac:dyDescent="0.5">
      <c r="A24" s="71">
        <v>23</v>
      </c>
      <c r="B24" s="71" t="s">
        <v>222</v>
      </c>
      <c r="C24" s="71">
        <v>0.77800000000000002</v>
      </c>
      <c r="D24" s="71">
        <v>2</v>
      </c>
      <c r="E24" s="71">
        <v>1.556</v>
      </c>
      <c r="F24" s="71">
        <v>0.64267352185089976</v>
      </c>
      <c r="G24" s="38"/>
      <c r="H24" s="38"/>
    </row>
    <row r="25" spans="1:8" x14ac:dyDescent="0.5">
      <c r="A25" s="71">
        <v>24</v>
      </c>
      <c r="B25" s="71" t="s">
        <v>223</v>
      </c>
      <c r="C25" s="71">
        <v>0.76100000000000001</v>
      </c>
      <c r="D25" s="71">
        <v>2</v>
      </c>
      <c r="E25" s="71">
        <v>1.522</v>
      </c>
      <c r="F25" s="71">
        <v>0.65703022339027595</v>
      </c>
      <c r="G25" s="38"/>
      <c r="H25" s="38"/>
    </row>
    <row r="26" spans="1:8" x14ac:dyDescent="0.5">
      <c r="A26" s="71">
        <v>25</v>
      </c>
      <c r="B26" s="71" t="s">
        <v>224</v>
      </c>
      <c r="C26" s="71">
        <v>0.84799999999999998</v>
      </c>
      <c r="D26" s="71">
        <v>2</v>
      </c>
      <c r="E26" s="71">
        <v>1.696</v>
      </c>
      <c r="F26" s="71">
        <v>0.589622641509434</v>
      </c>
      <c r="G26" s="38"/>
      <c r="H26" s="38"/>
    </row>
    <row r="27" spans="1:8" x14ac:dyDescent="0.5">
      <c r="A27" s="71">
        <v>26</v>
      </c>
      <c r="B27" s="71" t="s">
        <v>225</v>
      </c>
      <c r="C27" s="71">
        <v>0.86299999999999999</v>
      </c>
      <c r="D27" s="71">
        <v>2</v>
      </c>
      <c r="E27" s="71">
        <v>1.726</v>
      </c>
      <c r="F27" s="71">
        <v>0.57937427578215528</v>
      </c>
      <c r="G27" s="38"/>
      <c r="H27" s="38"/>
    </row>
    <row r="28" spans="1:8" x14ac:dyDescent="0.5">
      <c r="A28" s="71">
        <v>27</v>
      </c>
      <c r="B28" s="71" t="s">
        <v>226</v>
      </c>
      <c r="C28" s="71">
        <v>1.0649999999999999</v>
      </c>
      <c r="D28" s="71">
        <v>2</v>
      </c>
      <c r="E28" s="71">
        <v>2.13</v>
      </c>
      <c r="F28" s="71">
        <v>0.46948356807511737</v>
      </c>
      <c r="G28" s="38"/>
      <c r="H28" s="38"/>
    </row>
    <row r="29" spans="1:8" x14ac:dyDescent="0.5">
      <c r="A29" s="71">
        <v>28</v>
      </c>
      <c r="B29" s="71" t="s">
        <v>227</v>
      </c>
      <c r="C29" s="71">
        <v>1.0720000000000001</v>
      </c>
      <c r="D29" s="71">
        <v>2</v>
      </c>
      <c r="E29" s="71">
        <v>2.1440000000000001</v>
      </c>
      <c r="F29" s="71">
        <v>0.46641791044776115</v>
      </c>
      <c r="G29" s="38"/>
      <c r="H29" s="38"/>
    </row>
    <row r="30" spans="1:8" x14ac:dyDescent="0.5">
      <c r="A30" s="71">
        <v>29</v>
      </c>
      <c r="B30" s="71" t="s">
        <v>228</v>
      </c>
      <c r="C30" s="71">
        <v>1.5549999999999999</v>
      </c>
      <c r="D30" s="71">
        <v>2</v>
      </c>
      <c r="E30" s="71">
        <v>3.11</v>
      </c>
      <c r="F30" s="71">
        <v>0.32154340836012862</v>
      </c>
      <c r="G30" s="38"/>
      <c r="H30" s="38"/>
    </row>
    <row r="31" spans="1:8" x14ac:dyDescent="0.5">
      <c r="A31" s="71">
        <v>30</v>
      </c>
      <c r="B31" s="72" t="s">
        <v>229</v>
      </c>
      <c r="C31" s="72">
        <v>1.5860000000000001</v>
      </c>
      <c r="D31" s="72">
        <v>2</v>
      </c>
      <c r="E31" s="72">
        <v>3.1720000000000002</v>
      </c>
      <c r="F31" s="72">
        <v>0.31525851197982346</v>
      </c>
      <c r="G31" s="38"/>
      <c r="H31" s="38"/>
    </row>
    <row r="32" spans="1:8" x14ac:dyDescent="0.5">
      <c r="A32" s="38"/>
      <c r="B32" s="38"/>
      <c r="C32" s="38"/>
      <c r="D32" s="38"/>
      <c r="E32" s="38"/>
      <c r="F32" s="38"/>
      <c r="G32" s="38"/>
      <c r="H32" s="38"/>
    </row>
  </sheetData>
  <mergeCells count="1">
    <mergeCell ref="F1:H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176"/>
  <sheetViews>
    <sheetView topLeftCell="J13" zoomScale="85" zoomScaleNormal="85" workbookViewId="0">
      <selection activeCell="AE4" sqref="B4:AE4"/>
    </sheetView>
  </sheetViews>
  <sheetFormatPr defaultRowHeight="14.35" x14ac:dyDescent="0.5"/>
  <cols>
    <col min="1" max="1" width="23.87890625" style="38" bestFit="1" customWidth="1"/>
    <col min="2" max="3" width="18.1171875" style="38" bestFit="1" customWidth="1"/>
    <col min="4" max="9" width="17.703125" style="38" bestFit="1" customWidth="1"/>
    <col min="10" max="13" width="18.703125" style="38" bestFit="1" customWidth="1"/>
    <col min="14" max="19" width="24.1171875" style="38" bestFit="1" customWidth="1"/>
    <col min="20" max="21" width="25.1171875" style="38" bestFit="1" customWidth="1"/>
    <col min="22" max="23" width="25" style="38" bestFit="1" customWidth="1"/>
    <col min="24" max="29" width="21.87890625" style="38" bestFit="1" customWidth="1"/>
    <col min="30" max="32" width="22.87890625" style="38" bestFit="1" customWidth="1"/>
    <col min="33" max="33" width="22.87890625" style="42" bestFit="1" customWidth="1"/>
  </cols>
  <sheetData>
    <row r="1" spans="1:33" s="4" customFormat="1" ht="18.75" customHeight="1" x14ac:dyDescent="0.5">
      <c r="A1" s="48" t="s">
        <v>218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42"/>
    </row>
    <row r="2" spans="1:33" ht="15.75" customHeight="1" x14ac:dyDescent="0.5">
      <c r="A2" s="48" t="s">
        <v>107</v>
      </c>
      <c r="AE2" s="42"/>
      <c r="AF2"/>
      <c r="AG2"/>
    </row>
    <row r="3" spans="1:33" s="4" customFormat="1" ht="16" thickBot="1" x14ac:dyDescent="0.55000000000000004">
      <c r="A3" s="4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42"/>
    </row>
    <row r="4" spans="1:33" ht="14.7" thickBot="1" x14ac:dyDescent="0.55000000000000004">
      <c r="B4" s="53" t="s">
        <v>196</v>
      </c>
      <c r="C4" s="54" t="s">
        <v>197</v>
      </c>
      <c r="D4" s="54" t="s">
        <v>198</v>
      </c>
      <c r="E4" s="54" t="s">
        <v>199</v>
      </c>
      <c r="F4" s="54" t="s">
        <v>200</v>
      </c>
      <c r="G4" s="54" t="s">
        <v>201</v>
      </c>
      <c r="H4" s="54" t="s">
        <v>261</v>
      </c>
      <c r="I4" s="54" t="s">
        <v>262</v>
      </c>
      <c r="J4" s="54" t="s">
        <v>263</v>
      </c>
      <c r="K4" s="65" t="s">
        <v>264</v>
      </c>
      <c r="L4" s="66" t="s">
        <v>265</v>
      </c>
      <c r="M4" s="56" t="s">
        <v>266</v>
      </c>
      <c r="N4" s="56" t="s">
        <v>267</v>
      </c>
      <c r="O4" s="56" t="s">
        <v>268</v>
      </c>
      <c r="P4" s="56" t="s">
        <v>269</v>
      </c>
      <c r="Q4" s="56" t="s">
        <v>270</v>
      </c>
      <c r="R4" s="56" t="s">
        <v>271</v>
      </c>
      <c r="S4" s="56" t="s">
        <v>272</v>
      </c>
      <c r="T4" s="56" t="s">
        <v>273</v>
      </c>
      <c r="U4" s="56" t="s">
        <v>274</v>
      </c>
      <c r="V4" s="50" t="s">
        <v>275</v>
      </c>
      <c r="W4" s="51" t="s">
        <v>276</v>
      </c>
      <c r="X4" s="51" t="s">
        <v>277</v>
      </c>
      <c r="Y4" s="51" t="s">
        <v>278</v>
      </c>
      <c r="Z4" s="51" t="s">
        <v>279</v>
      </c>
      <c r="AA4" s="51" t="s">
        <v>280</v>
      </c>
      <c r="AB4" s="51" t="s">
        <v>281</v>
      </c>
      <c r="AC4" s="51" t="s">
        <v>282</v>
      </c>
      <c r="AD4" s="51" t="s">
        <v>283</v>
      </c>
      <c r="AE4" s="52" t="s">
        <v>284</v>
      </c>
      <c r="AF4"/>
      <c r="AG4"/>
    </row>
    <row r="5" spans="1:33" x14ac:dyDescent="0.5">
      <c r="A5" s="61" t="s">
        <v>60</v>
      </c>
      <c r="B5" s="92">
        <v>1.3725883626478819</v>
      </c>
      <c r="C5" s="93">
        <v>1.9220230853161577</v>
      </c>
      <c r="D5" s="93">
        <v>1.4815212595470018</v>
      </c>
      <c r="E5" s="93">
        <v>2.1342837996223687</v>
      </c>
      <c r="F5" s="93">
        <v>2.0444899498465721</v>
      </c>
      <c r="G5" s="93">
        <v>1.9781522029430776</v>
      </c>
      <c r="H5" s="93">
        <v>1.5270461415462486</v>
      </c>
      <c r="I5" s="93">
        <v>1.8498151855914784</v>
      </c>
      <c r="J5" s="93">
        <v>1.6911044111775639</v>
      </c>
      <c r="K5" s="94">
        <v>1.5553079884420056</v>
      </c>
      <c r="L5" s="92">
        <v>1.0716470140129568</v>
      </c>
      <c r="M5" s="93">
        <v>1.8783171479879239</v>
      </c>
      <c r="N5" s="93">
        <v>4.0903193655650485</v>
      </c>
      <c r="O5" s="93">
        <v>1.9895012658620648</v>
      </c>
      <c r="P5" s="93">
        <v>1.9075415713162722</v>
      </c>
      <c r="Q5" s="93">
        <v>1.7771472099111159</v>
      </c>
      <c r="R5" s="93">
        <v>2.4175992981033261</v>
      </c>
      <c r="S5" s="93">
        <v>2.0297679160622857</v>
      </c>
      <c r="T5" s="93">
        <v>1.6995931418665793</v>
      </c>
      <c r="U5" s="94">
        <v>2.4192181016405545</v>
      </c>
      <c r="V5" s="92">
        <v>3.0693766373367364</v>
      </c>
      <c r="W5" s="93">
        <v>2.1473750797413085</v>
      </c>
      <c r="X5" s="93">
        <v>2.3214433107108676</v>
      </c>
      <c r="Y5" s="93">
        <v>1.7179739014818562</v>
      </c>
      <c r="Z5" s="93">
        <v>1.2777211858656925</v>
      </c>
      <c r="AA5" s="93">
        <v>0.97943324380355201</v>
      </c>
      <c r="AB5" s="93">
        <v>1.2928318547090623</v>
      </c>
      <c r="AC5" s="93">
        <v>1.364770963599049</v>
      </c>
      <c r="AD5" s="93">
        <v>1.0295176054412072</v>
      </c>
      <c r="AE5" s="94">
        <v>1.1796479608034738</v>
      </c>
      <c r="AF5"/>
      <c r="AG5"/>
    </row>
    <row r="6" spans="1:33" x14ac:dyDescent="0.5">
      <c r="A6" s="62" t="s">
        <v>51</v>
      </c>
      <c r="B6" s="92">
        <v>28.333025642376949</v>
      </c>
      <c r="C6" s="93">
        <v>23.270043482787276</v>
      </c>
      <c r="D6" s="93">
        <v>33.233383744602442</v>
      </c>
      <c r="E6" s="93">
        <v>35.76560922310933</v>
      </c>
      <c r="F6" s="93">
        <v>22.08928141586</v>
      </c>
      <c r="G6" s="93">
        <v>19.344789123355895</v>
      </c>
      <c r="H6" s="93">
        <v>7.5276939381197652</v>
      </c>
      <c r="I6" s="93">
        <v>8.3146534758472495</v>
      </c>
      <c r="J6" s="93">
        <v>14.355994218939617</v>
      </c>
      <c r="K6" s="94">
        <v>12.354944652467072</v>
      </c>
      <c r="L6" s="92">
        <v>46.604094675480383</v>
      </c>
      <c r="M6" s="93">
        <v>45.227289944398862</v>
      </c>
      <c r="N6" s="93">
        <v>56.190422044887086</v>
      </c>
      <c r="O6" s="93">
        <v>29.296362818146939</v>
      </c>
      <c r="P6" s="93">
        <v>16.860456569838281</v>
      </c>
      <c r="Q6" s="93">
        <v>23.035612801915132</v>
      </c>
      <c r="R6" s="93">
        <v>25.778787188287119</v>
      </c>
      <c r="S6" s="93">
        <v>28.302572402566543</v>
      </c>
      <c r="T6" s="93">
        <v>23.365445324048178</v>
      </c>
      <c r="U6" s="94">
        <v>23.689530979742784</v>
      </c>
      <c r="V6" s="92">
        <v>51.653234586892737</v>
      </c>
      <c r="W6" s="93">
        <v>49.289728384509488</v>
      </c>
      <c r="X6" s="93">
        <v>40.200743946083648</v>
      </c>
      <c r="Y6" s="93">
        <v>38.64411127639935</v>
      </c>
      <c r="Z6" s="93">
        <v>24.368900857230646</v>
      </c>
      <c r="AA6" s="93">
        <v>23.947343553082199</v>
      </c>
      <c r="AB6" s="93">
        <v>33.916277768047919</v>
      </c>
      <c r="AC6" s="93">
        <v>35.126478182579675</v>
      </c>
      <c r="AD6" s="93">
        <v>42.069877729750473</v>
      </c>
      <c r="AE6" s="94">
        <v>46.793717476237724</v>
      </c>
      <c r="AF6"/>
      <c r="AG6"/>
    </row>
    <row r="7" spans="1:33" x14ac:dyDescent="0.5">
      <c r="A7" s="62" t="s">
        <v>26</v>
      </c>
      <c r="B7" s="92">
        <v>19.310822389730614</v>
      </c>
      <c r="C7" s="93">
        <v>21.913164671092176</v>
      </c>
      <c r="D7" s="93">
        <v>21.733294150360017</v>
      </c>
      <c r="E7" s="93">
        <v>25.209185021881204</v>
      </c>
      <c r="F7" s="93">
        <v>16.774736935865043</v>
      </c>
      <c r="G7" s="93">
        <v>13.653499447174438</v>
      </c>
      <c r="H7" s="93">
        <v>5.6952348886195221</v>
      </c>
      <c r="I7" s="93">
        <v>6.331499472630747</v>
      </c>
      <c r="J7" s="93">
        <v>6.6739371423448919</v>
      </c>
      <c r="K7" s="94">
        <v>6.1044720645055568</v>
      </c>
      <c r="L7" s="92">
        <v>17.822153299017575</v>
      </c>
      <c r="M7" s="93">
        <v>18.747950617817057</v>
      </c>
      <c r="N7" s="93">
        <v>62.817544077515976</v>
      </c>
      <c r="O7" s="93">
        <v>12.308008459857479</v>
      </c>
      <c r="P7" s="93">
        <v>6.0590612334222298</v>
      </c>
      <c r="Q7" s="93">
        <v>6.9056536813844431</v>
      </c>
      <c r="R7" s="93">
        <v>10.728189587357242</v>
      </c>
      <c r="S7" s="93">
        <v>8.9898395047933484</v>
      </c>
      <c r="T7" s="93">
        <v>7.3938866294369125</v>
      </c>
      <c r="U7" s="94">
        <v>14.461253216236504</v>
      </c>
      <c r="V7" s="92">
        <v>17.884507314889916</v>
      </c>
      <c r="W7" s="93">
        <v>16.638662839499137</v>
      </c>
      <c r="X7" s="93">
        <v>13.902663706113616</v>
      </c>
      <c r="Y7" s="93">
        <v>12.264022008589963</v>
      </c>
      <c r="Z7" s="93">
        <v>9.1080222797976429</v>
      </c>
      <c r="AA7" s="93">
        <v>6.4157763998964548</v>
      </c>
      <c r="AB7" s="93">
        <v>7.7470355495704757</v>
      </c>
      <c r="AC7" s="93">
        <v>9.8501183777520112</v>
      </c>
      <c r="AD7" s="93">
        <v>8.4000815607714898</v>
      </c>
      <c r="AE7" s="94">
        <v>10.087491817547637</v>
      </c>
      <c r="AF7"/>
      <c r="AG7"/>
    </row>
    <row r="8" spans="1:33" x14ac:dyDescent="0.5">
      <c r="A8" s="62" t="s">
        <v>14</v>
      </c>
      <c r="B8" s="92">
        <v>39.92022147422464</v>
      </c>
      <c r="C8" s="93">
        <v>41.000479747433928</v>
      </c>
      <c r="D8" s="93">
        <v>39.264993128316455</v>
      </c>
      <c r="E8" s="93">
        <v>47.282510994511135</v>
      </c>
      <c r="F8" s="93">
        <v>19.154308271120673</v>
      </c>
      <c r="G8" s="93">
        <v>22.364147033468281</v>
      </c>
      <c r="H8" s="93">
        <v>13.997507794690899</v>
      </c>
      <c r="I8" s="93">
        <v>13.519606896144115</v>
      </c>
      <c r="J8" s="93">
        <v>13.093089333253243</v>
      </c>
      <c r="K8" s="94">
        <v>11.551693531797202</v>
      </c>
      <c r="L8" s="92">
        <v>36.182311525962859</v>
      </c>
      <c r="M8" s="93">
        <v>35.040363826538609</v>
      </c>
      <c r="N8" s="93">
        <v>46.093645985887072</v>
      </c>
      <c r="O8" s="93">
        <v>34.988172369020162</v>
      </c>
      <c r="P8" s="93">
        <v>14.638589786396548</v>
      </c>
      <c r="Q8" s="93">
        <v>16.700743248235874</v>
      </c>
      <c r="R8" s="93">
        <v>11.427104128172425</v>
      </c>
      <c r="S8" s="93">
        <v>11.824550967347488</v>
      </c>
      <c r="T8" s="93">
        <v>11.106441160328568</v>
      </c>
      <c r="U8" s="94">
        <v>16.148957711467574</v>
      </c>
      <c r="V8" s="92">
        <v>23.224541804829467</v>
      </c>
      <c r="W8" s="93">
        <v>21.89681918330206</v>
      </c>
      <c r="X8" s="93">
        <v>32.001460946552996</v>
      </c>
      <c r="Y8" s="93">
        <v>34.268467715000682</v>
      </c>
      <c r="Z8" s="93">
        <v>22.605366581411793</v>
      </c>
      <c r="AA8" s="93">
        <v>18.984513306914295</v>
      </c>
      <c r="AB8" s="93">
        <v>25.535143491231107</v>
      </c>
      <c r="AC8" s="93">
        <v>25.028336833185271</v>
      </c>
      <c r="AD8" s="93">
        <v>30.865008771197616</v>
      </c>
      <c r="AE8" s="94">
        <v>32.571831939268193</v>
      </c>
      <c r="AF8"/>
      <c r="AG8"/>
    </row>
    <row r="9" spans="1:33" x14ac:dyDescent="0.5">
      <c r="A9" s="62" t="s">
        <v>27</v>
      </c>
      <c r="B9" s="92">
        <v>6.7976786105743079</v>
      </c>
      <c r="C9" s="93">
        <v>7.5852225744557629</v>
      </c>
      <c r="D9" s="93">
        <v>10.574315777772558</v>
      </c>
      <c r="E9" s="93">
        <v>9.0731488731723573</v>
      </c>
      <c r="F9" s="93">
        <v>9.1096219769585662</v>
      </c>
      <c r="G9" s="93">
        <v>7.8762223698310407</v>
      </c>
      <c r="H9" s="93">
        <v>6.6918089751272509</v>
      </c>
      <c r="I9" s="93">
        <v>7.4636872232445519</v>
      </c>
      <c r="J9" s="93">
        <v>6.0228853645500351</v>
      </c>
      <c r="K9" s="94">
        <v>7.4311262758104419</v>
      </c>
      <c r="L9" s="92">
        <v>5.71238572669803</v>
      </c>
      <c r="M9" s="93">
        <v>7.9282567042569259</v>
      </c>
      <c r="N9" s="93">
        <v>27.156885559389448</v>
      </c>
      <c r="O9" s="93">
        <v>6.8412139820497604</v>
      </c>
      <c r="P9" s="93">
        <v>5.8686403916269843</v>
      </c>
      <c r="Q9" s="93">
        <v>5.051663113802733</v>
      </c>
      <c r="R9" s="93">
        <v>7.7245464272318323</v>
      </c>
      <c r="S9" s="93">
        <v>7.7335256522012887</v>
      </c>
      <c r="T9" s="93">
        <v>6.6715362622088961</v>
      </c>
      <c r="U9" s="94">
        <v>27.23582405275614</v>
      </c>
      <c r="V9" s="92">
        <v>10.220188297027059</v>
      </c>
      <c r="W9" s="93">
        <v>8.5454566939802028</v>
      </c>
      <c r="X9" s="93">
        <v>6.9245482571139387</v>
      </c>
      <c r="Y9" s="93">
        <v>6.9377156282096886</v>
      </c>
      <c r="Z9" s="93">
        <v>5.8533507385211623</v>
      </c>
      <c r="AA9" s="93">
        <v>4.978286936928523</v>
      </c>
      <c r="AB9" s="93">
        <v>5.7262525893183138</v>
      </c>
      <c r="AC9" s="93">
        <v>5.182135818063303</v>
      </c>
      <c r="AD9" s="93">
        <v>5.3971104973369508</v>
      </c>
      <c r="AE9" s="94">
        <v>5.5303603594145123</v>
      </c>
      <c r="AF9"/>
      <c r="AG9"/>
    </row>
    <row r="10" spans="1:33" x14ac:dyDescent="0.5">
      <c r="A10" s="62" t="s">
        <v>28</v>
      </c>
      <c r="B10" s="92">
        <v>18.527213121124511</v>
      </c>
      <c r="C10" s="93">
        <v>12.569751070109739</v>
      </c>
      <c r="D10" s="93">
        <v>24.209564166398632</v>
      </c>
      <c r="E10" s="93">
        <v>25.175684079039101</v>
      </c>
      <c r="F10" s="93">
        <v>29.766297016659195</v>
      </c>
      <c r="G10" s="93">
        <v>48.865983757021226</v>
      </c>
      <c r="H10" s="93">
        <v>25.561059645123997</v>
      </c>
      <c r="I10" s="93">
        <v>39.9962262148969</v>
      </c>
      <c r="J10" s="93">
        <v>36.031973352252336</v>
      </c>
      <c r="K10" s="94">
        <v>33.127567387965868</v>
      </c>
      <c r="L10" s="92">
        <v>22.002901678076388</v>
      </c>
      <c r="M10" s="93">
        <v>28.019529164495694</v>
      </c>
      <c r="N10" s="93">
        <v>39.397356664712831</v>
      </c>
      <c r="O10" s="93">
        <v>29.569353883394189</v>
      </c>
      <c r="P10" s="93">
        <v>43.134684756064082</v>
      </c>
      <c r="Q10" s="93">
        <v>38.281257860618943</v>
      </c>
      <c r="R10" s="93">
        <v>23.400965197387158</v>
      </c>
      <c r="S10" s="93">
        <v>33.735160503178804</v>
      </c>
      <c r="T10" s="93">
        <v>39.85424134510049</v>
      </c>
      <c r="U10" s="94">
        <v>51.45957370042624</v>
      </c>
      <c r="V10" s="92">
        <v>17.988115419513544</v>
      </c>
      <c r="W10" s="93">
        <v>17.837785408765221</v>
      </c>
      <c r="X10" s="93">
        <v>40.550720530313399</v>
      </c>
      <c r="Y10" s="93">
        <v>41.306463767080615</v>
      </c>
      <c r="Z10" s="93">
        <v>13.12171295343432</v>
      </c>
      <c r="AA10" s="93">
        <v>13.449590103503059</v>
      </c>
      <c r="AB10" s="93">
        <v>35.692551903257154</v>
      </c>
      <c r="AC10" s="93">
        <v>24.535214090011788</v>
      </c>
      <c r="AD10" s="93">
        <v>12.144263194040487</v>
      </c>
      <c r="AE10" s="94">
        <v>20.979328539659679</v>
      </c>
      <c r="AF10"/>
      <c r="AG10"/>
    </row>
    <row r="11" spans="1:33" x14ac:dyDescent="0.5">
      <c r="A11" s="62" t="s">
        <v>29</v>
      </c>
      <c r="B11" s="92">
        <v>8.6367087491807606</v>
      </c>
      <c r="C11" s="93">
        <v>9.9506616441028033</v>
      </c>
      <c r="D11" s="93">
        <v>11.326030408198969</v>
      </c>
      <c r="E11" s="93">
        <v>12.534618001550154</v>
      </c>
      <c r="F11" s="93">
        <v>10.947398658025925</v>
      </c>
      <c r="G11" s="93">
        <v>9.1386163481906291</v>
      </c>
      <c r="H11" s="93">
        <v>8.1527681321943852</v>
      </c>
      <c r="I11" s="93">
        <v>9.4772637321445981</v>
      </c>
      <c r="J11" s="93">
        <v>8.9000899235479896</v>
      </c>
      <c r="K11" s="94">
        <v>7.8235518235356922</v>
      </c>
      <c r="L11" s="92">
        <v>9.8525651528865765</v>
      </c>
      <c r="M11" s="93">
        <v>10.395069063731826</v>
      </c>
      <c r="N11" s="93">
        <v>18.489513464026711</v>
      </c>
      <c r="O11" s="93">
        <v>9.6445551027403233</v>
      </c>
      <c r="P11" s="93">
        <v>7.5561391744780266</v>
      </c>
      <c r="Q11" s="93">
        <v>8.4223138290021637</v>
      </c>
      <c r="R11" s="93">
        <v>7.7313789615316262</v>
      </c>
      <c r="S11" s="93">
        <v>9.7252240056309791</v>
      </c>
      <c r="T11" s="93">
        <v>6.9786565384749917</v>
      </c>
      <c r="U11" s="94">
        <v>9.9873466592211759</v>
      </c>
      <c r="V11" s="92">
        <v>9.5925956589405654</v>
      </c>
      <c r="W11" s="93">
        <v>8.3128952425764453</v>
      </c>
      <c r="X11" s="93">
        <v>8.3487266818159558</v>
      </c>
      <c r="Y11" s="93">
        <v>9.4763799768171211</v>
      </c>
      <c r="Z11" s="93">
        <v>8.1442388696351014</v>
      </c>
      <c r="AA11" s="93">
        <v>7.6472137753390648</v>
      </c>
      <c r="AB11" s="93">
        <v>8.1171506926831043</v>
      </c>
      <c r="AC11" s="93">
        <v>8.7508755302887931</v>
      </c>
      <c r="AD11" s="93">
        <v>7.3887219553505341</v>
      </c>
      <c r="AE11" s="94">
        <v>9.2014153811653223</v>
      </c>
      <c r="AF11"/>
      <c r="AG11"/>
    </row>
    <row r="12" spans="1:33" x14ac:dyDescent="0.5">
      <c r="A12" s="62" t="s">
        <v>30</v>
      </c>
      <c r="B12" s="92">
        <v>499.25982478508689</v>
      </c>
      <c r="C12" s="93">
        <v>495.19174109787548</v>
      </c>
      <c r="D12" s="93">
        <v>445.91350317829045</v>
      </c>
      <c r="E12" s="93">
        <v>456.87041744457497</v>
      </c>
      <c r="F12" s="93">
        <v>342.94881229901591</v>
      </c>
      <c r="G12" s="93">
        <v>413.86022571650142</v>
      </c>
      <c r="H12" s="93">
        <v>325.07250458174644</v>
      </c>
      <c r="I12" s="93">
        <v>380.12917207257635</v>
      </c>
      <c r="J12" s="93">
        <v>452.5530151541152</v>
      </c>
      <c r="K12" s="94">
        <v>395.52067276477794</v>
      </c>
      <c r="L12" s="92">
        <v>583.86946323521568</v>
      </c>
      <c r="M12" s="93">
        <v>555.12526669261547</v>
      </c>
      <c r="N12" s="93">
        <v>489.45813797455645</v>
      </c>
      <c r="O12" s="93">
        <v>498.79004632899745</v>
      </c>
      <c r="P12" s="93">
        <v>344.15957654659042</v>
      </c>
      <c r="Q12" s="93">
        <v>360.67324662732631</v>
      </c>
      <c r="R12" s="93">
        <v>366.44917568174475</v>
      </c>
      <c r="S12" s="93">
        <v>417.99977743917555</v>
      </c>
      <c r="T12" s="93">
        <v>380.85736816686136</v>
      </c>
      <c r="U12" s="94">
        <v>446.92641494062354</v>
      </c>
      <c r="V12" s="92">
        <v>607.29740622504073</v>
      </c>
      <c r="W12" s="93">
        <v>556.14171199966313</v>
      </c>
      <c r="X12" s="93">
        <v>508.2898530811936</v>
      </c>
      <c r="Y12" s="93">
        <v>561.59322744706333</v>
      </c>
      <c r="Z12" s="93">
        <v>408.15449505551595</v>
      </c>
      <c r="AA12" s="93">
        <v>406.63658004679576</v>
      </c>
      <c r="AB12" s="93">
        <v>656.32005966044755</v>
      </c>
      <c r="AC12" s="93">
        <v>560.88693821975085</v>
      </c>
      <c r="AD12" s="93">
        <v>694.79010570423611</v>
      </c>
      <c r="AE12" s="94">
        <v>742.59848467124129</v>
      </c>
      <c r="AF12"/>
      <c r="AG12"/>
    </row>
    <row r="13" spans="1:33" x14ac:dyDescent="0.5">
      <c r="A13" s="62" t="s">
        <v>31</v>
      </c>
      <c r="B13" s="92">
        <v>2.8057094563152671</v>
      </c>
      <c r="C13" s="93">
        <v>3.094586835881644</v>
      </c>
      <c r="D13" s="93">
        <v>4.2761488083712926</v>
      </c>
      <c r="E13" s="93">
        <v>2.6930908176386525</v>
      </c>
      <c r="F13" s="93">
        <v>4.6622133635095233</v>
      </c>
      <c r="G13" s="93">
        <v>1.7973524580412874</v>
      </c>
      <c r="H13" s="93">
        <v>1.183752616223805</v>
      </c>
      <c r="I13" s="93">
        <v>1.19075129146582</v>
      </c>
      <c r="J13" s="93">
        <v>1.3079991825067059</v>
      </c>
      <c r="K13" s="94">
        <v>1.5566603672500268</v>
      </c>
      <c r="L13" s="92">
        <v>3.2082904585632428</v>
      </c>
      <c r="M13" s="93">
        <v>4.0791366233038353</v>
      </c>
      <c r="N13" s="93">
        <v>7.0006946569430371</v>
      </c>
      <c r="O13" s="93">
        <v>2.8816971691313977</v>
      </c>
      <c r="P13" s="93">
        <v>2.8560715460496517</v>
      </c>
      <c r="Q13" s="93">
        <v>2.5920387564969287</v>
      </c>
      <c r="R13" s="93">
        <v>1.1736500581417191</v>
      </c>
      <c r="S13" s="93">
        <v>0.94040971847655996</v>
      </c>
      <c r="T13" s="93">
        <v>0.6620081909298785</v>
      </c>
      <c r="U13" s="94">
        <v>1.6913040560046178</v>
      </c>
      <c r="V13" s="92">
        <v>4.2743109028506039</v>
      </c>
      <c r="W13" s="93">
        <v>3.5709147867061626</v>
      </c>
      <c r="X13" s="93">
        <v>2.8933163063931455</v>
      </c>
      <c r="Y13" s="93">
        <v>2.8787765118722115</v>
      </c>
      <c r="Z13" s="93">
        <v>2.0644428560354982</v>
      </c>
      <c r="AA13" s="93">
        <v>2.2433746545991733</v>
      </c>
      <c r="AB13" s="93">
        <v>1.1138696533120618</v>
      </c>
      <c r="AC13" s="93">
        <v>1.2372850906838777</v>
      </c>
      <c r="AD13" s="93">
        <v>0.91500562491185533</v>
      </c>
      <c r="AE13" s="94">
        <v>1.003743064399611</v>
      </c>
      <c r="AF13"/>
      <c r="AG13"/>
    </row>
    <row r="14" spans="1:33" x14ac:dyDescent="0.5">
      <c r="A14" s="62" t="s">
        <v>32</v>
      </c>
      <c r="B14" s="92">
        <v>18.749975831966356</v>
      </c>
      <c r="C14" s="93">
        <v>12.252684502166161</v>
      </c>
      <c r="D14" s="93">
        <v>24.109674016390393</v>
      </c>
      <c r="E14" s="93">
        <v>25.280953056918214</v>
      </c>
      <c r="F14" s="93">
        <v>30.002538625660634</v>
      </c>
      <c r="G14" s="93">
        <v>48.429470607070741</v>
      </c>
      <c r="H14" s="93">
        <v>25.445420433927168</v>
      </c>
      <c r="I14" s="93">
        <v>41.185483553648595</v>
      </c>
      <c r="J14" s="93">
        <v>35.396934140116649</v>
      </c>
      <c r="K14" s="94">
        <v>32.314391367058725</v>
      </c>
      <c r="L14" s="92">
        <v>21.829177694707223</v>
      </c>
      <c r="M14" s="93">
        <v>26.862456354482173</v>
      </c>
      <c r="N14" s="93">
        <v>38.448021302093963</v>
      </c>
      <c r="O14" s="93">
        <v>29.862107293603525</v>
      </c>
      <c r="P14" s="93">
        <v>42.528370357838703</v>
      </c>
      <c r="Q14" s="93">
        <v>38.004350360162029</v>
      </c>
      <c r="R14" s="93">
        <v>22.720276602953444</v>
      </c>
      <c r="S14" s="93">
        <v>33.228625077817114</v>
      </c>
      <c r="T14" s="93">
        <v>39.675021168474963</v>
      </c>
      <c r="U14" s="94">
        <v>51.385685007772054</v>
      </c>
      <c r="V14" s="92">
        <v>18.209125322539055</v>
      </c>
      <c r="W14" s="93">
        <v>18.0999675252584</v>
      </c>
      <c r="X14" s="93">
        <v>39.953512864368236</v>
      </c>
      <c r="Y14" s="93">
        <v>41.411593422809574</v>
      </c>
      <c r="Z14" s="93">
        <v>13.198275889407993</v>
      </c>
      <c r="AA14" s="93">
        <v>14.025877614412609</v>
      </c>
      <c r="AB14" s="93">
        <v>35.888808641375192</v>
      </c>
      <c r="AC14" s="93">
        <v>25.055662072724186</v>
      </c>
      <c r="AD14" s="93">
        <v>12.380966599080576</v>
      </c>
      <c r="AE14" s="94">
        <v>20.868435197276391</v>
      </c>
      <c r="AF14"/>
      <c r="AG14"/>
    </row>
    <row r="15" spans="1:33" x14ac:dyDescent="0.5">
      <c r="A15" s="62" t="s">
        <v>33</v>
      </c>
      <c r="B15" s="92">
        <v>1.9675869820440963</v>
      </c>
      <c r="C15" s="93">
        <v>1.4300685186805109</v>
      </c>
      <c r="D15" s="93">
        <v>3.0048469764919288</v>
      </c>
      <c r="E15" s="93">
        <v>3.0039758576814344</v>
      </c>
      <c r="F15" s="93">
        <v>1.2955184983361576</v>
      </c>
      <c r="G15" s="93">
        <v>2.1431088883822014</v>
      </c>
      <c r="H15" s="93">
        <v>1.1627977474459044</v>
      </c>
      <c r="I15" s="93">
        <v>1.2836674186360324</v>
      </c>
      <c r="J15" s="93">
        <v>0.79232628575664688</v>
      </c>
      <c r="K15" s="94">
        <v>1.0758857895503098</v>
      </c>
      <c r="L15" s="92">
        <v>1.3959419559388386</v>
      </c>
      <c r="M15" s="93">
        <v>1.53630343116321</v>
      </c>
      <c r="N15" s="93">
        <v>9.0565896491449163</v>
      </c>
      <c r="O15" s="93">
        <v>1.2942490577171577</v>
      </c>
      <c r="P15" s="93">
        <v>1.2379623981715611</v>
      </c>
      <c r="Q15" s="93">
        <v>1.1434253847322557</v>
      </c>
      <c r="R15" s="93">
        <v>1.4427483267016072</v>
      </c>
      <c r="S15" s="93">
        <v>0.98402034059418753</v>
      </c>
      <c r="T15" s="93">
        <v>0.8767389138776347</v>
      </c>
      <c r="U15" s="94">
        <v>1.7823449097101314</v>
      </c>
      <c r="V15" s="92">
        <v>2.0933948669196889</v>
      </c>
      <c r="W15" s="93">
        <v>1.7053668516165783</v>
      </c>
      <c r="X15" s="93">
        <v>2.044673493147219</v>
      </c>
      <c r="Y15" s="93">
        <v>1.8703228128533127</v>
      </c>
      <c r="Z15" s="93">
        <v>1.3735447485922379</v>
      </c>
      <c r="AA15" s="93">
        <v>0.86902034267358397</v>
      </c>
      <c r="AB15" s="93">
        <v>0.72282073468399199</v>
      </c>
      <c r="AC15" s="93">
        <v>1.7466715883057977</v>
      </c>
      <c r="AD15" s="93">
        <v>0.70454055109995295</v>
      </c>
      <c r="AE15" s="94">
        <v>0.84930453493894953</v>
      </c>
      <c r="AF15"/>
      <c r="AG15"/>
    </row>
    <row r="16" spans="1:33" x14ac:dyDescent="0.5">
      <c r="A16" s="62" t="s">
        <v>34</v>
      </c>
      <c r="B16" s="92">
        <v>19.499694872931844</v>
      </c>
      <c r="C16" s="93">
        <v>12.807190486042316</v>
      </c>
      <c r="D16" s="93">
        <v>13.619432521079696</v>
      </c>
      <c r="E16" s="93">
        <v>7.0005645343636518</v>
      </c>
      <c r="F16" s="93">
        <v>13.237756818450867</v>
      </c>
      <c r="G16" s="93">
        <v>11.611414397869078</v>
      </c>
      <c r="H16" s="93">
        <v>6.9841354011039574</v>
      </c>
      <c r="I16" s="93">
        <v>8.9970701532611717</v>
      </c>
      <c r="J16" s="93">
        <v>8.9958270390537685</v>
      </c>
      <c r="K16" s="94">
        <v>8.0599945079850333</v>
      </c>
      <c r="L16" s="92">
        <v>17.895588458265543</v>
      </c>
      <c r="M16" s="93">
        <v>22.70780497409287</v>
      </c>
      <c r="N16" s="93">
        <v>13.463163172474264</v>
      </c>
      <c r="O16" s="93">
        <v>17.505972014186423</v>
      </c>
      <c r="P16" s="93">
        <v>12.491363965754308</v>
      </c>
      <c r="Q16" s="93">
        <v>19.007378655085489</v>
      </c>
      <c r="R16" s="93">
        <v>11.592105357965966</v>
      </c>
      <c r="S16" s="93">
        <v>14.177800654241333</v>
      </c>
      <c r="T16" s="93">
        <v>7.6640785204440007</v>
      </c>
      <c r="U16" s="94">
        <v>10.273896552045295</v>
      </c>
      <c r="V16" s="92">
        <v>7.2200214164946308</v>
      </c>
      <c r="W16" s="93">
        <v>11.180646654217858</v>
      </c>
      <c r="X16" s="93">
        <v>10.509627566536192</v>
      </c>
      <c r="Y16" s="93">
        <v>11.865993550548382</v>
      </c>
      <c r="Z16" s="93">
        <v>6.6142656061577094</v>
      </c>
      <c r="AA16" s="93">
        <v>11.329748430000262</v>
      </c>
      <c r="AB16" s="93">
        <v>5.1917562553287544</v>
      </c>
      <c r="AC16" s="93">
        <v>5.9192613435669132</v>
      </c>
      <c r="AD16" s="93">
        <v>4.8346673076973001</v>
      </c>
      <c r="AE16" s="94">
        <v>6.5754424334958204</v>
      </c>
      <c r="AF16"/>
      <c r="AG16"/>
    </row>
    <row r="17" spans="1:33" x14ac:dyDescent="0.5">
      <c r="A17" s="62" t="s">
        <v>35</v>
      </c>
      <c r="B17" s="92">
        <v>4.4748592675937671</v>
      </c>
      <c r="C17" s="93">
        <v>4.7374145688041951</v>
      </c>
      <c r="D17" s="93">
        <v>4.1511655403313741</v>
      </c>
      <c r="E17" s="93">
        <v>5.66194219587815</v>
      </c>
      <c r="F17" s="93">
        <v>2.9049918538694555</v>
      </c>
      <c r="G17" s="93">
        <v>2.7491231224995629</v>
      </c>
      <c r="H17" s="93">
        <v>2.2217338210602704</v>
      </c>
      <c r="I17" s="93">
        <v>2.3579695201881137</v>
      </c>
      <c r="J17" s="93">
        <v>2.0542158054886417</v>
      </c>
      <c r="K17" s="94">
        <v>1.9103235077441534</v>
      </c>
      <c r="L17" s="92">
        <v>4.8030297844182019</v>
      </c>
      <c r="M17" s="93">
        <v>5.1842853341928281</v>
      </c>
      <c r="N17" s="93">
        <v>10.126676473880519</v>
      </c>
      <c r="O17" s="93">
        <v>3.6359866534373078</v>
      </c>
      <c r="P17" s="93">
        <v>2.3966898220094421</v>
      </c>
      <c r="Q17" s="93">
        <v>2.3904319395529687</v>
      </c>
      <c r="R17" s="93">
        <v>2.6160367821720034</v>
      </c>
      <c r="S17" s="93">
        <v>2.7723950017823835</v>
      </c>
      <c r="T17" s="93">
        <v>2.1652179785699013</v>
      </c>
      <c r="U17" s="94">
        <v>2.9107149918750883</v>
      </c>
      <c r="V17" s="92">
        <v>5.978119880329019</v>
      </c>
      <c r="W17" s="93">
        <v>4.6080357355423169</v>
      </c>
      <c r="X17" s="93">
        <v>3.9100533996025892</v>
      </c>
      <c r="Y17" s="93">
        <v>3.8054687822351951</v>
      </c>
      <c r="Z17" s="93">
        <v>3.9597367481696133</v>
      </c>
      <c r="AA17" s="93">
        <v>3.4970204024794294</v>
      </c>
      <c r="AB17" s="93">
        <v>3.894562867076695</v>
      </c>
      <c r="AC17" s="93">
        <v>3.8431000525942918</v>
      </c>
      <c r="AD17" s="93">
        <v>4.9750378549862866</v>
      </c>
      <c r="AE17" s="94">
        <v>5.0925008157072496</v>
      </c>
      <c r="AF17"/>
      <c r="AG17"/>
    </row>
    <row r="18" spans="1:33" x14ac:dyDescent="0.5">
      <c r="A18" s="62" t="s">
        <v>50</v>
      </c>
      <c r="B18" s="92">
        <v>2.0529443801196288</v>
      </c>
      <c r="C18" s="93">
        <v>2.2998739549886111</v>
      </c>
      <c r="D18" s="93">
        <v>2.1643258657089519</v>
      </c>
      <c r="E18" s="93">
        <v>1.9912911198636776</v>
      </c>
      <c r="F18" s="93">
        <v>1.8495060967462529</v>
      </c>
      <c r="G18" s="93">
        <v>1.3007327498838552</v>
      </c>
      <c r="H18" s="93">
        <v>2.2787661992693251</v>
      </c>
      <c r="I18" s="93">
        <v>2.0009493375181022</v>
      </c>
      <c r="J18" s="93">
        <v>1.6458071317736345</v>
      </c>
      <c r="K18" s="94">
        <v>1.5677647047623544</v>
      </c>
      <c r="L18" s="92">
        <v>2.698539256957118</v>
      </c>
      <c r="M18" s="93">
        <v>2.8919680240431536</v>
      </c>
      <c r="N18" s="93">
        <v>2.7008813373794704</v>
      </c>
      <c r="O18" s="93">
        <v>2.2493782837669989</v>
      </c>
      <c r="P18" s="93">
        <v>1.4799493029130946</v>
      </c>
      <c r="Q18" s="93">
        <v>1.738705993847584</v>
      </c>
      <c r="R18" s="93">
        <v>2.1234880932640277</v>
      </c>
      <c r="S18" s="93">
        <v>2.2204257753627585</v>
      </c>
      <c r="T18" s="93">
        <v>1.3939111035210787</v>
      </c>
      <c r="U18" s="94">
        <v>2.2203431914895635</v>
      </c>
      <c r="V18" s="92">
        <v>1.8681610495390422</v>
      </c>
      <c r="W18" s="93">
        <v>1.5980706501307662</v>
      </c>
      <c r="X18" s="93">
        <v>1.480116754921609</v>
      </c>
      <c r="Y18" s="93">
        <v>1.3925598918903284</v>
      </c>
      <c r="Z18" s="93">
        <v>1.4304766064863412</v>
      </c>
      <c r="AA18" s="93">
        <v>1.5115779401527416</v>
      </c>
      <c r="AB18" s="93">
        <v>1.2959356833379232</v>
      </c>
      <c r="AC18" s="93">
        <v>1.1139571621920732</v>
      </c>
      <c r="AD18" s="93">
        <v>0.65322348877230207</v>
      </c>
      <c r="AE18" s="94">
        <v>0.41486913745395571</v>
      </c>
      <c r="AF18"/>
      <c r="AG18"/>
    </row>
    <row r="19" spans="1:33" x14ac:dyDescent="0.5">
      <c r="A19" s="62" t="s">
        <v>36</v>
      </c>
      <c r="B19" s="92">
        <v>2.9898921563442871</v>
      </c>
      <c r="C19" s="93">
        <v>2.2381001890632986</v>
      </c>
      <c r="D19" s="93">
        <v>2.6006561676754361</v>
      </c>
      <c r="E19" s="93">
        <v>2.7929448445850587</v>
      </c>
      <c r="F19" s="93">
        <v>1.9895043316986922</v>
      </c>
      <c r="G19" s="93">
        <v>2.1119826295062643</v>
      </c>
      <c r="H19" s="93">
        <v>2.3459999851410678</v>
      </c>
      <c r="I19" s="93">
        <v>2.67340099768857</v>
      </c>
      <c r="J19" s="93">
        <v>1.7243353297864941</v>
      </c>
      <c r="K19" s="94">
        <v>1.6969016217264228</v>
      </c>
      <c r="L19" s="92">
        <v>2.2679864029462471</v>
      </c>
      <c r="M19" s="93">
        <v>2.4939674278851771</v>
      </c>
      <c r="N19" s="93">
        <v>6.4065510042196703</v>
      </c>
      <c r="O19" s="93">
        <v>1.6709592666818285</v>
      </c>
      <c r="P19" s="93">
        <v>1.4861095118987069</v>
      </c>
      <c r="Q19" s="93">
        <v>1.4062549195370277</v>
      </c>
      <c r="R19" s="93">
        <v>1.7279566891231408</v>
      </c>
      <c r="S19" s="93">
        <v>1.7431780040507516</v>
      </c>
      <c r="T19" s="93">
        <v>1.1984238306431041</v>
      </c>
      <c r="U19" s="94">
        <v>1.9494430552357143</v>
      </c>
      <c r="V19" s="92">
        <v>3.0356037061093044</v>
      </c>
      <c r="W19" s="93">
        <v>2.9988743324181528</v>
      </c>
      <c r="X19" s="93">
        <v>2.3503695742461348</v>
      </c>
      <c r="Y19" s="93">
        <v>2.7047214500331735</v>
      </c>
      <c r="Z19" s="93">
        <v>2.3034546639394353</v>
      </c>
      <c r="AA19" s="93">
        <v>1.7751957015805495</v>
      </c>
      <c r="AB19" s="93">
        <v>2.6024209546968891</v>
      </c>
      <c r="AC19" s="93">
        <v>2.0797480904239385</v>
      </c>
      <c r="AD19" s="93">
        <v>1.9630398999922287</v>
      </c>
      <c r="AE19" s="94">
        <v>2.4600783500401167</v>
      </c>
      <c r="AF19"/>
      <c r="AG19"/>
    </row>
    <row r="20" spans="1:33" x14ac:dyDescent="0.5">
      <c r="A20" s="62" t="s">
        <v>37</v>
      </c>
      <c r="B20" s="92">
        <v>3.1112347055706935</v>
      </c>
      <c r="C20" s="93">
        <v>2.7531430829751948</v>
      </c>
      <c r="D20" s="93">
        <v>3.0818565742588708</v>
      </c>
      <c r="E20" s="93">
        <v>3.8506293039422812</v>
      </c>
      <c r="F20" s="93">
        <v>2.503531430493978</v>
      </c>
      <c r="G20" s="93">
        <v>2.0402537474670743</v>
      </c>
      <c r="H20" s="93">
        <v>1.7968398465738789</v>
      </c>
      <c r="I20" s="93">
        <v>2.3252467429453532</v>
      </c>
      <c r="J20" s="93">
        <v>1.5050887728077753</v>
      </c>
      <c r="K20" s="94">
        <v>1.3423793762095826</v>
      </c>
      <c r="L20" s="92">
        <v>3.0861916531760865</v>
      </c>
      <c r="M20" s="93">
        <v>3.4775306575060183</v>
      </c>
      <c r="N20" s="93">
        <v>7.6776573194715194</v>
      </c>
      <c r="O20" s="93">
        <v>2.4209602951800919</v>
      </c>
      <c r="P20" s="93">
        <v>1.6330972073764718</v>
      </c>
      <c r="Q20" s="93">
        <v>2.0968175111245122</v>
      </c>
      <c r="R20" s="93">
        <v>1.9642809761005986</v>
      </c>
      <c r="S20" s="93">
        <v>2.1594191649171357</v>
      </c>
      <c r="T20" s="93">
        <v>1.5061824547826628</v>
      </c>
      <c r="U20" s="94">
        <v>2.4622623530487058</v>
      </c>
      <c r="V20" s="92">
        <v>4.1242022942148786</v>
      </c>
      <c r="W20" s="93">
        <v>3.3527688788861809</v>
      </c>
      <c r="X20" s="93">
        <v>2.6264580997723472</v>
      </c>
      <c r="Y20" s="93">
        <v>2.5682877846798826</v>
      </c>
      <c r="Z20" s="93">
        <v>2.5885644515484501</v>
      </c>
      <c r="AA20" s="93">
        <v>2.094136545201855</v>
      </c>
      <c r="AB20" s="93">
        <v>2.280918081337632</v>
      </c>
      <c r="AC20" s="93">
        <v>2.3263724166103272</v>
      </c>
      <c r="AD20" s="93">
        <v>2.2519852394771562</v>
      </c>
      <c r="AE20" s="94">
        <v>2.8699909699566755</v>
      </c>
      <c r="AF20"/>
      <c r="AG20"/>
    </row>
    <row r="21" spans="1:33" x14ac:dyDescent="0.5">
      <c r="A21" s="62" t="s">
        <v>38</v>
      </c>
      <c r="B21" s="92">
        <v>3.4803894157184709</v>
      </c>
      <c r="C21" s="93">
        <v>3.457646603834887</v>
      </c>
      <c r="D21" s="93">
        <v>3.3739063806214458</v>
      </c>
      <c r="E21" s="93">
        <v>4.1653766319409211</v>
      </c>
      <c r="F21" s="93">
        <v>2.1506397908856392</v>
      </c>
      <c r="G21" s="93">
        <v>2.1665909723253249</v>
      </c>
      <c r="H21" s="93">
        <v>2.7998434311745308</v>
      </c>
      <c r="I21" s="93">
        <v>2.8610580490568931</v>
      </c>
      <c r="J21" s="93">
        <v>2.2229048204945703</v>
      </c>
      <c r="K21" s="94">
        <v>2.0660278528949769</v>
      </c>
      <c r="L21" s="92">
        <v>3.8266409381396027</v>
      </c>
      <c r="M21" s="93">
        <v>4.0039340510490176</v>
      </c>
      <c r="N21" s="93">
        <v>7.5348026821834084</v>
      </c>
      <c r="O21" s="93">
        <v>2.9280581719783334</v>
      </c>
      <c r="P21" s="93">
        <v>2.2748709052006704</v>
      </c>
      <c r="Q21" s="93">
        <v>2.1925054068183116</v>
      </c>
      <c r="R21" s="93">
        <v>2.6629390782914402</v>
      </c>
      <c r="S21" s="93">
        <v>2.4361734224672555</v>
      </c>
      <c r="T21" s="93">
        <v>2.3283889924604204</v>
      </c>
      <c r="U21" s="94">
        <v>2.6692559193648075</v>
      </c>
      <c r="V21" s="92">
        <v>4.0658766207135066</v>
      </c>
      <c r="W21" s="93">
        <v>3.2175411876276434</v>
      </c>
      <c r="X21" s="93">
        <v>2.8639923627161767</v>
      </c>
      <c r="Y21" s="93">
        <v>3.2703349826727748</v>
      </c>
      <c r="Z21" s="93">
        <v>4.1062328139283855</v>
      </c>
      <c r="AA21" s="93">
        <v>3.3089744923218705</v>
      </c>
      <c r="AB21" s="93">
        <v>3.5853157753327598</v>
      </c>
      <c r="AC21" s="93">
        <v>3.6580503860561886</v>
      </c>
      <c r="AD21" s="93">
        <v>3.6757252688067945</v>
      </c>
      <c r="AE21" s="94">
        <v>3.6666858891642091</v>
      </c>
      <c r="AF21"/>
      <c r="AG21"/>
    </row>
    <row r="22" spans="1:33" x14ac:dyDescent="0.5">
      <c r="A22" s="62" t="s">
        <v>39</v>
      </c>
      <c r="B22" s="92">
        <v>3.1455428097274871</v>
      </c>
      <c r="C22" s="93">
        <v>2.3874112052655545</v>
      </c>
      <c r="D22" s="93">
        <v>2.8851966891712255</v>
      </c>
      <c r="E22" s="93">
        <v>3.3080633987387573</v>
      </c>
      <c r="F22" s="93">
        <v>2.3249559214238587</v>
      </c>
      <c r="G22" s="93">
        <v>1.9147929911413664</v>
      </c>
      <c r="H22" s="93">
        <v>3.1269259965431702</v>
      </c>
      <c r="I22" s="93">
        <v>3.4033582303114627</v>
      </c>
      <c r="J22" s="93">
        <v>2.1913583615910581</v>
      </c>
      <c r="K22" s="94">
        <v>2.09381432583081</v>
      </c>
      <c r="L22" s="92">
        <v>2.2979012482923511</v>
      </c>
      <c r="M22" s="93">
        <v>3.0102736445071265</v>
      </c>
      <c r="N22" s="93">
        <v>7.5483919395088561</v>
      </c>
      <c r="O22" s="93">
        <v>2.0183638969322604</v>
      </c>
      <c r="P22" s="93">
        <v>2.0150979480338083</v>
      </c>
      <c r="Q22" s="93">
        <v>2.0060216204155918</v>
      </c>
      <c r="R22" s="93">
        <v>2.8198501167270278</v>
      </c>
      <c r="S22" s="93">
        <v>2.6183322177036801</v>
      </c>
      <c r="T22" s="93">
        <v>2.0797843103960014</v>
      </c>
      <c r="U22" s="94">
        <v>2.9622815460409364</v>
      </c>
      <c r="V22" s="92">
        <v>3.5308428346394503</v>
      </c>
      <c r="W22" s="93">
        <v>3.0745609649063437</v>
      </c>
      <c r="X22" s="93">
        <v>2.66539991690335</v>
      </c>
      <c r="Y22" s="93">
        <v>2.8767541505112662</v>
      </c>
      <c r="Z22" s="93">
        <v>2.3601222398216608</v>
      </c>
      <c r="AA22" s="93">
        <v>2.1804480645993727</v>
      </c>
      <c r="AB22" s="93">
        <v>2.2205518952201801</v>
      </c>
      <c r="AC22" s="93">
        <v>2.2694439235911426</v>
      </c>
      <c r="AD22" s="93">
        <v>1.8199275002882487</v>
      </c>
      <c r="AE22" s="94">
        <v>2.1612984290588013</v>
      </c>
      <c r="AF22"/>
      <c r="AG22"/>
    </row>
    <row r="23" spans="1:33" x14ac:dyDescent="0.5">
      <c r="A23" s="63" t="s">
        <v>53</v>
      </c>
      <c r="B23" s="95">
        <v>1.2272383965077855</v>
      </c>
      <c r="C23" s="96">
        <v>0.96590372080266951</v>
      </c>
      <c r="D23" s="96">
        <v>0.95040429869198195</v>
      </c>
      <c r="E23" s="96">
        <v>1.2185181287268596</v>
      </c>
      <c r="F23" s="96">
        <v>0.8667440621165855</v>
      </c>
      <c r="G23" s="96">
        <v>0.79035941811237154</v>
      </c>
      <c r="H23" s="96">
        <v>0.95704423770885105</v>
      </c>
      <c r="I23" s="96">
        <v>1.0220877349308217</v>
      </c>
      <c r="J23" s="96">
        <v>0.84704478713853926</v>
      </c>
      <c r="K23" s="97">
        <v>0.87734603738805483</v>
      </c>
      <c r="L23" s="95">
        <v>0.88894534810509118</v>
      </c>
      <c r="M23" s="96">
        <v>1.0649945537731003</v>
      </c>
      <c r="N23" s="96">
        <v>3.1109697120766424</v>
      </c>
      <c r="O23" s="96">
        <v>0.79588336583996444</v>
      </c>
      <c r="P23" s="96">
        <v>0.75990299113085724</v>
      </c>
      <c r="Q23" s="96">
        <v>0.85787074303969202</v>
      </c>
      <c r="R23" s="96">
        <v>1.0800899333616103</v>
      </c>
      <c r="S23" s="96">
        <v>0.92630270255530323</v>
      </c>
      <c r="T23" s="96">
        <v>0.867200351985976</v>
      </c>
      <c r="U23" s="97">
        <v>1.2121737379554129</v>
      </c>
      <c r="V23" s="95">
        <v>1.3240608640429334</v>
      </c>
      <c r="W23" s="96">
        <v>1.3133421647603962</v>
      </c>
      <c r="X23" s="96">
        <v>1.1034935349209571</v>
      </c>
      <c r="Y23" s="96">
        <v>1.0335364177810455</v>
      </c>
      <c r="Z23" s="96">
        <v>0.66040457559191446</v>
      </c>
      <c r="AA23" s="96">
        <v>0.65872518959806736</v>
      </c>
      <c r="AB23" s="96">
        <v>0.57382900305458506</v>
      </c>
      <c r="AC23" s="96">
        <v>0.58520186533095742</v>
      </c>
      <c r="AD23" s="96">
        <v>0.49548899196263591</v>
      </c>
      <c r="AE23" s="97">
        <v>0.61899824968714534</v>
      </c>
      <c r="AF23"/>
      <c r="AG23"/>
    </row>
    <row r="24" spans="1:33" ht="29" thickBot="1" x14ac:dyDescent="0.55000000000000004">
      <c r="A24" s="67" t="s">
        <v>219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3"/>
      <c r="AF24"/>
      <c r="AG24"/>
    </row>
    <row r="25" spans="1:33" ht="14.7" thickBot="1" x14ac:dyDescent="0.55000000000000004">
      <c r="A25" s="64" t="s">
        <v>106</v>
      </c>
      <c r="B25" s="103">
        <f t="shared" ref="B25:U25" si="0">SUM(B5:B23)</f>
        <v>685.66315140978611</v>
      </c>
      <c r="C25" s="104">
        <f t="shared" si="0"/>
        <v>661.82711104167834</v>
      </c>
      <c r="D25" s="104">
        <f t="shared" si="0"/>
        <v>651.95421965227899</v>
      </c>
      <c r="E25" s="104">
        <f t="shared" si="0"/>
        <v>675.01280732773819</v>
      </c>
      <c r="F25" s="104">
        <f t="shared" si="0"/>
        <v>516.62284731654358</v>
      </c>
      <c r="G25" s="104">
        <f t="shared" si="0"/>
        <v>614.13681798078528</v>
      </c>
      <c r="H25" s="104">
        <f t="shared" si="0"/>
        <v>444.52888381334043</v>
      </c>
      <c r="I25" s="104">
        <f t="shared" si="0"/>
        <v>536.3829673027268</v>
      </c>
      <c r="J25" s="104">
        <f t="shared" si="0"/>
        <v>598.00593055669538</v>
      </c>
      <c r="K25" s="105">
        <f t="shared" si="0"/>
        <v>530.03082594770217</v>
      </c>
      <c r="L25" s="103">
        <f t="shared" si="0"/>
        <v>787.31575550686</v>
      </c>
      <c r="M25" s="104">
        <f t="shared" si="0"/>
        <v>779.67469823784097</v>
      </c>
      <c r="N25" s="104">
        <f t="shared" si="0"/>
        <v>856.76822438591694</v>
      </c>
      <c r="O25" s="104">
        <f t="shared" si="0"/>
        <v>690.69082967852353</v>
      </c>
      <c r="P25" s="104">
        <f t="shared" si="0"/>
        <v>511.34417598611009</v>
      </c>
      <c r="Q25" s="104">
        <f t="shared" si="0"/>
        <v>534.28343966300918</v>
      </c>
      <c r="R25" s="104">
        <f t="shared" si="0"/>
        <v>507.5811684846181</v>
      </c>
      <c r="S25" s="104">
        <f t="shared" si="0"/>
        <v>584.54750047092466</v>
      </c>
      <c r="T25" s="104">
        <f t="shared" si="0"/>
        <v>538.34412438441166</v>
      </c>
      <c r="U25" s="105">
        <f t="shared" si="0"/>
        <v>673.84782468265666</v>
      </c>
      <c r="V25" s="106">
        <f t="shared" ref="V25:AE25" si="1">SUM(V5:V23)</f>
        <v>796.65368570286296</v>
      </c>
      <c r="W25" s="106">
        <f t="shared" si="1"/>
        <v>735.53052456410774</v>
      </c>
      <c r="X25" s="106">
        <f t="shared" si="1"/>
        <v>724.94117433342592</v>
      </c>
      <c r="Y25" s="106">
        <f t="shared" si="1"/>
        <v>781.88671147852972</v>
      </c>
      <c r="Z25" s="106">
        <f t="shared" si="1"/>
        <v>533.29332972109137</v>
      </c>
      <c r="AA25" s="106">
        <f t="shared" si="1"/>
        <v>526.5328367438824</v>
      </c>
      <c r="AB25" s="106">
        <f t="shared" si="1"/>
        <v>833.71809305402144</v>
      </c>
      <c r="AC25" s="106">
        <f t="shared" si="1"/>
        <v>720.55962200731028</v>
      </c>
      <c r="AD25" s="106">
        <f t="shared" si="1"/>
        <v>836.75429534520015</v>
      </c>
      <c r="AE25" s="107">
        <f t="shared" si="1"/>
        <v>915.52362521651673</v>
      </c>
      <c r="AF25"/>
      <c r="AG25"/>
    </row>
    <row r="26" spans="1:33" x14ac:dyDescent="0.5">
      <c r="AE26" s="42"/>
      <c r="AF26"/>
      <c r="AG26"/>
    </row>
    <row r="27" spans="1:33" ht="42.75" customHeight="1" thickBot="1" x14ac:dyDescent="0.55000000000000004">
      <c r="A27" s="48" t="s">
        <v>109</v>
      </c>
      <c r="AE27" s="42"/>
      <c r="AF27"/>
      <c r="AG27"/>
    </row>
    <row r="28" spans="1:33" ht="14.7" thickBot="1" x14ac:dyDescent="0.55000000000000004">
      <c r="B28" s="53" t="s">
        <v>202</v>
      </c>
      <c r="C28" s="55" t="s">
        <v>110</v>
      </c>
      <c r="D28" s="53" t="s">
        <v>203</v>
      </c>
      <c r="E28" s="55" t="s">
        <v>110</v>
      </c>
      <c r="F28" s="53" t="s">
        <v>204</v>
      </c>
      <c r="G28" s="55" t="s">
        <v>110</v>
      </c>
      <c r="H28" s="53" t="s">
        <v>205</v>
      </c>
      <c r="I28" s="55" t="s">
        <v>110</v>
      </c>
      <c r="J28" s="53" t="s">
        <v>206</v>
      </c>
      <c r="K28" s="55" t="s">
        <v>110</v>
      </c>
      <c r="L28" s="56" t="s">
        <v>230</v>
      </c>
      <c r="M28" s="56" t="s">
        <v>110</v>
      </c>
      <c r="N28" s="56" t="s">
        <v>231</v>
      </c>
      <c r="O28" s="56" t="s">
        <v>110</v>
      </c>
      <c r="P28" s="56" t="s">
        <v>232</v>
      </c>
      <c r="Q28" s="56" t="s">
        <v>110</v>
      </c>
      <c r="R28" s="56" t="s">
        <v>233</v>
      </c>
      <c r="S28" s="56" t="s">
        <v>110</v>
      </c>
      <c r="T28" s="56" t="s">
        <v>234</v>
      </c>
      <c r="U28" s="56" t="s">
        <v>110</v>
      </c>
      <c r="V28" s="50" t="s">
        <v>235</v>
      </c>
      <c r="W28" s="74" t="s">
        <v>110</v>
      </c>
      <c r="X28" s="50" t="s">
        <v>236</v>
      </c>
      <c r="Y28" s="74" t="s">
        <v>110</v>
      </c>
      <c r="Z28" s="50" t="s">
        <v>237</v>
      </c>
      <c r="AA28" s="74" t="s">
        <v>110</v>
      </c>
      <c r="AB28" s="50" t="s">
        <v>238</v>
      </c>
      <c r="AC28" s="74" t="s">
        <v>110</v>
      </c>
      <c r="AD28" s="50" t="s">
        <v>239</v>
      </c>
      <c r="AE28" s="74" t="s">
        <v>110</v>
      </c>
      <c r="AF28"/>
      <c r="AG28"/>
    </row>
    <row r="29" spans="1:33" x14ac:dyDescent="0.5">
      <c r="A29" s="49" t="s">
        <v>60</v>
      </c>
      <c r="B29" s="108">
        <f>AVERAGE(B5:C5)</f>
        <v>1.6473057239820199</v>
      </c>
      <c r="C29" s="109">
        <f>_xlfn.STDEV.P(B5:C5)</f>
        <v>0.27471736133413682</v>
      </c>
      <c r="D29" s="110">
        <f>AVERAGE(D5:E5)</f>
        <v>1.8079025295846853</v>
      </c>
      <c r="E29" s="111">
        <f>_xlfn.STDEV.P(D5:E5)</f>
        <v>0.32638127003768241</v>
      </c>
      <c r="F29" s="110">
        <f>AVERAGE(F5:G5)</f>
        <v>2.0113210763948248</v>
      </c>
      <c r="G29" s="111">
        <f>_xlfn.STDEV.P(F5:G5)</f>
        <v>3.3168873451747238E-2</v>
      </c>
      <c r="H29" s="110">
        <f t="shared" ref="H29:H34" si="2">AVERAGE(H5:I5)</f>
        <v>1.6884306635688635</v>
      </c>
      <c r="I29" s="111">
        <f t="shared" ref="I29:I34" si="3">_xlfn.STDEV.P(H5:I5)</f>
        <v>0.16138452202261488</v>
      </c>
      <c r="J29" s="110">
        <f>AVERAGE(J5:K5)</f>
        <v>1.6232061998097849</v>
      </c>
      <c r="K29" s="111">
        <f>_xlfn.STDEV.P(J5:K5)</f>
        <v>6.7898211367779182E-2</v>
      </c>
      <c r="L29" s="110">
        <f>AVERAGE(L5:M5)</f>
        <v>1.4749820810004404</v>
      </c>
      <c r="M29" s="111">
        <f>_xlfn.STDEV.P(L5:M5)</f>
        <v>0.40333506698748411</v>
      </c>
      <c r="N29" s="110">
        <f>AVERAGE(N5:O5)</f>
        <v>3.0399103157135565</v>
      </c>
      <c r="O29" s="100">
        <f>_xlfn.STDEV.P(N5:O5)</f>
        <v>1.0504090498514924</v>
      </c>
      <c r="P29" s="112">
        <f>AVERAGE(P5:Q5)</f>
        <v>1.842344390613694</v>
      </c>
      <c r="Q29" s="113">
        <f>_xlfn.STDEV.P(P5:Q5)</f>
        <v>6.5197180702578184E-2</v>
      </c>
      <c r="R29" s="110">
        <f t="shared" ref="R29:R37" si="4">AVERAGE(R5:S5)</f>
        <v>2.2236836070828057</v>
      </c>
      <c r="S29" s="111">
        <f>_xlfn.STDEV.P(R5:S5)</f>
        <v>0.1939156910205202</v>
      </c>
      <c r="T29" s="110">
        <f t="shared" ref="T29:T47" si="5">AVERAGE(T5:U5)</f>
        <v>2.0594056217535668</v>
      </c>
      <c r="U29" s="111">
        <f>_xlfn.STDEV.P(T5:U5)</f>
        <v>0.35981247988698833</v>
      </c>
      <c r="V29" s="110">
        <f>AVERAGE(V5:W5)</f>
        <v>2.6083758585390227</v>
      </c>
      <c r="W29" s="111">
        <f t="shared" ref="W29:W37" si="6">_xlfn.STDEV.P(V5:W5)</f>
        <v>0.46100077879771256</v>
      </c>
      <c r="X29" s="110">
        <f t="shared" ref="X29:X47" si="7">AVERAGE(X5:Y5)</f>
        <v>2.019708606096362</v>
      </c>
      <c r="Y29" s="111">
        <f t="shared" ref="Y29:Y37" si="8">_xlfn.STDEV.P(X5:Y5)</f>
        <v>0.30173470461450447</v>
      </c>
      <c r="Z29" s="110">
        <f t="shared" ref="Z29:Z47" si="9">AVERAGE(Z5:AA5)</f>
        <v>1.1285772148346223</v>
      </c>
      <c r="AA29" s="111">
        <f t="shared" ref="AA29:AA37" si="10">_xlfn.STDEV.P(Z5:AA5)</f>
        <v>0.14914397103107058</v>
      </c>
      <c r="AB29" s="110">
        <f t="shared" ref="AB29:AB47" si="11">AVERAGE(AB5:AC5)</f>
        <v>1.3288014091540556</v>
      </c>
      <c r="AC29" s="111">
        <f t="shared" ref="AC29:AC37" si="12">_xlfn.STDEV.P(AB5:AC5)</f>
        <v>3.596955444499339E-2</v>
      </c>
      <c r="AD29" s="110">
        <f t="shared" ref="AD29:AD47" si="13">AVERAGE(AD5:AE5)</f>
        <v>1.1045827831223405</v>
      </c>
      <c r="AE29" s="111">
        <f t="shared" ref="AE29:AE37" si="14">_xlfn.STDEV.P(AD5:AE5)</f>
        <v>7.5065177681133299E-2</v>
      </c>
      <c r="AF29"/>
      <c r="AG29"/>
    </row>
    <row r="30" spans="1:33" x14ac:dyDescent="0.5">
      <c r="A30" s="49" t="s">
        <v>51</v>
      </c>
      <c r="B30" s="114">
        <f t="shared" ref="B30:B46" si="15">AVERAGE(B6:C6)</f>
        <v>25.801534562582113</v>
      </c>
      <c r="C30" s="115">
        <f t="shared" ref="C30:E47" si="16">_xlfn.STDEV.P(B6:C6)</f>
        <v>2.5314910797948365</v>
      </c>
      <c r="D30" s="110">
        <f>AVERAGE(D6:E6)</f>
        <v>34.499496483855886</v>
      </c>
      <c r="E30" s="111">
        <f>_xlfn.STDEV.P(D6:E6)</f>
        <v>1.2661127392534439</v>
      </c>
      <c r="F30" s="110">
        <f t="shared" ref="F30:F49" si="17">AVERAGE(F6:G6)</f>
        <v>20.717035269607948</v>
      </c>
      <c r="G30" s="111">
        <f>_xlfn.STDEV.P(F6:G6)</f>
        <v>1.3722461462520528</v>
      </c>
      <c r="H30" s="110">
        <f t="shared" si="2"/>
        <v>7.9211737069835078</v>
      </c>
      <c r="I30" s="111">
        <f t="shared" si="3"/>
        <v>0.39347976886374214</v>
      </c>
      <c r="J30" s="110">
        <f t="shared" ref="J30:J47" si="18">AVERAGE(J6:K6)</f>
        <v>13.355469435703345</v>
      </c>
      <c r="K30" s="111">
        <f t="shared" ref="K30" si="19">_xlfn.STDEV.P(J6:K6)</f>
        <v>1.0005247832362727</v>
      </c>
      <c r="L30" s="110">
        <f t="shared" ref="L30" si="20">AVERAGE(L6:M6)</f>
        <v>45.915692309939622</v>
      </c>
      <c r="M30" s="111">
        <f t="shared" ref="M30:O30" si="21">_xlfn.STDEV.P(L6:M6)</f>
        <v>0.68840236554076029</v>
      </c>
      <c r="N30" s="110">
        <f>AVERAGE(N6:O6)</f>
        <v>42.743392431517009</v>
      </c>
      <c r="O30" s="100">
        <f t="shared" si="21"/>
        <v>13.447029613370081</v>
      </c>
      <c r="P30" s="110">
        <f>AVERAGE(P6:Q6)</f>
        <v>19.948034685876706</v>
      </c>
      <c r="Q30" s="111">
        <f t="shared" ref="Q30" si="22">_xlfn.STDEV.P(P6:Q6)</f>
        <v>3.0875781160384266</v>
      </c>
      <c r="R30" s="110">
        <f t="shared" si="4"/>
        <v>27.040679795426833</v>
      </c>
      <c r="S30" s="111">
        <f>_xlfn.STDEV.P(R6:S6)</f>
        <v>1.2618926071397123</v>
      </c>
      <c r="T30" s="110">
        <f t="shared" si="5"/>
        <v>23.527488151895483</v>
      </c>
      <c r="U30" s="111">
        <f t="shared" ref="U30:U49" si="23">_xlfn.STDEV.P(T6:U6)</f>
        <v>0.16204282784730317</v>
      </c>
      <c r="V30" s="110">
        <f t="shared" ref="V30:V47" si="24">AVERAGE(V6:W6)</f>
        <v>50.471481485701112</v>
      </c>
      <c r="W30" s="111">
        <f t="shared" si="6"/>
        <v>1.1817531011916245</v>
      </c>
      <c r="X30" s="110">
        <f t="shared" si="7"/>
        <v>39.422427611241503</v>
      </c>
      <c r="Y30" s="111">
        <f t="shared" si="8"/>
        <v>0.7783163348421489</v>
      </c>
      <c r="Z30" s="110">
        <f t="shared" si="9"/>
        <v>24.158122205156424</v>
      </c>
      <c r="AA30" s="111">
        <f t="shared" si="10"/>
        <v>0.21077865207422342</v>
      </c>
      <c r="AB30" s="110">
        <f t="shared" si="11"/>
        <v>34.521377975313797</v>
      </c>
      <c r="AC30" s="111">
        <f t="shared" si="12"/>
        <v>0.60510020726587754</v>
      </c>
      <c r="AD30" s="110">
        <f t="shared" si="13"/>
        <v>44.431797602994095</v>
      </c>
      <c r="AE30" s="111">
        <f t="shared" si="14"/>
        <v>2.3619198732436253</v>
      </c>
      <c r="AF30"/>
      <c r="AG30"/>
    </row>
    <row r="31" spans="1:33" x14ac:dyDescent="0.5">
      <c r="A31" s="49" t="s">
        <v>26</v>
      </c>
      <c r="B31" s="114">
        <f>AVERAGE(B7:C7)</f>
        <v>20.611993530411397</v>
      </c>
      <c r="C31" s="115">
        <f t="shared" si="16"/>
        <v>1.3011711406807809</v>
      </c>
      <c r="D31" s="110">
        <f t="shared" ref="D31:D49" si="25">AVERAGE(D7:E7)</f>
        <v>23.47123958612061</v>
      </c>
      <c r="E31" s="111">
        <f t="shared" si="16"/>
        <v>1.7379454357605937</v>
      </c>
      <c r="F31" s="110">
        <f t="shared" si="17"/>
        <v>15.214118191519741</v>
      </c>
      <c r="G31" s="111">
        <f>_xlfn.STDEV.P(F7:G7)</f>
        <v>1.5606187443452944</v>
      </c>
      <c r="H31" s="110">
        <f t="shared" si="2"/>
        <v>6.013367180625135</v>
      </c>
      <c r="I31" s="111">
        <f t="shared" si="3"/>
        <v>0.31813229200561244</v>
      </c>
      <c r="J31" s="110">
        <f t="shared" si="18"/>
        <v>6.3892046034252239</v>
      </c>
      <c r="K31" s="111">
        <f t="shared" ref="K31" si="26">_xlfn.STDEV.P(J7:K7)</f>
        <v>0.28473253891966754</v>
      </c>
      <c r="L31" s="110">
        <f t="shared" ref="L31" si="27">AVERAGE(L7:M7)</f>
        <v>18.285051958417316</v>
      </c>
      <c r="M31" s="111">
        <f t="shared" ref="M31:O31" si="28">_xlfn.STDEV.P(L7:M7)</f>
        <v>0.46289865939974106</v>
      </c>
      <c r="N31" s="110">
        <f>AVERAGE(N7:O7)</f>
        <v>37.562776268686726</v>
      </c>
      <c r="O31" s="100">
        <f t="shared" si="28"/>
        <v>25.254767808829246</v>
      </c>
      <c r="P31" s="110">
        <f>AVERAGE(P7:Q7)</f>
        <v>6.4823574574033369</v>
      </c>
      <c r="Q31" s="111">
        <f t="shared" ref="Q31" si="29">_xlfn.STDEV.P(P7:Q7)</f>
        <v>0.42329622398110667</v>
      </c>
      <c r="R31" s="110">
        <f t="shared" si="4"/>
        <v>9.8590145460752954</v>
      </c>
      <c r="S31" s="111">
        <f t="shared" ref="S31" si="30">_xlfn.STDEV.P(R7:S7)</f>
        <v>0.869175041281947</v>
      </c>
      <c r="T31" s="110">
        <f t="shared" si="5"/>
        <v>10.927569922836708</v>
      </c>
      <c r="U31" s="111">
        <f t="shared" si="23"/>
        <v>3.5336832933997941</v>
      </c>
      <c r="V31" s="110">
        <f t="shared" si="24"/>
        <v>17.261585077194525</v>
      </c>
      <c r="W31" s="111">
        <f t="shared" si="6"/>
        <v>0.62292223769538957</v>
      </c>
      <c r="X31" s="110">
        <f t="shared" si="7"/>
        <v>13.08334285735179</v>
      </c>
      <c r="Y31" s="111">
        <f t="shared" si="8"/>
        <v>0.81932084876182643</v>
      </c>
      <c r="Z31" s="110">
        <f t="shared" si="9"/>
        <v>7.7618993398470488</v>
      </c>
      <c r="AA31" s="111">
        <f t="shared" si="10"/>
        <v>1.3461229399505958</v>
      </c>
      <c r="AB31" s="110">
        <f t="shared" si="11"/>
        <v>8.7985769636612439</v>
      </c>
      <c r="AC31" s="111">
        <f t="shared" si="12"/>
        <v>1.0515414140907635</v>
      </c>
      <c r="AD31" s="110">
        <f t="shared" si="13"/>
        <v>9.2437866891595633</v>
      </c>
      <c r="AE31" s="111">
        <f t="shared" si="14"/>
        <v>0.84370512838807343</v>
      </c>
      <c r="AF31"/>
      <c r="AG31"/>
    </row>
    <row r="32" spans="1:33" x14ac:dyDescent="0.5">
      <c r="A32" s="49" t="s">
        <v>14</v>
      </c>
      <c r="B32" s="114">
        <f t="shared" si="15"/>
        <v>40.460350610829281</v>
      </c>
      <c r="C32" s="115">
        <f t="shared" si="16"/>
        <v>0.54012913660464434</v>
      </c>
      <c r="D32" s="110">
        <f t="shared" si="25"/>
        <v>43.273752061413795</v>
      </c>
      <c r="E32" s="111">
        <f t="shared" si="16"/>
        <v>4.0087589330973401</v>
      </c>
      <c r="F32" s="110">
        <f t="shared" si="17"/>
        <v>20.759227652294477</v>
      </c>
      <c r="G32" s="111">
        <f t="shared" ref="G32" si="31">_xlfn.STDEV.P(F8:G8)</f>
        <v>1.6049193811738043</v>
      </c>
      <c r="H32" s="110">
        <f t="shared" si="2"/>
        <v>13.758557345417508</v>
      </c>
      <c r="I32" s="111">
        <f t="shared" si="3"/>
        <v>0.23895044927339182</v>
      </c>
      <c r="J32" s="110">
        <f t="shared" si="18"/>
        <v>12.322391432525222</v>
      </c>
      <c r="K32" s="111">
        <f t="shared" ref="K32" si="32">_xlfn.STDEV.P(J8:K8)</f>
        <v>0.77069790072802036</v>
      </c>
      <c r="L32" s="110">
        <f t="shared" ref="L32" si="33">AVERAGE(L8:M8)</f>
        <v>35.611337676250734</v>
      </c>
      <c r="M32" s="111">
        <f t="shared" ref="M32:O32" si="34">_xlfn.STDEV.P(L8:M8)</f>
        <v>0.57097384971212506</v>
      </c>
      <c r="N32" s="110">
        <f t="shared" ref="N32" si="35">AVERAGE(N8:O8)</f>
        <v>40.540909177453614</v>
      </c>
      <c r="O32" s="100">
        <f t="shared" si="34"/>
        <v>5.5527368084334841</v>
      </c>
      <c r="P32" s="110">
        <f t="shared" ref="P32" si="36">AVERAGE(P8:Q8)</f>
        <v>15.669666517316211</v>
      </c>
      <c r="Q32" s="111">
        <f t="shared" ref="Q32" si="37">_xlfn.STDEV.P(P8:Q8)</f>
        <v>1.0310767309196631</v>
      </c>
      <c r="R32" s="110">
        <f t="shared" si="4"/>
        <v>11.625827547759958</v>
      </c>
      <c r="S32" s="111">
        <f>_xlfn.STDEV.P(R8:S8)</f>
        <v>0.19872341958753115</v>
      </c>
      <c r="T32" s="110">
        <f t="shared" si="5"/>
        <v>13.627699435898071</v>
      </c>
      <c r="U32" s="111">
        <f t="shared" si="23"/>
        <v>2.5212582755695028</v>
      </c>
      <c r="V32" s="110">
        <f>AVERAGE(V8:W8)</f>
        <v>22.560680494065764</v>
      </c>
      <c r="W32" s="111">
        <f t="shared" si="6"/>
        <v>0.66386131076370347</v>
      </c>
      <c r="X32" s="110">
        <f t="shared" si="7"/>
        <v>33.134964330776839</v>
      </c>
      <c r="Y32" s="111">
        <f t="shared" si="8"/>
        <v>1.1335033842238431</v>
      </c>
      <c r="Z32" s="110">
        <f t="shared" si="9"/>
        <v>20.794939944163044</v>
      </c>
      <c r="AA32" s="111">
        <f t="shared" si="10"/>
        <v>1.8104266372487494</v>
      </c>
      <c r="AB32" s="110">
        <f t="shared" si="11"/>
        <v>25.281740162208187</v>
      </c>
      <c r="AC32" s="111">
        <f t="shared" si="12"/>
        <v>0.25340332902291784</v>
      </c>
      <c r="AD32" s="110">
        <f t="shared" si="13"/>
        <v>31.718420355232904</v>
      </c>
      <c r="AE32" s="111">
        <f t="shared" si="14"/>
        <v>0.85341158403528894</v>
      </c>
      <c r="AF32"/>
      <c r="AG32"/>
    </row>
    <row r="33" spans="1:33" x14ac:dyDescent="0.5">
      <c r="A33" s="49" t="s">
        <v>108</v>
      </c>
      <c r="B33" s="114">
        <f t="shared" si="15"/>
        <v>7.1914505925150358</v>
      </c>
      <c r="C33" s="115">
        <f t="shared" si="16"/>
        <v>0.39377198194072749</v>
      </c>
      <c r="D33" s="110">
        <f t="shared" si="25"/>
        <v>9.8237323254724576</v>
      </c>
      <c r="E33" s="111">
        <f t="shared" si="16"/>
        <v>0.75058345230010026</v>
      </c>
      <c r="F33" s="110">
        <f t="shared" si="17"/>
        <v>8.4929221733948026</v>
      </c>
      <c r="G33" s="111">
        <f t="shared" ref="G33" si="38">_xlfn.STDEV.P(F9:G9)</f>
        <v>0.61669980356376275</v>
      </c>
      <c r="H33" s="110">
        <f t="shared" si="2"/>
        <v>7.0777480991859019</v>
      </c>
      <c r="I33" s="111">
        <f t="shared" si="3"/>
        <v>0.3859391240586505</v>
      </c>
      <c r="J33" s="110">
        <f t="shared" si="18"/>
        <v>6.7270058201802385</v>
      </c>
      <c r="K33" s="111">
        <f t="shared" ref="K33" si="39">_xlfn.STDEV.P(J9:K9)</f>
        <v>0.70412045563020209</v>
      </c>
      <c r="L33" s="110">
        <f t="shared" ref="L33" si="40">AVERAGE(L9:M9)</f>
        <v>6.8203212154774775</v>
      </c>
      <c r="M33" s="111">
        <f t="shared" ref="M33:O33" si="41">_xlfn.STDEV.P(L9:M9)</f>
        <v>1.1079354887794508</v>
      </c>
      <c r="N33" s="110">
        <f t="shared" ref="N33" si="42">AVERAGE(N9:O9)</f>
        <v>16.999049770719605</v>
      </c>
      <c r="O33" s="100">
        <f t="shared" si="41"/>
        <v>10.157835788669843</v>
      </c>
      <c r="P33" s="110">
        <f t="shared" ref="P33" si="43">AVERAGE(P9:Q9)</f>
        <v>5.4601517527148591</v>
      </c>
      <c r="Q33" s="111">
        <f t="shared" ref="Q33" si="44">_xlfn.STDEV.P(P9:Q9)</f>
        <v>0.40848863891212561</v>
      </c>
      <c r="R33" s="110">
        <f t="shared" si="4"/>
        <v>7.7290360397165605</v>
      </c>
      <c r="S33" s="111">
        <f>_xlfn.STDEV.P(R9:S9)</f>
        <v>4.4896124847282337E-3</v>
      </c>
      <c r="T33" s="110">
        <f t="shared" si="5"/>
        <v>16.953680157482516</v>
      </c>
      <c r="U33" s="111">
        <f t="shared" si="23"/>
        <v>10.282143895273624</v>
      </c>
      <c r="V33" s="110">
        <f>AVERAGE(V9:W9)</f>
        <v>9.3828224955036319</v>
      </c>
      <c r="W33" s="111">
        <f t="shared" si="6"/>
        <v>0.83736580152342821</v>
      </c>
      <c r="X33" s="110">
        <f t="shared" si="7"/>
        <v>6.9311319426618141</v>
      </c>
      <c r="Y33" s="111">
        <f t="shared" si="8"/>
        <v>6.5836855478749179E-3</v>
      </c>
      <c r="Z33" s="110">
        <f t="shared" si="9"/>
        <v>5.4158188377248422</v>
      </c>
      <c r="AA33" s="111">
        <f t="shared" si="10"/>
        <v>0.43753190079631965</v>
      </c>
      <c r="AB33" s="110">
        <f t="shared" si="11"/>
        <v>5.4541942036908084</v>
      </c>
      <c r="AC33" s="111">
        <f t="shared" si="12"/>
        <v>0.27205838562750539</v>
      </c>
      <c r="AD33" s="110">
        <f t="shared" si="13"/>
        <v>5.4637354283757311</v>
      </c>
      <c r="AE33" s="111">
        <f t="shared" si="14"/>
        <v>6.6624931038780755E-2</v>
      </c>
      <c r="AF33"/>
      <c r="AG33"/>
    </row>
    <row r="34" spans="1:33" x14ac:dyDescent="0.5">
      <c r="A34" s="49" t="s">
        <v>28</v>
      </c>
      <c r="B34" s="114">
        <f t="shared" si="15"/>
        <v>15.548482095617125</v>
      </c>
      <c r="C34" s="115">
        <f t="shared" si="16"/>
        <v>2.9787310255073902</v>
      </c>
      <c r="D34" s="110">
        <f t="shared" si="25"/>
        <v>24.692624122718868</v>
      </c>
      <c r="E34" s="111">
        <f t="shared" si="16"/>
        <v>0.48305995632023446</v>
      </c>
      <c r="F34" s="110">
        <f t="shared" si="17"/>
        <v>39.31614038684021</v>
      </c>
      <c r="G34" s="111">
        <f t="shared" ref="G34" si="45">_xlfn.STDEV.P(F10:G10)</f>
        <v>9.5498433701810033</v>
      </c>
      <c r="H34" s="110">
        <f t="shared" si="2"/>
        <v>32.778642930010449</v>
      </c>
      <c r="I34" s="111">
        <f t="shared" si="3"/>
        <v>7.2175832848864525</v>
      </c>
      <c r="J34" s="110">
        <f t="shared" si="18"/>
        <v>34.579770370109102</v>
      </c>
      <c r="K34" s="111">
        <f t="shared" ref="K34" si="46">_xlfn.STDEV.P(J10:K10)</f>
        <v>1.4522029821432341</v>
      </c>
      <c r="L34" s="110">
        <f t="shared" ref="L34" si="47">AVERAGE(L10:M10)</f>
        <v>25.011215421286039</v>
      </c>
      <c r="M34" s="111">
        <f t="shared" ref="M34:O34" si="48">_xlfn.STDEV.P(L10:M10)</f>
        <v>3.0083137432096803</v>
      </c>
      <c r="N34" s="110">
        <f t="shared" ref="N34" si="49">AVERAGE(N10:O10)</f>
        <v>34.483355274053508</v>
      </c>
      <c r="O34" s="100">
        <f t="shared" si="48"/>
        <v>4.9140013906593385</v>
      </c>
      <c r="P34" s="110">
        <f t="shared" ref="P34" si="50">AVERAGE(P10:Q10)</f>
        <v>40.707971308341513</v>
      </c>
      <c r="Q34" s="111">
        <f t="shared" ref="Q34" si="51">_xlfn.STDEV.P(P10:Q10)</f>
        <v>2.4267134477225696</v>
      </c>
      <c r="R34" s="110">
        <f t="shared" si="4"/>
        <v>28.568062850282981</v>
      </c>
      <c r="S34" s="111">
        <f t="shared" ref="S34" si="52">_xlfn.STDEV.P(R10:S10)</f>
        <v>5.1670976528958157</v>
      </c>
      <c r="T34" s="110">
        <f t="shared" si="5"/>
        <v>45.656907522763362</v>
      </c>
      <c r="U34" s="111">
        <f t="shared" si="23"/>
        <v>5.8026661776629176</v>
      </c>
      <c r="V34" s="110">
        <f t="shared" si="24"/>
        <v>17.912950414139381</v>
      </c>
      <c r="W34" s="111">
        <f t="shared" si="6"/>
        <v>7.5165005374161709E-2</v>
      </c>
      <c r="X34" s="110">
        <f t="shared" si="7"/>
        <v>40.928592148697007</v>
      </c>
      <c r="Y34" s="111">
        <f t="shared" si="8"/>
        <v>0.37787161838360817</v>
      </c>
      <c r="Z34" s="110">
        <f t="shared" si="9"/>
        <v>13.285651528468691</v>
      </c>
      <c r="AA34" s="111">
        <f t="shared" si="10"/>
        <v>0.16393857503436937</v>
      </c>
      <c r="AB34" s="110">
        <f>AVERAGE(AB10:AC10)</f>
        <v>30.113882996634473</v>
      </c>
      <c r="AC34" s="111">
        <f t="shared" si="12"/>
        <v>5.5786689066226751</v>
      </c>
      <c r="AD34" s="110">
        <f>AVERAGE(AD10:AE10)</f>
        <v>16.561795866850083</v>
      </c>
      <c r="AE34" s="111">
        <f t="shared" si="14"/>
        <v>4.4175326728095961</v>
      </c>
      <c r="AF34"/>
      <c r="AG34"/>
    </row>
    <row r="35" spans="1:33" x14ac:dyDescent="0.5">
      <c r="A35" s="49" t="s">
        <v>29</v>
      </c>
      <c r="B35" s="114">
        <f t="shared" si="15"/>
        <v>9.2936851966417819</v>
      </c>
      <c r="C35" s="115">
        <f t="shared" si="16"/>
        <v>0.65697644746102135</v>
      </c>
      <c r="D35" s="110">
        <f t="shared" si="25"/>
        <v>11.930324204874562</v>
      </c>
      <c r="E35" s="111">
        <f t="shared" si="16"/>
        <v>0.60429379667559235</v>
      </c>
      <c r="F35" s="110">
        <f t="shared" si="17"/>
        <v>10.043007503108278</v>
      </c>
      <c r="G35" s="111">
        <f t="shared" ref="G35" si="53">_xlfn.STDEV.P(F11:G11)</f>
        <v>0.90439115491764799</v>
      </c>
      <c r="H35" s="110">
        <f t="shared" ref="H35:H49" si="54">AVERAGE(H11:I11)</f>
        <v>8.8150159321694908</v>
      </c>
      <c r="I35" s="111">
        <f t="shared" ref="I35" si="55">_xlfn.STDEV.P(H11:I11)</f>
        <v>0.66224779997510641</v>
      </c>
      <c r="J35" s="110">
        <f t="shared" si="18"/>
        <v>8.3618208735418413</v>
      </c>
      <c r="K35" s="111">
        <f t="shared" ref="K35" si="56">_xlfn.STDEV.P(J11:K11)</f>
        <v>0.53826905000614866</v>
      </c>
      <c r="L35" s="110">
        <f t="shared" ref="L35" si="57">AVERAGE(L11:M11)</f>
        <v>10.123817108309201</v>
      </c>
      <c r="M35" s="111">
        <f t="shared" ref="M35:O35" si="58">_xlfn.STDEV.P(L11:M11)</f>
        <v>0.27125195542262492</v>
      </c>
      <c r="N35" s="110">
        <f t="shared" ref="N35" si="59">AVERAGE(N11:O11)</f>
        <v>14.067034283383517</v>
      </c>
      <c r="O35" s="100">
        <f t="shared" si="58"/>
        <v>4.4224791806431956</v>
      </c>
      <c r="P35" s="110">
        <f t="shared" ref="P35" si="60">AVERAGE(P11:Q11)</f>
        <v>7.9892265017400952</v>
      </c>
      <c r="Q35" s="111">
        <f t="shared" ref="Q35" si="61">_xlfn.STDEV.P(P11:Q11)</f>
        <v>0.43308732726206856</v>
      </c>
      <c r="R35" s="110">
        <f t="shared" si="4"/>
        <v>8.7283014835813031</v>
      </c>
      <c r="S35" s="111">
        <f t="shared" ref="S35" si="62">_xlfn.STDEV.P(R11:S11)</f>
        <v>0.99692252204967391</v>
      </c>
      <c r="T35" s="110">
        <f t="shared" si="5"/>
        <v>8.4830015988480838</v>
      </c>
      <c r="U35" s="111">
        <f t="shared" si="23"/>
        <v>1.5043450603730917</v>
      </c>
      <c r="V35" s="110">
        <f t="shared" si="24"/>
        <v>8.9527454507585063</v>
      </c>
      <c r="W35" s="111">
        <f t="shared" si="6"/>
        <v>0.63985020818206007</v>
      </c>
      <c r="X35" s="110">
        <f t="shared" si="7"/>
        <v>8.9125533293165375</v>
      </c>
      <c r="Y35" s="111">
        <f t="shared" si="8"/>
        <v>0.56382664750058265</v>
      </c>
      <c r="Z35" s="110">
        <f t="shared" si="9"/>
        <v>7.8957263224870831</v>
      </c>
      <c r="AA35" s="111">
        <f t="shared" si="10"/>
        <v>0.24851254714801829</v>
      </c>
      <c r="AB35" s="110">
        <f t="shared" si="11"/>
        <v>8.4340131114859496</v>
      </c>
      <c r="AC35" s="111">
        <f t="shared" si="12"/>
        <v>0.31686241880284438</v>
      </c>
      <c r="AD35" s="110">
        <f t="shared" si="13"/>
        <v>8.2950686682579278</v>
      </c>
      <c r="AE35" s="111">
        <f t="shared" si="14"/>
        <v>0.90634671290739866</v>
      </c>
      <c r="AF35"/>
      <c r="AG35"/>
    </row>
    <row r="36" spans="1:33" x14ac:dyDescent="0.5">
      <c r="A36" s="49" t="s">
        <v>30</v>
      </c>
      <c r="B36" s="114">
        <f t="shared" si="15"/>
        <v>497.22578294148116</v>
      </c>
      <c r="C36" s="115">
        <f t="shared" si="16"/>
        <v>2.0340418436057064</v>
      </c>
      <c r="D36" s="110">
        <f t="shared" si="25"/>
        <v>451.39196031143274</v>
      </c>
      <c r="E36" s="111">
        <f t="shared" si="16"/>
        <v>5.4784571331422569</v>
      </c>
      <c r="F36" s="110">
        <f t="shared" si="17"/>
        <v>378.40451900775867</v>
      </c>
      <c r="G36" s="111">
        <f t="shared" ref="G36" si="63">_xlfn.STDEV.P(F12:G12)</f>
        <v>35.455706708742753</v>
      </c>
      <c r="H36" s="110">
        <f t="shared" si="54"/>
        <v>352.6008383271614</v>
      </c>
      <c r="I36" s="111">
        <f t="shared" ref="I36" si="64">_xlfn.STDEV.P(H12:I12)</f>
        <v>27.528333745414955</v>
      </c>
      <c r="J36" s="110">
        <f t="shared" si="18"/>
        <v>424.03684395944657</v>
      </c>
      <c r="K36" s="111">
        <f t="shared" ref="K36" si="65">_xlfn.STDEV.P(J12:K12)</f>
        <v>28.51617119466863</v>
      </c>
      <c r="L36" s="110">
        <f t="shared" ref="L36" si="66">AVERAGE(L12:M12)</f>
        <v>569.49736496391552</v>
      </c>
      <c r="M36" s="111">
        <f t="shared" ref="M36:O36" si="67">_xlfn.STDEV.P(L12:M12)</f>
        <v>14.372098271300104</v>
      </c>
      <c r="N36" s="110">
        <f t="shared" ref="N36" si="68">AVERAGE(N12:O12)</f>
        <v>494.12409215177695</v>
      </c>
      <c r="O36" s="100">
        <f t="shared" si="67"/>
        <v>4.6659541772204989</v>
      </c>
      <c r="P36" s="110">
        <f t="shared" ref="P36" si="69">AVERAGE(P12:Q12)</f>
        <v>352.41641158695836</v>
      </c>
      <c r="Q36" s="111">
        <f t="shared" ref="Q36" si="70">_xlfn.STDEV.P(P12:Q12)</f>
        <v>8.256835040367946</v>
      </c>
      <c r="R36" s="110">
        <f t="shared" si="4"/>
        <v>392.22447656046018</v>
      </c>
      <c r="S36" s="111">
        <f t="shared" ref="S36" si="71">_xlfn.STDEV.P(R12:S12)</f>
        <v>25.775300878715399</v>
      </c>
      <c r="T36" s="110">
        <f t="shared" si="5"/>
        <v>413.89189155374243</v>
      </c>
      <c r="U36" s="111">
        <f t="shared" si="23"/>
        <v>33.034523386881091</v>
      </c>
      <c r="V36" s="110">
        <f t="shared" si="24"/>
        <v>581.71955911235193</v>
      </c>
      <c r="W36" s="111">
        <f t="shared" si="6"/>
        <v>25.577847112688801</v>
      </c>
      <c r="X36" s="110">
        <f t="shared" si="7"/>
        <v>534.94154026412843</v>
      </c>
      <c r="Y36" s="111">
        <f t="shared" si="8"/>
        <v>26.651687182934864</v>
      </c>
      <c r="Z36" s="110">
        <f t="shared" si="9"/>
        <v>407.39553755115583</v>
      </c>
      <c r="AA36" s="111">
        <f t="shared" si="10"/>
        <v>0.75895750436009735</v>
      </c>
      <c r="AB36" s="110">
        <f t="shared" si="11"/>
        <v>608.60349894009914</v>
      </c>
      <c r="AC36" s="111">
        <f t="shared" si="12"/>
        <v>47.716560720348355</v>
      </c>
      <c r="AD36" s="110">
        <f t="shared" si="13"/>
        <v>718.6942951877387</v>
      </c>
      <c r="AE36" s="111">
        <f t="shared" si="14"/>
        <v>23.904189483502591</v>
      </c>
      <c r="AF36"/>
      <c r="AG36"/>
    </row>
    <row r="37" spans="1:33" x14ac:dyDescent="0.5">
      <c r="A37" s="49" t="s">
        <v>31</v>
      </c>
      <c r="B37" s="114">
        <f t="shared" si="15"/>
        <v>2.9501481460984555</v>
      </c>
      <c r="C37" s="115">
        <f t="shared" si="16"/>
        <v>0.14443868978318841</v>
      </c>
      <c r="D37" s="110">
        <f t="shared" si="25"/>
        <v>3.4846198130049726</v>
      </c>
      <c r="E37" s="111">
        <f t="shared" si="16"/>
        <v>0.79152899536632004</v>
      </c>
      <c r="F37" s="110">
        <f t="shared" si="17"/>
        <v>3.2297829107754055</v>
      </c>
      <c r="G37" s="111">
        <f t="shared" ref="G37" si="72">_xlfn.STDEV.P(F13:G13)</f>
        <v>1.4324304527341176</v>
      </c>
      <c r="H37" s="110">
        <f t="shared" si="54"/>
        <v>1.1872519538448125</v>
      </c>
      <c r="I37" s="111">
        <f t="shared" ref="I37" si="73">_xlfn.STDEV.P(H13:I13)</f>
        <v>3.4993376210075144E-3</v>
      </c>
      <c r="J37" s="110">
        <f t="shared" si="18"/>
        <v>1.4323297748783663</v>
      </c>
      <c r="K37" s="111">
        <f t="shared" ref="K37" si="74">_xlfn.STDEV.P(J13:K13)</f>
        <v>0.12433059237166044</v>
      </c>
      <c r="L37" s="110">
        <f t="shared" ref="L37" si="75">AVERAGE(L13:M13)</f>
        <v>3.6437135409335388</v>
      </c>
      <c r="M37" s="111">
        <f t="shared" ref="M37:O37" si="76">_xlfn.STDEV.P(L13:M13)</f>
        <v>0.4354230823702982</v>
      </c>
      <c r="N37" s="110">
        <f t="shared" ref="N37" si="77">AVERAGE(N13:O13)</f>
        <v>4.9411959130372178</v>
      </c>
      <c r="O37" s="100">
        <f t="shared" si="76"/>
        <v>2.0594987439058179</v>
      </c>
      <c r="P37" s="110">
        <f t="shared" ref="P37" si="78">AVERAGE(P13:Q13)</f>
        <v>2.7240551512732902</v>
      </c>
      <c r="Q37" s="111">
        <f t="shared" ref="Q37" si="79">_xlfn.STDEV.P(P13:Q13)</f>
        <v>0.13201639477636151</v>
      </c>
      <c r="R37" s="110">
        <f t="shared" si="4"/>
        <v>1.0570298883091396</v>
      </c>
      <c r="S37" s="111">
        <f t="shared" ref="S37" si="80">_xlfn.STDEV.P(R13:S13)</f>
        <v>0.11662016983257915</v>
      </c>
      <c r="T37" s="110">
        <f t="shared" si="5"/>
        <v>1.1766561234672481</v>
      </c>
      <c r="U37" s="111">
        <f t="shared" si="23"/>
        <v>0.51464793253736973</v>
      </c>
      <c r="V37" s="110">
        <f t="shared" si="24"/>
        <v>3.9226128447783832</v>
      </c>
      <c r="W37" s="111">
        <f t="shared" si="6"/>
        <v>0.35169805807222065</v>
      </c>
      <c r="X37" s="110">
        <f t="shared" si="7"/>
        <v>2.8860464091326783</v>
      </c>
      <c r="Y37" s="111">
        <f t="shared" si="8"/>
        <v>7.2698972604670065E-3</v>
      </c>
      <c r="Z37" s="110">
        <f t="shared" si="9"/>
        <v>2.1539087553173357</v>
      </c>
      <c r="AA37" s="111">
        <f t="shared" si="10"/>
        <v>8.9465899281837569E-2</v>
      </c>
      <c r="AB37" s="110">
        <f t="shared" si="11"/>
        <v>1.1755773719979699</v>
      </c>
      <c r="AC37" s="111">
        <f t="shared" si="12"/>
        <v>6.1707718685907964E-2</v>
      </c>
      <c r="AD37" s="110">
        <f t="shared" si="13"/>
        <v>0.95937434465573324</v>
      </c>
      <c r="AE37" s="111">
        <f t="shared" si="14"/>
        <v>4.4368719743877849E-2</v>
      </c>
      <c r="AF37"/>
      <c r="AG37"/>
    </row>
    <row r="38" spans="1:33" x14ac:dyDescent="0.5">
      <c r="A38" s="49" t="s">
        <v>32</v>
      </c>
      <c r="B38" s="114">
        <f t="shared" si="15"/>
        <v>15.501330167066259</v>
      </c>
      <c r="C38" s="115">
        <f t="shared" si="16"/>
        <v>3.2486456649000988</v>
      </c>
      <c r="D38" s="110">
        <f t="shared" si="25"/>
        <v>24.695313536654304</v>
      </c>
      <c r="E38" s="111">
        <f t="shared" si="16"/>
        <v>0.58563952026391064</v>
      </c>
      <c r="F38" s="110">
        <f t="shared" si="17"/>
        <v>39.216004616365687</v>
      </c>
      <c r="G38" s="111">
        <f t="shared" ref="G38" si="81">_xlfn.STDEV.P(F14:G14)</f>
        <v>9.2134659907050551</v>
      </c>
      <c r="H38" s="110">
        <f t="shared" si="54"/>
        <v>33.315451993787882</v>
      </c>
      <c r="I38" s="111">
        <f t="shared" ref="I38" si="82">_xlfn.STDEV.P(H14:I14)</f>
        <v>7.8700315598607196</v>
      </c>
      <c r="J38" s="110">
        <f t="shared" si="18"/>
        <v>33.855662753587687</v>
      </c>
      <c r="K38" s="111">
        <f t="shared" ref="K38" si="83">_xlfn.STDEV.P(J14:K14)</f>
        <v>1.5412713865289618</v>
      </c>
      <c r="L38" s="110">
        <f t="shared" ref="L38" si="84">AVERAGE(L14:M14)</f>
        <v>24.345817024594698</v>
      </c>
      <c r="M38" s="111">
        <f t="shared" ref="M38:O38" si="85">_xlfn.STDEV.P(L14:M14)</f>
        <v>2.516639329887477</v>
      </c>
      <c r="N38" s="110">
        <f t="shared" ref="N38" si="86">AVERAGE(N14:O14)</f>
        <v>34.155064297848746</v>
      </c>
      <c r="O38" s="100">
        <f t="shared" si="85"/>
        <v>4.2929570042452054</v>
      </c>
      <c r="P38" s="110">
        <f t="shared" ref="P38" si="87">AVERAGE(P14:Q14)</f>
        <v>40.266360359000366</v>
      </c>
      <c r="Q38" s="111">
        <f t="shared" ref="Q38" si="88">_xlfn.STDEV.P(P14:Q14)</f>
        <v>2.2620099988383373</v>
      </c>
      <c r="R38" s="110">
        <f t="shared" ref="R38:R49" si="89">AVERAGE(R14:S14)</f>
        <v>27.974450840385281</v>
      </c>
      <c r="S38" s="111">
        <f t="shared" ref="S38" si="90">_xlfn.STDEV.P(R14:S14)</f>
        <v>5.2541742374318234</v>
      </c>
      <c r="T38" s="110">
        <f t="shared" si="5"/>
        <v>45.530353088123505</v>
      </c>
      <c r="U38" s="111">
        <f t="shared" si="23"/>
        <v>5.8553319196485347</v>
      </c>
      <c r="V38" s="110">
        <f t="shared" si="24"/>
        <v>18.154546423898729</v>
      </c>
      <c r="W38" s="111">
        <f t="shared" ref="W38:W47" si="91">_xlfn.STDEV.P(V14:W14)</f>
        <v>5.4578898640327722E-2</v>
      </c>
      <c r="X38" s="110">
        <f t="shared" si="7"/>
        <v>40.682553143588905</v>
      </c>
      <c r="Y38" s="111">
        <f t="shared" ref="Y38:AA38" si="92">_xlfn.STDEV.P(X14:Y14)</f>
        <v>0.72904027922066916</v>
      </c>
      <c r="Z38" s="110">
        <f t="shared" si="9"/>
        <v>13.612076751910301</v>
      </c>
      <c r="AA38" s="111">
        <f t="shared" si="92"/>
        <v>0.41380086250230796</v>
      </c>
      <c r="AB38" s="110">
        <f t="shared" si="11"/>
        <v>30.472235357049691</v>
      </c>
      <c r="AC38" s="111">
        <f t="shared" ref="AC38" si="93">_xlfn.STDEV.P(AB14:AC14)</f>
        <v>5.4165732843254908</v>
      </c>
      <c r="AD38" s="110">
        <f t="shared" si="13"/>
        <v>16.624700898178482</v>
      </c>
      <c r="AE38" s="111">
        <f t="shared" ref="AE38" si="94">_xlfn.STDEV.P(AD14:AE14)</f>
        <v>4.2437342990979161</v>
      </c>
      <c r="AF38"/>
      <c r="AG38"/>
    </row>
    <row r="39" spans="1:33" x14ac:dyDescent="0.5">
      <c r="A39" s="49" t="s">
        <v>33</v>
      </c>
      <c r="B39" s="114">
        <f t="shared" si="15"/>
        <v>1.6988277503623035</v>
      </c>
      <c r="C39" s="115">
        <f t="shared" si="16"/>
        <v>0.26875923168179283</v>
      </c>
      <c r="D39" s="110">
        <f t="shared" si="25"/>
        <v>3.0044114170866818</v>
      </c>
      <c r="E39" s="111">
        <f t="shared" si="16"/>
        <v>4.3555940524719894E-4</v>
      </c>
      <c r="F39" s="110">
        <f t="shared" si="17"/>
        <v>1.7193136933591795</v>
      </c>
      <c r="G39" s="111">
        <f t="shared" ref="G39" si="95">_xlfn.STDEV.P(F15:G15)</f>
        <v>0.42379519502302171</v>
      </c>
      <c r="H39" s="110">
        <f t="shared" si="54"/>
        <v>1.2232325830409683</v>
      </c>
      <c r="I39" s="111">
        <f t="shared" ref="I39" si="96">_xlfn.STDEV.P(H15:I15)</f>
        <v>6.0434835595064018E-2</v>
      </c>
      <c r="J39" s="110">
        <f t="shared" si="18"/>
        <v>0.93410603765347833</v>
      </c>
      <c r="K39" s="111">
        <f t="shared" ref="K39" si="97">_xlfn.STDEV.P(J15:K15)</f>
        <v>0.14177975189683173</v>
      </c>
      <c r="L39" s="110">
        <f t="shared" ref="L39" si="98">AVERAGE(L15:M15)</f>
        <v>1.4661226935510243</v>
      </c>
      <c r="M39" s="111">
        <f t="shared" ref="M39:O39" si="99">_xlfn.STDEV.P(L15:M15)</f>
        <v>7.0180737612185684E-2</v>
      </c>
      <c r="N39" s="110">
        <f>AVERAGE(N15:O15)</f>
        <v>5.1754193534310371</v>
      </c>
      <c r="O39" s="100">
        <f t="shared" si="99"/>
        <v>3.8811702957138792</v>
      </c>
      <c r="P39" s="110">
        <f t="shared" ref="P39" si="100">AVERAGE(P15:Q15)</f>
        <v>1.1906938914519083</v>
      </c>
      <c r="Q39" s="111">
        <f t="shared" ref="Q39" si="101">_xlfn.STDEV.P(P15:Q15)</f>
        <v>4.7268506719652659E-2</v>
      </c>
      <c r="R39" s="110">
        <f t="shared" si="89"/>
        <v>1.2133843336478973</v>
      </c>
      <c r="S39" s="111">
        <f t="shared" ref="S39" si="102">_xlfn.STDEV.P(R15:S15)</f>
        <v>0.22936399305371047</v>
      </c>
      <c r="T39" s="110">
        <f t="shared" si="5"/>
        <v>1.3295419117938829</v>
      </c>
      <c r="U39" s="111">
        <f t="shared" si="23"/>
        <v>0.45280299791624856</v>
      </c>
      <c r="V39" s="110">
        <f t="shared" si="24"/>
        <v>1.8993808592681336</v>
      </c>
      <c r="W39" s="111">
        <f t="shared" si="91"/>
        <v>0.19401400765155491</v>
      </c>
      <c r="X39" s="110">
        <f t="shared" si="7"/>
        <v>1.957498153000266</v>
      </c>
      <c r="Y39" s="111">
        <f t="shared" ref="Y39:AA39" si="103">_xlfn.STDEV.P(X15:Y15)</f>
        <v>8.7175340146953162E-2</v>
      </c>
      <c r="Z39" s="110">
        <f t="shared" si="9"/>
        <v>1.121282545632911</v>
      </c>
      <c r="AA39" s="111">
        <f t="shared" si="103"/>
        <v>0.2522622029593265</v>
      </c>
      <c r="AB39" s="110">
        <f t="shared" si="11"/>
        <v>1.2347461614948949</v>
      </c>
      <c r="AC39" s="111">
        <f t="shared" ref="AC39" si="104">_xlfn.STDEV.P(AB15:AC15)</f>
        <v>0.51192542681090292</v>
      </c>
      <c r="AD39" s="110">
        <f t="shared" si="13"/>
        <v>0.77692254301945129</v>
      </c>
      <c r="AE39" s="111">
        <f t="shared" ref="AE39" si="105">_xlfn.STDEV.P(AD15:AE15)</f>
        <v>7.238199191949829E-2</v>
      </c>
      <c r="AF39"/>
      <c r="AG39"/>
    </row>
    <row r="40" spans="1:33" x14ac:dyDescent="0.5">
      <c r="A40" s="49" t="s">
        <v>34</v>
      </c>
      <c r="B40" s="114">
        <f t="shared" si="15"/>
        <v>16.153442679487078</v>
      </c>
      <c r="C40" s="115">
        <f t="shared" si="16"/>
        <v>3.3462521934447693</v>
      </c>
      <c r="D40" s="110">
        <f t="shared" si="25"/>
        <v>10.309998527721675</v>
      </c>
      <c r="E40" s="111">
        <f t="shared" si="16"/>
        <v>3.3094339933580206</v>
      </c>
      <c r="F40" s="110">
        <f t="shared" si="17"/>
        <v>12.424585608159973</v>
      </c>
      <c r="G40" s="111">
        <f t="shared" ref="G40" si="106">_xlfn.STDEV.P(F16:G16)</f>
        <v>0.81317121029089456</v>
      </c>
      <c r="H40" s="110">
        <f t="shared" si="54"/>
        <v>7.9906027771825645</v>
      </c>
      <c r="I40" s="111">
        <f t="shared" ref="I40" si="107">_xlfn.STDEV.P(H16:I16)</f>
        <v>1.0064673760786109</v>
      </c>
      <c r="J40" s="110">
        <f t="shared" si="18"/>
        <v>8.5279107735194017</v>
      </c>
      <c r="K40" s="111">
        <f t="shared" ref="K40" si="108">_xlfn.STDEV.P(J16:K16)</f>
        <v>0.4679162655343676</v>
      </c>
      <c r="L40" s="110">
        <f t="shared" ref="L40" si="109">AVERAGE(L16:M16)</f>
        <v>20.301696716179208</v>
      </c>
      <c r="M40" s="111">
        <f t="shared" ref="M40:O40" si="110">_xlfn.STDEV.P(L16:M16)</f>
        <v>2.4061082579136412</v>
      </c>
      <c r="N40" s="110">
        <f t="shared" ref="N40" si="111">AVERAGE(N16:O16)</f>
        <v>15.484567593330343</v>
      </c>
      <c r="O40" s="100">
        <f t="shared" si="110"/>
        <v>2.0214044208560837</v>
      </c>
      <c r="P40" s="110">
        <f t="shared" ref="P40" si="112">AVERAGE(P16:Q16)</f>
        <v>15.7493713104199</v>
      </c>
      <c r="Q40" s="111">
        <f t="shared" ref="Q40" si="113">_xlfn.STDEV.P(P16:Q16)</f>
        <v>3.2580073446655877</v>
      </c>
      <c r="R40" s="110">
        <f t="shared" si="89"/>
        <v>12.88495300610365</v>
      </c>
      <c r="S40" s="111">
        <f t="shared" ref="S40" si="114">_xlfn.STDEV.P(R16:S16)</f>
        <v>1.2928476481376832</v>
      </c>
      <c r="T40" s="110">
        <f t="shared" si="5"/>
        <v>8.9689875362446472</v>
      </c>
      <c r="U40" s="111">
        <f t="shared" si="23"/>
        <v>1.3049090158006529</v>
      </c>
      <c r="V40" s="110">
        <f t="shared" si="24"/>
        <v>9.2003340353562439</v>
      </c>
      <c r="W40" s="111">
        <f t="shared" si="91"/>
        <v>1.9803126188616162</v>
      </c>
      <c r="X40" s="110">
        <f t="shared" si="7"/>
        <v>11.187810558542287</v>
      </c>
      <c r="Y40" s="111">
        <f t="shared" ref="Y40:AA40" si="115">_xlfn.STDEV.P(X16:Y16)</f>
        <v>0.67818299200609466</v>
      </c>
      <c r="Z40" s="110">
        <f t="shared" si="9"/>
        <v>8.972007018078985</v>
      </c>
      <c r="AA40" s="111">
        <f t="shared" si="115"/>
        <v>2.3577414119212787</v>
      </c>
      <c r="AB40" s="110">
        <f t="shared" si="11"/>
        <v>5.5555087994478338</v>
      </c>
      <c r="AC40" s="111">
        <f t="shared" ref="AC40" si="116">_xlfn.STDEV.P(AB16:AC16)</f>
        <v>0.36375254411907942</v>
      </c>
      <c r="AD40" s="110">
        <f t="shared" si="13"/>
        <v>5.7050548705965607</v>
      </c>
      <c r="AE40" s="111">
        <f t="shared" ref="AE40" si="117">_xlfn.STDEV.P(AD16:AE16)</f>
        <v>0.87038756289925656</v>
      </c>
      <c r="AF40"/>
      <c r="AG40"/>
    </row>
    <row r="41" spans="1:33" x14ac:dyDescent="0.5">
      <c r="A41" s="49" t="s">
        <v>35</v>
      </c>
      <c r="B41" s="114">
        <f t="shared" si="15"/>
        <v>4.6061369181989811</v>
      </c>
      <c r="C41" s="115">
        <f t="shared" si="16"/>
        <v>0.13127765060521401</v>
      </c>
      <c r="D41" s="110">
        <f t="shared" si="25"/>
        <v>4.906553868104762</v>
      </c>
      <c r="E41" s="111">
        <f t="shared" si="16"/>
        <v>0.75538832777338794</v>
      </c>
      <c r="F41" s="110">
        <f t="shared" si="17"/>
        <v>2.8270574881845092</v>
      </c>
      <c r="G41" s="111">
        <f t="shared" ref="G41" si="118">_xlfn.STDEV.P(F17:G17)</f>
        <v>7.7934365684946272E-2</v>
      </c>
      <c r="H41" s="110">
        <f t="shared" si="54"/>
        <v>2.2898516706241923</v>
      </c>
      <c r="I41" s="111">
        <f t="shared" ref="I41" si="119">_xlfn.STDEV.P(H17:I17)</f>
        <v>6.811784956392164E-2</v>
      </c>
      <c r="J41" s="110">
        <f t="shared" si="18"/>
        <v>1.9822696566163975</v>
      </c>
      <c r="K41" s="111">
        <f t="shared" ref="K41" si="120">_xlfn.STDEV.P(J17:K17)</f>
        <v>7.1946148872244153E-2</v>
      </c>
      <c r="L41" s="110">
        <f t="shared" ref="L41" si="121">AVERAGE(L17:M17)</f>
        <v>4.9936575593055146</v>
      </c>
      <c r="M41" s="111">
        <f t="shared" ref="M41:O41" si="122">_xlfn.STDEV.P(L17:M17)</f>
        <v>0.19062777488731308</v>
      </c>
      <c r="N41" s="110">
        <f t="shared" ref="N41" si="123">AVERAGE(N17:O17)</f>
        <v>6.8813315636589127</v>
      </c>
      <c r="O41" s="100">
        <f t="shared" si="122"/>
        <v>3.2453449102216059</v>
      </c>
      <c r="P41" s="110">
        <f t="shared" ref="P41" si="124">AVERAGE(P17:Q17)</f>
        <v>2.3935608807812052</v>
      </c>
      <c r="Q41" s="111">
        <f t="shared" ref="Q41" si="125">_xlfn.STDEV.P(P17:Q17)</f>
        <v>3.1289412282367035E-3</v>
      </c>
      <c r="R41" s="110">
        <f t="shared" si="89"/>
        <v>2.6942158919771932</v>
      </c>
      <c r="S41" s="111">
        <f t="shared" ref="S41" si="126">_xlfn.STDEV.P(R17:S17)</f>
        <v>7.817910980519005E-2</v>
      </c>
      <c r="T41" s="110">
        <f t="shared" si="5"/>
        <v>2.537966485222495</v>
      </c>
      <c r="U41" s="111">
        <f t="shared" si="23"/>
        <v>0.37274850665259157</v>
      </c>
      <c r="V41" s="110">
        <f t="shared" si="24"/>
        <v>5.293077807935668</v>
      </c>
      <c r="W41" s="111">
        <f t="shared" si="91"/>
        <v>0.68504207239334969</v>
      </c>
      <c r="X41" s="110">
        <f t="shared" si="7"/>
        <v>3.857761090918892</v>
      </c>
      <c r="Y41" s="111">
        <f t="shared" ref="Y41:AA41" si="127">_xlfn.STDEV.P(X17:Y17)</f>
        <v>5.2292308683697053E-2</v>
      </c>
      <c r="Z41" s="110">
        <f t="shared" si="9"/>
        <v>3.7283785753245215</v>
      </c>
      <c r="AA41" s="111">
        <f t="shared" si="127"/>
        <v>0.23135817284509197</v>
      </c>
      <c r="AB41" s="110">
        <f t="shared" si="11"/>
        <v>3.8688314598354934</v>
      </c>
      <c r="AC41" s="111">
        <f t="shared" ref="AC41" si="128">_xlfn.STDEV.P(AB17:AC17)</f>
        <v>2.5731407241201598E-2</v>
      </c>
      <c r="AD41" s="110">
        <f t="shared" si="13"/>
        <v>5.0337693353467685</v>
      </c>
      <c r="AE41" s="111">
        <f t="shared" ref="AE41" si="129">_xlfn.STDEV.P(AD17:AE17)</f>
        <v>5.8731480360481481E-2</v>
      </c>
      <c r="AF41"/>
      <c r="AG41"/>
    </row>
    <row r="42" spans="1:33" x14ac:dyDescent="0.5">
      <c r="A42" s="49" t="s">
        <v>50</v>
      </c>
      <c r="B42" s="114">
        <f t="shared" si="15"/>
        <v>2.1764091675541199</v>
      </c>
      <c r="C42" s="115">
        <f t="shared" si="16"/>
        <v>0.12346478743449119</v>
      </c>
      <c r="D42" s="110">
        <f t="shared" si="25"/>
        <v>2.077808492786315</v>
      </c>
      <c r="E42" s="111">
        <f t="shared" si="16"/>
        <v>8.651737292263717E-2</v>
      </c>
      <c r="F42" s="110">
        <f t="shared" si="17"/>
        <v>1.5751194233150541</v>
      </c>
      <c r="G42" s="111">
        <f t="shared" ref="G42" si="130">_xlfn.STDEV.P(F18:G18)</f>
        <v>0.27438667343119899</v>
      </c>
      <c r="H42" s="110">
        <f t="shared" si="54"/>
        <v>2.1398577683937137</v>
      </c>
      <c r="I42" s="111">
        <f t="shared" ref="I42" si="131">_xlfn.STDEV.P(H18:I18)</f>
        <v>0.13890843087561144</v>
      </c>
      <c r="J42" s="110">
        <f t="shared" si="18"/>
        <v>1.6067859182679944</v>
      </c>
      <c r="K42" s="111">
        <f t="shared" ref="K42" si="132">_xlfn.STDEV.P(J18:K18)</f>
        <v>3.9021213505640029E-2</v>
      </c>
      <c r="L42" s="110">
        <f t="shared" ref="L42" si="133">AVERAGE(L18:M18)</f>
        <v>2.7952536405001358</v>
      </c>
      <c r="M42" s="111">
        <f t="shared" ref="M42:O42" si="134">_xlfn.STDEV.P(L18:M18)</f>
        <v>9.6714383543017757E-2</v>
      </c>
      <c r="N42" s="110">
        <f t="shared" ref="N42" si="135">AVERAGE(N18:O18)</f>
        <v>2.4751298105732347</v>
      </c>
      <c r="O42" s="100">
        <f t="shared" si="134"/>
        <v>0.22575152680623578</v>
      </c>
      <c r="P42" s="110">
        <f t="shared" ref="P42" si="136">AVERAGE(P18:Q18)</f>
        <v>1.6093276483803391</v>
      </c>
      <c r="Q42" s="111">
        <f t="shared" ref="Q42" si="137">_xlfn.STDEV.P(P18:Q18)</f>
        <v>0.12937834546724469</v>
      </c>
      <c r="R42" s="110">
        <f t="shared" si="89"/>
        <v>2.1719569343133931</v>
      </c>
      <c r="S42" s="111">
        <f t="shared" ref="S42" si="138">_xlfn.STDEV.P(R18:S18)</f>
        <v>4.8468841049365441E-2</v>
      </c>
      <c r="T42" s="110">
        <f t="shared" si="5"/>
        <v>1.8071271475053212</v>
      </c>
      <c r="U42" s="111">
        <f t="shared" si="23"/>
        <v>0.41321604398424167</v>
      </c>
      <c r="V42" s="110">
        <f t="shared" si="24"/>
        <v>1.7331158498349042</v>
      </c>
      <c r="W42" s="111">
        <f t="shared" si="91"/>
        <v>0.13504519970413797</v>
      </c>
      <c r="X42" s="110">
        <f t="shared" si="7"/>
        <v>1.4363383234059688</v>
      </c>
      <c r="Y42" s="111">
        <f t="shared" ref="Y42:AA42" si="139">_xlfn.STDEV.P(X18:Y18)</f>
        <v>4.3778431515640315E-2</v>
      </c>
      <c r="Z42" s="110">
        <f t="shared" si="9"/>
        <v>1.4710272733195415</v>
      </c>
      <c r="AA42" s="111">
        <f t="shared" si="139"/>
        <v>4.0550666833200188E-2</v>
      </c>
      <c r="AB42" s="110">
        <f t="shared" si="11"/>
        <v>1.2049464227649982</v>
      </c>
      <c r="AC42" s="111">
        <f t="shared" ref="AC42" si="140">_xlfn.STDEV.P(AB18:AC18)</f>
        <v>9.0989260572925001E-2</v>
      </c>
      <c r="AD42" s="110">
        <f t="shared" si="13"/>
        <v>0.53404631311312889</v>
      </c>
      <c r="AE42" s="111">
        <f t="shared" ref="AE42" si="141">_xlfn.STDEV.P(AD18:AE18)</f>
        <v>0.11917717565917321</v>
      </c>
      <c r="AF42"/>
      <c r="AG42"/>
    </row>
    <row r="43" spans="1:33" x14ac:dyDescent="0.5">
      <c r="A43" s="49" t="s">
        <v>36</v>
      </c>
      <c r="B43" s="114">
        <f t="shared" si="15"/>
        <v>2.6139961727037928</v>
      </c>
      <c r="C43" s="115">
        <f t="shared" si="16"/>
        <v>0.37589598364049365</v>
      </c>
      <c r="D43" s="110">
        <f t="shared" si="25"/>
        <v>2.6968005061302476</v>
      </c>
      <c r="E43" s="111">
        <f t="shared" si="16"/>
        <v>9.6144338454811296E-2</v>
      </c>
      <c r="F43" s="110">
        <f t="shared" si="17"/>
        <v>2.0507434806024785</v>
      </c>
      <c r="G43" s="111">
        <f t="shared" ref="G43" si="142">_xlfn.STDEV.P(F19:G19)</f>
        <v>6.1239148903786012E-2</v>
      </c>
      <c r="H43" s="110">
        <f t="shared" si="54"/>
        <v>2.5097004914148187</v>
      </c>
      <c r="I43" s="111">
        <f t="shared" ref="I43" si="143">_xlfn.STDEV.P(H19:I19)</f>
        <v>0.1637005062737511</v>
      </c>
      <c r="J43" s="110">
        <f t="shared" si="18"/>
        <v>1.7106184757564584</v>
      </c>
      <c r="K43" s="111">
        <f t="shared" ref="K43" si="144">_xlfn.STDEV.P(J19:K19)</f>
        <v>1.3716854030035641E-2</v>
      </c>
      <c r="L43" s="110">
        <f t="shared" ref="L43" si="145">AVERAGE(L19:M19)</f>
        <v>2.3809769154157121</v>
      </c>
      <c r="M43" s="111">
        <f t="shared" ref="M43:O43" si="146">_xlfn.STDEV.P(L19:M19)</f>
        <v>0.11299051246946501</v>
      </c>
      <c r="N43" s="110">
        <f t="shared" ref="N43" si="147">AVERAGE(N19:O19)</f>
        <v>4.0387551354507494</v>
      </c>
      <c r="O43" s="100">
        <f t="shared" si="146"/>
        <v>2.3677958687689209</v>
      </c>
      <c r="P43" s="110">
        <f t="shared" ref="P43" si="148">AVERAGE(P19:Q19)</f>
        <v>1.4461822157178674</v>
      </c>
      <c r="Q43" s="111">
        <f t="shared" ref="Q43" si="149">_xlfn.STDEV.P(P19:Q19)</f>
        <v>3.9927296180839567E-2</v>
      </c>
      <c r="R43" s="110">
        <f t="shared" si="89"/>
        <v>1.7355673465869463</v>
      </c>
      <c r="S43" s="111">
        <f t="shared" ref="S43" si="150">_xlfn.STDEV.P(R19:S19)</f>
        <v>7.6106574638054036E-3</v>
      </c>
      <c r="T43" s="110">
        <f t="shared" si="5"/>
        <v>1.5739334429394092</v>
      </c>
      <c r="U43" s="111">
        <f t="shared" si="23"/>
        <v>0.37550961229630453</v>
      </c>
      <c r="V43" s="110">
        <f t="shared" si="24"/>
        <v>3.0172390192637284</v>
      </c>
      <c r="W43" s="111">
        <f t="shared" si="91"/>
        <v>1.8364686845575795E-2</v>
      </c>
      <c r="X43" s="110">
        <f t="shared" si="7"/>
        <v>2.5275455121396542</v>
      </c>
      <c r="Y43" s="111">
        <f t="shared" ref="Y43:AA43" si="151">_xlfn.STDEV.P(X19:Y19)</f>
        <v>0.17717593789351938</v>
      </c>
      <c r="Z43" s="110">
        <f t="shared" si="9"/>
        <v>2.0393251827599923</v>
      </c>
      <c r="AA43" s="111">
        <f t="shared" si="151"/>
        <v>0.26412948117944396</v>
      </c>
      <c r="AB43" s="110">
        <f t="shared" si="11"/>
        <v>2.341084522560414</v>
      </c>
      <c r="AC43" s="111">
        <f t="shared" ref="AC43" si="152">_xlfn.STDEV.P(AB19:AC19)</f>
        <v>0.26133643213647395</v>
      </c>
      <c r="AD43" s="110">
        <f t="shared" si="13"/>
        <v>2.2115591250161728</v>
      </c>
      <c r="AE43" s="111">
        <f t="shared" ref="AE43" si="153">_xlfn.STDEV.P(AD19:AE19)</f>
        <v>0.24851922502394297</v>
      </c>
      <c r="AF43"/>
      <c r="AG43"/>
    </row>
    <row r="44" spans="1:33" x14ac:dyDescent="0.5">
      <c r="A44" s="49" t="s">
        <v>37</v>
      </c>
      <c r="B44" s="114">
        <f t="shared" si="15"/>
        <v>2.9321888942729442</v>
      </c>
      <c r="C44" s="115">
        <f t="shared" si="16"/>
        <v>0.17904581129774932</v>
      </c>
      <c r="D44" s="110">
        <f t="shared" si="25"/>
        <v>3.4662429391005762</v>
      </c>
      <c r="E44" s="111">
        <f t="shared" si="16"/>
        <v>0.38438636484170252</v>
      </c>
      <c r="F44" s="110">
        <f t="shared" si="17"/>
        <v>2.2718925889805259</v>
      </c>
      <c r="G44" s="111">
        <f t="shared" ref="G44" si="154">_xlfn.STDEV.P(F20:G20)</f>
        <v>0.23163884151345362</v>
      </c>
      <c r="H44" s="110">
        <f t="shared" si="54"/>
        <v>2.061043294759616</v>
      </c>
      <c r="I44" s="111">
        <f t="shared" ref="I44" si="155">_xlfn.STDEV.P(H20:I20)</f>
        <v>0.26420344818573677</v>
      </c>
      <c r="J44" s="110">
        <f t="shared" si="18"/>
        <v>1.4237340745086788</v>
      </c>
      <c r="K44" s="111">
        <f t="shared" ref="K44" si="156">_xlfn.STDEV.P(J20:K20)</f>
        <v>8.1354698299096362E-2</v>
      </c>
      <c r="L44" s="110">
        <f t="shared" ref="L44" si="157">AVERAGE(L20:M20)</f>
        <v>3.2818611553410522</v>
      </c>
      <c r="M44" s="111">
        <f t="shared" ref="M44" si="158">_xlfn.STDEV.P(L20:M20)</f>
        <v>0.19566950216496592</v>
      </c>
      <c r="N44" s="110">
        <f t="shared" ref="N44" si="159">AVERAGE(N20:O20)</f>
        <v>5.0493088073258061</v>
      </c>
      <c r="O44" s="100">
        <f>_xlfn.STDEV.P(N20:O20)</f>
        <v>2.6283485121457129</v>
      </c>
      <c r="P44" s="110">
        <f t="shared" ref="P44" si="160">AVERAGE(P20:Q20)</f>
        <v>1.864957359250492</v>
      </c>
      <c r="Q44" s="111">
        <f t="shared" ref="Q44" si="161">_xlfn.STDEV.P(P20:Q20)</f>
        <v>0.23186015187402112</v>
      </c>
      <c r="R44" s="110">
        <f t="shared" si="89"/>
        <v>2.0618500705088669</v>
      </c>
      <c r="S44" s="111">
        <f t="shared" ref="S44" si="162">_xlfn.STDEV.P(R20:S20)</f>
        <v>9.7569094408268553E-2</v>
      </c>
      <c r="T44" s="110">
        <f t="shared" si="5"/>
        <v>1.9842224039156844</v>
      </c>
      <c r="U44" s="111">
        <f t="shared" si="23"/>
        <v>0.478039949133021</v>
      </c>
      <c r="V44" s="110">
        <f t="shared" si="24"/>
        <v>3.7384855865505298</v>
      </c>
      <c r="W44" s="111">
        <f t="shared" si="91"/>
        <v>0.38571670766435007</v>
      </c>
      <c r="X44" s="110">
        <f t="shared" si="7"/>
        <v>2.5973729422261149</v>
      </c>
      <c r="Y44" s="111">
        <f t="shared" ref="Y44:AA44" si="163">_xlfn.STDEV.P(X20:Y20)</f>
        <v>2.908515754623231E-2</v>
      </c>
      <c r="Z44" s="110">
        <f t="shared" si="9"/>
        <v>2.3413504983751525</v>
      </c>
      <c r="AA44" s="111">
        <f t="shared" si="163"/>
        <v>0.24721395317329747</v>
      </c>
      <c r="AB44" s="110">
        <f t="shared" si="11"/>
        <v>2.3036452489739796</v>
      </c>
      <c r="AC44" s="111">
        <f t="shared" ref="AC44" si="164">_xlfn.STDEV.P(AB20:AC20)</f>
        <v>2.2727167636347634E-2</v>
      </c>
      <c r="AD44" s="110">
        <f t="shared" si="13"/>
        <v>2.5609881047169161</v>
      </c>
      <c r="AE44" s="111">
        <f t="shared" ref="AE44" si="165">_xlfn.STDEV.P(AD20:AE20)</f>
        <v>0.30900286523975667</v>
      </c>
      <c r="AF44"/>
      <c r="AG44"/>
    </row>
    <row r="45" spans="1:33" x14ac:dyDescent="0.5">
      <c r="A45" s="49" t="s">
        <v>38</v>
      </c>
      <c r="B45" s="114">
        <f t="shared" si="15"/>
        <v>3.4690180097766792</v>
      </c>
      <c r="C45" s="115">
        <f t="shared" si="16"/>
        <v>1.1371405941791981E-2</v>
      </c>
      <c r="D45" s="110">
        <f t="shared" si="25"/>
        <v>3.7696415062811832</v>
      </c>
      <c r="E45" s="111">
        <f t="shared" si="16"/>
        <v>0.39573512565973967</v>
      </c>
      <c r="F45" s="110">
        <f t="shared" si="17"/>
        <v>2.1586153816054821</v>
      </c>
      <c r="G45" s="111">
        <f t="shared" ref="G45" si="166">_xlfn.STDEV.P(F21:G21)</f>
        <v>7.9755907198428844E-3</v>
      </c>
      <c r="H45" s="110">
        <f t="shared" si="54"/>
        <v>2.8304507401157117</v>
      </c>
      <c r="I45" s="111">
        <f t="shared" ref="I45" si="167">_xlfn.STDEV.P(H21:I21)</f>
        <v>3.0607308941181133E-2</v>
      </c>
      <c r="J45" s="110">
        <f t="shared" si="18"/>
        <v>2.1444663366947738</v>
      </c>
      <c r="K45" s="111">
        <f t="shared" ref="K45" si="168">_xlfn.STDEV.P(J21:K21)</f>
        <v>7.8438483799796677E-2</v>
      </c>
      <c r="L45" s="110">
        <f t="shared" ref="L45" si="169">AVERAGE(L21:M21)</f>
        <v>3.9152874945943101</v>
      </c>
      <c r="M45" s="111">
        <f t="shared" ref="M45:O45" si="170">_xlfn.STDEV.P(L21:M21)</f>
        <v>8.8646556454707426E-2</v>
      </c>
      <c r="N45" s="110">
        <f t="shared" ref="N45" si="171">AVERAGE(N21:O21)</f>
        <v>5.2314304270808707</v>
      </c>
      <c r="O45" s="100">
        <f t="shared" si="170"/>
        <v>2.3033722551025382</v>
      </c>
      <c r="P45" s="110">
        <f t="shared" ref="P45" si="172">AVERAGE(P21:Q21)</f>
        <v>2.233688156009491</v>
      </c>
      <c r="Q45" s="111">
        <f t="shared" ref="Q45" si="173">_xlfn.STDEV.P(P21:Q21)</f>
        <v>4.1182749191179369E-2</v>
      </c>
      <c r="R45" s="110">
        <f t="shared" si="89"/>
        <v>2.5495562503793479</v>
      </c>
      <c r="S45" s="111">
        <f t="shared" ref="S45" si="174">_xlfn.STDEV.P(R21:S21)</f>
        <v>0.11338282791209231</v>
      </c>
      <c r="T45" s="110">
        <f t="shared" si="5"/>
        <v>2.498822455912614</v>
      </c>
      <c r="U45" s="111">
        <f t="shared" si="23"/>
        <v>0.17043346345219357</v>
      </c>
      <c r="V45" s="110">
        <f t="shared" si="24"/>
        <v>3.6417089041705752</v>
      </c>
      <c r="W45" s="111">
        <f t="shared" si="91"/>
        <v>0.42416771654292984</v>
      </c>
      <c r="X45" s="110">
        <f t="shared" si="7"/>
        <v>3.067163672694476</v>
      </c>
      <c r="Y45" s="111">
        <f t="shared" ref="Y45:AA45" si="175">_xlfn.STDEV.P(X21:Y21)</f>
        <v>0.20317130997829902</v>
      </c>
      <c r="Z45" s="110">
        <f t="shared" si="9"/>
        <v>3.707603653125128</v>
      </c>
      <c r="AA45" s="111">
        <f t="shared" si="175"/>
        <v>0.398629160803255</v>
      </c>
      <c r="AB45" s="110">
        <f t="shared" si="11"/>
        <v>3.6216830806944742</v>
      </c>
      <c r="AC45" s="111">
        <f t="shared" ref="AC45" si="176">_xlfn.STDEV.P(AB21:AC21)</f>
        <v>3.6367305361714397E-2</v>
      </c>
      <c r="AD45" s="110">
        <f t="shared" si="13"/>
        <v>3.6712055789855018</v>
      </c>
      <c r="AE45" s="111">
        <f t="shared" ref="AE45" si="177">_xlfn.STDEV.P(AD21:AE21)</f>
        <v>4.5196898212926939E-3</v>
      </c>
      <c r="AF45"/>
      <c r="AG45"/>
    </row>
    <row r="46" spans="1:33" x14ac:dyDescent="0.5">
      <c r="A46" s="49" t="s">
        <v>39</v>
      </c>
      <c r="B46" s="114">
        <f t="shared" si="15"/>
        <v>2.7664770074965208</v>
      </c>
      <c r="C46" s="115">
        <f t="shared" si="16"/>
        <v>0.37906580223096731</v>
      </c>
      <c r="D46" s="110">
        <f t="shared" si="25"/>
        <v>3.0966300439549914</v>
      </c>
      <c r="E46" s="111">
        <f t="shared" si="16"/>
        <v>0.2114333547837659</v>
      </c>
      <c r="F46" s="110">
        <f t="shared" si="17"/>
        <v>2.1198744562826124</v>
      </c>
      <c r="G46" s="111">
        <f t="shared" ref="G46" si="178">_xlfn.STDEV.P(F22:G22)</f>
        <v>0.20508146514124614</v>
      </c>
      <c r="H46" s="110">
        <f t="shared" si="54"/>
        <v>3.2651421134273164</v>
      </c>
      <c r="I46" s="111">
        <f t="shared" ref="I46" si="179">_xlfn.STDEV.P(H22:I22)</f>
        <v>0.13821611688414626</v>
      </c>
      <c r="J46" s="110">
        <f t="shared" si="18"/>
        <v>2.142586343710934</v>
      </c>
      <c r="K46" s="111">
        <f t="shared" ref="K46" si="180">_xlfn.STDEV.P(J22:K22)</f>
        <v>4.8772017880124086E-2</v>
      </c>
      <c r="L46" s="110">
        <f t="shared" ref="L46" si="181">AVERAGE(L22:M22)</f>
        <v>2.654087446399739</v>
      </c>
      <c r="M46" s="111">
        <f t="shared" ref="M46" si="182">_xlfn.STDEV.P(L22:M22)</f>
        <v>0.35618619810738517</v>
      </c>
      <c r="N46" s="110">
        <f t="shared" ref="N46" si="183">AVERAGE(N22:O22)</f>
        <v>4.783377918220558</v>
      </c>
      <c r="O46" s="100">
        <f>_xlfn.STDEV.P(N22:O22)</f>
        <v>2.7650140212882981</v>
      </c>
      <c r="P46" s="110">
        <f t="shared" ref="P46" si="184">AVERAGE(P22:Q22)</f>
        <v>2.0105597842247001</v>
      </c>
      <c r="Q46" s="111">
        <f t="shared" ref="Q46" si="185">_xlfn.STDEV.P(P22:Q22)</f>
        <v>4.5381638091082088E-3</v>
      </c>
      <c r="R46" s="110">
        <f t="shared" si="89"/>
        <v>2.7190911672153542</v>
      </c>
      <c r="S46" s="111">
        <f t="shared" ref="S46" si="186">_xlfn.STDEV.P(R22:S22)</f>
        <v>0.10075894951167386</v>
      </c>
      <c r="T46" s="110">
        <f t="shared" si="5"/>
        <v>2.5210329282184691</v>
      </c>
      <c r="U46" s="111">
        <f t="shared" si="23"/>
        <v>0.44124861782246555</v>
      </c>
      <c r="V46" s="110">
        <f t="shared" si="24"/>
        <v>3.302701899772897</v>
      </c>
      <c r="W46" s="111">
        <f t="shared" si="91"/>
        <v>0.22814093486655329</v>
      </c>
      <c r="X46" s="110">
        <f t="shared" si="7"/>
        <v>2.7710770337073081</v>
      </c>
      <c r="Y46" s="111">
        <f t="shared" ref="Y46:AA46" si="187">_xlfn.STDEV.P(X22:Y22)</f>
        <v>0.10567711680395808</v>
      </c>
      <c r="Z46" s="110">
        <f t="shared" si="9"/>
        <v>2.2702851522105165</v>
      </c>
      <c r="AA46" s="111">
        <f t="shared" si="187"/>
        <v>8.9837087611144062E-2</v>
      </c>
      <c r="AB46" s="110">
        <f t="shared" si="11"/>
        <v>2.2449979094056616</v>
      </c>
      <c r="AC46" s="111">
        <f t="shared" ref="AC46" si="188">_xlfn.STDEV.P(AB22:AC22)</f>
        <v>2.4446014185481202E-2</v>
      </c>
      <c r="AD46" s="110">
        <f t="shared" si="13"/>
        <v>1.9906129646735251</v>
      </c>
      <c r="AE46" s="111">
        <f t="shared" ref="AE46" si="189">_xlfn.STDEV.P(AD22:AE22)</f>
        <v>0.17068546438527632</v>
      </c>
      <c r="AF46"/>
      <c r="AG46"/>
    </row>
    <row r="47" spans="1:33" ht="14.7" thickBot="1" x14ac:dyDescent="0.55000000000000004">
      <c r="A47" s="49" t="s">
        <v>53</v>
      </c>
      <c r="B47" s="116">
        <f>AVERAGE(B23:C23)</f>
        <v>1.0965710586552275</v>
      </c>
      <c r="C47" s="117">
        <f>_xlfn.STDEV.P(B23:C23)</f>
        <v>0.13066733785255799</v>
      </c>
      <c r="D47" s="118">
        <f t="shared" si="25"/>
        <v>1.0844612137094207</v>
      </c>
      <c r="E47" s="119">
        <f t="shared" si="16"/>
        <v>0.1340569150174391</v>
      </c>
      <c r="F47" s="118">
        <f t="shared" si="17"/>
        <v>0.82855174011447852</v>
      </c>
      <c r="G47" s="119">
        <f t="shared" ref="G47:G49" si="190">_xlfn.STDEV.P(F23:G23)</f>
        <v>3.8192322002106982E-2</v>
      </c>
      <c r="H47" s="118">
        <f t="shared" si="54"/>
        <v>0.98956598631983639</v>
      </c>
      <c r="I47" s="119">
        <f t="shared" ref="I47:I49" si="191">_xlfn.STDEV.P(H23:I23)</f>
        <v>3.2521748610985335E-2</v>
      </c>
      <c r="J47" s="118">
        <f t="shared" si="18"/>
        <v>0.8621954122632971</v>
      </c>
      <c r="K47" s="119">
        <f t="shared" ref="K47" si="192">_xlfn.STDEV.P(J23:K23)</f>
        <v>1.5150625124757788E-2</v>
      </c>
      <c r="L47" s="118">
        <f t="shared" ref="L47" si="193">AVERAGE(L23:M23)</f>
        <v>0.97696995093909567</v>
      </c>
      <c r="M47" s="119">
        <f t="shared" ref="M47:O47" si="194">_xlfn.STDEV.P(L23:M23)</f>
        <v>8.8024602834004539E-2</v>
      </c>
      <c r="N47" s="118">
        <f t="shared" ref="N47:N49" si="195">AVERAGE(N23:O23)</f>
        <v>1.9534265389583034</v>
      </c>
      <c r="O47" s="120">
        <f t="shared" si="194"/>
        <v>1.1575431731183392</v>
      </c>
      <c r="P47" s="118">
        <f t="shared" ref="P47:P49" si="196">AVERAGE(P23:Q23)</f>
        <v>0.80888686708527469</v>
      </c>
      <c r="Q47" s="119">
        <f t="shared" ref="Q47:Q49" si="197">_xlfn.STDEV.P(P23:Q23)</f>
        <v>4.8983875954417389E-2</v>
      </c>
      <c r="R47" s="118">
        <f t="shared" si="89"/>
        <v>1.0031963179584569</v>
      </c>
      <c r="S47" s="119">
        <f t="shared" ref="S47" si="198">_xlfn.STDEV.P(R23:S23)</f>
        <v>7.6893615403153537E-2</v>
      </c>
      <c r="T47" s="118">
        <f t="shared" si="5"/>
        <v>1.0396870449706945</v>
      </c>
      <c r="U47" s="119">
        <f t="shared" si="23"/>
        <v>0.17248669298471794</v>
      </c>
      <c r="V47" s="118">
        <f t="shared" si="24"/>
        <v>1.3187015144016647</v>
      </c>
      <c r="W47" s="119">
        <f t="shared" si="91"/>
        <v>5.359349641268607E-3</v>
      </c>
      <c r="X47" s="118">
        <f t="shared" si="7"/>
        <v>1.0685149763510013</v>
      </c>
      <c r="Y47" s="119">
        <f t="shared" ref="Y47:AA47" si="199">_xlfn.STDEV.P(X23:Y23)</f>
        <v>3.4978558569955798E-2</v>
      </c>
      <c r="Z47" s="118">
        <f t="shared" si="9"/>
        <v>0.65956488259499091</v>
      </c>
      <c r="AA47" s="119">
        <f t="shared" si="199"/>
        <v>8.3969299692354671E-4</v>
      </c>
      <c r="AB47" s="118">
        <f t="shared" si="11"/>
        <v>0.57951543419277129</v>
      </c>
      <c r="AC47" s="119">
        <f t="shared" ref="AC47" si="200">_xlfn.STDEV.P(AB23:AC23)</f>
        <v>5.6864311381861765E-3</v>
      </c>
      <c r="AD47" s="118">
        <f t="shared" si="13"/>
        <v>0.55724362082489065</v>
      </c>
      <c r="AE47" s="119">
        <f t="shared" ref="AE47:AE49" si="201">_xlfn.STDEV.P(AD23:AE23)</f>
        <v>6.1754628862254475E-2</v>
      </c>
      <c r="AF47"/>
      <c r="AG47"/>
    </row>
    <row r="48" spans="1:33" ht="14.7" thickBot="1" x14ac:dyDescent="0.55000000000000004"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18"/>
      <c r="Q48" s="119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  <c r="AE48" s="100"/>
      <c r="AF48"/>
      <c r="AG48"/>
    </row>
    <row r="49" spans="1:33" ht="14.7" thickBot="1" x14ac:dyDescent="0.55000000000000004">
      <c r="A49" s="73" t="s">
        <v>112</v>
      </c>
      <c r="B49" s="106">
        <f>AVERAGE(B25:C25)</f>
        <v>673.74513122573217</v>
      </c>
      <c r="C49" s="106">
        <f>_xlfn.STDEV.P(B25:C25)</f>
        <v>11.918020184053887</v>
      </c>
      <c r="D49" s="106">
        <f t="shared" si="25"/>
        <v>663.48351349000859</v>
      </c>
      <c r="E49" s="106">
        <f t="shared" ref="E49" si="202">_xlfn.STDEV.P(D25:E25)</f>
        <v>11.529293837729597</v>
      </c>
      <c r="F49" s="106">
        <f t="shared" si="17"/>
        <v>565.37983264866443</v>
      </c>
      <c r="G49" s="106">
        <f t="shared" si="190"/>
        <v>48.756985332120848</v>
      </c>
      <c r="H49" s="106">
        <f t="shared" si="54"/>
        <v>490.45592555803364</v>
      </c>
      <c r="I49" s="106">
        <f t="shared" si="191"/>
        <v>45.927041744693184</v>
      </c>
      <c r="J49" s="106">
        <f t="shared" ref="J49" si="203">AVERAGE(J25:K25)</f>
        <v>564.01837825219877</v>
      </c>
      <c r="K49" s="106">
        <f>_xlfn.STDEV.P(J25:K25)</f>
        <v>33.987552304496603</v>
      </c>
      <c r="L49" s="106">
        <f t="shared" ref="L49" si="204">AVERAGE(L25:M25)</f>
        <v>783.49522687235049</v>
      </c>
      <c r="M49" s="106">
        <f t="shared" ref="M49" si="205">_xlfn.STDEV.P(L25:M25)</f>
        <v>3.8205286345095146</v>
      </c>
      <c r="N49" s="106">
        <f t="shared" si="195"/>
        <v>773.72952703222018</v>
      </c>
      <c r="O49" s="106">
        <f t="shared" ref="O49" si="206">_xlfn.STDEV.P(N25:O25)</f>
        <v>83.038697353696904</v>
      </c>
      <c r="P49" s="106">
        <f t="shared" si="196"/>
        <v>522.8138078245596</v>
      </c>
      <c r="Q49" s="106">
        <f t="shared" si="197"/>
        <v>11.469631838449544</v>
      </c>
      <c r="R49" s="106">
        <f t="shared" si="89"/>
        <v>546.06433447777135</v>
      </c>
      <c r="S49" s="106">
        <f t="shared" ref="S49" si="207">_xlfn.STDEV.P(R25:S25)</f>
        <v>38.483165993153278</v>
      </c>
      <c r="T49" s="106">
        <f t="shared" ref="T49" si="208">AVERAGE(T25:U25)</f>
        <v>606.09597453353422</v>
      </c>
      <c r="U49" s="106">
        <f t="shared" si="23"/>
        <v>67.751850149121893</v>
      </c>
      <c r="V49" s="106">
        <f t="shared" ref="V49" si="209">AVERAGE(V25:W25)</f>
        <v>766.09210513348535</v>
      </c>
      <c r="W49" s="106">
        <f t="shared" ref="W49" si="210">_xlfn.STDEV.P(V25:W25)</f>
        <v>30.561580569377611</v>
      </c>
      <c r="X49" s="106">
        <f t="shared" ref="X49" si="211">AVERAGE(X25:Y25)</f>
        <v>753.41394290597782</v>
      </c>
      <c r="Y49" s="106">
        <f t="shared" ref="Y49" si="212">_xlfn.STDEV.P(X25:Y25)</f>
        <v>28.4727685725519</v>
      </c>
      <c r="Z49" s="106">
        <f t="shared" ref="Z49" si="213">AVERAGE(Z25:AA25)</f>
        <v>529.91308323248688</v>
      </c>
      <c r="AA49" s="106">
        <f t="shared" ref="AA49" si="214">_xlfn.STDEV.P(Z25:AA25)</f>
        <v>3.3802464886044845</v>
      </c>
      <c r="AB49" s="106">
        <f t="shared" ref="AB49" si="215">AVERAGE(AB25:AC25)</f>
        <v>777.13885753066586</v>
      </c>
      <c r="AC49" s="106">
        <f t="shared" ref="AC49" si="216">_xlfn.STDEV.P(AB25:AC25)</f>
        <v>56.579235523355578</v>
      </c>
      <c r="AD49" s="106">
        <f t="shared" ref="AD49" si="217">AVERAGE(AD25:AE25)</f>
        <v>876.13896028085844</v>
      </c>
      <c r="AE49" s="107">
        <f t="shared" si="201"/>
        <v>39.384664935658293</v>
      </c>
      <c r="AF49"/>
      <c r="AG49"/>
    </row>
    <row r="55" spans="1:33" x14ac:dyDescent="0.5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</row>
    <row r="56" spans="1:33" x14ac:dyDescent="0.5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</row>
    <row r="57" spans="1:33" x14ac:dyDescent="0.5">
      <c r="A57" s="46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</row>
    <row r="58" spans="1:33" x14ac:dyDescent="0.5">
      <c r="A58" s="46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</row>
    <row r="59" spans="1:33" x14ac:dyDescent="0.5">
      <c r="A59" s="46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</row>
    <row r="60" spans="1:33" x14ac:dyDescent="0.5">
      <c r="A60" s="46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</row>
    <row r="61" spans="1:33" x14ac:dyDescent="0.5">
      <c r="A61" s="46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</row>
    <row r="62" spans="1:33" x14ac:dyDescent="0.5">
      <c r="A62" s="46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</row>
    <row r="63" spans="1:33" x14ac:dyDescent="0.5">
      <c r="A63" s="46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</row>
    <row r="64" spans="1:33" x14ac:dyDescent="0.5">
      <c r="A64" s="46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</row>
    <row r="65" spans="1:23" x14ac:dyDescent="0.5">
      <c r="A65" s="46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</row>
    <row r="66" spans="1:23" x14ac:dyDescent="0.5">
      <c r="A66" s="46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</row>
    <row r="67" spans="1:23" x14ac:dyDescent="0.5">
      <c r="A67" s="46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</row>
    <row r="68" spans="1:23" x14ac:dyDescent="0.5">
      <c r="A68" s="46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</row>
    <row r="69" spans="1:23" x14ac:dyDescent="0.5">
      <c r="A69" s="46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</row>
    <row r="70" spans="1:23" x14ac:dyDescent="0.5">
      <c r="A70" s="46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</row>
    <row r="71" spans="1:23" x14ac:dyDescent="0.5">
      <c r="A71" s="46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</row>
    <row r="72" spans="1:23" x14ac:dyDescent="0.5">
      <c r="A72" s="46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</row>
    <row r="73" spans="1:23" x14ac:dyDescent="0.5">
      <c r="A73" s="46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</row>
    <row r="74" spans="1:23" x14ac:dyDescent="0.5">
      <c r="A74" s="46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</row>
    <row r="75" spans="1:23" x14ac:dyDescent="0.5">
      <c r="A75" s="46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</row>
    <row r="76" spans="1:23" x14ac:dyDescent="0.5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</row>
    <row r="77" spans="1:23" x14ac:dyDescent="0.5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</row>
    <row r="78" spans="1:23" x14ac:dyDescent="0.5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</row>
    <row r="79" spans="1:23" x14ac:dyDescent="0.5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</row>
    <row r="80" spans="1:23" x14ac:dyDescent="0.5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</row>
    <row r="81" spans="1:33" x14ac:dyDescent="0.5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</row>
    <row r="82" spans="1:33" x14ac:dyDescent="0.5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</row>
    <row r="83" spans="1:33" x14ac:dyDescent="0.5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</row>
    <row r="84" spans="1:33" x14ac:dyDescent="0.5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</row>
    <row r="85" spans="1:33" x14ac:dyDescent="0.5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AF85" s="42"/>
      <c r="AG85"/>
    </row>
    <row r="86" spans="1:33" ht="14.7" thickBot="1" x14ac:dyDescent="0.55000000000000004">
      <c r="A86" s="45"/>
      <c r="B86" s="47" t="s">
        <v>207</v>
      </c>
      <c r="C86" s="47" t="s">
        <v>208</v>
      </c>
      <c r="D86" s="47" t="s">
        <v>209</v>
      </c>
      <c r="E86" s="47" t="s">
        <v>210</v>
      </c>
      <c r="F86" s="47" t="s">
        <v>211</v>
      </c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AF86" s="42"/>
      <c r="AG86"/>
    </row>
    <row r="87" spans="1:33" x14ac:dyDescent="0.5">
      <c r="A87" s="77" t="s">
        <v>111</v>
      </c>
      <c r="B87" s="80">
        <v>1.6473057239820199</v>
      </c>
      <c r="C87" s="81">
        <v>1.8079025295846853</v>
      </c>
      <c r="D87" s="81">
        <v>2.0113210763948248</v>
      </c>
      <c r="E87" s="69">
        <v>1.6884306635688635</v>
      </c>
      <c r="F87" s="70">
        <v>1.6232061998097849</v>
      </c>
      <c r="G87" s="175" t="str">
        <f>A29</f>
        <v>Asparagine</v>
      </c>
      <c r="H87" s="45"/>
      <c r="I87" s="45"/>
      <c r="J87" s="45"/>
      <c r="N87" s="45"/>
      <c r="O87" s="45"/>
      <c r="P87" s="45"/>
      <c r="Q87" s="45"/>
      <c r="AF87" s="42"/>
      <c r="AG87"/>
    </row>
    <row r="88" spans="1:33" x14ac:dyDescent="0.5">
      <c r="A88" s="78" t="s">
        <v>251</v>
      </c>
      <c r="B88" s="57">
        <v>1.4749820810004399</v>
      </c>
      <c r="C88" s="42">
        <v>3.0399103157135565</v>
      </c>
      <c r="D88" s="82">
        <v>1.842344390613694</v>
      </c>
      <c r="E88" s="82">
        <v>2.2236836070828057</v>
      </c>
      <c r="F88" s="83">
        <v>2.0594056217535668</v>
      </c>
      <c r="G88" s="176"/>
      <c r="H88" s="45"/>
      <c r="I88" s="45"/>
      <c r="J88" s="45"/>
      <c r="N88" s="45"/>
      <c r="O88" s="45"/>
      <c r="P88" s="45"/>
      <c r="Q88" s="45"/>
      <c r="R88" s="45"/>
      <c r="S88" s="45"/>
      <c r="T88" s="45"/>
      <c r="AF88" s="42"/>
      <c r="AG88"/>
    </row>
    <row r="89" spans="1:33" ht="14.7" thickBot="1" x14ac:dyDescent="0.55000000000000004">
      <c r="A89" s="79" t="s">
        <v>250</v>
      </c>
      <c r="B89" s="58">
        <v>2.6083758585390227</v>
      </c>
      <c r="C89" s="59">
        <v>2.019708606096362</v>
      </c>
      <c r="D89" s="59">
        <v>1.1285772148346223</v>
      </c>
      <c r="E89" s="59">
        <v>1.3288014091540556</v>
      </c>
      <c r="F89" s="60">
        <v>1.1045827831223405</v>
      </c>
      <c r="G89" s="177"/>
      <c r="H89" s="45"/>
      <c r="Q89" s="45"/>
      <c r="AF89" s="42"/>
      <c r="AG89"/>
    </row>
    <row r="90" spans="1:33" x14ac:dyDescent="0.5">
      <c r="A90" s="77" t="s">
        <v>111</v>
      </c>
      <c r="B90" s="80">
        <v>25.801534562582113</v>
      </c>
      <c r="C90" s="81">
        <v>34.499496483855886</v>
      </c>
      <c r="D90" s="81">
        <v>20.717035269607948</v>
      </c>
      <c r="E90" s="69">
        <v>7.9211737069835078</v>
      </c>
      <c r="F90" s="70">
        <v>13.355469435703345</v>
      </c>
      <c r="G90" s="175" t="str">
        <f>A30</f>
        <v>Aspartate</v>
      </c>
      <c r="H90" s="45"/>
      <c r="Q90" s="45"/>
      <c r="AF90" s="42"/>
      <c r="AG90"/>
    </row>
    <row r="91" spans="1:33" x14ac:dyDescent="0.5">
      <c r="A91" s="78" t="s">
        <v>251</v>
      </c>
      <c r="B91" s="57">
        <v>45.915692309939622</v>
      </c>
      <c r="C91" s="42">
        <v>42.743392431517009</v>
      </c>
      <c r="D91" s="82">
        <v>19.948034685876706</v>
      </c>
      <c r="E91" s="82">
        <v>27.040679795426833</v>
      </c>
      <c r="F91" s="83">
        <v>23.527488151895483</v>
      </c>
      <c r="G91" s="176"/>
      <c r="H91" s="45"/>
      <c r="Q91" s="45"/>
      <c r="R91" s="45"/>
      <c r="S91" s="45"/>
      <c r="T91" s="45"/>
      <c r="AF91" s="42"/>
      <c r="AG91"/>
    </row>
    <row r="92" spans="1:33" ht="14.7" thickBot="1" x14ac:dyDescent="0.55000000000000004">
      <c r="A92" s="79" t="s">
        <v>250</v>
      </c>
      <c r="B92" s="58">
        <v>50.471481485701112</v>
      </c>
      <c r="C92" s="59">
        <v>39.422427611241503</v>
      </c>
      <c r="D92" s="59">
        <v>24.158122205156424</v>
      </c>
      <c r="E92" s="59">
        <v>34.521377975313797</v>
      </c>
      <c r="F92" s="60">
        <v>44.431797602994095</v>
      </c>
      <c r="G92" s="177"/>
      <c r="Q92" s="45"/>
      <c r="AF92" s="42"/>
      <c r="AG92"/>
    </row>
    <row r="93" spans="1:33" x14ac:dyDescent="0.5">
      <c r="A93" s="77" t="s">
        <v>111</v>
      </c>
      <c r="B93" s="80">
        <v>20.611993530411397</v>
      </c>
      <c r="C93" s="81">
        <v>23.47123958612061</v>
      </c>
      <c r="D93" s="81">
        <v>15.214118191519741</v>
      </c>
      <c r="E93" s="69">
        <v>6.013367180625135</v>
      </c>
      <c r="F93" s="70">
        <v>6.3892046034252239</v>
      </c>
      <c r="G93" s="175" t="str">
        <f>A31</f>
        <v>Serine</v>
      </c>
      <c r="Q93" s="45"/>
      <c r="AF93" s="42"/>
      <c r="AG93"/>
    </row>
    <row r="94" spans="1:33" x14ac:dyDescent="0.5">
      <c r="A94" s="78" t="s">
        <v>212</v>
      </c>
      <c r="B94" s="57">
        <v>18.285051958417316</v>
      </c>
      <c r="C94" s="42">
        <v>37.562776268686726</v>
      </c>
      <c r="D94" s="82">
        <v>6.4823574574033369</v>
      </c>
      <c r="E94" s="82">
        <v>9.8590145460752954</v>
      </c>
      <c r="F94" s="83">
        <v>10.927569922836708</v>
      </c>
      <c r="G94" s="176"/>
      <c r="Q94" s="45"/>
      <c r="R94" s="45"/>
      <c r="S94" s="45"/>
      <c r="T94" s="45"/>
      <c r="AF94" s="42"/>
      <c r="AG94"/>
    </row>
    <row r="95" spans="1:33" ht="14.7" thickBot="1" x14ac:dyDescent="0.55000000000000004">
      <c r="A95" s="79" t="s">
        <v>250</v>
      </c>
      <c r="B95" s="58">
        <v>17.261585077194525</v>
      </c>
      <c r="C95" s="59">
        <v>13.08334285735179</v>
      </c>
      <c r="D95" s="59">
        <v>7.7618993398470488</v>
      </c>
      <c r="E95" s="59">
        <v>8.7985769636612439</v>
      </c>
      <c r="F95" s="60">
        <v>9.2437866891595633</v>
      </c>
      <c r="G95" s="177"/>
      <c r="Q95" s="45"/>
      <c r="AF95" s="42"/>
      <c r="AG95"/>
    </row>
    <row r="96" spans="1:33" x14ac:dyDescent="0.5">
      <c r="A96" s="77" t="s">
        <v>111</v>
      </c>
      <c r="B96" s="80">
        <v>40.460350610829281</v>
      </c>
      <c r="C96" s="81">
        <v>43.273752061413795</v>
      </c>
      <c r="D96" s="81">
        <v>20.759227652294477</v>
      </c>
      <c r="E96" s="69">
        <v>13.758557345417508</v>
      </c>
      <c r="F96" s="70">
        <v>12.322391432525222</v>
      </c>
      <c r="G96" s="175" t="str">
        <f>A32</f>
        <v>Alanine</v>
      </c>
      <c r="Q96" s="45"/>
      <c r="AF96" s="42"/>
      <c r="AG96"/>
    </row>
    <row r="97" spans="1:33" x14ac:dyDescent="0.5">
      <c r="A97" s="78" t="s">
        <v>251</v>
      </c>
      <c r="B97" s="57">
        <v>35.611337676250734</v>
      </c>
      <c r="C97" s="42">
        <v>40.540909177453614</v>
      </c>
      <c r="D97" s="82">
        <v>15.669666517316211</v>
      </c>
      <c r="E97" s="82">
        <v>11.625827547759958</v>
      </c>
      <c r="F97" s="83">
        <v>13.627699435898071</v>
      </c>
      <c r="G97" s="176"/>
      <c r="Q97" s="45"/>
      <c r="R97" s="45"/>
      <c r="S97" s="45"/>
      <c r="T97" s="45"/>
      <c r="AF97" s="42"/>
      <c r="AG97"/>
    </row>
    <row r="98" spans="1:33" ht="14.7" thickBot="1" x14ac:dyDescent="0.55000000000000004">
      <c r="A98" s="79" t="s">
        <v>250</v>
      </c>
      <c r="B98" s="58">
        <v>22.560680494065764</v>
      </c>
      <c r="C98" s="59">
        <v>33.134964330776839</v>
      </c>
      <c r="D98" s="59">
        <v>20.794939944163044</v>
      </c>
      <c r="E98" s="59">
        <v>25.281740162208187</v>
      </c>
      <c r="F98" s="60">
        <v>31.718420355232904</v>
      </c>
      <c r="G98" s="177"/>
      <c r="Q98" s="45"/>
      <c r="AF98" s="42"/>
      <c r="AG98"/>
    </row>
    <row r="99" spans="1:33" x14ac:dyDescent="0.5">
      <c r="A99" s="77" t="s">
        <v>111</v>
      </c>
      <c r="B99" s="80">
        <v>7.1914505925150358</v>
      </c>
      <c r="C99" s="81">
        <v>9.8237323254724576</v>
      </c>
      <c r="D99" s="81">
        <v>8.4929221733948026</v>
      </c>
      <c r="E99" s="69">
        <v>7.0777480991859019</v>
      </c>
      <c r="F99" s="70">
        <v>6.7270058201802385</v>
      </c>
      <c r="G99" s="175" t="str">
        <f>A33</f>
        <v>Glycine*</v>
      </c>
      <c r="Q99" s="45"/>
      <c r="AF99" s="42"/>
      <c r="AG99"/>
    </row>
    <row r="100" spans="1:33" x14ac:dyDescent="0.5">
      <c r="A100" s="78" t="s">
        <v>251</v>
      </c>
      <c r="B100" s="57">
        <v>6.8203212154774775</v>
      </c>
      <c r="C100" s="42">
        <v>16.999049770719605</v>
      </c>
      <c r="D100" s="82">
        <v>5.4601517527148591</v>
      </c>
      <c r="E100" s="82">
        <v>7.7290360397165605</v>
      </c>
      <c r="F100" s="83">
        <v>16.953680157482516</v>
      </c>
      <c r="G100" s="176"/>
      <c r="Q100" s="45"/>
      <c r="R100" s="45"/>
      <c r="S100" s="45"/>
      <c r="T100" s="45"/>
      <c r="AF100" s="42"/>
      <c r="AG100"/>
    </row>
    <row r="101" spans="1:33" ht="14.7" thickBot="1" x14ac:dyDescent="0.55000000000000004">
      <c r="A101" s="79" t="s">
        <v>250</v>
      </c>
      <c r="B101" s="58">
        <v>9.3828224955036319</v>
      </c>
      <c r="C101" s="59">
        <v>6.9311319426618141</v>
      </c>
      <c r="D101" s="59">
        <v>5.4158188377248422</v>
      </c>
      <c r="E101" s="59">
        <v>5.4541942036908084</v>
      </c>
      <c r="F101" s="60">
        <v>5.4637354283757311</v>
      </c>
      <c r="G101" s="177"/>
      <c r="Q101" s="45"/>
      <c r="AF101" s="42"/>
      <c r="AG101"/>
    </row>
    <row r="102" spans="1:33" x14ac:dyDescent="0.5">
      <c r="A102" s="77" t="s">
        <v>111</v>
      </c>
      <c r="B102" s="80">
        <v>15.548482095617125</v>
      </c>
      <c r="C102" s="69">
        <v>24.692624122718868</v>
      </c>
      <c r="D102" s="69">
        <v>39.31614038684021</v>
      </c>
      <c r="E102" s="69">
        <v>32.778642930010449</v>
      </c>
      <c r="F102" s="70">
        <v>34.579770370109102</v>
      </c>
      <c r="G102" s="175" t="str">
        <f>A34</f>
        <v>Glutamine</v>
      </c>
      <c r="Q102" s="45"/>
      <c r="AF102" s="42"/>
      <c r="AG102"/>
    </row>
    <row r="103" spans="1:33" x14ac:dyDescent="0.5">
      <c r="A103" s="78" t="s">
        <v>251</v>
      </c>
      <c r="B103" s="57">
        <v>25.011215421286039</v>
      </c>
      <c r="C103" s="42">
        <v>34.483355274053508</v>
      </c>
      <c r="D103" s="42">
        <v>40.707971308341513</v>
      </c>
      <c r="E103" s="42">
        <v>28.568062850282981</v>
      </c>
      <c r="F103" s="39">
        <v>45.656907522763362</v>
      </c>
      <c r="G103" s="176"/>
      <c r="Q103" s="45"/>
      <c r="R103" s="45"/>
      <c r="S103" s="45"/>
      <c r="T103" s="45"/>
      <c r="AF103" s="42"/>
      <c r="AG103"/>
    </row>
    <row r="104" spans="1:33" ht="14.7" thickBot="1" x14ac:dyDescent="0.55000000000000004">
      <c r="A104" s="79" t="s">
        <v>250</v>
      </c>
      <c r="B104" s="58">
        <v>17.912950414139381</v>
      </c>
      <c r="C104" s="59">
        <v>40.928592148697007</v>
      </c>
      <c r="D104" s="59">
        <v>13.285651528468691</v>
      </c>
      <c r="E104" s="59">
        <v>30.113882996634473</v>
      </c>
      <c r="F104" s="60">
        <v>16.561795866850083</v>
      </c>
      <c r="G104" s="177"/>
      <c r="Q104" s="45"/>
      <c r="AF104" s="42"/>
      <c r="AG104"/>
    </row>
    <row r="105" spans="1:33" x14ac:dyDescent="0.5">
      <c r="A105" s="77" t="s">
        <v>111</v>
      </c>
      <c r="B105" s="80">
        <v>9.2936851966417819</v>
      </c>
      <c r="C105" s="69">
        <v>11.930324204874562</v>
      </c>
      <c r="D105" s="69">
        <v>10.043007503108278</v>
      </c>
      <c r="E105" s="69">
        <v>8.8150159321694908</v>
      </c>
      <c r="F105" s="70">
        <v>8.3618208735418413</v>
      </c>
      <c r="G105" s="175" t="str">
        <f>A35</f>
        <v>Threonine</v>
      </c>
      <c r="Q105" s="45"/>
      <c r="AF105" s="42"/>
      <c r="AG105"/>
    </row>
    <row r="106" spans="1:33" x14ac:dyDescent="0.5">
      <c r="A106" s="78" t="s">
        <v>251</v>
      </c>
      <c r="B106" s="57">
        <v>10.123817108309201</v>
      </c>
      <c r="C106" s="42">
        <v>14.067034283383517</v>
      </c>
      <c r="D106" s="42">
        <v>7.9892265017400952</v>
      </c>
      <c r="E106" s="42">
        <v>8.7283014835813031</v>
      </c>
      <c r="F106" s="39">
        <v>8.4830015988480838</v>
      </c>
      <c r="G106" s="176"/>
      <c r="Q106" s="45"/>
      <c r="AF106" s="42"/>
      <c r="AG106"/>
    </row>
    <row r="107" spans="1:33" ht="14.7" thickBot="1" x14ac:dyDescent="0.55000000000000004">
      <c r="A107" s="79" t="s">
        <v>250</v>
      </c>
      <c r="B107" s="58">
        <v>8.9527454507585063</v>
      </c>
      <c r="C107" s="59">
        <v>8.9125533293165375</v>
      </c>
      <c r="D107" s="59">
        <v>7.8957263224870831</v>
      </c>
      <c r="E107" s="59">
        <v>8.4340131114859496</v>
      </c>
      <c r="F107" s="60">
        <v>8.2950686682579278</v>
      </c>
      <c r="G107" s="177"/>
      <c r="Q107" s="45"/>
      <c r="AF107" s="42"/>
      <c r="AG107"/>
    </row>
    <row r="108" spans="1:33" x14ac:dyDescent="0.5">
      <c r="A108" s="77" t="s">
        <v>111</v>
      </c>
      <c r="B108" s="68">
        <v>497.22578294148116</v>
      </c>
      <c r="C108" s="69">
        <v>451.39196031143274</v>
      </c>
      <c r="D108" s="69">
        <v>378.40451900775867</v>
      </c>
      <c r="E108" s="69">
        <v>352.6008383271614</v>
      </c>
      <c r="F108" s="70">
        <v>424.03684395944657</v>
      </c>
      <c r="G108" s="175" t="str">
        <f>A36</f>
        <v>Glutamate</v>
      </c>
      <c r="Q108" s="45"/>
      <c r="AF108" s="42"/>
      <c r="AG108"/>
    </row>
    <row r="109" spans="1:33" x14ac:dyDescent="0.5">
      <c r="A109" s="78" t="s">
        <v>251</v>
      </c>
      <c r="B109" s="57">
        <v>569.49736496391552</v>
      </c>
      <c r="C109" s="42">
        <v>494.12409215177695</v>
      </c>
      <c r="D109" s="42">
        <v>352.41641158695836</v>
      </c>
      <c r="E109" s="42">
        <v>392.22447656046018</v>
      </c>
      <c r="F109" s="39">
        <v>413.89189155374243</v>
      </c>
      <c r="G109" s="176"/>
      <c r="Q109" s="45"/>
      <c r="AF109" s="42"/>
      <c r="AG109"/>
    </row>
    <row r="110" spans="1:33" ht="14.7" thickBot="1" x14ac:dyDescent="0.55000000000000004">
      <c r="A110" s="79" t="s">
        <v>250</v>
      </c>
      <c r="B110" s="58">
        <v>581.71955911235193</v>
      </c>
      <c r="C110" s="59">
        <v>534.94154026412843</v>
      </c>
      <c r="D110" s="59">
        <v>407.39553755115583</v>
      </c>
      <c r="E110" s="59">
        <v>608.60349894009914</v>
      </c>
      <c r="F110" s="60">
        <v>718.6942951877387</v>
      </c>
      <c r="G110" s="177"/>
      <c r="Q110" s="45"/>
      <c r="AF110" s="42"/>
      <c r="AG110"/>
    </row>
    <row r="111" spans="1:33" x14ac:dyDescent="0.5">
      <c r="A111" s="77" t="s">
        <v>111</v>
      </c>
      <c r="B111" s="68">
        <v>2.9501481460984555</v>
      </c>
      <c r="C111" s="69">
        <v>3.4846198130049726</v>
      </c>
      <c r="D111" s="69">
        <v>3.2297829107754055</v>
      </c>
      <c r="E111" s="69">
        <v>1.1872519538448125</v>
      </c>
      <c r="F111" s="70">
        <v>1.4323297748783663</v>
      </c>
      <c r="G111" s="175" t="str">
        <f>A37</f>
        <v>Proline</v>
      </c>
      <c r="Q111" s="45"/>
      <c r="AF111" s="42"/>
      <c r="AG111"/>
    </row>
    <row r="112" spans="1:33" x14ac:dyDescent="0.5">
      <c r="A112" s="78" t="s">
        <v>251</v>
      </c>
      <c r="B112" s="57">
        <v>3.6437135409335388</v>
      </c>
      <c r="C112" s="42">
        <v>4.9411959130372178</v>
      </c>
      <c r="D112" s="42">
        <v>2.7240551512732902</v>
      </c>
      <c r="E112" s="42">
        <v>1.0570298883091396</v>
      </c>
      <c r="F112" s="39">
        <v>1.1766561234672481</v>
      </c>
      <c r="G112" s="176"/>
      <c r="Q112" s="45"/>
      <c r="AF112" s="42"/>
      <c r="AG112"/>
    </row>
    <row r="113" spans="1:33" ht="14.7" thickBot="1" x14ac:dyDescent="0.55000000000000004">
      <c r="A113" s="79" t="s">
        <v>250</v>
      </c>
      <c r="B113" s="58">
        <v>3.9226128447783832</v>
      </c>
      <c r="C113" s="59">
        <v>2.8860464091326783</v>
      </c>
      <c r="D113" s="59">
        <v>2.1539087553173357</v>
      </c>
      <c r="E113" s="59">
        <v>1.1755773719979699</v>
      </c>
      <c r="F113" s="60">
        <v>0.95937434465573324</v>
      </c>
      <c r="G113" s="177"/>
      <c r="Q113" s="45"/>
      <c r="AF113" s="42"/>
      <c r="AG113"/>
    </row>
    <row r="114" spans="1:33" x14ac:dyDescent="0.5">
      <c r="A114" s="77" t="s">
        <v>111</v>
      </c>
      <c r="B114" s="68">
        <v>15.501330167066259</v>
      </c>
      <c r="C114" s="69">
        <v>24.695313536654304</v>
      </c>
      <c r="D114" s="69">
        <v>39.216004616365687</v>
      </c>
      <c r="E114" s="69">
        <v>33.315451993787882</v>
      </c>
      <c r="F114" s="70">
        <v>33.855662753587687</v>
      </c>
      <c r="G114" s="175" t="str">
        <f>A38</f>
        <v>Lysine</v>
      </c>
      <c r="Q114" s="45"/>
      <c r="AF114" s="42"/>
      <c r="AG114"/>
    </row>
    <row r="115" spans="1:33" x14ac:dyDescent="0.5">
      <c r="A115" s="78" t="s">
        <v>251</v>
      </c>
      <c r="B115" s="57">
        <v>24.345817024594698</v>
      </c>
      <c r="C115" s="42">
        <v>34.155064297848746</v>
      </c>
      <c r="D115" s="42">
        <v>40.266360359000366</v>
      </c>
      <c r="E115" s="42">
        <v>27.974450840385281</v>
      </c>
      <c r="F115" s="39">
        <v>45.530353088123505</v>
      </c>
      <c r="G115" s="176"/>
      <c r="Q115" s="45"/>
      <c r="AF115" s="42"/>
      <c r="AG115"/>
    </row>
    <row r="116" spans="1:33" ht="14.7" thickBot="1" x14ac:dyDescent="0.55000000000000004">
      <c r="A116" s="79" t="s">
        <v>250</v>
      </c>
      <c r="B116" s="58">
        <v>18.154546423898729</v>
      </c>
      <c r="C116" s="59">
        <v>40.682553143588905</v>
      </c>
      <c r="D116" s="59">
        <v>13.612076751910301</v>
      </c>
      <c r="E116" s="59">
        <v>30.472235357049691</v>
      </c>
      <c r="F116" s="60">
        <v>16.624700898178482</v>
      </c>
      <c r="G116" s="177"/>
      <c r="Q116" s="45"/>
      <c r="AF116" s="42"/>
      <c r="AG116"/>
    </row>
    <row r="117" spans="1:33" x14ac:dyDescent="0.5">
      <c r="A117" s="77" t="s">
        <v>111</v>
      </c>
      <c r="B117" s="68">
        <v>1.6988277503623035</v>
      </c>
      <c r="C117" s="69">
        <v>3.0044114170866818</v>
      </c>
      <c r="D117" s="69">
        <v>1.7193136933591795</v>
      </c>
      <c r="E117" s="69">
        <v>1.2232325830409683</v>
      </c>
      <c r="F117" s="70">
        <v>0.93410603765347833</v>
      </c>
      <c r="G117" s="175" t="str">
        <f>A39</f>
        <v>Histidine</v>
      </c>
      <c r="Q117" s="45"/>
      <c r="AF117" s="42"/>
      <c r="AG117"/>
    </row>
    <row r="118" spans="1:33" x14ac:dyDescent="0.5">
      <c r="A118" s="78" t="s">
        <v>251</v>
      </c>
      <c r="B118" s="57">
        <v>1.4661226935510243</v>
      </c>
      <c r="C118" s="42">
        <v>5.1754193534310371</v>
      </c>
      <c r="D118" s="42">
        <v>1.1906938914519083</v>
      </c>
      <c r="E118" s="42">
        <v>1.2133843336478973</v>
      </c>
      <c r="F118" s="39">
        <v>1.3295419117938829</v>
      </c>
      <c r="G118" s="176"/>
      <c r="Q118" s="45"/>
      <c r="AF118" s="42"/>
      <c r="AG118"/>
    </row>
    <row r="119" spans="1:33" ht="14.7" thickBot="1" x14ac:dyDescent="0.55000000000000004">
      <c r="A119" s="79" t="s">
        <v>250</v>
      </c>
      <c r="B119" s="58">
        <v>1.8993808592681336</v>
      </c>
      <c r="C119" s="59">
        <v>1.957498153000266</v>
      </c>
      <c r="D119" s="59">
        <v>1.121282545632911</v>
      </c>
      <c r="E119" s="59">
        <v>1.2347461614948949</v>
      </c>
      <c r="F119" s="60">
        <v>0.77692254301945129</v>
      </c>
      <c r="G119" s="177"/>
      <c r="Q119" s="45"/>
      <c r="AF119" s="42"/>
      <c r="AG119"/>
    </row>
    <row r="120" spans="1:33" x14ac:dyDescent="0.5">
      <c r="A120" s="77" t="s">
        <v>111</v>
      </c>
      <c r="B120" s="68">
        <v>16.153442679487078</v>
      </c>
      <c r="C120" s="69">
        <v>10.309998527721675</v>
      </c>
      <c r="D120" s="69">
        <v>12.424585608159973</v>
      </c>
      <c r="E120" s="69">
        <v>7.9906027771825645</v>
      </c>
      <c r="F120" s="70">
        <v>8.5279107735194017</v>
      </c>
      <c r="G120" s="175" t="str">
        <f>A40</f>
        <v>Arginine</v>
      </c>
      <c r="Q120" s="45"/>
      <c r="AF120" s="42"/>
      <c r="AG120"/>
    </row>
    <row r="121" spans="1:33" x14ac:dyDescent="0.5">
      <c r="A121" s="78" t="s">
        <v>251</v>
      </c>
      <c r="B121" s="57">
        <v>20.301696716179208</v>
      </c>
      <c r="C121" s="42">
        <v>15.484567593330343</v>
      </c>
      <c r="D121" s="42">
        <v>15.7493713104199</v>
      </c>
      <c r="E121" s="42">
        <v>12.88495300610365</v>
      </c>
      <c r="F121" s="39">
        <v>8.9689875362446472</v>
      </c>
      <c r="G121" s="176"/>
      <c r="Q121" s="45"/>
      <c r="AF121" s="42"/>
      <c r="AG121"/>
    </row>
    <row r="122" spans="1:33" ht="14.7" thickBot="1" x14ac:dyDescent="0.55000000000000004">
      <c r="A122" s="79" t="s">
        <v>250</v>
      </c>
      <c r="B122" s="58">
        <v>9.2003340353562439</v>
      </c>
      <c r="C122" s="59">
        <v>11.187810558542287</v>
      </c>
      <c r="D122" s="59">
        <v>8.972007018078985</v>
      </c>
      <c r="E122" s="59">
        <v>5.5555087994478338</v>
      </c>
      <c r="F122" s="60">
        <v>5.7050548705965607</v>
      </c>
      <c r="G122" s="177"/>
      <c r="Q122" s="45"/>
      <c r="AF122" s="42"/>
      <c r="AG122"/>
    </row>
    <row r="123" spans="1:33" x14ac:dyDescent="0.5">
      <c r="A123" s="77" t="s">
        <v>111</v>
      </c>
      <c r="B123" s="68">
        <v>4.6061369181989811</v>
      </c>
      <c r="C123" s="69">
        <v>4.906553868104762</v>
      </c>
      <c r="D123" s="69">
        <v>2.8270574881845092</v>
      </c>
      <c r="E123" s="69">
        <v>2.2898516706241923</v>
      </c>
      <c r="F123" s="70">
        <v>1.9822696566163975</v>
      </c>
      <c r="G123" s="175" t="str">
        <f>A41</f>
        <v>Valine</v>
      </c>
      <c r="Q123" s="45"/>
      <c r="AF123" s="42"/>
      <c r="AG123"/>
    </row>
    <row r="124" spans="1:33" x14ac:dyDescent="0.5">
      <c r="A124" s="78" t="s">
        <v>251</v>
      </c>
      <c r="B124" s="57">
        <v>4.9936575593055146</v>
      </c>
      <c r="C124" s="42">
        <v>6.8813315636589127</v>
      </c>
      <c r="D124" s="42">
        <v>2.3935608807812052</v>
      </c>
      <c r="E124" s="42">
        <v>2.6942158919771932</v>
      </c>
      <c r="F124" s="39">
        <v>2.537966485222495</v>
      </c>
      <c r="G124" s="176"/>
      <c r="Q124" s="45"/>
      <c r="AF124" s="42"/>
      <c r="AG124"/>
    </row>
    <row r="125" spans="1:33" ht="14.7" thickBot="1" x14ac:dyDescent="0.55000000000000004">
      <c r="A125" s="79" t="s">
        <v>250</v>
      </c>
      <c r="B125" s="58">
        <v>5.293077807935668</v>
      </c>
      <c r="C125" s="59">
        <v>3.857761090918892</v>
      </c>
      <c r="D125" s="59">
        <v>3.7283785753245215</v>
      </c>
      <c r="E125" s="59">
        <v>3.8688314598354934</v>
      </c>
      <c r="F125" s="60">
        <v>5.0337693353467685</v>
      </c>
      <c r="G125" s="177"/>
      <c r="Q125" s="45"/>
      <c r="AF125" s="42"/>
      <c r="AG125"/>
    </row>
    <row r="126" spans="1:33" x14ac:dyDescent="0.5">
      <c r="A126" s="77" t="s">
        <v>111</v>
      </c>
      <c r="B126" s="68">
        <v>2.1764091675541199</v>
      </c>
      <c r="C126" s="69">
        <v>2.077808492786315</v>
      </c>
      <c r="D126" s="69">
        <v>1.5751194233150541</v>
      </c>
      <c r="E126" s="69">
        <v>2.1398577683937137</v>
      </c>
      <c r="F126" s="70">
        <v>1.6067859182679944</v>
      </c>
      <c r="G126" s="175" t="str">
        <f>A42</f>
        <v>Methionine</v>
      </c>
      <c r="Q126" s="45"/>
      <c r="AF126" s="42"/>
      <c r="AG126"/>
    </row>
    <row r="127" spans="1:33" x14ac:dyDescent="0.5">
      <c r="A127" s="78" t="s">
        <v>251</v>
      </c>
      <c r="B127" s="57">
        <v>2.7952536405001358</v>
      </c>
      <c r="C127" s="42">
        <v>2.4751298105732347</v>
      </c>
      <c r="D127" s="42">
        <v>1.6093276483803391</v>
      </c>
      <c r="E127" s="42">
        <v>2.1719569343133931</v>
      </c>
      <c r="F127" s="39">
        <v>1.8071271475053212</v>
      </c>
      <c r="G127" s="176"/>
      <c r="Q127" s="45"/>
      <c r="AF127" s="42"/>
      <c r="AG127"/>
    </row>
    <row r="128" spans="1:33" ht="14.7" thickBot="1" x14ac:dyDescent="0.55000000000000004">
      <c r="A128" s="79" t="s">
        <v>250</v>
      </c>
      <c r="B128" s="58">
        <v>1.7331158498349042</v>
      </c>
      <c r="C128" s="59">
        <v>1.4363383234059688</v>
      </c>
      <c r="D128" s="59">
        <v>1.4710272733195415</v>
      </c>
      <c r="E128" s="59">
        <v>1.2049464227649982</v>
      </c>
      <c r="F128" s="60">
        <v>0.53404631311312889</v>
      </c>
      <c r="G128" s="177"/>
      <c r="Q128" s="45"/>
      <c r="AF128" s="42"/>
      <c r="AG128"/>
    </row>
    <row r="129" spans="1:33" x14ac:dyDescent="0.5">
      <c r="A129" s="77" t="s">
        <v>111</v>
      </c>
      <c r="B129" s="68">
        <v>2.6139961727037928</v>
      </c>
      <c r="C129" s="69">
        <v>2.6968005061302476</v>
      </c>
      <c r="D129" s="69">
        <v>2.0507434806024785</v>
      </c>
      <c r="E129" s="69">
        <v>2.5097004914148187</v>
      </c>
      <c r="F129" s="70">
        <v>1.7106184757564584</v>
      </c>
      <c r="G129" s="175" t="str">
        <f>A43</f>
        <v>Tyrosine</v>
      </c>
      <c r="Q129" s="45"/>
      <c r="AF129" s="42"/>
      <c r="AG129"/>
    </row>
    <row r="130" spans="1:33" x14ac:dyDescent="0.5">
      <c r="A130" s="78" t="s">
        <v>251</v>
      </c>
      <c r="B130" s="57">
        <v>2.3809769154157121</v>
      </c>
      <c r="C130" s="42">
        <v>4.0387551354507494</v>
      </c>
      <c r="D130" s="42">
        <v>1.4461822157178674</v>
      </c>
      <c r="E130" s="42">
        <v>1.7355673465869463</v>
      </c>
      <c r="F130" s="39">
        <v>1.5739334429394092</v>
      </c>
      <c r="G130" s="176"/>
      <c r="Q130" s="45"/>
      <c r="AF130" s="42"/>
      <c r="AG130"/>
    </row>
    <row r="131" spans="1:33" ht="14.7" thickBot="1" x14ac:dyDescent="0.55000000000000004">
      <c r="A131" s="79" t="s">
        <v>250</v>
      </c>
      <c r="B131" s="58">
        <v>3.0172390192637284</v>
      </c>
      <c r="C131" s="59">
        <v>2.5275455121396542</v>
      </c>
      <c r="D131" s="59">
        <v>2.0393251827599923</v>
      </c>
      <c r="E131" s="59">
        <v>2.341084522560414</v>
      </c>
      <c r="F131" s="60">
        <v>2.2115591250161728</v>
      </c>
      <c r="G131" s="177"/>
      <c r="Q131" s="45"/>
      <c r="AF131" s="42"/>
      <c r="AG131"/>
    </row>
    <row r="132" spans="1:33" x14ac:dyDescent="0.5">
      <c r="A132" s="77" t="s">
        <v>111</v>
      </c>
      <c r="B132" s="68">
        <v>2.9321888942729442</v>
      </c>
      <c r="C132" s="69">
        <v>3.4662429391005762</v>
      </c>
      <c r="D132" s="69">
        <v>2.2718925889805259</v>
      </c>
      <c r="E132" s="69">
        <v>2.061043294759616</v>
      </c>
      <c r="F132" s="70">
        <v>1.4237340745086788</v>
      </c>
      <c r="G132" s="175" t="str">
        <f>A44</f>
        <v>Isoleucine</v>
      </c>
      <c r="Q132" s="45"/>
      <c r="AF132" s="42"/>
      <c r="AG132"/>
    </row>
    <row r="133" spans="1:33" x14ac:dyDescent="0.5">
      <c r="A133" s="78" t="s">
        <v>251</v>
      </c>
      <c r="B133" s="57">
        <v>3.2818611553410522</v>
      </c>
      <c r="C133" s="42">
        <v>5.0493088073258061</v>
      </c>
      <c r="D133" s="42">
        <v>1.864957359250492</v>
      </c>
      <c r="E133" s="42">
        <v>2.0618500705088669</v>
      </c>
      <c r="F133" s="39">
        <v>1.9842224039156844</v>
      </c>
      <c r="G133" s="176"/>
      <c r="Q133" s="45"/>
      <c r="AF133" s="42"/>
      <c r="AG133"/>
    </row>
    <row r="134" spans="1:33" ht="14.7" thickBot="1" x14ac:dyDescent="0.55000000000000004">
      <c r="A134" s="79" t="s">
        <v>250</v>
      </c>
      <c r="B134" s="58">
        <v>3.7384855865505298</v>
      </c>
      <c r="C134" s="59">
        <v>2.5973729422261149</v>
      </c>
      <c r="D134" s="59">
        <v>2.3413504983751525</v>
      </c>
      <c r="E134" s="59">
        <v>2.3036452489739796</v>
      </c>
      <c r="F134" s="60">
        <v>2.5609881047169161</v>
      </c>
      <c r="G134" s="177"/>
      <c r="Q134" s="45"/>
      <c r="AF134" s="42"/>
      <c r="AG134"/>
    </row>
    <row r="135" spans="1:33" x14ac:dyDescent="0.5">
      <c r="A135" s="77" t="s">
        <v>111</v>
      </c>
      <c r="B135" s="68">
        <v>3.4690180097766792</v>
      </c>
      <c r="C135" s="69">
        <v>3.7696415062811832</v>
      </c>
      <c r="D135" s="69">
        <v>2.1586153816054821</v>
      </c>
      <c r="E135" s="69">
        <v>2.8304507401157117</v>
      </c>
      <c r="F135" s="70">
        <v>2.1444663366947738</v>
      </c>
      <c r="G135" s="175" t="str">
        <f>A45</f>
        <v>Leucine</v>
      </c>
      <c r="Q135" s="45"/>
      <c r="AF135" s="42"/>
      <c r="AG135"/>
    </row>
    <row r="136" spans="1:33" x14ac:dyDescent="0.5">
      <c r="A136" s="78" t="s">
        <v>251</v>
      </c>
      <c r="B136" s="57">
        <v>3.9152874945943101</v>
      </c>
      <c r="C136" s="42">
        <v>5.2314304270808707</v>
      </c>
      <c r="D136" s="42">
        <v>2.233688156009491</v>
      </c>
      <c r="E136" s="42">
        <v>2.5495562503793479</v>
      </c>
      <c r="F136" s="39">
        <v>2.498822455912614</v>
      </c>
      <c r="G136" s="176"/>
      <c r="Q136" s="45"/>
      <c r="AF136" s="42"/>
      <c r="AG136"/>
    </row>
    <row r="137" spans="1:33" ht="14.7" thickBot="1" x14ac:dyDescent="0.55000000000000004">
      <c r="A137" s="79" t="s">
        <v>250</v>
      </c>
      <c r="B137" s="58">
        <v>3.6417089041705752</v>
      </c>
      <c r="C137" s="59">
        <v>3.067163672694476</v>
      </c>
      <c r="D137" s="59">
        <v>3.707603653125128</v>
      </c>
      <c r="E137" s="59">
        <v>3.6216830806944742</v>
      </c>
      <c r="F137" s="60">
        <v>3.6712055789855018</v>
      </c>
      <c r="G137" s="177"/>
      <c r="Q137" s="45"/>
      <c r="AF137" s="42"/>
      <c r="AG137"/>
    </row>
    <row r="138" spans="1:33" x14ac:dyDescent="0.5">
      <c r="A138" s="77" t="s">
        <v>111</v>
      </c>
      <c r="B138" s="68">
        <v>2.7664770074965208</v>
      </c>
      <c r="C138" s="69">
        <v>3.0966300439549914</v>
      </c>
      <c r="D138" s="69">
        <v>2.1198744562826124</v>
      </c>
      <c r="E138" s="69">
        <v>3.2651421134273164</v>
      </c>
      <c r="F138" s="70">
        <v>2.142586343710934</v>
      </c>
      <c r="G138" s="175" t="str">
        <f>A46</f>
        <v>Phenylalanine</v>
      </c>
      <c r="Q138" s="45"/>
      <c r="AF138" s="42"/>
      <c r="AG138"/>
    </row>
    <row r="139" spans="1:33" x14ac:dyDescent="0.5">
      <c r="A139" s="78" t="s">
        <v>251</v>
      </c>
      <c r="B139" s="57">
        <v>2.654087446399739</v>
      </c>
      <c r="C139" s="42">
        <v>4.783377918220558</v>
      </c>
      <c r="D139" s="42">
        <v>2.0105597842247001</v>
      </c>
      <c r="E139" s="42">
        <v>2.7190911672153542</v>
      </c>
      <c r="F139" s="39">
        <v>2.5210329282184691</v>
      </c>
      <c r="G139" s="176"/>
      <c r="Q139" s="45"/>
      <c r="AF139" s="42"/>
      <c r="AG139"/>
    </row>
    <row r="140" spans="1:33" ht="14.7" thickBot="1" x14ac:dyDescent="0.55000000000000004">
      <c r="A140" s="79" t="s">
        <v>250</v>
      </c>
      <c r="B140" s="58">
        <v>3.302701899772897</v>
      </c>
      <c r="C140" s="59">
        <v>2.7710770337073081</v>
      </c>
      <c r="D140" s="59">
        <v>2.2702851522105165</v>
      </c>
      <c r="E140" s="59">
        <v>2.2449979094056616</v>
      </c>
      <c r="F140" s="60">
        <v>1.9906129646735251</v>
      </c>
      <c r="G140" s="177"/>
      <c r="Q140" s="45"/>
      <c r="AF140" s="42"/>
      <c r="AG140"/>
    </row>
    <row r="141" spans="1:33" x14ac:dyDescent="0.5">
      <c r="A141" s="77" t="s">
        <v>111</v>
      </c>
      <c r="B141" s="68">
        <v>1.4064522609887331</v>
      </c>
      <c r="C141" s="69">
        <v>1.4570536710125597</v>
      </c>
      <c r="D141" s="69">
        <v>1.2079021807769714</v>
      </c>
      <c r="E141" s="69">
        <v>1.7984641798750856</v>
      </c>
      <c r="F141" s="70">
        <v>2.3363388487016361</v>
      </c>
      <c r="G141" s="175" t="str">
        <f>A47</f>
        <v>Tryptophan</v>
      </c>
      <c r="Q141" s="45"/>
      <c r="AF141" s="42"/>
      <c r="AG141"/>
    </row>
    <row r="142" spans="1:33" x14ac:dyDescent="0.5">
      <c r="A142" s="78" t="s">
        <v>251</v>
      </c>
      <c r="B142" s="57">
        <v>1.542010680993229</v>
      </c>
      <c r="C142" s="42">
        <v>3.2369717436073375</v>
      </c>
      <c r="D142" s="42">
        <v>1.44053084835464</v>
      </c>
      <c r="E142" s="42">
        <v>2.1915959073444951</v>
      </c>
      <c r="F142" s="39">
        <v>3.1948239375984584</v>
      </c>
      <c r="G142" s="176"/>
      <c r="Q142" s="45"/>
      <c r="AF142" s="42"/>
      <c r="AG142"/>
    </row>
    <row r="143" spans="1:33" ht="14.7" thickBot="1" x14ac:dyDescent="0.55000000000000004">
      <c r="A143" s="79" t="s">
        <v>250</v>
      </c>
      <c r="B143" s="58">
        <v>1.9411715039963808</v>
      </c>
      <c r="C143" s="59">
        <v>1.6450391840998804</v>
      </c>
      <c r="D143" s="59">
        <v>1.1285029187250757</v>
      </c>
      <c r="E143" s="59">
        <v>1.2384642878879195</v>
      </c>
      <c r="F143" s="60">
        <v>1.7522166065057112</v>
      </c>
      <c r="G143" s="177"/>
      <c r="Q143" s="45"/>
      <c r="AF143" s="42"/>
      <c r="AG143"/>
    </row>
    <row r="144" spans="1:33" x14ac:dyDescent="0.5">
      <c r="A144" s="45"/>
      <c r="G144" s="44"/>
      <c r="AF144" s="42"/>
      <c r="AG144"/>
    </row>
    <row r="145" spans="1:8" x14ac:dyDescent="0.5">
      <c r="A145" s="45"/>
      <c r="H145" s="44"/>
    </row>
    <row r="146" spans="1:8" x14ac:dyDescent="0.5">
      <c r="A146" s="45"/>
      <c r="H146" s="44"/>
    </row>
    <row r="147" spans="1:8" x14ac:dyDescent="0.5">
      <c r="A147" s="45"/>
      <c r="H147" s="44"/>
    </row>
    <row r="148" spans="1:8" x14ac:dyDescent="0.5">
      <c r="H148" s="44"/>
    </row>
    <row r="149" spans="1:8" x14ac:dyDescent="0.5">
      <c r="H149" s="44"/>
    </row>
    <row r="150" spans="1:8" x14ac:dyDescent="0.5">
      <c r="H150" s="44"/>
    </row>
    <row r="151" spans="1:8" x14ac:dyDescent="0.5">
      <c r="H151" s="44"/>
    </row>
    <row r="166" spans="1:5" x14ac:dyDescent="0.5">
      <c r="C166" s="45"/>
      <c r="D166" s="45"/>
      <c r="E166" s="45"/>
    </row>
    <row r="171" spans="1:5" x14ac:dyDescent="0.5">
      <c r="A171" s="45"/>
    </row>
    <row r="172" spans="1:5" x14ac:dyDescent="0.5">
      <c r="A172" s="45"/>
    </row>
    <row r="173" spans="1:5" x14ac:dyDescent="0.5">
      <c r="A173" s="45"/>
      <c r="B173" s="174"/>
      <c r="C173" s="174"/>
      <c r="D173" s="174"/>
      <c r="E173" s="174"/>
    </row>
    <row r="174" spans="1:5" x14ac:dyDescent="0.5">
      <c r="A174" s="45"/>
    </row>
    <row r="175" spans="1:5" x14ac:dyDescent="0.5">
      <c r="A175" s="45"/>
    </row>
    <row r="176" spans="1:5" x14ac:dyDescent="0.5">
      <c r="A176" s="45"/>
    </row>
  </sheetData>
  <mergeCells count="20">
    <mergeCell ref="G120:G122"/>
    <mergeCell ref="G87:G89"/>
    <mergeCell ref="G90:G92"/>
    <mergeCell ref="G93:G95"/>
    <mergeCell ref="G96:G98"/>
    <mergeCell ref="G99:G101"/>
    <mergeCell ref="G102:G104"/>
    <mergeCell ref="G105:G107"/>
    <mergeCell ref="G108:G110"/>
    <mergeCell ref="G111:G113"/>
    <mergeCell ref="G114:G116"/>
    <mergeCell ref="G117:G119"/>
    <mergeCell ref="B173:E173"/>
    <mergeCell ref="G141:G143"/>
    <mergeCell ref="G123:G125"/>
    <mergeCell ref="G126:G128"/>
    <mergeCell ref="G129:G131"/>
    <mergeCell ref="G132:G134"/>
    <mergeCell ref="G135:G137"/>
    <mergeCell ref="G138:G140"/>
  </mergeCells>
  <pageMargins left="0.7" right="0.7" top="0.75" bottom="0.75" header="0.3" footer="0.3"/>
  <pageSetup paperSize="9" orientation="portrait" r:id="rId1"/>
  <ignoredErrors>
    <ignoredError sqref="B29:T31 B48:AE49 B38:T38 X38 B34:T37 B32:T32 X32 B33:T33 X33 V30:V31 B39:T47 V39:V47 V34:V37 AD38:AE38 AD32:AE32 AD33:AE33 AD29:AE31 AD39:AE47 AD34:AE37 AB38 AB32 AB33 AB29:AB31 AB39:AB47 AB34:AB37 Z38 Z32 Z33 Z29:Z31 Z39:Z47 Z34:Z37 X29:X31 X39:X47 X34:X37" formulaRange="1"/>
    <ignoredError sqref="V38 U33 U32 U34:U37 U38 U39:U47 U29:U31 AC34:AC37 AC39:AC47 AC29:AC31 AC33 AC32 AC38 AA34:AA37 AA39:AA47 AA29:AA31 AA33 AA32 AA38 Y34:Y37 Y39:Y47 Y29:Y31 Y33 Y32 Y38 W34:W37 W39:W47 W29:W31 W33 W32 W38" formula="1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15"/>
  <sheetViews>
    <sheetView topLeftCell="A31" zoomScale="55" zoomScaleNormal="55" workbookViewId="0">
      <selection activeCell="A78" sqref="A78:XFD78"/>
    </sheetView>
  </sheetViews>
  <sheetFormatPr defaultRowHeight="14.35" x14ac:dyDescent="0.5"/>
  <cols>
    <col min="1" max="1" width="24.5859375" style="38" bestFit="1" customWidth="1"/>
    <col min="2" max="5" width="16" style="38" customWidth="1"/>
    <col min="6" max="6" width="16.5859375" style="38" bestFit="1" customWidth="1"/>
    <col min="7" max="8" width="16" style="38" bestFit="1" customWidth="1"/>
    <col min="9" max="9" width="17.1171875" style="38" customWidth="1"/>
    <col min="10" max="10" width="16" style="38" bestFit="1" customWidth="1"/>
    <col min="11" max="11" width="17" style="38" bestFit="1" customWidth="1"/>
    <col min="12" max="12" width="12.703125" style="38" bestFit="1" customWidth="1"/>
    <col min="13" max="13" width="11.1171875" style="38" bestFit="1" customWidth="1"/>
    <col min="14" max="15" width="13.703125" style="38" bestFit="1" customWidth="1"/>
    <col min="16" max="16" width="11.41015625" style="38" bestFit="1" customWidth="1"/>
    <col min="17" max="17" width="22" bestFit="1" customWidth="1"/>
    <col min="18" max="19" width="16" bestFit="1" customWidth="1"/>
    <col min="20" max="21" width="16" style="4" bestFit="1" customWidth="1"/>
    <col min="22" max="23" width="16" bestFit="1" customWidth="1"/>
    <col min="24" max="24" width="13.703125" customWidth="1"/>
    <col min="25" max="25" width="16.5859375" bestFit="1" customWidth="1"/>
    <col min="26" max="26" width="16" bestFit="1" customWidth="1"/>
    <col min="27" max="27" width="17" bestFit="1" customWidth="1"/>
  </cols>
  <sheetData>
    <row r="1" spans="1:27" s="4" customFormat="1" ht="27" customHeight="1" x14ac:dyDescent="0.5">
      <c r="A1" s="143" t="s">
        <v>254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7" t="s">
        <v>253</v>
      </c>
    </row>
    <row r="2" spans="1:27" s="4" customFormat="1" x14ac:dyDescent="0.5">
      <c r="B2" s="179" t="s">
        <v>111</v>
      </c>
      <c r="C2" s="179"/>
      <c r="D2" s="179"/>
      <c r="E2" s="179"/>
      <c r="F2" s="179"/>
      <c r="G2" s="179"/>
      <c r="H2" s="179"/>
      <c r="I2" s="179"/>
      <c r="J2" s="179"/>
      <c r="K2" s="179"/>
      <c r="L2" s="38"/>
      <c r="M2" s="38"/>
      <c r="N2" s="38"/>
      <c r="O2" s="38"/>
      <c r="P2" s="38"/>
      <c r="R2" s="179" t="s">
        <v>111</v>
      </c>
      <c r="S2" s="179"/>
      <c r="T2" s="179"/>
      <c r="U2" s="179"/>
      <c r="V2" s="179"/>
      <c r="W2" s="179"/>
      <c r="X2" s="179"/>
      <c r="Y2" s="179"/>
      <c r="Z2" s="179"/>
      <c r="AA2" s="179"/>
    </row>
    <row r="3" spans="1:27" ht="14.7" thickBot="1" x14ac:dyDescent="0.55000000000000004">
      <c r="H3" s="38" t="s">
        <v>213</v>
      </c>
      <c r="K3" s="38" t="s">
        <v>213</v>
      </c>
      <c r="N3" s="38" t="s">
        <v>213</v>
      </c>
      <c r="O3" s="38" t="s">
        <v>213</v>
      </c>
      <c r="R3" s="38"/>
      <c r="S3" s="38"/>
      <c r="T3" s="38"/>
      <c r="U3" s="38"/>
      <c r="V3" s="38"/>
      <c r="W3" s="38"/>
      <c r="X3" s="38" t="s">
        <v>213</v>
      </c>
      <c r="Y3" s="38"/>
      <c r="Z3" s="38"/>
      <c r="AA3" s="38" t="s">
        <v>213</v>
      </c>
    </row>
    <row r="4" spans="1:27" ht="16.5" customHeight="1" thickBot="1" x14ac:dyDescent="0.55000000000000004">
      <c r="B4" s="124" t="s">
        <v>113</v>
      </c>
      <c r="C4" s="125" t="s">
        <v>120</v>
      </c>
      <c r="D4" s="125" t="s">
        <v>121</v>
      </c>
      <c r="E4" s="125" t="s">
        <v>122</v>
      </c>
      <c r="F4" s="125" t="s">
        <v>114</v>
      </c>
      <c r="G4" s="125" t="s">
        <v>118</v>
      </c>
      <c r="H4" s="125" t="s">
        <v>119</v>
      </c>
      <c r="I4" s="125" t="s">
        <v>117</v>
      </c>
      <c r="J4" s="125" t="s">
        <v>115</v>
      </c>
      <c r="K4" s="126" t="s">
        <v>116</v>
      </c>
      <c r="R4" s="124" t="s">
        <v>113</v>
      </c>
      <c r="S4" s="125" t="s">
        <v>120</v>
      </c>
      <c r="T4" s="125" t="s">
        <v>121</v>
      </c>
      <c r="U4" s="125" t="s">
        <v>122</v>
      </c>
      <c r="V4" s="125" t="s">
        <v>114</v>
      </c>
      <c r="W4" s="125" t="s">
        <v>118</v>
      </c>
      <c r="X4" s="125" t="s">
        <v>119</v>
      </c>
      <c r="Y4" s="125" t="s">
        <v>117</v>
      </c>
      <c r="Z4" s="125" t="s">
        <v>115</v>
      </c>
      <c r="AA4" s="126" t="s">
        <v>116</v>
      </c>
    </row>
    <row r="5" spans="1:27" x14ac:dyDescent="0.5">
      <c r="A5" s="46" t="s">
        <v>60</v>
      </c>
      <c r="B5" s="100">
        <f>TTEST(Total_AA!B5:C5,Total_AA!D5:E5,2,3)</f>
        <v>0.74369399880522458</v>
      </c>
      <c r="C5" s="100">
        <f>TTEST(Total_AA!B5:C5,Total_AA!F5:G5,2,3)</f>
        <v>0.40916905954698524</v>
      </c>
      <c r="D5" s="100">
        <f>TTEST(Total_AA!B5:C5,Total_AA!H5:I5,2,3)</f>
        <v>0.91151062627247215</v>
      </c>
      <c r="E5" s="101">
        <f>TTEST(Total_AA!B5:C5,Total_AA!J5:K5,2,3)</f>
        <v>0.94474077193258088</v>
      </c>
      <c r="F5" s="99">
        <f>TTEST(Total_AA!D5:E5,Total_AA!F5:G5,2,3)</f>
        <v>0.64494934839195861</v>
      </c>
      <c r="G5" s="100">
        <f>TTEST(Total_AA!D5:E5,Total_AA!H5:I5,2,3)</f>
        <v>0.78365411627657888</v>
      </c>
      <c r="H5" s="101">
        <f>TTEST(Total_AA!D5:E5,Total_AA!J5:K5,2,3)</f>
        <v>0.67188493877546174</v>
      </c>
      <c r="I5" s="99">
        <f>TTEST(Total_AA!F5:G5,Total_AA!H5:I5,2,3)</f>
        <v>0.28505348492447047</v>
      </c>
      <c r="J5" s="100">
        <f>TTEST(Total_AA!F5:G5,Total_AA!J5:K5,2,3)</f>
        <v>6.6735787792281481E-2</v>
      </c>
      <c r="K5" s="101">
        <f>TTEST(Total_AA!H5:I5,Total_AA!J5:K5,2,3)</f>
        <v>0.75975019847554315</v>
      </c>
      <c r="R5">
        <f>TTEST(Total_AA!B25:C25,Total_AA!D25:E25,2,2)</f>
        <v>0.59911531793331108</v>
      </c>
      <c r="S5">
        <f>TTEST(Total_AA!B25:C25,Total_AA!F25:G25,2,2)</f>
        <v>0.16348544295107759</v>
      </c>
      <c r="T5" s="4">
        <f>TTEST(Total_AA!C25:D25,Total_AA!H25:I25,2,2)</f>
        <v>6.9133728410407214E-2</v>
      </c>
      <c r="U5" s="4">
        <f>TTEST(Total_AA!D25:E25,Total_AA!J25:K25,2,2)</f>
        <v>0.10926835067214791</v>
      </c>
      <c r="V5" s="4">
        <f>TTEST(Total_AA!D25:E25,Total_AA!F25:G25,2,2)</f>
        <v>0.18932733885458208</v>
      </c>
      <c r="W5" s="4">
        <f>TTEST(Total_AA!D25:E25,Total_AA!H25:I25,2,2)</f>
        <v>6.7409235433111836E-2</v>
      </c>
      <c r="X5" s="4">
        <f>TTEST(Total_AA!E25:F25,Total_AA!J25:K25,2,2)</f>
        <v>0.74753755059734051</v>
      </c>
      <c r="Y5" s="4">
        <f>TTEST(Total_AA!F25:G25,Total_AA!H25:I25,2,2)</f>
        <v>0.37964197319686455</v>
      </c>
      <c r="Z5" s="4">
        <f>TTEST(Total_AA!F25:G25,Total_AA!J25:K25,2,2)</f>
        <v>0.98380442534024493</v>
      </c>
      <c r="AA5" s="4">
        <f>TTEST(Total_AA!H25:I25,Total_AA!J25:K25,2,2)</f>
        <v>0.32679385920417281</v>
      </c>
    </row>
    <row r="6" spans="1:27" x14ac:dyDescent="0.5">
      <c r="A6" s="46" t="s">
        <v>51</v>
      </c>
      <c r="B6" s="100">
        <f>TTEST(Total_AA!B6:C6,Total_AA!D6:E6,2,3)</f>
        <v>0.13224402204592456</v>
      </c>
      <c r="C6" s="100">
        <f>TTEST(Total_AA!B6:C6,Total_AA!F6:G6,2,3)</f>
        <v>0.25526697250309532</v>
      </c>
      <c r="D6" s="100">
        <f>TTEST(Total_AA!B6:C6,Total_AA!H6:I6,2,3)</f>
        <v>8.3261111495343335E-2</v>
      </c>
      <c r="E6" s="101">
        <f>TTEST(Total_AA!B6:C6,Total_AA!J6:K6,2,3)</f>
        <v>9.2986875750662015E-2</v>
      </c>
      <c r="F6" s="99">
        <f>TTEST(Total_AA!D6:E6,Total_AA!F6:G6,2,3)</f>
        <v>1.8179962497824543E-2</v>
      </c>
      <c r="G6" s="127">
        <f>TTEST(Total_AA!D6:E6,Total_AA!H6:I6,2,3)</f>
        <v>1.8760881185277974E-2</v>
      </c>
      <c r="H6" s="101">
        <f>TTEST(Total_AA!D6:E6,Total_AA!J6:K6,2,3)</f>
        <v>7.034230541745224E-3</v>
      </c>
      <c r="I6" s="99">
        <f>TTEST(Total_AA!F6:G6,Total_AA!H6:I6,2,3)</f>
        <v>5.1376165195777111E-2</v>
      </c>
      <c r="J6" s="100">
        <f>TTEST(Total_AA!F6:G6,Total_AA!J6:K6,2,3)</f>
        <v>5.7707404585932147E-2</v>
      </c>
      <c r="K6" s="101">
        <f>TTEST(Total_AA!H6:I6,Total_AA!J6:K6,2,3)</f>
        <v>8.2286613228996136E-2</v>
      </c>
      <c r="M6" s="38" t="s">
        <v>214</v>
      </c>
      <c r="N6" s="128"/>
      <c r="O6" s="38">
        <v>0.05</v>
      </c>
    </row>
    <row r="7" spans="1:27" x14ac:dyDescent="0.5">
      <c r="A7" s="46" t="s">
        <v>26</v>
      </c>
      <c r="B7" s="100">
        <f>TTEST(Total_AA!B7:C7,Total_AA!D7:E7,2,3)</f>
        <v>0.32718910373991039</v>
      </c>
      <c r="C7" s="100">
        <f>TTEST(Total_AA!B7:C7,Total_AA!F7:G7,2,3)</f>
        <v>0.12120576397928472</v>
      </c>
      <c r="D7" s="127">
        <f>TTEST(Total_AA!B7:C7,Total_AA!H7:I7,2,3)</f>
        <v>4.50171074158396E-2</v>
      </c>
      <c r="E7" s="129">
        <f>TTEST(Total_AA!B7:C7,Total_AA!J7:K7,2,3)</f>
        <v>4.8404680005920089E-2</v>
      </c>
      <c r="F7" s="99">
        <f>TTEST(Total_AA!D7:E7,Total_AA!F7:G7,2,3)</f>
        <v>7.2738163067098044E-2</v>
      </c>
      <c r="G7" s="100">
        <f>TTEST(Total_AA!D7:E7,Total_AA!H7:I7,2,3)</f>
        <v>5.5853630277398758E-2</v>
      </c>
      <c r="H7" s="101">
        <f>TTEST(Total_AA!D7:E7,Total_AA!J7:K7,2,3)</f>
        <v>5.8532340937931193E-2</v>
      </c>
      <c r="I7" s="99">
        <f>TTEST(Total_AA!F7:G7,Total_AA!H7:I7,2,3)</f>
        <v>9.5909193662126677E-2</v>
      </c>
      <c r="J7" s="100">
        <f>TTEST(Total_AA!F7:G7,Total_AA!J7:K7,2,3)</f>
        <v>0.10231247990558154</v>
      </c>
      <c r="K7" s="101">
        <f>TTEST(Total_AA!H7:I7,Total_AA!J7:K7,2,3)</f>
        <v>0.47252304647751475</v>
      </c>
      <c r="M7" s="38" t="s">
        <v>215</v>
      </c>
      <c r="N7" s="130"/>
      <c r="O7" s="38">
        <v>0.01</v>
      </c>
      <c r="T7"/>
      <c r="U7"/>
    </row>
    <row r="8" spans="1:27" x14ac:dyDescent="0.5">
      <c r="A8" s="46" t="s">
        <v>14</v>
      </c>
      <c r="B8" s="100">
        <f>TTEST(Total_AA!B8:C8,Total_AA!D8:E8,2,3)</f>
        <v>0.60978295008037153</v>
      </c>
      <c r="C8" s="127">
        <f>TTEST(Total_AA!B8:C8,Total_AA!F8:G8,2,3)</f>
        <v>3.3399505168624319E-2</v>
      </c>
      <c r="D8" s="131">
        <f>TTEST(Total_AA!B8:C8,Total_AA!H8:I8,2,3)</f>
        <v>3.7561101745976619E-3</v>
      </c>
      <c r="E8" s="101">
        <f>TTEST(Total_AA!B8:C8,Total_AA!J8:K8,2,3)</f>
        <v>1.9948940094133526E-3</v>
      </c>
      <c r="F8" s="99">
        <f>TTEST(Total_AA!D8:E8,Total_AA!F8:G8,2,3)</f>
        <v>7.8055257320567742E-2</v>
      </c>
      <c r="G8" s="100">
        <f>TTEST(Total_AA!D8:E8,Total_AA!H8:I8,2,3)</f>
        <v>8.4989008822524206E-2</v>
      </c>
      <c r="H8" s="101">
        <f>TTEST(Total_AA!D8:E8,Total_AA!J8:K8,2,3)</f>
        <v>7.2979948763777308E-2</v>
      </c>
      <c r="I8" s="99">
        <f>TTEST(Total_AA!F8:G8,Total_AA!H8:I8,2,3)</f>
        <v>0.13692397390790462</v>
      </c>
      <c r="J8" s="100">
        <f>TTEST(Total_AA!F8:G8,Total_AA!J8:K8,2,3)</f>
        <v>7.5850530071606595E-2</v>
      </c>
      <c r="K8" s="101">
        <f>TTEST(Total_AA!H8:I8,Total_AA!J8:K8,2,3)</f>
        <v>0.29449747536480575</v>
      </c>
      <c r="M8" s="38" t="s">
        <v>216</v>
      </c>
      <c r="N8" s="132"/>
      <c r="O8" s="38">
        <v>1E-3</v>
      </c>
      <c r="R8" s="179" t="s">
        <v>251</v>
      </c>
      <c r="S8" s="179"/>
      <c r="T8" s="179"/>
      <c r="U8" s="179"/>
      <c r="V8" s="179"/>
      <c r="W8" s="179"/>
      <c r="X8" s="179"/>
      <c r="Y8" s="179"/>
      <c r="Z8" s="179"/>
      <c r="AA8" s="179"/>
    </row>
    <row r="9" spans="1:27" ht="14.7" thickBot="1" x14ac:dyDescent="0.55000000000000004">
      <c r="A9" s="46" t="s">
        <v>108</v>
      </c>
      <c r="B9" s="100">
        <f>TTEST(Total_AA!B9:C9,Total_AA!D9:E9,2,3)</f>
        <v>0.12631011711091461</v>
      </c>
      <c r="C9" s="100">
        <f>TTEST(Total_AA!B9:C9,Total_AA!F9:G9,2,3)</f>
        <v>0.23894137753374822</v>
      </c>
      <c r="D9" s="100">
        <f>TTEST(Total_AA!B9:C9,Total_AA!H9:I9,2,3)</f>
        <v>0.85571373801452633</v>
      </c>
      <c r="E9" s="101">
        <f>TTEST(Total_AA!B9:C9,Total_AA!J9:K9,2,3)</f>
        <v>0.63641406589564764</v>
      </c>
      <c r="F9" s="99">
        <f>TTEST(Total_AA!D9:E9,Total_AA!F9:G9,2,3)</f>
        <v>0.30847517012418135</v>
      </c>
      <c r="G9" s="100">
        <f>TTEST(Total_AA!D9:E9,Total_AA!H9:I9,2,3)</f>
        <v>0.12020801682464975</v>
      </c>
      <c r="H9" s="101">
        <f>TTEST(Total_AA!D9:E9,Total_AA!J9:K9,2,3)</f>
        <v>9.5442282390360483E-2</v>
      </c>
      <c r="I9" s="99">
        <f>TTEST(Total_AA!F9:G9,Total_AA!H9:I9,2,3)</f>
        <v>0.21487270577814704</v>
      </c>
      <c r="J9" s="100">
        <f>TTEST(Total_AA!F9:G9,Total_AA!J9:K9,2,3)</f>
        <v>0.20204054936957666</v>
      </c>
      <c r="K9" s="101">
        <f>TTEST(Total_AA!H9:I9,Total_AA!J9:K9,2,3)</f>
        <v>0.71534884960916711</v>
      </c>
      <c r="R9" s="38"/>
      <c r="S9" s="38"/>
      <c r="T9" s="38"/>
      <c r="U9" s="38"/>
      <c r="V9" s="38"/>
      <c r="W9" s="38"/>
      <c r="X9" s="38" t="s">
        <v>213</v>
      </c>
      <c r="Y9" s="38"/>
      <c r="Z9" s="38"/>
      <c r="AA9" s="38" t="s">
        <v>213</v>
      </c>
    </row>
    <row r="10" spans="1:27" ht="14.7" thickBot="1" x14ac:dyDescent="0.55000000000000004">
      <c r="A10" s="46" t="s">
        <v>28</v>
      </c>
      <c r="B10" s="100">
        <f>TTEST(Total_AA!B10:C10,Total_AA!D10:E10,2,3)</f>
        <v>0.19280181477514632</v>
      </c>
      <c r="C10" s="100">
        <f>TTEST(Total_AA!B10:C10,Total_AA!F10:G10,2,3)</f>
        <v>0.21999847757863833</v>
      </c>
      <c r="D10" s="100">
        <f>TTEST(Total_AA!B10:C10,Total_AA!H10:I10,2,3)</f>
        <v>0.21832680748272587</v>
      </c>
      <c r="E10" s="101">
        <f>TTEST(Total_AA!B10:C10,Total_AA!J10:K10,2,3)</f>
        <v>5.7181832585305403E-2</v>
      </c>
      <c r="F10" s="99">
        <f>TTEST(Total_AA!D10:E10,Total_AA!F10:G10,2,3)</f>
        <v>0.36777051013203549</v>
      </c>
      <c r="G10" s="100">
        <f>TTEST(Total_AA!D10:E10,Total_AA!H10:I10,2,3)</f>
        <v>0.46333163240236908</v>
      </c>
      <c r="H10" s="101">
        <f>TTEST(Total_AA!D10:E10,Total_AA!J10:K10,2,3)</f>
        <v>6.8567628056413921E-2</v>
      </c>
      <c r="I10" s="99">
        <f>TTEST(Total_AA!F10:G10,Total_AA!H10:I10,2,3)</f>
        <v>0.64330024658752494</v>
      </c>
      <c r="J10" s="100">
        <f>TTEST(Total_AA!F10:G10,Total_AA!J10:K10,2,3)</f>
        <v>0.70686977084364444</v>
      </c>
      <c r="K10" s="101">
        <f>TTEST(Total_AA!H10:I10,Total_AA!J10:K10,2,3)</f>
        <v>0.84489610938973336</v>
      </c>
      <c r="R10" s="124" t="s">
        <v>113</v>
      </c>
      <c r="S10" s="125" t="s">
        <v>120</v>
      </c>
      <c r="T10" s="125" t="s">
        <v>121</v>
      </c>
      <c r="U10" s="125" t="s">
        <v>122</v>
      </c>
      <c r="V10" s="125" t="s">
        <v>114</v>
      </c>
      <c r="W10" s="125" t="s">
        <v>118</v>
      </c>
      <c r="X10" s="125" t="s">
        <v>119</v>
      </c>
      <c r="Y10" s="125" t="s">
        <v>117</v>
      </c>
      <c r="Z10" s="125" t="s">
        <v>115</v>
      </c>
      <c r="AA10" s="126" t="s">
        <v>116</v>
      </c>
    </row>
    <row r="11" spans="1:27" x14ac:dyDescent="0.5">
      <c r="A11" s="46" t="s">
        <v>29</v>
      </c>
      <c r="B11" s="100">
        <f>TTEST(Total_AA!B11:C11,Total_AA!D11:E11,2,3)</f>
        <v>9.8854499430729284E-2</v>
      </c>
      <c r="C11" s="100">
        <f>TTEST(Total_AA!B11:C11,Total_AA!F11:G11,2,3)</f>
        <v>0.57735777099158281</v>
      </c>
      <c r="D11" s="100">
        <f>TTEST(Total_AA!B11:C11,Total_AA!H11:I11,2,3)</f>
        <v>0.65892225473477151</v>
      </c>
      <c r="E11" s="101">
        <f>TTEST(Total_AA!B11:C11,Total_AA!J11:K11,2,3)</f>
        <v>0.39076675990160581</v>
      </c>
      <c r="F11" s="99">
        <f>TTEST(Total_AA!D11:E11,Total_AA!F11:G11,2,3)</f>
        <v>0.24276458014495439</v>
      </c>
      <c r="G11" s="100">
        <f>TTEST(Total_AA!D11:E11,Total_AA!H11:I11,2,3)</f>
        <v>7.464747471385158E-2</v>
      </c>
      <c r="H11" s="129">
        <f>TTEST(Total_AA!D11:E11,Total_AA!J11:K11,2,3)</f>
        <v>4.8928424236529142E-2</v>
      </c>
      <c r="I11" s="99">
        <f>TTEST(Total_AA!F11:G11,Total_AA!H11:I11,2,3)</f>
        <v>0.3963469277573356</v>
      </c>
      <c r="J11" s="100">
        <f>TTEST(Total_AA!F11:G11,Total_AA!J11:K11,2,3)</f>
        <v>0.27803543001973108</v>
      </c>
      <c r="K11" s="101">
        <f>TTEST(Total_AA!H11:I11,Total_AA!J11:K11,2,3)</f>
        <v>0.65040059490420821</v>
      </c>
      <c r="R11" s="4">
        <f>TTEST(Total_AA!L25:M25,Total_AA!N25:O25,2,2)</f>
        <v>0.91721429863198745</v>
      </c>
      <c r="S11" s="152">
        <f>TTEST(Total_AA!L25:M25,Total_AA!P25:Q25,2,2)</f>
        <v>2.1437645850420754E-3</v>
      </c>
      <c r="T11" s="153">
        <f>TTEST(Total_AA!L25:M25,Total_AA!R25:S25,2,2)</f>
        <v>2.5518252143274321E-2</v>
      </c>
      <c r="U11" s="4">
        <f>TTEST(Total_AA!L25:M25,Total_AA!T25:U25,2,2)</f>
        <v>0.12045181475017797</v>
      </c>
      <c r="V11" s="4">
        <f>TTEST(Total_AA!N25:O25,Total_AA!P25:Q25,2,2)</f>
        <v>9.583680280846274E-2</v>
      </c>
      <c r="W11" s="4">
        <f>TTEST(Total_AA!N25:O25,Total_AA!R25:S25,2,2)</f>
        <v>0.13067012837583503</v>
      </c>
      <c r="X11" s="4">
        <f>TTEST(Total_AA!N25:O25,Total_AA!T25:U25,2,2)</f>
        <v>0.25823309180563447</v>
      </c>
      <c r="Y11" s="4">
        <f>TTEST(Total_AA!P25:Q25,Total_AA!R25:S25,2,2)</f>
        <v>0.62110776900980658</v>
      </c>
      <c r="Z11" s="4">
        <f>TTEST(Total_AA!P25:Q25,Total_AA!T25:U25,2,2)</f>
        <v>0.34927169359303278</v>
      </c>
      <c r="AA11" s="4">
        <f>TTEST(Total_AA!R25:S25,Total_AA!T25:U25,2,2)</f>
        <v>0.52160073717173594</v>
      </c>
    </row>
    <row r="12" spans="1:27" x14ac:dyDescent="0.5">
      <c r="A12" s="46" t="s">
        <v>30</v>
      </c>
      <c r="B12" s="127">
        <f>TTEST(Total_AA!B12:C12,Total_AA!D12:E12,2,3)</f>
        <v>4.9664034834715036E-2</v>
      </c>
      <c r="C12" s="100">
        <f>TTEST(Total_AA!B12:C12,Total_AA!F12:G12,2,3)</f>
        <v>0.18359431733308088</v>
      </c>
      <c r="D12" s="100">
        <f>TTEST(Total_AA!B12:C12,Total_AA!H12:I12,2,3)</f>
        <v>0.11813104792841204</v>
      </c>
      <c r="E12" s="101">
        <f>TTEST(Total_AA!B12:C12,Total_AA!J12:K12,2,3)</f>
        <v>0.23504172180426422</v>
      </c>
      <c r="F12" s="99">
        <f>TTEST(Total_AA!D12:E12,Total_AA!F12:G12,2,3)</f>
        <v>0.2818751888323246</v>
      </c>
      <c r="G12" s="100">
        <f>TTEST(Total_AA!D12:E12,Total_AA!H12:I12,2,3)</f>
        <v>0.16158473229244719</v>
      </c>
      <c r="H12" s="101">
        <f>TTEST(Total_AA!D12:E12,Total_AA!J12:K12,2,3)</f>
        <v>0.51017419602571701</v>
      </c>
      <c r="I12" s="99">
        <f>TTEST(Total_AA!F12:G12,Total_AA!H12:I12,2,3)</f>
        <v>0.62653997322352128</v>
      </c>
      <c r="J12" s="100">
        <f>TTEST(Total_AA!F12:G12,Total_AA!J12:K12,2,3)</f>
        <v>0.42565520634197074</v>
      </c>
      <c r="K12" s="101">
        <f>TTEST(Total_AA!H12:I12,Total_AA!J12:K12,2,3)</f>
        <v>0.21343659990958716</v>
      </c>
      <c r="T12"/>
      <c r="U12"/>
    </row>
    <row r="13" spans="1:27" x14ac:dyDescent="0.5">
      <c r="A13" s="46" t="s">
        <v>31</v>
      </c>
      <c r="B13" s="100">
        <f>TTEST(Total_AA!B13:C13,Total_AA!D13:E13,2,3)</f>
        <v>0.62102178215690351</v>
      </c>
      <c r="C13" s="100">
        <f>TTEST(Total_AA!B13:C13,Total_AA!F13:G13,2,3)</f>
        <v>0.87738146177547405</v>
      </c>
      <c r="D13" s="100">
        <f>TTEST(Total_AA!B13:C13,Total_AA!H13:I13,2,3)</f>
        <v>5.1917724121867723E-2</v>
      </c>
      <c r="E13" s="101">
        <f>TTEST(Total_AA!B13:C13,Total_AA!J13:K13,2,3)</f>
        <v>1.6403373012665125E-2</v>
      </c>
      <c r="F13" s="99">
        <f>TTEST(Total_AA!D13:E13,Total_AA!F13:G13,2,3)</f>
        <v>0.89400850374897523</v>
      </c>
      <c r="G13" s="100">
        <f>TTEST(Total_AA!D13:E13,Total_AA!H13:I13,2,3)</f>
        <v>0.2112245183873353</v>
      </c>
      <c r="H13" s="101">
        <f>TTEST(Total_AA!D13:E13,Total_AA!J13:K13,2,3)</f>
        <v>0.22740868119755428</v>
      </c>
      <c r="I13" s="99">
        <f>TTEST(Total_AA!F13:G13,Total_AA!H13:I13,2,3)</f>
        <v>0.38935492579471015</v>
      </c>
      <c r="J13" s="100">
        <f>TTEST(Total_AA!F13:G13,Total_AA!J13:K13,2,3)</f>
        <v>0.42718833224539454</v>
      </c>
      <c r="K13" s="101">
        <f>TTEST(Total_AA!H13:I13,Total_AA!J13:K13,2,3)</f>
        <v>0.2986760175014746</v>
      </c>
      <c r="T13"/>
      <c r="U13"/>
    </row>
    <row r="14" spans="1:27" ht="14.7" thickBot="1" x14ac:dyDescent="0.55000000000000004">
      <c r="A14" s="46" t="s">
        <v>32</v>
      </c>
      <c r="B14" s="100">
        <f>TTEST(Total_AA!B14:C14,Total_AA!D14:E14,2,3)</f>
        <v>0.20700734893767353</v>
      </c>
      <c r="C14" s="100">
        <f>TTEST(Total_AA!B14:C14,Total_AA!F14:G14,2,3)</f>
        <v>0.20743055306692762</v>
      </c>
      <c r="D14" s="100">
        <f>TTEST(Total_AA!B14:C14,Total_AA!H14:I14,2,3)</f>
        <v>0.23168444487576459</v>
      </c>
      <c r="E14" s="101">
        <f>TTEST(Total_AA!B14:C14,Total_AA!J14:K14,2,3)</f>
        <v>6.925743278870615E-2</v>
      </c>
      <c r="F14" s="99">
        <f>TTEST(Total_AA!D14:E14,Total_AA!F14:G14,2,3)</f>
        <v>0.35909947842133438</v>
      </c>
      <c r="G14" s="100">
        <f>TTEST(Total_AA!D14:E14,Total_AA!H14:I14,2,3)</f>
        <v>0.47037500067514604</v>
      </c>
      <c r="H14" s="101">
        <f>TTEST(Total_AA!D14:E14,Total_AA!J14:K14,2,3)</f>
        <v>7.499884866377414E-2</v>
      </c>
      <c r="I14" s="99">
        <f>TTEST(Total_AA!F14:G14,Total_AA!H14:I14,2,3)</f>
        <v>0.67546046913455016</v>
      </c>
      <c r="J14" s="100">
        <f>TTEST(Total_AA!F14:G14,Total_AA!J14:K14,2,3)</f>
        <v>0.66421556661219228</v>
      </c>
      <c r="K14" s="101">
        <f>TTEST(Total_AA!H14:I14,Total_AA!J14:K14,2,3)</f>
        <v>0.95657892196965633</v>
      </c>
      <c r="R14" s="180" t="s">
        <v>250</v>
      </c>
      <c r="S14" s="180"/>
      <c r="T14" s="180"/>
      <c r="U14" s="180"/>
      <c r="V14" s="180"/>
      <c r="W14" s="180"/>
      <c r="X14" s="180"/>
      <c r="Y14" s="180"/>
      <c r="Z14" s="180"/>
      <c r="AA14" s="180"/>
    </row>
    <row r="15" spans="1:27" ht="14.7" thickBot="1" x14ac:dyDescent="0.55000000000000004">
      <c r="A15" s="46" t="s">
        <v>33</v>
      </c>
      <c r="B15" s="100">
        <f>TTEST(Total_AA!B15:C15,Total_AA!D15:E15,2,3)</f>
        <v>0.12924430505454784</v>
      </c>
      <c r="C15" s="100">
        <f>TTEST(Total_AA!B15:C15,Total_AA!F15:G15,2,3)</f>
        <v>0.97172903875586436</v>
      </c>
      <c r="D15" s="100">
        <f>TTEST(Total_AA!B15:C15,Total_AA!H15:I15,2,3)</f>
        <v>0.31680381737125385</v>
      </c>
      <c r="E15" s="101">
        <f>TTEST(Total_AA!B15:C15,Total_AA!J15:K15,2,3)</f>
        <v>0.16665318288259329</v>
      </c>
      <c r="F15" s="99">
        <f>TTEST(Total_AA!D15:E15,Total_AA!F15:G15,2,3)</f>
        <v>0.20279242940819248</v>
      </c>
      <c r="G15" s="127">
        <f>TTEST(Total_AA!D15:E15,Total_AA!H15:I15,2,3)</f>
        <v>2.1585428203894454E-2</v>
      </c>
      <c r="H15" s="101">
        <f>TTEST(Total_AA!D15:E15,Total_AA!J15:K15,2,3)</f>
        <v>4.3527527010775786E-2</v>
      </c>
      <c r="I15" s="99">
        <f>TTEST(Total_AA!F15:G15,Total_AA!H15:I15,2,3)</f>
        <v>0.44737218641266302</v>
      </c>
      <c r="J15" s="100">
        <f>TTEST(Total_AA!F15:G15,Total_AA!J15:K15,2,3)</f>
        <v>0.29381887637218979</v>
      </c>
      <c r="K15" s="101">
        <f>TTEST(Total_AA!H15:I15,Total_AA!J15:K15,2,3)</f>
        <v>0.25835322723146736</v>
      </c>
      <c r="R15" s="124" t="s">
        <v>113</v>
      </c>
      <c r="S15" s="125" t="s">
        <v>120</v>
      </c>
      <c r="T15" s="125" t="s">
        <v>121</v>
      </c>
      <c r="U15" s="136" t="s">
        <v>122</v>
      </c>
      <c r="V15" s="125" t="s">
        <v>114</v>
      </c>
      <c r="W15" s="125" t="s">
        <v>118</v>
      </c>
      <c r="X15" s="136" t="s">
        <v>119</v>
      </c>
      <c r="Y15" s="125" t="s">
        <v>117</v>
      </c>
      <c r="Z15" s="125" t="s">
        <v>115</v>
      </c>
      <c r="AA15" s="126" t="s">
        <v>116</v>
      </c>
    </row>
    <row r="16" spans="1:27" x14ac:dyDescent="0.5">
      <c r="A16" s="46" t="s">
        <v>34</v>
      </c>
      <c r="B16" s="100">
        <f>TTEST(Total_AA!B16:C16,Total_AA!D16:E16,2,3)</f>
        <v>0.34025413758661971</v>
      </c>
      <c r="C16" s="100">
        <f>TTEST(Total_AA!B16:C16,Total_AA!F16:G16,2,3)</f>
        <v>0.45935548764719947</v>
      </c>
      <c r="D16" s="100">
        <f>TTEST(Total_AA!B16:C16,Total_AA!H16:I16,2,3)</f>
        <v>0.22596324505945506</v>
      </c>
      <c r="E16" s="101">
        <f>TTEST(Total_AA!B16:C16,Total_AA!J16:K16,2,3)</f>
        <v>0.25799392901998552</v>
      </c>
      <c r="F16" s="99">
        <f>TTEST(Total_AA!D16:E16,Total_AA!F16:G16,2,3)</f>
        <v>0.63719322043669269</v>
      </c>
      <c r="G16" s="100">
        <f>TTEST(Total_AA!D16:E16,Total_AA!H16:I16,2,3)</f>
        <v>0.60928942313634948</v>
      </c>
      <c r="H16" s="101">
        <f>TTEST(Total_AA!D16:E16,Total_AA!J16:K16,2,3)</f>
        <v>0.68539229384704536</v>
      </c>
      <c r="I16" s="99">
        <f>TTEST(Total_AA!F16:G16,Total_AA!H16:I16,2,3)</f>
        <v>8.032665341636043E-2</v>
      </c>
      <c r="J16" s="100">
        <f>TTEST(Total_AA!F16:G16,Total_AA!J16:K16,2,3)</f>
        <v>7.7300608793011885E-2</v>
      </c>
      <c r="K16" s="101">
        <f>TTEST(Total_AA!H16:I16,Total_AA!J16:K16,2,3)</f>
        <v>0.69267623988939497</v>
      </c>
      <c r="R16" s="4">
        <f>TTEST(Total_AA!V25:W25,Total_AA!X25:Y25,2,2)</f>
        <v>0.79015397273196664</v>
      </c>
      <c r="S16" s="153">
        <f>TTEST(Total_AA!V25:W25,Total_AA!Z25:AA25,2,2)</f>
        <v>1.6530124753280018E-2</v>
      </c>
      <c r="T16" s="4">
        <f>TTEST(Total_AA!V25:W25,Total_AA!AB25:AC25,2,2)</f>
        <v>0.87941599703520434</v>
      </c>
      <c r="U16" s="4">
        <f>TTEST(Total_AA!V25:W25,Total_AA!AD25:AE25,2,2)</f>
        <v>0.15797373693776229</v>
      </c>
      <c r="V16" s="153">
        <f>TTEST(Total_AA!X25:Y25,Total_AA!Z25:AA25,2,2)</f>
        <v>1.6062613731115952E-2</v>
      </c>
      <c r="W16" s="4">
        <f>TTEST(Total_AA!X25:Y25,Total_AA!AB25:AC25,2,2)</f>
        <v>0.74396944055458225</v>
      </c>
      <c r="X16" s="4">
        <f>TTEST(Total_AA!X25:Y25,Total_AA!AD25:AE25,2,2)</f>
        <v>0.12750360544523742</v>
      </c>
      <c r="Y16" s="153">
        <f>TTEST(Total_AA!Z25:AA25,Total_AA!AB25:AC25,2,2)</f>
        <v>4.8750606691222081E-2</v>
      </c>
      <c r="Z16" s="153">
        <f>TTEST(Total_AA!Z25:AA25,Total_AA!AD25:AE25,2,2)</f>
        <v>1.2785881531932468E-2</v>
      </c>
      <c r="AA16" s="4">
        <f>TTEST(Total_AA!AB25:AC25,Total_AA!AD25:AE25,2,2)</f>
        <v>0.28748768318833373</v>
      </c>
    </row>
    <row r="17" spans="1:27" x14ac:dyDescent="0.5">
      <c r="A17" s="46" t="s">
        <v>35</v>
      </c>
      <c r="B17" s="100">
        <f>TTEST(Total_AA!B17:C17,Total_AA!D17:E17,2,3)</f>
        <v>0.75931102786018034</v>
      </c>
      <c r="C17" s="127">
        <f>TTEST(Total_AA!B17:C17,Total_AA!F17:G17,2,3)</f>
        <v>1.4671854260848539E-2</v>
      </c>
      <c r="D17" s="127">
        <f>TTEST(Total_AA!B17:C17,Total_AA!H17:I17,2,3)</f>
        <v>1.2070724299561577E-2</v>
      </c>
      <c r="E17" s="101">
        <f>TTEST(Total_AA!B17:C17,Total_AA!J17:K17,2,3)</f>
        <v>9.0738462288160061E-3</v>
      </c>
      <c r="F17" s="99">
        <f>TTEST(Total_AA!D17:E17,Total_AA!F17:G17,2,3)</f>
        <v>0.21868899044918086</v>
      </c>
      <c r="G17" s="100">
        <f>TTEST(Total_AA!D17:E17,Total_AA!H17:I17,2,3)</f>
        <v>0.17642493037191512</v>
      </c>
      <c r="H17" s="101">
        <f>TTEST(Total_AA!D17:E17,Total_AA!J17:K17,2,3)</f>
        <v>0.15815672880881004</v>
      </c>
      <c r="I17" s="133">
        <f>TTEST(Total_AA!F17:G17,Total_AA!H17:I17,2,3)</f>
        <v>3.6508926884088272E-2</v>
      </c>
      <c r="J17" s="127">
        <f>TTEST(Total_AA!F17:G17,Total_AA!J17:K17,2,3)</f>
        <v>1.5685268011817275E-2</v>
      </c>
      <c r="K17" s="101">
        <f>TTEST(Total_AA!H17:I17,Total_AA!J17:K17,2,3)</f>
        <v>9.0312202404467662E-2</v>
      </c>
      <c r="T17"/>
      <c r="U17"/>
    </row>
    <row r="18" spans="1:27" x14ac:dyDescent="0.5">
      <c r="A18" s="46" t="s">
        <v>50</v>
      </c>
      <c r="B18" s="100">
        <f>TTEST(Total_AA!B18:C18,Total_AA!D18:E18,2,3)</f>
        <v>0.58696924824487473</v>
      </c>
      <c r="C18" s="100">
        <f>TTEST(Total_AA!B18:C18,Total_AA!F18:G18,2,3)</f>
        <v>0.23665300249233387</v>
      </c>
      <c r="D18" s="100">
        <f>TTEST(Total_AA!B18:C18,Total_AA!H18:I18,2,3)</f>
        <v>0.86247672281358811</v>
      </c>
      <c r="E18" s="101">
        <f>TTEST(Total_AA!B18:C18,Total_AA!J18:K18,2,3)</f>
        <v>0.11078123592967738</v>
      </c>
      <c r="F18" s="99">
        <f>TTEST(Total_AA!D18:E18,Total_AA!F18:G18,2,3)</f>
        <v>0.29883092784370174</v>
      </c>
      <c r="G18" s="100">
        <f>TTEST(Total_AA!D18:E18,Total_AA!H18:I18,2,3)</f>
        <v>0.74714283030729245</v>
      </c>
      <c r="H18" s="101">
        <f>TTEST(Total_AA!D18:E18,Total_AA!J18:K18,2,3)</f>
        <v>7.5386278793802372E-2</v>
      </c>
      <c r="I18" s="99">
        <f>TTEST(Total_AA!F18:G18,Total_AA!H18:I18,2,3)</f>
        <v>0.24988146741273684</v>
      </c>
      <c r="J18" s="100">
        <f>TTEST(Total_AA!F18:G18,Total_AA!J18:K18,2,3)</f>
        <v>0.92701948239388354</v>
      </c>
      <c r="K18" s="101">
        <f>TTEST(Total_AA!H18:I18,Total_AA!J18:K18,2,3)</f>
        <v>0.14120748422979087</v>
      </c>
      <c r="T18"/>
      <c r="U18"/>
    </row>
    <row r="19" spans="1:27" x14ac:dyDescent="0.5">
      <c r="A19" s="46" t="s">
        <v>36</v>
      </c>
      <c r="B19" s="100">
        <f>TTEST(Total_AA!B19:C19,Total_AA!D19:E19,2,3)</f>
        <v>0.86295744242436379</v>
      </c>
      <c r="C19" s="100">
        <f>TTEST(Total_AA!B19:C19,Total_AA!F19:G19,2,3)</f>
        <v>0.36966770757474476</v>
      </c>
      <c r="D19" s="100">
        <f>TTEST(Total_AA!B19:C19,Total_AA!H19:I19,2,3)</f>
        <v>0.8321432791659944</v>
      </c>
      <c r="E19" s="101">
        <f>TTEST(Total_AA!B19:C19,Total_AA!J19:K19,2,3)</f>
        <v>0.25064366754291356</v>
      </c>
      <c r="F19" s="99">
        <f>TTEST(Total_AA!D19:E19,Total_AA!F19:G19,2,3)</f>
        <v>4.2518995175925979E-2</v>
      </c>
      <c r="G19" s="100">
        <f>TTEST(Total_AA!D19:E19,Total_AA!H19:I19,2,3)</f>
        <v>0.44857011750523035</v>
      </c>
      <c r="H19" s="101">
        <f>TTEST(Total_AA!D19:E19,Total_AA!J19:K19,2,3)</f>
        <v>5.7330902344302236E-2</v>
      </c>
      <c r="I19" s="99">
        <f>TTEST(Total_AA!F19:G19,Total_AA!H19:I19,2,3)</f>
        <v>0.18610850456308806</v>
      </c>
      <c r="J19" s="100">
        <f>TTEST(Total_AA!F19:G19,Total_AA!J19:K19,2,3)</f>
        <v>0.10006786512364646</v>
      </c>
      <c r="K19" s="101">
        <f>TTEST(Total_AA!H19:I19,Total_AA!J19:K19,2,3)</f>
        <v>0.12653956377109374</v>
      </c>
      <c r="T19"/>
      <c r="U19"/>
    </row>
    <row r="20" spans="1:27" x14ac:dyDescent="0.5">
      <c r="A20" s="46" t="s">
        <v>37</v>
      </c>
      <c r="B20" s="100">
        <f>TTEST(Total_AA!B20:C20,Total_AA!D20:E20,2,3)</f>
        <v>0.37672642692697866</v>
      </c>
      <c r="C20" s="100">
        <f>TTEST(Total_AA!B20:C20,Total_AA!F20:G20,2,3)</f>
        <v>0.16077122987655756</v>
      </c>
      <c r="D20" s="100">
        <f>TTEST(Total_AA!B20:C20,Total_AA!H20:I20,2,3)</f>
        <v>0.12850248188242952</v>
      </c>
      <c r="E20" s="129">
        <f>TTEST(Total_AA!B20:C20,Total_AA!J20:K20,2,3)</f>
        <v>4.1425901203418831E-2</v>
      </c>
      <c r="F20" s="99">
        <f>TTEST(Total_AA!D20:E20,Total_AA!F20:G20,2,3)</f>
        <v>0.14310015396874823</v>
      </c>
      <c r="G20" s="100">
        <f>TTEST(Total_AA!D20:E20,Total_AA!H20:I20,2,3)</f>
        <v>0.10950174531015497</v>
      </c>
      <c r="H20" s="101">
        <f>TTEST(Total_AA!D20:E20,Total_AA!J20:K20,2,3)</f>
        <v>0.10624174895930102</v>
      </c>
      <c r="I20" s="99">
        <f>TTEST(Total_AA!F20:G20,Total_AA!H20:I20,2,3)</f>
        <v>0.61029990337643625</v>
      </c>
      <c r="J20" s="100">
        <f>TTEST(Total_AA!F20:G20,Total_AA!J20:K20,2,3)</f>
        <v>0.13946153356422947</v>
      </c>
      <c r="K20" s="101">
        <f>TTEST(Total_AA!H20:I20,Total_AA!J20:K20,2,3)</f>
        <v>0.22775560600582734</v>
      </c>
      <c r="T20"/>
      <c r="U20"/>
    </row>
    <row r="21" spans="1:27" x14ac:dyDescent="0.5">
      <c r="A21" s="46" t="s">
        <v>38</v>
      </c>
      <c r="B21" s="100">
        <f>TTEST(Total_AA!B21:C21,Total_AA!D21:E21,2,3)</f>
        <v>0.58637436353437522</v>
      </c>
      <c r="C21" s="134">
        <f>TTEST(Total_AA!B21:C21,Total_AA!F21:G21,2,3)</f>
        <v>2.5416105374873673E-4</v>
      </c>
      <c r="D21" s="100">
        <f>TTEST(Total_AA!B21:C21,Total_AA!H21:I21,2,3)</f>
        <v>1.5658630505248346E-2</v>
      </c>
      <c r="E21" s="129">
        <f>TTEST(Total_AA!B21:C21,Total_AA!J21:K21,2,3)</f>
        <v>3.4094611582717808E-2</v>
      </c>
      <c r="F21" s="99">
        <f>TTEST(Total_AA!D21:E21,Total_AA!F21:G21,2,3)</f>
        <v>0.15321820465211769</v>
      </c>
      <c r="G21" s="100">
        <f>TTEST(Total_AA!D21:E21,Total_AA!H21:I21,2,3)</f>
        <v>0.25218559159404752</v>
      </c>
      <c r="H21" s="101">
        <f>TTEST(Total_AA!D21:E21,Total_AA!J21:K21,2,3)</f>
        <v>0.14077514526546611</v>
      </c>
      <c r="I21" s="133">
        <f>TTEST(Total_AA!F21:G21,Total_AA!H21:I21,2,3)</f>
        <v>2.0454608549889095E-2</v>
      </c>
      <c r="J21" s="100">
        <f>TTEST(Total_AA!F21:G21,Total_AA!J21:K21,2,3)</f>
        <v>0.88649982346802059</v>
      </c>
      <c r="K21" s="101">
        <f>TTEST(Total_AA!H21:I21,Total_AA!J21:K21,2,3)</f>
        <v>4.5160201112516299E-2</v>
      </c>
      <c r="T21"/>
      <c r="U21"/>
    </row>
    <row r="22" spans="1:27" x14ac:dyDescent="0.5">
      <c r="A22" s="46" t="s">
        <v>39</v>
      </c>
      <c r="B22" s="100">
        <f>TTEST(Total_AA!B22:C22,Total_AA!D22:E22,2,3)</f>
        <v>0.54457848307181256</v>
      </c>
      <c r="C22" s="100">
        <f>TTEST(Total_AA!B22:C22,Total_AA!F22:G22,2,3)</f>
        <v>0.30628189490829277</v>
      </c>
      <c r="D22" s="100">
        <f>TTEST(Total_AA!B22:C22,Total_AA!H22:I22,2,3)</f>
        <v>0.39877796406252808</v>
      </c>
      <c r="E22" s="101">
        <f>TTEST(Total_AA!B22:C22,Total_AA!J22:K22,2,3)</f>
        <v>0.34405168028330224</v>
      </c>
      <c r="F22" s="99">
        <f>TTEST(Total_AA!D22:E22,Total_AA!F22:G22,2,3)</f>
        <v>8.0259626921495034E-2</v>
      </c>
      <c r="G22" s="100">
        <f>TTEST(Total_AA!D22:E22,Total_AA!H22:I22,2,3)</f>
        <v>0.58279237078167268</v>
      </c>
      <c r="H22" s="101">
        <f>TTEST(Total_AA!D22:E22,Total_AA!J22:K22,2,3)</f>
        <v>0.12413687080363832</v>
      </c>
      <c r="I22" s="99">
        <f>TTEST(Total_AA!F22:G22,Total_AA!H22:I22,2,3)</f>
        <v>5.5644672040245473E-2</v>
      </c>
      <c r="J22" s="100">
        <f>TTEST(Total_AA!F22:G22,Total_AA!J22:K22,2,3)</f>
        <v>0.93028657177787877</v>
      </c>
      <c r="K22" s="101">
        <f>TTEST(Total_AA!H22:I22,Total_AA!J22:K22,2,3)</f>
        <v>5.3420233504162223E-2</v>
      </c>
      <c r="T22"/>
      <c r="U22"/>
    </row>
    <row r="23" spans="1:27" ht="14.7" thickBot="1" x14ac:dyDescent="0.55000000000000004">
      <c r="A23" s="46" t="s">
        <v>53</v>
      </c>
      <c r="B23" s="100">
        <f>TTEST(Total_AA!B23:C23,Total_AA!D23:E23,2,3)</f>
        <v>0.95430981400701598</v>
      </c>
      <c r="C23" s="100">
        <f>TTEST(Total_AA!B23:C23,Total_AA!F23:G23,2,3)</f>
        <v>0.27004205938519954</v>
      </c>
      <c r="D23" s="100">
        <f>TTEST(Total_AA!B23:C23,Total_AA!H23:I23,2,3)</f>
        <v>0.56032986901995474</v>
      </c>
      <c r="E23" s="101">
        <f>TTEST(Total_AA!B23:C23,Total_AA!J23:K23,2,3)</f>
        <v>0.32065489943675923</v>
      </c>
      <c r="F23" s="99">
        <f>TTEST(Total_AA!D23:E23,Total_AA!F23:G23,2,3)</f>
        <v>0.29018557545370011</v>
      </c>
      <c r="G23" s="100">
        <f>TTEST(Total_AA!D23:E23,Total_AA!H23:I23,2,3)</f>
        <v>0.606322666680428</v>
      </c>
      <c r="H23" s="101">
        <f>TTEST(Total_AA!D23:E23,Total_AA!J23:K23,2,3)</f>
        <v>0.3427412022406946</v>
      </c>
      <c r="I23" s="99">
        <f>TTEST(Total_AA!F23:G23,Total_AA!H23:I23,2,3)</f>
        <v>8.7698792945663948E-2</v>
      </c>
      <c r="J23" s="100">
        <f>TTEST(Total_AA!F23:G23,Total_AA!J23:K23,2,3)</f>
        <v>0.53535735454470335</v>
      </c>
      <c r="K23" s="101">
        <f>TTEST(Total_AA!H23:I23,Total_AA!J23:K23,2,3)</f>
        <v>0.11464096786980842</v>
      </c>
      <c r="R23" s="143" t="s">
        <v>133</v>
      </c>
      <c r="S23" s="143"/>
      <c r="T23" s="143" t="s">
        <v>134</v>
      </c>
      <c r="V23" s="143" t="s">
        <v>135</v>
      </c>
      <c r="X23" s="143" t="s">
        <v>136</v>
      </c>
      <c r="Z23" s="143" t="s">
        <v>137</v>
      </c>
    </row>
    <row r="24" spans="1:27" ht="14.7" thickBot="1" x14ac:dyDescent="0.55000000000000004">
      <c r="R24" s="124" t="s">
        <v>123</v>
      </c>
      <c r="S24" s="136" t="s">
        <v>125</v>
      </c>
      <c r="T24" s="125" t="s">
        <v>124</v>
      </c>
      <c r="U24" s="136" t="s">
        <v>126</v>
      </c>
      <c r="V24" s="125" t="s">
        <v>127</v>
      </c>
      <c r="W24" s="136" t="s">
        <v>128</v>
      </c>
      <c r="X24" s="125" t="s">
        <v>129</v>
      </c>
      <c r="Y24" s="136" t="s">
        <v>130</v>
      </c>
      <c r="Z24" s="125" t="s">
        <v>131</v>
      </c>
      <c r="AA24" s="126" t="s">
        <v>132</v>
      </c>
    </row>
    <row r="25" spans="1:27" ht="14.7" thickBot="1" x14ac:dyDescent="0.55000000000000004">
      <c r="B25" s="178" t="s">
        <v>255</v>
      </c>
      <c r="C25" s="179"/>
      <c r="D25" s="179"/>
      <c r="E25" s="179"/>
      <c r="F25" s="179"/>
      <c r="G25" s="179"/>
      <c r="H25" s="179"/>
      <c r="I25" s="179"/>
      <c r="J25" s="179"/>
      <c r="K25" s="179"/>
      <c r="R25" s="154">
        <f>TTEST(Total_AA!B25:C25,Total_AA!L25:M25,2,3)</f>
        <v>4.8877225274467459E-2</v>
      </c>
      <c r="S25" s="155">
        <f>TTEST(Total_AA!B25:C25,Total_AA!V25:W25,2,3)</f>
        <v>0.16885314617087055</v>
      </c>
      <c r="T25" s="156">
        <f>TTEST(Total_AA!D25:E25,Total_AA!N25:O25,2,3)</f>
        <v>0.40783073778552759</v>
      </c>
      <c r="U25" s="155">
        <f>TTEST(Total_AA!D25:E25,Total_AA!X25:Y25,2,3)</f>
        <v>0.15843936807072359</v>
      </c>
      <c r="V25" s="156">
        <f>TTEST(Total_AA!F25:G25,Total_AA!P25:Q25,2,3)</f>
        <v>0.53984605109075579</v>
      </c>
      <c r="W25" s="155">
        <f>TTEST(Total_AA!F25:G25,Total_AA!Z25:AA25,2,3)</f>
        <v>0.59942210368593996</v>
      </c>
      <c r="X25" s="156">
        <f>TTEST(Total_AA!H25:I25,Total_AA!R25:S25,2,3)</f>
        <v>0.45391166977377373</v>
      </c>
      <c r="Y25" s="155">
        <f>TTEST(Total_AA!H25:I25,Total_AA!AB25:AC25,2,3)</f>
        <v>6.3034242684901876E-2</v>
      </c>
      <c r="Z25" s="156">
        <f>TTEST(Total_AA!J25:K25,Total_AA!T25:U25,2,3)</f>
        <v>0.65127772612865487</v>
      </c>
      <c r="AA25" s="157">
        <f>TTEST(Total_AA!J25:K25,Total_AA!AD25:AE25,2,3)</f>
        <v>2.8035752449698616E-2</v>
      </c>
    </row>
    <row r="26" spans="1:27" ht="14.7" thickBot="1" x14ac:dyDescent="0.55000000000000004">
      <c r="B26" s="124" t="s">
        <v>113</v>
      </c>
      <c r="C26" s="125" t="s">
        <v>120</v>
      </c>
      <c r="D26" s="125" t="s">
        <v>121</v>
      </c>
      <c r="E26" s="125" t="s">
        <v>122</v>
      </c>
      <c r="F26" s="125" t="s">
        <v>114</v>
      </c>
      <c r="G26" s="125" t="s">
        <v>118</v>
      </c>
      <c r="H26" s="125" t="s">
        <v>119</v>
      </c>
      <c r="I26" s="125" t="s">
        <v>117</v>
      </c>
      <c r="J26" s="125" t="s">
        <v>115</v>
      </c>
      <c r="K26" s="126" t="s">
        <v>116</v>
      </c>
      <c r="T26"/>
      <c r="U26"/>
    </row>
    <row r="27" spans="1:27" x14ac:dyDescent="0.5">
      <c r="A27" s="46" t="s">
        <v>60</v>
      </c>
      <c r="B27" s="100">
        <f>TTEST(Total_AA!L5:M5,Total_AA!N5:O5,2,3)</f>
        <v>0.35673664912623793</v>
      </c>
      <c r="C27" s="100">
        <f>TTEST(Total_AA!L5:M5,Total_AA!P5:Q5,2,3)</f>
        <v>0.52769918467113019</v>
      </c>
      <c r="D27" s="100">
        <f>TTEST(Total_AA!L5:M5,Total_AA!R5:S5,2,3)</f>
        <v>0.28181789633628807</v>
      </c>
      <c r="E27" s="135">
        <f>TTEST(Total_AA!L5:M5,Total_AA!T5:U5,2,3)</f>
        <v>0.39386263311396497</v>
      </c>
      <c r="F27" s="99">
        <f>TTEST(Total_AA!N5:O5,Total_AA!P5:Q5,2,3)</f>
        <v>0.45786867596569225</v>
      </c>
      <c r="G27" s="100">
        <f>TTEST(Total_AA!N5:O5,Total_AA!R5:S5,2,3)</f>
        <v>0.57789275604481138</v>
      </c>
      <c r="H27" s="101">
        <f>TTEST(Total_AA!N5:O5,Total_AA!T5:U5,2,3)</f>
        <v>0.51588526433318549</v>
      </c>
      <c r="I27" s="99">
        <f>TTEST(Total_AA!P5:Q5,Total_AA!R5:S5,2,3)</f>
        <v>0.27692782939931349</v>
      </c>
      <c r="J27" s="100">
        <f>TTEST(Total_AA!P5:Q5,Total_AA!T5:U5,2,3)</f>
        <v>0.6539656170089253</v>
      </c>
      <c r="K27" s="101">
        <f>TTEST(Total_AA!R5:S5,Total_AA!T5:U5,2,3)</f>
        <v>0.73659633569916327</v>
      </c>
      <c r="T27"/>
      <c r="U27"/>
    </row>
    <row r="28" spans="1:27" x14ac:dyDescent="0.5">
      <c r="A28" s="46" t="s">
        <v>51</v>
      </c>
      <c r="B28" s="100">
        <f>TTEST(Total_AA!L6:M6,Total_AA!N6:O6,2,3)</f>
        <v>0.85254199293466792</v>
      </c>
      <c r="C28" s="100">
        <f>TTEST(Total_AA!L6:M6,Total_AA!P6:Q6,2,3)</f>
        <v>6.3977327443637655E-2</v>
      </c>
      <c r="D28" s="127">
        <f>TTEST(Total_AA!L6:M6,Total_AA!R6:S6,2,3)</f>
        <v>1.4296138782585913E-2</v>
      </c>
      <c r="E28" s="129">
        <f>TTEST(Total_AA!L6:M6,Total_AA!T6:U6,2,3)</f>
        <v>1.4075463620356334E-2</v>
      </c>
      <c r="F28" s="99">
        <f>TTEST(Total_AA!N6:O6,Total_AA!P6:Q6,2,3)</f>
        <v>0.32869606007849717</v>
      </c>
      <c r="G28" s="100">
        <f>TTEST(Total_AA!N6:O6,Total_AA!R6:S6,2,3)</f>
        <v>0.44962416301103253</v>
      </c>
      <c r="H28" s="101">
        <f>TTEST(Total_AA!N6:O6,Total_AA!T6:U6,2,3)</f>
        <v>0.38868143650201875</v>
      </c>
      <c r="I28" s="99">
        <f>TTEST(Total_AA!P6:Q6,Total_AA!R6:S6,2,3)</f>
        <v>0.2283443546608824</v>
      </c>
      <c r="J28" s="100">
        <f>TTEST(Total_AA!P6:Q6,Total_AA!T6:U6,2,3)</f>
        <v>0.45273551631310444</v>
      </c>
      <c r="K28" s="101">
        <f>TTEST(Total_AA!R6:S6,Total_AA!T6:U6,2,3)</f>
        <v>0.21471977031933742</v>
      </c>
      <c r="R28" s="7" t="s">
        <v>256</v>
      </c>
      <c r="S28" s="7" t="s">
        <v>257</v>
      </c>
      <c r="T28" s="7" t="s">
        <v>258</v>
      </c>
      <c r="U28" s="7" t="s">
        <v>259</v>
      </c>
      <c r="V28" s="7" t="s">
        <v>260</v>
      </c>
    </row>
    <row r="29" spans="1:27" x14ac:dyDescent="0.5">
      <c r="A29" s="46" t="s">
        <v>26</v>
      </c>
      <c r="B29" s="100">
        <f>TTEST(Total_AA!L7:M7,Total_AA!N7:O7,2,3)</f>
        <v>0.58492009100039133</v>
      </c>
      <c r="C29" s="131">
        <f>TTEST(Total_AA!L7:M7,Total_AA!P7:Q7,2,3)</f>
        <v>2.9159975590548936E-3</v>
      </c>
      <c r="D29" s="127">
        <f>TTEST(Total_AA!L7:M7,Total_AA!R7:S7,2,3)</f>
        <v>2.8570189661942465E-2</v>
      </c>
      <c r="E29" s="135">
        <f>TTEST(Total_AA!L7:M7,Total_AA!T7:U7,2,3)</f>
        <v>0.28063474709095326</v>
      </c>
      <c r="F29" s="99">
        <f>TTEST(Total_AA!N7:O7,Total_AA!P7:Q7,2,3)</f>
        <v>0.43435676955092384</v>
      </c>
      <c r="G29" s="100">
        <f>TTEST(Total_AA!N7:O7,Total_AA!R7:S7,2,3)</f>
        <v>0.47043191257861033</v>
      </c>
      <c r="H29" s="101">
        <f>TTEST(Total_AA!N7:O7,Total_AA!T7:U7,2,3)</f>
        <v>0.48092407998582332</v>
      </c>
      <c r="I29" s="99">
        <f>TTEST(Total_AA!P7:Q7,Total_AA!R7:S7,2,3)</f>
        <v>0.11353010897189104</v>
      </c>
      <c r="J29" s="100">
        <f>TTEST(Total_AA!P7:Q7,Total_AA!T7:U7,2,3)</f>
        <v>0.42539602089774731</v>
      </c>
      <c r="K29" s="101">
        <f>TTEST(Total_AA!R7:S7,Total_AA!T7:U7,2,3)</f>
        <v>0.81402523161918339</v>
      </c>
      <c r="R29">
        <f>TTEST(Total_AA!L25:M25,Total_AA!V25:W25,2,3)</f>
        <v>0.67025754252642966</v>
      </c>
      <c r="S29" s="4">
        <f>TTEST(Total_AA!N25:O25,Total_AA!X25:Y25,2,3)</f>
        <v>0.84944410786426516</v>
      </c>
      <c r="T29" s="4">
        <f>TTEST(Total_AA!P25:Q25,Total_AA!Z25:AA25,2,3)</f>
        <v>0.64667936148428751</v>
      </c>
      <c r="U29" s="4">
        <f>TTEST(Total_AA!R25:S25,Total_AA!AB25:AC25,2,3)</f>
        <v>9.2187871565188498E-2</v>
      </c>
      <c r="V29" s="4">
        <f>TTEST(Total_AA!T25:U25,Total_AA!AD25:AE25,2,3)</f>
        <v>0.10107961023206169</v>
      </c>
    </row>
    <row r="30" spans="1:27" x14ac:dyDescent="0.5">
      <c r="A30" s="46" t="s">
        <v>14</v>
      </c>
      <c r="B30" s="100">
        <f>TTEST(Total_AA!L8:M8,Total_AA!N8:O8,2,3)</f>
        <v>0.53698957839440464</v>
      </c>
      <c r="C30" s="131">
        <f>TTEST(Total_AA!L8:M8,Total_AA!P8:Q8,2,3)</f>
        <v>9.3695191082197784E-3</v>
      </c>
      <c r="D30" s="131">
        <f>TTEST(Total_AA!L8:M8,Total_AA!R8:S8,2,3)</f>
        <v>7.1016878983978064E-3</v>
      </c>
      <c r="E30" s="135">
        <f>TTEST(Total_AA!L8:M8,Total_AA!T8:U8,2,3)</f>
        <v>6.120248658443405E-2</v>
      </c>
      <c r="F30" s="99">
        <f>TTEST(Total_AA!N8:O8,Total_AA!P8:Q8,2,3)</f>
        <v>0.12993946200764592</v>
      </c>
      <c r="G30" s="100">
        <f>TTEST(Total_AA!N8:O8,Total_AA!R8:S8,2,3)</f>
        <v>0.12040118657605907</v>
      </c>
      <c r="H30" s="101">
        <f>TTEST(Total_AA!N8:O8,Total_AA!T8:U8,2,3)</f>
        <v>8.7662145923861318E-2</v>
      </c>
      <c r="I30" s="99">
        <f>TTEST(Total_AA!P8:Q8,Total_AA!R8:S8,2,3)</f>
        <v>0.14818745836932443</v>
      </c>
      <c r="J30" s="100">
        <f>TTEST(Total_AA!P8:Q8,Total_AA!T8:U8,2,3)</f>
        <v>0.56372857733770587</v>
      </c>
      <c r="K30" s="101">
        <f>TTEST(Total_AA!R8:S8,Total_AA!T8:U8,2,3)</f>
        <v>0.57242390803485466</v>
      </c>
      <c r="T30"/>
      <c r="U30"/>
    </row>
    <row r="31" spans="1:27" x14ac:dyDescent="0.5">
      <c r="A31" s="46" t="s">
        <v>108</v>
      </c>
      <c r="B31" s="100">
        <f>TTEST(Total_AA!L9:M9,Total_AA!N9:O9,2,3)</f>
        <v>0.49814035695714387</v>
      </c>
      <c r="C31" s="100">
        <f>TTEST(Total_AA!L9:M9,Total_AA!P9:Q9,2,3)</f>
        <v>0.42191020784374811</v>
      </c>
      <c r="D31" s="100">
        <f>TTEST(Total_AA!L9:M9,Total_AA!R9:S9,2,3)</f>
        <v>0.56268586358339878</v>
      </c>
      <c r="E31" s="135">
        <f>TTEST(Total_AA!L9:M9,Total_AA!T9:U9,2,3)</f>
        <v>0.5035032231349702</v>
      </c>
      <c r="F31" s="99">
        <f>TTEST(Total_AA!N9:O9,Total_AA!P9:Q9,2,3)</f>
        <v>0.45931488124442366</v>
      </c>
      <c r="G31" s="100">
        <f>TTEST(Total_AA!N9:O9,Total_AA!R9:S9,2,3)</f>
        <v>0.52907227549260938</v>
      </c>
      <c r="H31" s="101">
        <f>TTEST(Total_AA!N9:O9,Total_AA!T9:U9,2,3)</f>
        <v>0.99778043324639099</v>
      </c>
      <c r="I31" s="99">
        <f>TTEST(Total_AA!P9:Q9,Total_AA!R9:S9,2,3)</f>
        <v>0.11336620408545059</v>
      </c>
      <c r="J31" s="100">
        <f>TTEST(Total_AA!P9:Q9,Total_AA!T9:U9,2,3)</f>
        <v>0.46441539770047874</v>
      </c>
      <c r="K31" s="101">
        <f>TTEST(Total_AA!R9:S9,Total_AA!T9:U9,2,3)</f>
        <v>0.53447859276519449</v>
      </c>
      <c r="T31"/>
      <c r="U31"/>
    </row>
    <row r="32" spans="1:27" x14ac:dyDescent="0.5">
      <c r="A32" s="46" t="s">
        <v>28</v>
      </c>
      <c r="B32" s="100">
        <f>TTEST(Total_AA!L10:M10,Total_AA!N10:O10,2,3)</f>
        <v>0.26657830866242388</v>
      </c>
      <c r="C32" s="100">
        <f>TTEST(Total_AA!L10:M10,Total_AA!P10:Q10,2,3)</f>
        <v>5.9830057261793107E-2</v>
      </c>
      <c r="D32" s="100">
        <f>TTEST(Total_AA!L10:M10,Total_AA!R10:S10,2,3)</f>
        <v>0.62471168586307602</v>
      </c>
      <c r="E32" s="135">
        <f>TTEST(Total_AA!L10:M10,Total_AA!T10:U10,2,3)</f>
        <v>0.12442989097718564</v>
      </c>
      <c r="F32" s="99">
        <f>TTEST(Total_AA!N10:O10,Total_AA!P10:Q10,2,3)</f>
        <v>0.4087073904929418</v>
      </c>
      <c r="G32" s="100">
        <f>TTEST(Total_AA!N10:O10,Total_AA!R10:S10,2,3)</f>
        <v>0.49422691561701526</v>
      </c>
      <c r="H32" s="101">
        <f>TTEST(Total_AA!N10:O10,Total_AA!T10:U10,2,3)</f>
        <v>0.28266013928929101</v>
      </c>
      <c r="I32" s="99">
        <f>TTEST(Total_AA!P10:Q10,Total_AA!R10:S10,2,3)</f>
        <v>0.21677330479854842</v>
      </c>
      <c r="J32" s="100">
        <f>TTEST(Total_AA!P10:Q10,Total_AA!T10:U10,2,3)</f>
        <v>0.54654226369907888</v>
      </c>
      <c r="K32" s="101">
        <f>TTEST(Total_AA!R10:S10,Total_AA!T10:U10,2,3)</f>
        <v>0.16056828874270374</v>
      </c>
      <c r="T32"/>
      <c r="U32"/>
    </row>
    <row r="33" spans="1:21" x14ac:dyDescent="0.5">
      <c r="A33" s="46" t="s">
        <v>29</v>
      </c>
      <c r="B33" s="100">
        <f>TTEST(Total_AA!L11:M11,Total_AA!N11:O11,2,3)</f>
        <v>0.53612994894654031</v>
      </c>
      <c r="C33" s="100">
        <f>TTEST(Total_AA!L11:M11,Total_AA!P11:Q11,2,3)</f>
        <v>7.0672372799739661E-2</v>
      </c>
      <c r="D33" s="100">
        <f>TTEST(Total_AA!L11:M11,Total_AA!R11:S11,2,3)</f>
        <v>0.38378312369389794</v>
      </c>
      <c r="E33" s="135">
        <f>TTEST(Total_AA!L11:M11,Total_AA!T11:U11,2,3)</f>
        <v>0.4687616470396051</v>
      </c>
      <c r="F33" s="99">
        <f>TTEST(Total_AA!N11:O11,Total_AA!P11:Q11,2,3)</f>
        <v>0.39877307227344677</v>
      </c>
      <c r="G33" s="100">
        <f>TTEST(Total_AA!N11:O11,Total_AA!R11:S11,2,3)</f>
        <v>0.43396679458591864</v>
      </c>
      <c r="H33" s="101">
        <f>TTEST(Total_AA!N11:O11,Total_AA!T11:U11,2,3)</f>
        <v>0.41360968080065358</v>
      </c>
      <c r="I33" s="99">
        <f>TTEST(Total_AA!P11:Q11,Total_AA!R11:S11,2,3)</f>
        <v>0.59333008495095396</v>
      </c>
      <c r="J33" s="100">
        <f>TTEST(Total_AA!P11:Q11,Total_AA!T11:U11,2,3)</f>
        <v>0.79954855991295104</v>
      </c>
      <c r="K33" s="101">
        <f>TTEST(Total_AA!R11:S11,Total_AA!T11:U11,2,3)</f>
        <v>0.9059690451560205</v>
      </c>
      <c r="T33"/>
      <c r="U33"/>
    </row>
    <row r="34" spans="1:21" x14ac:dyDescent="0.5">
      <c r="A34" s="46" t="s">
        <v>30</v>
      </c>
      <c r="B34" s="100">
        <f>TTEST(Total_AA!L12:M12,Total_AA!N12:O12,2,3)</f>
        <v>9.4473330295659283E-2</v>
      </c>
      <c r="C34" s="127">
        <f>TTEST(Total_AA!L12:M12,Total_AA!P12:Q12,2,3)</f>
        <v>1.297411161914064E-2</v>
      </c>
      <c r="D34" s="127">
        <f>TTEST(Total_AA!L12:M12,Total_AA!R12:S12,2,3)</f>
        <v>4.579799866273105E-2</v>
      </c>
      <c r="E34" s="135">
        <f>TTEST(Total_AA!L12:M12,Total_AA!T12:U12,2,3)</f>
        <v>9.3253221706139658E-2</v>
      </c>
      <c r="F34" s="133">
        <f>TTEST(Total_AA!N12:O12,Total_AA!P12:Q12,2,3)</f>
        <v>1.0897955844449662E-2</v>
      </c>
      <c r="G34" s="100">
        <f>TTEST(Total_AA!N12:O12,Total_AA!R12:S12,2,3)</f>
        <v>0.14816452354652218</v>
      </c>
      <c r="H34" s="101">
        <f>TTEST(Total_AA!N12:O12,Total_AA!T12:U12,2,3)</f>
        <v>0.24313161885316048</v>
      </c>
      <c r="I34" s="99">
        <f>TTEST(Total_AA!P12:Q12,Total_AA!R12:S12,2,3)</f>
        <v>0.34951203437434014</v>
      </c>
      <c r="J34" s="100">
        <f>TTEST(Total_AA!P12:Q12,Total_AA!T12:U12,2,3)</f>
        <v>0.30052918981009547</v>
      </c>
      <c r="K34" s="101">
        <f>TTEST(Total_AA!R12:S12,Total_AA!T12:U12,2,3)</f>
        <v>0.65923805328053842</v>
      </c>
      <c r="T34"/>
      <c r="U34"/>
    </row>
    <row r="35" spans="1:21" x14ac:dyDescent="0.5">
      <c r="A35" s="46" t="s">
        <v>31</v>
      </c>
      <c r="B35" s="100">
        <f>TTEST(Total_AA!L13:M13,Total_AA!N13:O13,2,3)</f>
        <v>0.64138799827748927</v>
      </c>
      <c r="C35" s="100">
        <f>TTEST(Total_AA!L13:M13,Total_AA!P13:Q13,2,3)</f>
        <v>0.26122123585584955</v>
      </c>
      <c r="D35" s="100">
        <f>TTEST(Total_AA!L13:M13,Total_AA!R13:S13,2,3)</f>
        <v>8.8274693977849761E-2</v>
      </c>
      <c r="E35" s="135">
        <f>TTEST(Total_AA!L13:M13,Total_AA!T13:U13,2,3)</f>
        <v>7.0015032491574578E-2</v>
      </c>
      <c r="F35" s="99">
        <f>TTEST(Total_AA!N13:O13,Total_AA!P13:Q13,2,3)</f>
        <v>0.47604863808510789</v>
      </c>
      <c r="G35" s="100">
        <f>TTEST(Total_AA!N13:O13,Total_AA!R13:S13,2,3)</f>
        <v>0.30958194801879407</v>
      </c>
      <c r="H35" s="101">
        <f>TTEST(Total_AA!N13:O13,Total_AA!T13:U13,2,3)</f>
        <v>0.30552129864995603</v>
      </c>
      <c r="I35" s="133">
        <f>TTEST(Total_AA!P13:Q13,Total_AA!R13:S13,2,3)</f>
        <v>1.1527352061785637E-2</v>
      </c>
      <c r="J35" s="100">
        <f>TTEST(Total_AA!P13:Q13,Total_AA!T13:U13,2,3)</f>
        <v>0.18668822956141451</v>
      </c>
      <c r="K35" s="101">
        <f>TTEST(Total_AA!R13:S13,Total_AA!T13:U13,2,3)</f>
        <v>0.8553610467503785</v>
      </c>
      <c r="T35"/>
      <c r="U35"/>
    </row>
    <row r="36" spans="1:21" x14ac:dyDescent="0.5">
      <c r="A36" s="46" t="s">
        <v>32</v>
      </c>
      <c r="B36" s="100">
        <f>TTEST(Total_AA!L14:M14,Total_AA!N14:O14,2,3)</f>
        <v>0.21692997571044084</v>
      </c>
      <c r="C36" s="127">
        <f>TTEST(Total_AA!L14:M14,Total_AA!P14:Q14,2,3)</f>
        <v>4.3251849090084137E-2</v>
      </c>
      <c r="D36" s="100">
        <f>TTEST(Total_AA!L14:M14,Total_AA!R14:S14,2,3)</f>
        <v>0.61760105335686188</v>
      </c>
      <c r="E36" s="135">
        <f>TTEST(Total_AA!L14:M14,Total_AA!T14:U14,2,3)</f>
        <v>0.13136867190099841</v>
      </c>
      <c r="F36" s="99">
        <f>TTEST(Total_AA!N14:O14,Total_AA!P14:Q14,2,3)</f>
        <v>0.36769517704238563</v>
      </c>
      <c r="G36" s="100">
        <f>TTEST(Total_AA!N14:O14,Total_AA!R14:S14,2,3)</f>
        <v>0.4617517095874113</v>
      </c>
      <c r="H36" s="101">
        <f>TTEST(Total_AA!N14:O14,Total_AA!T14:U14,2,3)</f>
        <v>0.2684826522358929</v>
      </c>
      <c r="I36" s="99">
        <f>TTEST(Total_AA!P14:Q14,Total_AA!R14:S14,2,3)</f>
        <v>0.22152389207420189</v>
      </c>
      <c r="J36" s="100">
        <f>TTEST(Total_AA!P14:Q14,Total_AA!T14:U14,2,3)</f>
        <v>0.52840797112755178</v>
      </c>
      <c r="K36" s="101">
        <f>TTEST(Total_AA!R14:S14,Total_AA!T14:U14,2,3)</f>
        <v>0.15680810824367158</v>
      </c>
      <c r="T36"/>
      <c r="U36"/>
    </row>
    <row r="37" spans="1:21" x14ac:dyDescent="0.5">
      <c r="A37" s="46" t="s">
        <v>33</v>
      </c>
      <c r="B37" s="100">
        <f>TTEST(Total_AA!L15:M15,Total_AA!N15:O15,2,3)</f>
        <v>0.51438145085372422</v>
      </c>
      <c r="C37" s="100">
        <f>TTEST(Total_AA!L15:M15,Total_AA!P15:Q15,2,3)</f>
        <v>9.8398425654238439E-2</v>
      </c>
      <c r="D37" s="100">
        <f>TTEST(Total_AA!L15:M15,Total_AA!R15:S15,2,3)</f>
        <v>0.46068500734281426</v>
      </c>
      <c r="E37" s="135">
        <f>TTEST(Total_AA!L15:M15,Total_AA!T15:U15,2,3)</f>
        <v>0.81381146956976091</v>
      </c>
      <c r="F37" s="99">
        <f>TTEST(Total_AA!N15:O15,Total_AA!P15:Q15,2,3)</f>
        <v>0.4916028000732437</v>
      </c>
      <c r="G37" s="100">
        <f>TTEST(Total_AA!N15:O15,Total_AA!R15:S15,2,3)</f>
        <v>0.49305658338752645</v>
      </c>
      <c r="H37" s="101">
        <f>TTEST(Total_AA!N15:O15,Total_AA!T15:U15,2,3)</f>
        <v>0.50157042268633156</v>
      </c>
      <c r="I37" s="99">
        <f>TTEST(Total_AA!P15:Q15,Total_AA!R15:S15,2,3)</f>
        <v>0.9375536768900109</v>
      </c>
      <c r="J37" s="100">
        <f>TTEST(Total_AA!P15:Q15,Total_AA!T15:U15,2,3)</f>
        <v>0.81070892541263728</v>
      </c>
      <c r="K37" s="101">
        <f>TTEST(Total_AA!R15:S15,Total_AA!T15:U15,2,3)</f>
        <v>0.84655182363204118</v>
      </c>
      <c r="T37"/>
      <c r="U37"/>
    </row>
    <row r="38" spans="1:21" x14ac:dyDescent="0.5">
      <c r="A38" s="46" t="s">
        <v>34</v>
      </c>
      <c r="B38" s="100">
        <f>TTEST(Total_AA!L16:M16,Total_AA!N16:O16,2,3)</f>
        <v>0.26856898461929402</v>
      </c>
      <c r="C38" s="100">
        <f>TTEST(Total_AA!L16:M16,Total_AA!P16:Q16,2,3)</f>
        <v>0.38627743396225356</v>
      </c>
      <c r="D38" s="100">
        <f>TTEST(Total_AA!L16:M16,Total_AA!R16:S16,2,3)</f>
        <v>0.14916847466029884</v>
      </c>
      <c r="E38" s="135">
        <f>TTEST(Total_AA!L16:M16,Total_AA!T16:U16,2,3)</f>
        <v>8.2059602334377729E-2</v>
      </c>
      <c r="F38" s="99">
        <f>TTEST(Total_AA!N16:O16,Total_AA!P16:Q16,2,3)</f>
        <v>0.95229134126489468</v>
      </c>
      <c r="G38" s="100">
        <f>TTEST(Total_AA!N16:O16,Total_AA!R16:S16,2,3)</f>
        <v>0.40835026953762332</v>
      </c>
      <c r="H38" s="101">
        <f>TTEST(Total_AA!N16:O16,Total_AA!T16:U16,2,3)</f>
        <v>0.13385806903523872</v>
      </c>
      <c r="I38" s="99">
        <f>TTEST(Total_AA!P16:Q16,Total_AA!R16:S16,2,3)</f>
        <v>0.53601599700692426</v>
      </c>
      <c r="J38" s="100">
        <f>TTEST(Total_AA!P16:Q16,Total_AA!T16:U16,2,3)</f>
        <v>0.25509940653161634</v>
      </c>
      <c r="K38" s="101">
        <f>TTEST(Total_AA!R16:S16,Total_AA!T16:U16,2,3)</f>
        <v>0.16669989985491787</v>
      </c>
      <c r="T38"/>
      <c r="U38"/>
    </row>
    <row r="39" spans="1:21" x14ac:dyDescent="0.5">
      <c r="A39" s="46" t="s">
        <v>35</v>
      </c>
      <c r="B39" s="100">
        <f>TTEST(Total_AA!L17:M17,Total_AA!N17:O17,2,3)</f>
        <v>0.66455535825906953</v>
      </c>
      <c r="C39" s="127">
        <f>TTEST(Total_AA!L17:M17,Total_AA!P17:Q17,2,3)</f>
        <v>4.6536279611038386E-2</v>
      </c>
      <c r="D39" s="127">
        <f>TTEST(Total_AA!L17:M17,Total_AA!R17:S17,2,3)</f>
        <v>2.8378199523298325E-2</v>
      </c>
      <c r="E39" s="135">
        <f>TTEST(Total_AA!L17:M17,Total_AA!T17:U17,2,3)</f>
        <v>5.2614991701611026E-2</v>
      </c>
      <c r="F39" s="99">
        <f>TTEST(Total_AA!N17:O17,Total_AA!P17:Q17,2,3)</f>
        <v>0.39858523536353974</v>
      </c>
      <c r="G39" s="100">
        <f>TTEST(Total_AA!N17:O17,Total_AA!R17:S17,2,3)</f>
        <v>0.41966540864927399</v>
      </c>
      <c r="H39" s="101">
        <f>TTEST(Total_AA!N17:O17,Total_AA!T17:U17,2,3)</f>
        <v>0.40630848788943341</v>
      </c>
      <c r="I39" s="99">
        <f>TTEST(Total_AA!P17:Q17,Total_AA!R17:S17,2,3)</f>
        <v>0.16145602200093881</v>
      </c>
      <c r="J39" s="100">
        <f>TTEST(Total_AA!P17:Q17,Total_AA!T17:U17,2,3)</f>
        <v>0.76470326535575839</v>
      </c>
      <c r="K39" s="101">
        <f>TTEST(Total_AA!R17:S17,Total_AA!T17:U17,2,3)</f>
        <v>0.74772921970498041</v>
      </c>
    </row>
    <row r="40" spans="1:21" x14ac:dyDescent="0.5">
      <c r="A40" s="46" t="s">
        <v>50</v>
      </c>
      <c r="B40" s="100">
        <f>TTEST(Total_AA!L18:M18,Total_AA!N18:O18,2,3)</f>
        <v>0.37090560554705881</v>
      </c>
      <c r="C40" s="127">
        <f>TTEST(Total_AA!L18:M18,Total_AA!P18:Q18,2,3)</f>
        <v>2.2194641144537383E-2</v>
      </c>
      <c r="D40" s="100">
        <f>TTEST(Total_AA!L18:M18,Total_AA!R18:S18,2,3)</f>
        <v>5.5229552642256347E-2</v>
      </c>
      <c r="E40" s="135">
        <f>TTEST(Total_AA!L18:M18,Total_AA!T18:U18,2,3)</f>
        <v>0.23813035456069176</v>
      </c>
      <c r="F40" s="99">
        <f>TTEST(Total_AA!N18:O18,Total_AA!P18:Q18,2,3)</f>
        <v>0.10754399751011645</v>
      </c>
      <c r="G40" s="100">
        <f>TTEST(Total_AA!N18:O18,Total_AA!R18:S18,2,3)</f>
        <v>0.40040665116029261</v>
      </c>
      <c r="H40" s="101">
        <f>TTEST(Total_AA!N18:O18,Total_AA!T18:U18,2,3)</f>
        <v>0.32402554326199001</v>
      </c>
      <c r="I40" s="99">
        <f>TTEST(Total_AA!P18:Q18,Total_AA!R18:S18,2,3)</f>
        <v>0.11095792371128876</v>
      </c>
      <c r="J40" s="100">
        <f>TTEST(Total_AA!P18:Q18,Total_AA!T18:U18,2,3)</f>
        <v>0.71696684747985506</v>
      </c>
      <c r="K40" s="101">
        <f>TTEST(Total_AA!R18:S18,Total_AA!T18:U18,2,3)</f>
        <v>0.53851307605175558</v>
      </c>
    </row>
    <row r="41" spans="1:21" x14ac:dyDescent="0.5">
      <c r="A41" s="46" t="s">
        <v>36</v>
      </c>
      <c r="B41" s="100">
        <f>TTEST(Total_AA!L19:M19,Total_AA!N19:O19,2,3)</f>
        <v>0.61105196190926503</v>
      </c>
      <c r="C41" s="100">
        <f>TTEST(Total_AA!L19:M19,Total_AA!P19:Q19,2,3)</f>
        <v>5.2171270924635166E-2</v>
      </c>
      <c r="D41" s="100">
        <f>TTEST(Total_AA!L19:M19,Total_AA!R19:S19,2,3)</f>
        <v>0.10901842496512237</v>
      </c>
      <c r="E41" s="135">
        <f>TTEST(Total_AA!L19:M19,Total_AA!T19:U19,2,3)</f>
        <v>0.25697285360641081</v>
      </c>
      <c r="F41" s="99">
        <f>TTEST(Total_AA!N19:O19,Total_AA!P19:Q19,2,3)</f>
        <v>0.47113569685945483</v>
      </c>
      <c r="G41" s="100">
        <f>TTEST(Total_AA!N19:O19,Total_AA!R19:S19,2,3)</f>
        <v>0.50880400241289414</v>
      </c>
      <c r="H41" s="101">
        <f>TTEST(Total_AA!N19:O19,Total_AA!T19:U19,2,3)</f>
        <v>0.48459479653988946</v>
      </c>
      <c r="I41" s="99">
        <f>TTEST(Total_AA!P19:Q19,Total_AA!R19:S19,2,3)</f>
        <v>7.8182527327058104E-2</v>
      </c>
      <c r="J41" s="100">
        <f>TTEST(Total_AA!P19:Q19,Total_AA!T19:U19,2,3)</f>
        <v>0.79135594005479848</v>
      </c>
      <c r="K41" s="101">
        <f>TTEST(Total_AA!R19:S19,Total_AA!T19:U19,2,3)</f>
        <v>0.74123530655467595</v>
      </c>
      <c r="T41"/>
      <c r="U41"/>
    </row>
    <row r="42" spans="1:21" x14ac:dyDescent="0.5">
      <c r="A42" s="46" t="s">
        <v>37</v>
      </c>
      <c r="B42" s="100">
        <f>TTEST(Total_AA!L20:M20,Total_AA!N20:O20,2,3)</f>
        <v>0.62293787855458849</v>
      </c>
      <c r="C42" s="127">
        <f>TTEST(Total_AA!L20:M20,Total_AA!P20:Q20,2,3)</f>
        <v>4.5257978586340973E-2</v>
      </c>
      <c r="D42" s="100">
        <f>TTEST(Total_AA!L20:M20,Total_AA!R20:S20,2,3)</f>
        <v>5.8129447882880367E-2</v>
      </c>
      <c r="E42" s="135">
        <f>TTEST(Total_AA!L20:M20,Total_AA!T20:U20,2,3)</f>
        <v>0.18883284740145512</v>
      </c>
      <c r="F42" s="99">
        <f>TTEST(Total_AA!N20:O20,Total_AA!P20:Q20,2,3)</f>
        <v>0.43814891737464379</v>
      </c>
      <c r="G42" s="100">
        <f>TTEST(Total_AA!N20:O20,Total_AA!R20:S20,2,3)</f>
        <v>0.45916064956542879</v>
      </c>
      <c r="H42" s="101">
        <f>TTEST(Total_AA!N20:O20,Total_AA!T20:U20,2,3)</f>
        <v>0.44707374739511591</v>
      </c>
      <c r="I42" s="99">
        <f>TTEST(Total_AA!P20:Q20,Total_AA!R20:S20,2,3)</f>
        <v>0.5480471070673677</v>
      </c>
      <c r="J42" s="100">
        <f>TTEST(Total_AA!P20:Q20,Total_AA!T20:U20,2,3)</f>
        <v>0.84995710368542243</v>
      </c>
      <c r="K42" s="101">
        <f>TTEST(Total_AA!R20:S20,Total_AA!T20:U20,2,3)</f>
        <v>0.89799885346390229</v>
      </c>
      <c r="T42"/>
      <c r="U42"/>
    </row>
    <row r="43" spans="1:21" x14ac:dyDescent="0.5">
      <c r="A43" s="46" t="s">
        <v>38</v>
      </c>
      <c r="B43" s="100">
        <f>TTEST(Total_AA!L21:M21,Total_AA!N21:O21,2,3)</f>
        <v>0.66949223771367072</v>
      </c>
      <c r="C43" s="127">
        <f>TTEST(Total_AA!L21:M21,Total_AA!P21:Q21,2,3)</f>
        <v>1.3009081565121846E-2</v>
      </c>
      <c r="D43" s="127">
        <f>TTEST(Total_AA!L21:M21,Total_AA!R21:S21,2,3)</f>
        <v>1.3072066861069419E-2</v>
      </c>
      <c r="E43" s="129">
        <f>TTEST(Total_AA!L21:M21,Total_AA!T21:U21,2,3)</f>
        <v>3.6883697820983392E-2</v>
      </c>
      <c r="F43" s="99">
        <f>TTEST(Total_AA!N21:O21,Total_AA!P21:Q21,2,3)</f>
        <v>0.41703051448458511</v>
      </c>
      <c r="G43" s="100">
        <f>TTEST(Total_AA!N21:O21,Total_AA!R21:S21,2,3)</f>
        <v>0.45141924408843981</v>
      </c>
      <c r="H43" s="101">
        <f>TTEST(Total_AA!N21:O21,Total_AA!T21:U21,2,3)</f>
        <v>0.4450880542517302</v>
      </c>
      <c r="I43" s="99">
        <f>TTEST(Total_AA!P21:Q21,Total_AA!R21:S21,2,3)</f>
        <v>0.18879898979326676</v>
      </c>
      <c r="J43" s="100">
        <f>TTEST(Total_AA!P21:Q21,Total_AA!T21:U21,2,3)</f>
        <v>0.35317847475127506</v>
      </c>
      <c r="K43" s="101">
        <f>TTEST(Total_AA!R21:S21,Total_AA!T21:U21,2,3)</f>
        <v>0.8303768979430266</v>
      </c>
      <c r="T43"/>
      <c r="U43"/>
    </row>
    <row r="44" spans="1:21" x14ac:dyDescent="0.5">
      <c r="A44" s="46" t="s">
        <v>39</v>
      </c>
      <c r="B44" s="100">
        <f>TTEST(Total_AA!L22:M22,Total_AA!N22:O22,2,3)</f>
        <v>0.58140740786599432</v>
      </c>
      <c r="C44" s="100">
        <f>TTEST(Total_AA!L22:M22,Total_AA!P22:Q22,2,3)</f>
        <v>0.32178413447029536</v>
      </c>
      <c r="D44" s="100">
        <f>TTEST(Total_AA!L22:M22,Total_AA!R22:S22,2,3)</f>
        <v>0.8862136171971926</v>
      </c>
      <c r="E44" s="135">
        <f>TTEST(Total_AA!L22:M22,Total_AA!T22:U22,2,3)</f>
        <v>0.83718052877873528</v>
      </c>
      <c r="F44" s="99">
        <f>TTEST(Total_AA!N22:O22,Total_AA!P22:Q22,2,3)</f>
        <v>0.49910256676817044</v>
      </c>
      <c r="G44" s="100">
        <f>TTEST(Total_AA!N22:O22,Total_AA!R22:S22,2,3)</f>
        <v>0.5916672645931389</v>
      </c>
      <c r="H44" s="101">
        <f>TTEST(Total_AA!N22:O22,Total_AA!T22:U22,2,3)</f>
        <v>0.56199424392308939</v>
      </c>
      <c r="I44" s="99">
        <f>TTEST(Total_AA!P22:Q22,Total_AA!R22:S22,2,3)</f>
        <v>8.9375590128210267E-2</v>
      </c>
      <c r="J44" s="100">
        <f>TTEST(Total_AA!P22:Q22,Total_AA!T22:U22,2,3)</f>
        <v>0.45376144535926738</v>
      </c>
      <c r="K44" s="101">
        <f>TTEST(Total_AA!R22:S22,Total_AA!T22:U22,2,3)</f>
        <v>0.7318435701504773</v>
      </c>
      <c r="T44"/>
      <c r="U44"/>
    </row>
    <row r="45" spans="1:21" x14ac:dyDescent="0.5">
      <c r="A45" s="46" t="s">
        <v>53</v>
      </c>
      <c r="B45" s="100">
        <f>TTEST(Total_AA!L23:M23,Total_AA!N23:O23,2,3)</f>
        <v>0.55349511144981545</v>
      </c>
      <c r="C45" s="100">
        <f>TTEST(Total_AA!L23:M23,Total_AA!P23:Q23,2,3)</f>
        <v>0.27009629146147907</v>
      </c>
      <c r="D45" s="100">
        <f>TTEST(Total_AA!L23:M23,Total_AA!R23:S23,2,3)</f>
        <v>0.84362708564733246</v>
      </c>
      <c r="E45" s="135">
        <f>TTEST(Total_AA!L23:M23,Total_AA!T23:U23,2,3)</f>
        <v>0.78570682478842935</v>
      </c>
      <c r="F45" s="99">
        <f>TTEST(Total_AA!N23:O23,Total_AA!P23:Q23,2,3)</f>
        <v>0.50341248644980086</v>
      </c>
      <c r="G45" s="100">
        <f>TTEST(Total_AA!N23:O23,Total_AA!R23:S23,2,3)</f>
        <v>0.56213102938787141</v>
      </c>
      <c r="H45" s="101">
        <f>TTEST(Total_AA!N23:O23,Total_AA!T23:U23,2,3)</f>
        <v>0.57343906631781971</v>
      </c>
      <c r="I45" s="99">
        <f>TTEST(Total_AA!P23:Q23,Total_AA!R23:S23,2,3)</f>
        <v>0.1890347908033056</v>
      </c>
      <c r="J45" s="100">
        <f>TTEST(Total_AA!P23:Q23,Total_AA!T23:U23,2,3)</f>
        <v>0.39750145845707907</v>
      </c>
      <c r="K45" s="101">
        <f>TTEST(Total_AA!R23:S23,Total_AA!T23:U23,2,3)</f>
        <v>0.87127996005860786</v>
      </c>
      <c r="T45"/>
      <c r="U45"/>
    </row>
    <row r="48" spans="1:21" ht="14.7" thickBot="1" x14ac:dyDescent="0.55000000000000004">
      <c r="B48" s="180" t="s">
        <v>250</v>
      </c>
      <c r="C48" s="180"/>
      <c r="D48" s="180"/>
      <c r="E48" s="180"/>
      <c r="F48" s="180"/>
      <c r="G48" s="180"/>
      <c r="H48" s="180"/>
      <c r="I48" s="180"/>
      <c r="J48" s="180"/>
      <c r="K48" s="180"/>
    </row>
    <row r="49" spans="1:21" ht="14.7" thickBot="1" x14ac:dyDescent="0.55000000000000004">
      <c r="B49" s="124" t="s">
        <v>113</v>
      </c>
      <c r="C49" s="125" t="s">
        <v>120</v>
      </c>
      <c r="D49" s="125" t="s">
        <v>121</v>
      </c>
      <c r="E49" s="136" t="s">
        <v>122</v>
      </c>
      <c r="F49" s="125" t="s">
        <v>114</v>
      </c>
      <c r="G49" s="125" t="s">
        <v>118</v>
      </c>
      <c r="H49" s="136" t="s">
        <v>119</v>
      </c>
      <c r="I49" s="125" t="s">
        <v>117</v>
      </c>
      <c r="J49" s="125" t="s">
        <v>115</v>
      </c>
      <c r="K49" s="126" t="s">
        <v>116</v>
      </c>
      <c r="T49"/>
      <c r="U49"/>
    </row>
    <row r="50" spans="1:21" x14ac:dyDescent="0.5">
      <c r="A50" s="46" t="s">
        <v>60</v>
      </c>
      <c r="B50" s="98">
        <f>TTEST(Total_AA!V5:W5,Total_AA!X5:Y5,2,3)</f>
        <v>0.41207997973456656</v>
      </c>
      <c r="C50" s="98">
        <f>TTEST(Total_AA!V5:W5,Total_AA!Z5:AA5,2,3)</f>
        <v>0.16586316218716057</v>
      </c>
      <c r="D50" s="98">
        <f>TTEST(Total_AA!V5:W5,Total_AA!AB5:AC5,2,3)</f>
        <v>0.21833243222349391</v>
      </c>
      <c r="E50" s="94">
        <f>TTEST(Total_AA!V5:W5,Total_AA!AD5:AE5,2,3)</f>
        <v>0.1815721341502784</v>
      </c>
      <c r="F50" s="98">
        <f>TTEST(Total_AA!X5:Y5,Total_AA!Z5:AA5,2,3)</f>
        <v>0.16172743986086566</v>
      </c>
      <c r="G50" s="98">
        <f>TTEST(Total_AA!X5:Y5,Total_AA!AB5:AC5,2,3)</f>
        <v>0.25825800756500167</v>
      </c>
      <c r="H50" s="94">
        <f>TTEST(Total_AA!X5:Y5,Total_AA!AD5:AE5,2,3)</f>
        <v>0.18594002870686815</v>
      </c>
      <c r="I50" s="98">
        <f>TTEST(Total_AA!Z5:AA5,Total_AA!AB5:AC5,2,3)</f>
        <v>0.39897890291101373</v>
      </c>
      <c r="J50" s="98">
        <f>TTEST(Total_AA!Z5:AA5,Total_AA!AD5:AE5,2,3)</f>
        <v>0.90285520748730552</v>
      </c>
      <c r="K50" s="94">
        <f>TTEST(Total_AA!AB5:AC5,Total_AA!AD5:AE5,2,3)</f>
        <v>0.16090996098966318</v>
      </c>
      <c r="T50"/>
      <c r="U50"/>
    </row>
    <row r="51" spans="1:21" x14ac:dyDescent="0.5">
      <c r="A51" s="46" t="s">
        <v>51</v>
      </c>
      <c r="B51" s="137">
        <f>TTEST(Total_AA!V6:W6,Total_AA!X6:Y6,2,3)</f>
        <v>2.3813587537335965E-2</v>
      </c>
      <c r="C51" s="137">
        <f>TTEST(Total_AA!V6:W6,Total_AA!Z6:AA6,2,3)</f>
        <v>2.41754642090681E-2</v>
      </c>
      <c r="D51" s="137">
        <f>TTEST(Total_AA!V6:W6,Total_AA!AB6:AC6,2,3)</f>
        <v>1.8357245670693537E-2</v>
      </c>
      <c r="E51" s="94">
        <f>TTEST(Total_AA!V6:W6,Total_AA!AD6:AE6,2,3)</f>
        <v>0.19325176579315387</v>
      </c>
      <c r="F51" s="137">
        <f>TTEST(Total_AA!X6:Y6,Total_AA!Z6:AA6,2,3)</f>
        <v>2.2650534263151667E-2</v>
      </c>
      <c r="G51" s="137">
        <f>TTEST(Total_AA!X6:Y6,Total_AA!AB6:AC6,2,3)</f>
        <v>4.2940580475777153E-2</v>
      </c>
      <c r="H51" s="94">
        <f>TTEST(Total_AA!X6:Y6,Total_AA!AD6:AE6,2,3)</f>
        <v>0.25731964940116103</v>
      </c>
      <c r="I51" s="137">
        <f>TTEST(Total_AA!Z6:AA6,Total_AA!AB6:AC6,2,3)</f>
        <v>2.1525998840130425E-2</v>
      </c>
      <c r="J51" s="98">
        <f>TTEST(Total_AA!Z6:AA6,Total_AA!AD6:AE6,2,3)</f>
        <v>7.185026083340415E-2</v>
      </c>
      <c r="K51" s="94">
        <f>TTEST(Total_AA!AB6:AC6,Total_AA!AD6:AE6,2,3)</f>
        <v>0.13107478309843731</v>
      </c>
      <c r="T51"/>
      <c r="U51"/>
    </row>
    <row r="52" spans="1:21" x14ac:dyDescent="0.5">
      <c r="A52" s="46" t="s">
        <v>26</v>
      </c>
      <c r="B52" s="98">
        <f>TTEST(Total_AA!V7:W7,Total_AA!X7:Y7,2,3)</f>
        <v>6.2410676846830777E-2</v>
      </c>
      <c r="C52" s="98">
        <f>TTEST(Total_AA!V7:W7,Total_AA!Z7:AA7,2,3)</f>
        <v>5.1989474807144526E-2</v>
      </c>
      <c r="D52" s="137">
        <f>TTEST(Total_AA!V7:W7,Total_AA!AB7:AC7,2,3)</f>
        <v>3.3891893745716675E-2</v>
      </c>
      <c r="E52" s="138">
        <f>TTEST(Total_AA!V7:W7,Total_AA!AD7:AE7,2,3)</f>
        <v>2.0967192760422918E-2</v>
      </c>
      <c r="F52" s="98">
        <f>TTEST(Total_AA!X7:Y7,Total_AA!Z7:AA7,2,3)</f>
        <v>0.10044224973369241</v>
      </c>
      <c r="G52" s="98">
        <f>TTEST(Total_AA!X7:Y7,Total_AA!AB7:AC7,2,3)</f>
        <v>9.1305835165424107E-2</v>
      </c>
      <c r="H52" s="94">
        <f>TTEST(Total_AA!X7:Y7,Total_AA!AD7:AE7,2,3)</f>
        <v>8.2486047460861647E-2</v>
      </c>
      <c r="I52" s="98">
        <f>TTEST(Total_AA!Z7:AA7,Total_AA!AB7:AC7,2,3)</f>
        <v>0.60877723716351362</v>
      </c>
      <c r="J52" s="98">
        <f>TTEST(Total_AA!Z7:AA7,Total_AA!AD7:AE7,2,3)</f>
        <v>0.46499043465232659</v>
      </c>
      <c r="K52" s="94">
        <f>TTEST(Total_AA!AB7:AC7,Total_AA!AD7:AE7,2,3)</f>
        <v>0.77390372366249616</v>
      </c>
      <c r="T52"/>
      <c r="U52"/>
    </row>
    <row r="53" spans="1:21" x14ac:dyDescent="0.5">
      <c r="A53" s="46" t="s">
        <v>14</v>
      </c>
      <c r="B53" s="137">
        <f>TTEST(Total_AA!V8:W8,Total_AA!X8:Y8,2,3)</f>
        <v>2.7143547807650756E-2</v>
      </c>
      <c r="C53" s="98">
        <f>TTEST(Total_AA!V8:W8,Total_AA!Z8:AA8,2,3)</f>
        <v>0.50071784302060496</v>
      </c>
      <c r="D53" s="98">
        <f>TTEST(Total_AA!V8:W8,Total_AA!AB8:AC8,2,3)</f>
        <v>0.11826308333106925</v>
      </c>
      <c r="E53" s="138">
        <f>TTEST(Total_AA!V8:W8,Total_AA!AD8:AE8,2,3)</f>
        <v>1.6247837120799198E-2</v>
      </c>
      <c r="F53" s="137">
        <f>TTEST(Total_AA!X8:Y8,Total_AA!Z8:AA8,2,3)</f>
        <v>4.2101173605125539E-2</v>
      </c>
      <c r="G53" s="98">
        <f>TTEST(Total_AA!X8:Y8,Total_AA!AB8:AC8,2,3)</f>
        <v>7.8888277730899403E-2</v>
      </c>
      <c r="H53" s="94">
        <f>TTEST(Total_AA!X8:Y8,Total_AA!AD8:AE8,2,3)</f>
        <v>0.43006453609882478</v>
      </c>
      <c r="I53" s="98">
        <f>TTEST(Total_AA!Z8:AA8,Total_AA!AB8:AC8,2,3)</f>
        <v>0.23868659025541134</v>
      </c>
      <c r="J53" s="98">
        <f>TTEST(Total_AA!Z8:AA8,Total_AA!AD8:AE8,2,3)</f>
        <v>6.3563996042264953E-2</v>
      </c>
      <c r="K53" s="94">
        <f>TTEST(Total_AA!AB8:AC8,Total_AA!AD8:AE8,2,3)</f>
        <v>6.4481630597571643E-2</v>
      </c>
      <c r="T53"/>
      <c r="U53"/>
    </row>
    <row r="54" spans="1:21" x14ac:dyDescent="0.5">
      <c r="A54" s="46" t="s">
        <v>108</v>
      </c>
      <c r="B54" s="98">
        <f>TTEST(Total_AA!V9:W9,Total_AA!X9:Y9,2,3)</f>
        <v>0.20950795316238732</v>
      </c>
      <c r="C54" s="98">
        <f>TTEST(Total_AA!V9:W9,Total_AA!Z9:AA9,2,3)</f>
        <v>8.3185216496048056E-2</v>
      </c>
      <c r="D54" s="98">
        <f>TTEST(Total_AA!V9:W9,Total_AA!AB9:AC9,2,3)</f>
        <v>0.10753511080966065</v>
      </c>
      <c r="E54" s="94">
        <f>TTEST(Total_AA!V9:W9,Total_AA!AD9:AE9,2,3)</f>
        <v>0.13209829751721927</v>
      </c>
      <c r="F54" s="98">
        <f>TTEST(Total_AA!X9:Y9,Total_AA!Z9:AA9,2,3)</f>
        <v>0.17888023948442436</v>
      </c>
      <c r="G54" s="98">
        <f>TTEST(Total_AA!X9:Y9,Total_AA!AB9:AC9,2,3)</f>
        <v>0.11579477666276562</v>
      </c>
      <c r="H54" s="138">
        <f>TTEST(Total_AA!X9:Y9,Total_AA!AD9:AE9,2,3)</f>
        <v>2.7433200568480968E-2</v>
      </c>
      <c r="I54" s="98">
        <f>TTEST(Total_AA!Z9:AA9,Total_AA!AB9:AC9,2,3)</f>
        <v>0.94854963535242165</v>
      </c>
      <c r="J54" s="98">
        <f>TTEST(Total_AA!Z9:AA9,Total_AA!AD9:AE9,2,3)</f>
        <v>0.93074190614755303</v>
      </c>
      <c r="K54" s="94">
        <f>TTEST(Total_AA!AB9:AC9,Total_AA!AD9:AE9,2,3)</f>
        <v>0.97786236517198177</v>
      </c>
      <c r="T54"/>
      <c r="U54"/>
    </row>
    <row r="55" spans="1:21" x14ac:dyDescent="0.5">
      <c r="A55" s="46" t="s">
        <v>28</v>
      </c>
      <c r="B55" s="139">
        <f>TTEST(Total_AA!V10:W10,Total_AA!X10:Y10,2,3)</f>
        <v>7.8479598852642871E-3</v>
      </c>
      <c r="C55" s="139">
        <f>TTEST(Total_AA!V10:W10,Total_AA!Z10:AA10,2,3)</f>
        <v>7.6145915181015811E-3</v>
      </c>
      <c r="D55" s="98">
        <f>TTEST(Total_AA!V10:W10,Total_AA!AB10:AC10,2,3)</f>
        <v>0.27296625080876513</v>
      </c>
      <c r="E55" s="94">
        <f>TTEST(Total_AA!V10:W10,Total_AA!AD10:AE10,2,3)</f>
        <v>0.81103788348338923</v>
      </c>
      <c r="F55" s="139">
        <f>TTEST(Total_AA!X10:Y10,Total_AA!Z10:AA10,2,3)</f>
        <v>2.29474141106313E-3</v>
      </c>
      <c r="G55" s="98">
        <f>TTEST(Total_AA!X10:Y10,Total_AA!AB10:AC10,2,3)</f>
        <v>0.30202774257780007</v>
      </c>
      <c r="H55" s="94">
        <f>TTEST(Total_AA!X10:Y10,Total_AA!AD10:AE10,2,3)</f>
        <v>0.11204664912544925</v>
      </c>
      <c r="I55" s="98">
        <f>TTEST(Total_AA!Z10:AA10,Total_AA!AB10:AC10,2,3)</f>
        <v>0.20352133584172907</v>
      </c>
      <c r="J55" s="98">
        <f>TTEST(Total_AA!Z10:AA10,Total_AA!AD10:AE10,2,3)</f>
        <v>0.5936947862833768</v>
      </c>
      <c r="K55" s="94">
        <f>TTEST(Total_AA!AB10:AC10,Total_AA!AD10:AE10,2,3)</f>
        <v>0.20377327080883711</v>
      </c>
      <c r="T55"/>
      <c r="U55"/>
    </row>
    <row r="56" spans="1:21" x14ac:dyDescent="0.5">
      <c r="A56" s="46" t="s">
        <v>29</v>
      </c>
      <c r="B56" s="98">
        <f>TTEST(Total_AA!V11:W11,Total_AA!X11:Y11,2,3)</f>
        <v>0.96675368894485558</v>
      </c>
      <c r="C56" s="98">
        <f>TTEST(Total_AA!V11:W11,Total_AA!Z11:AA11,2,3)</f>
        <v>0.32361151854936099</v>
      </c>
      <c r="D56" s="98">
        <f>TTEST(Total_AA!V11:W11,Total_AA!AB11:AC11,2,3)</f>
        <v>0.56591687790998657</v>
      </c>
      <c r="E56" s="94">
        <f>TTEST(Total_AA!V11:W11,Total_AA!AD11:AE11,2,3)</f>
        <v>0.61922698018265254</v>
      </c>
      <c r="F56" s="98">
        <f>TTEST(Total_AA!X11:Y11,Total_AA!Z11:AA11,2,3)</f>
        <v>0.29303854021553954</v>
      </c>
      <c r="G56" s="98">
        <f>TTEST(Total_AA!X11:Y11,Total_AA!AB11:AC11,2,3)</f>
        <v>0.55381794099187887</v>
      </c>
      <c r="H56" s="94">
        <f>TTEST(Total_AA!X11:Y11,Total_AA!AD11:AE11,2,3)</f>
        <v>0.63114122192030409</v>
      </c>
      <c r="I56" s="98">
        <f>TTEST(Total_AA!Z11:AA11,Total_AA!AB11:AC11,2,3)</f>
        <v>0.31938608721915074</v>
      </c>
      <c r="J56" s="98">
        <f>TTEST(Total_AA!Z11:AA11,Total_AA!AD11:AE11,2,3)</f>
        <v>0.73669864867994672</v>
      </c>
      <c r="K56" s="94">
        <f>TTEST(Total_AA!AB11:AC11,Total_AA!AD11:AE11,2,3)</f>
        <v>0.90483264724275547</v>
      </c>
      <c r="T56"/>
      <c r="U56"/>
    </row>
    <row r="57" spans="1:21" x14ac:dyDescent="0.5">
      <c r="A57" s="46" t="s">
        <v>30</v>
      </c>
      <c r="B57" s="98">
        <f>TTEST(Total_AA!V12:W12,Total_AA!X12:Y12,2,3)</f>
        <v>0.33309934733242075</v>
      </c>
      <c r="C57" s="98">
        <f>TTEST(Total_AA!V12:W12,Total_AA!Z12:AA12,2,3)</f>
        <v>9.2503137064772964E-2</v>
      </c>
      <c r="D57" s="98">
        <f>TTEST(Total_AA!V12:W12,Total_AA!AB12:AC12,2,3)</f>
        <v>0.68143342570801235</v>
      </c>
      <c r="E57" s="94">
        <f>TTEST(Total_AA!V12:W12,Total_AA!AD12:AE12,2,3)</f>
        <v>5.9989578970863294E-2</v>
      </c>
      <c r="F57" s="98">
        <f>TTEST(Total_AA!X12:Y12,Total_AA!Z12:AA12,2,3)</f>
        <v>0.13089316079654389</v>
      </c>
      <c r="G57" s="98">
        <f>TTEST(Total_AA!X12:Y12,Total_AA!AB12:AC12,2,3)</f>
        <v>0.33971414261663985</v>
      </c>
      <c r="H57" s="138">
        <f>TTEST(Total_AA!X12:Y12,Total_AA!AD12:AE12,2,3)</f>
        <v>3.680843118017825E-2</v>
      </c>
      <c r="I57" s="98">
        <f>TTEST(Total_AA!Z12:AA12,Total_AA!AB12:AC12,2,3)</f>
        <v>0.14815794463721627</v>
      </c>
      <c r="J57" s="137">
        <f>TTEST(Total_AA!Z12:AA12,Total_AA!AD12:AE12,2,3)</f>
        <v>4.8580537631282367E-2</v>
      </c>
      <c r="K57" s="94">
        <f>TTEST(Total_AA!AB12:AC12,Total_AA!AD12:AE12,2,3)</f>
        <v>0.21892718569952963</v>
      </c>
      <c r="T57"/>
      <c r="U57"/>
    </row>
    <row r="58" spans="1:21" x14ac:dyDescent="0.5">
      <c r="A58" s="46" t="s">
        <v>31</v>
      </c>
      <c r="B58" s="98">
        <f>TTEST(Total_AA!V13:W13,Total_AA!X13:Y13,2,3)</f>
        <v>0.20811008046183457</v>
      </c>
      <c r="C58" s="98">
        <f>TTEST(Total_AA!V13:W13,Total_AA!Z13:AA13,2,3)</f>
        <v>0.10783104211214158</v>
      </c>
      <c r="D58" s="98">
        <f>TTEST(Total_AA!V13:W13,Total_AA!AB13:AC13,2,3)</f>
        <v>7.3486319983535678E-2</v>
      </c>
      <c r="E58" s="94">
        <f>TTEST(Total_AA!V13:W13,Total_AA!AD13:AE13,2,3)</f>
        <v>7.1282049979213002E-2</v>
      </c>
      <c r="F58" s="98">
        <f>TTEST(Total_AA!X13:Y13,Total_AA!Z13:AA13,2,3)</f>
        <v>7.5726239595821726E-2</v>
      </c>
      <c r="G58" s="137">
        <f>TTEST(Total_AA!X13:Y13,Total_AA!AB13:AC13,2,3)</f>
        <v>2.1201948458766138E-2</v>
      </c>
      <c r="H58" s="138">
        <f>TTEST(Total_AA!X13:Y13,Total_AA!AD13:AE13,2,3)</f>
        <v>1.2279056397319731E-2</v>
      </c>
      <c r="I58" s="137">
        <f>TTEST(Total_AA!Z13:AA13,Total_AA!AB13:AC13,2,3)</f>
        <v>1.7344408443279689E-2</v>
      </c>
      <c r="J58" s="137">
        <f>TTEST(Total_AA!Z13:AA13,Total_AA!AD13:AE13,2,3)</f>
        <v>1.9510913918668254E-2</v>
      </c>
      <c r="K58" s="94">
        <f>TTEST(Total_AA!AB13:AC13,Total_AA!AD13:AE13,2,3)</f>
        <v>0.11649049184171489</v>
      </c>
      <c r="T58"/>
      <c r="U58"/>
    </row>
    <row r="59" spans="1:21" x14ac:dyDescent="0.5">
      <c r="A59" s="46" t="s">
        <v>32</v>
      </c>
      <c r="B59" s="137">
        <f>TTEST(Total_AA!V14:W14,Total_AA!X14:Y14,2,3)</f>
        <v>1.9917632547277735E-2</v>
      </c>
      <c r="C59" s="98">
        <f>TTEST(Total_AA!V14:W14,Total_AA!Z14:AA14,2,3)</f>
        <v>5.4056216585516771E-2</v>
      </c>
      <c r="D59" s="98">
        <f>TTEST(Total_AA!V14:W14,Total_AA!AB14:AC14,2,3)</f>
        <v>0.26371586348222614</v>
      </c>
      <c r="E59" s="94">
        <f>TTEST(Total_AA!V14:W14,Total_AA!AD14:AE14,2,3)</f>
        <v>0.77973484595039644</v>
      </c>
      <c r="F59" s="98">
        <f>TTEST(Total_AA!X14:Y14,Total_AA!Z14:AA14,2,3)</f>
        <v>3.1962681341800719E-3</v>
      </c>
      <c r="G59" s="98">
        <f>TTEST(Total_AA!X14:Y14,Total_AA!AB14:AC14,2,3)</f>
        <v>0.30617267160874534</v>
      </c>
      <c r="H59" s="94">
        <f>TTEST(Total_AA!X14:Y14,Total_AA!AD14:AE14,2,3)</f>
        <v>0.10301401964620087</v>
      </c>
      <c r="I59" s="98">
        <f>TTEST(Total_AA!Z14:AA14,Total_AA!AB14:AC14,2,3)</f>
        <v>0.1961161329733693</v>
      </c>
      <c r="J59" s="98">
        <f>TTEST(Total_AA!Z14:AA14,Total_AA!AD14:AE14,2,3)</f>
        <v>0.60661530446123535</v>
      </c>
      <c r="K59" s="94">
        <f>TTEST(Total_AA!AB14:AC14,Total_AA!AD14:AE14,2,3)</f>
        <v>0.18906924164194869</v>
      </c>
      <c r="T59"/>
      <c r="U59"/>
    </row>
    <row r="60" spans="1:21" x14ac:dyDescent="0.5">
      <c r="A60" s="46" t="s">
        <v>33</v>
      </c>
      <c r="B60" s="98">
        <f>TTEST(Total_AA!V15:W15,Total_AA!X15:Y15,2,3)</f>
        <v>0.8197338609964494</v>
      </c>
      <c r="C60" s="98">
        <f>TTEST(Total_AA!V15:W15,Total_AA!Z15:AA15,2,3)</f>
        <v>0.14253931347544213</v>
      </c>
      <c r="D60" s="98">
        <f>TTEST(Total_AA!V15:W15,Total_AA!AB15:AC15,2,3)</f>
        <v>0.40257769305474683</v>
      </c>
      <c r="E60" s="94">
        <f>TTEST(Total_AA!V15:W15,Total_AA!AD15:AE15,2,3)</f>
        <v>7.8377400551949708E-2</v>
      </c>
      <c r="F60" s="98">
        <f>TTEST(Total_AA!X15:Y15,Total_AA!Z15:AA15,2,3)</f>
        <v>0.15714736272900168</v>
      </c>
      <c r="G60" s="98">
        <f>TTEST(Total_AA!X15:Y15,Total_AA!AB15:AC15,2,3)</f>
        <v>0.38732536695940395</v>
      </c>
      <c r="H60" s="138">
        <f>TTEST(Total_AA!X15:Y15,Total_AA!AD15:AE15,2,3)</f>
        <v>1.0164782277712121E-2</v>
      </c>
      <c r="I60" s="98">
        <f>TTEST(Total_AA!Z15:AA15,Total_AA!AB15:AC15,2,3)</f>
        <v>0.86653664021111609</v>
      </c>
      <c r="J60" s="98">
        <f>TTEST(Total_AA!Z15:AA15,Total_AA!AD15:AE15,2,3)</f>
        <v>0.39088338137383766</v>
      </c>
      <c r="K60" s="94">
        <f>TTEST(Total_AA!AB15:AC15,Total_AA!AD15:AE15,2,3)</f>
        <v>0.53398197613934117</v>
      </c>
      <c r="T60"/>
      <c r="U60"/>
    </row>
    <row r="61" spans="1:21" x14ac:dyDescent="0.5">
      <c r="A61" s="46" t="s">
        <v>34</v>
      </c>
      <c r="B61" s="98">
        <f>TTEST(Total_AA!V16:W16,Total_AA!X16:Y16,2,3)</f>
        <v>0.49131900796159511</v>
      </c>
      <c r="C61" s="98">
        <f>TTEST(Total_AA!V16:W16,Total_AA!Z16:AA16,2,3)</f>
        <v>0.9478141018613726</v>
      </c>
      <c r="D61" s="98">
        <f>TTEST(Total_AA!V16:W16,Total_AA!AB16:AC16,2,3)</f>
        <v>0.30919672391279601</v>
      </c>
      <c r="E61" s="94">
        <f>TTEST(Total_AA!V16:W16,Total_AA!AD16:AE16,2,3)</f>
        <v>0.29969392714582777</v>
      </c>
      <c r="F61" s="98">
        <f>TTEST(Total_AA!X16:Y16,Total_AA!Z16:AA16,2,3)</f>
        <v>0.51452661199698047</v>
      </c>
      <c r="G61" s="137">
        <f>TTEST(Total_AA!X16:Y16,Total_AA!AB16:AC16,2,3)</f>
        <v>3.5759383840442326E-2</v>
      </c>
      <c r="H61" s="138">
        <f>TTEST(Total_AA!X16:Y16,Total_AA!AD16:AE16,2,3)</f>
        <v>4.2895910418743625E-2</v>
      </c>
      <c r="I61" s="98">
        <f>TTEST(Total_AA!Z16:AA16,Total_AA!AB16:AC16,2,3)</f>
        <v>0.38024060545393407</v>
      </c>
      <c r="J61" s="98">
        <f>TTEST(Total_AA!Z16:AA16,Total_AA!AD16:AE16,2,3)</f>
        <v>0.38129363314765707</v>
      </c>
      <c r="K61" s="94">
        <f>TTEST(Total_AA!AB16:AC16,Total_AA!AD16:AE16,2,3)</f>
        <v>0.89456374949490114</v>
      </c>
      <c r="T61"/>
      <c r="U61"/>
    </row>
    <row r="62" spans="1:21" x14ac:dyDescent="0.5">
      <c r="A62" s="46" t="s">
        <v>35</v>
      </c>
      <c r="B62" s="98">
        <f>TTEST(Total_AA!V17:W17,Total_AA!X17:Y17,2,3)</f>
        <v>0.28194822786608659</v>
      </c>
      <c r="C62" s="98">
        <f>TTEST(Total_AA!V17:W17,Total_AA!Z17:AA17,2,3)</f>
        <v>0.23752377185579621</v>
      </c>
      <c r="D62" s="98">
        <f>TTEST(Total_AA!V17:W17,Total_AA!AB17:AC17,2,3)</f>
        <v>0.28503500703375573</v>
      </c>
      <c r="E62" s="94">
        <f>TTEST(Total_AA!V17:W17,Total_AA!AD17:AE17,2,3)</f>
        <v>0.76969017868102851</v>
      </c>
      <c r="F62" s="98">
        <f>TTEST(Total_AA!X17:Y17,Total_AA!Z17:AA17,2,3)</f>
        <v>0.67517854181807702</v>
      </c>
      <c r="G62" s="98">
        <f>TTEST(Total_AA!X17:Y17,Total_AA!AB17:AC17,2,3)</f>
        <v>0.87238092235296649</v>
      </c>
      <c r="H62" s="140">
        <f>TTEST(Total_AA!X17:Y17,Total_AA!AD17:AE17,2,3)</f>
        <v>4.6899945157921246E-3</v>
      </c>
      <c r="I62" s="98">
        <f>TTEST(Total_AA!Z17:AA17,Total_AA!AB17:AC17,2,3)</f>
        <v>0.65241375166907911</v>
      </c>
      <c r="J62" s="98">
        <f>TTEST(Total_AA!Z17:AA17,Total_AA!AD17:AE17,2,3)</f>
        <v>9.5099334023890494E-2</v>
      </c>
      <c r="K62" s="94">
        <f>TTEST(Total_AA!AB17:AC17,Total_AA!AD17:AE17,2,3)</f>
        <v>1.3380908204303701E-2</v>
      </c>
      <c r="T62"/>
      <c r="U62"/>
    </row>
    <row r="63" spans="1:21" x14ac:dyDescent="0.5">
      <c r="A63" s="46" t="s">
        <v>50</v>
      </c>
      <c r="B63" s="98">
        <f>TTEST(Total_AA!V18:W18,Total_AA!X18:Y18,2,3)</f>
        <v>0.24873621112950364</v>
      </c>
      <c r="C63" s="98">
        <f>TTEST(Total_AA!V18:W18,Total_AA!Z18:AA18,2,3)</f>
        <v>0.28413242145805828</v>
      </c>
      <c r="D63" s="98">
        <f>TTEST(Total_AA!V18:W18,Total_AA!AB18:AC18,2,3)</f>
        <v>9.892308757136703E-2</v>
      </c>
      <c r="E63" s="138">
        <f>TTEST(Total_AA!V18:W18,Total_AA!AD18:AE18,2,3)</f>
        <v>2.2696443246985745E-2</v>
      </c>
      <c r="F63" s="98">
        <f>TTEST(Total_AA!X18:Y18,Total_AA!Z18:AA18,2,3)</f>
        <v>0.62011548269692396</v>
      </c>
      <c r="G63" s="98">
        <f>TTEST(Total_AA!X18:Y18,Total_AA!AB18:AC18,2,3)</f>
        <v>0.19624162834815681</v>
      </c>
      <c r="H63" s="94">
        <f>TTEST(Total_AA!X18:Y18,Total_AA!AD18:AE18,2,3)</f>
        <v>5.6687676909525933E-2</v>
      </c>
      <c r="I63" s="98">
        <f>TTEST(Total_AA!Z18:AA18,Total_AA!AB18:AC18,2,3)</f>
        <v>0.1688450717613969</v>
      </c>
      <c r="J63" s="98">
        <f>TTEST(Total_AA!Z18:AA18,Total_AA!AD18:AE18,2,3)</f>
        <v>5.6912504784359677E-2</v>
      </c>
      <c r="K63" s="94">
        <f>TTEST(Total_AA!AB18:AC18,Total_AA!AD18:AE18,2,3)</f>
        <v>5.2527117291748568E-2</v>
      </c>
      <c r="P63" s="42"/>
      <c r="Q63" s="40"/>
      <c r="R63" s="40"/>
      <c r="S63" s="40"/>
      <c r="T63" s="40"/>
      <c r="U63" s="40"/>
    </row>
    <row r="64" spans="1:21" x14ac:dyDescent="0.5">
      <c r="A64" s="46" t="s">
        <v>36</v>
      </c>
      <c r="B64" s="98">
        <f>TTEST(Total_AA!V19:W19,Total_AA!X19:Y19,2,3)</f>
        <v>0.21784364029788128</v>
      </c>
      <c r="C64" s="98">
        <f>TTEST(Total_AA!V19:W19,Total_AA!Z19:AA19,2,3)</f>
        <v>0.1664483757532268</v>
      </c>
      <c r="D64" s="98">
        <f>TTEST(Total_AA!V19:W19,Total_AA!AB19:AC19,2,3)</f>
        <v>0.23335466928013252</v>
      </c>
      <c r="E64" s="94">
        <f>TTEST(Total_AA!V19:W19,Total_AA!AD19:AE19,2,3)</f>
        <v>0.18880386300700408</v>
      </c>
      <c r="F64" s="98">
        <f>TTEST(Total_AA!X19:Y19,Total_AA!Z19:AA19,2,3)</f>
        <v>0.28143454539604956</v>
      </c>
      <c r="G64" s="98">
        <f>TTEST(Total_AA!X19:Y19,Total_AA!AB19:AC19,2,3)</f>
        <v>0.6217081473089443</v>
      </c>
      <c r="H64" s="94">
        <f>TTEST(Total_AA!X19:Y19,Total_AA!AD19:AE19,2,3)</f>
        <v>0.41899785594303607</v>
      </c>
      <c r="I64" s="98">
        <f>TTEST(Total_AA!Z19:AA19,Total_AA!AB19:AC19,2,3)</f>
        <v>0.5020182821026492</v>
      </c>
      <c r="J64" s="98">
        <f>TTEST(Total_AA!Z19:AA19,Total_AA!AD19:AE19,2,3)</f>
        <v>0.68180990009695674</v>
      </c>
      <c r="K64" s="94">
        <f>TTEST(Total_AA!AB19:AC19,Total_AA!AD19:AE19,2,3)</f>
        <v>0.75392758363204282</v>
      </c>
      <c r="P64" s="42"/>
      <c r="Q64" s="40"/>
      <c r="R64" s="40"/>
      <c r="S64" s="40"/>
      <c r="T64" s="40"/>
      <c r="U64" s="40"/>
    </row>
    <row r="65" spans="1:21" x14ac:dyDescent="0.5">
      <c r="A65" s="46" t="s">
        <v>37</v>
      </c>
      <c r="B65" s="98">
        <f>TTEST(Total_AA!V20:W20,Total_AA!X20:Y20,2,3)</f>
        <v>0.20579607880537304</v>
      </c>
      <c r="C65" s="98">
        <f>TTEST(Total_AA!V20:W20,Total_AA!Z20:AA20,2,3)</f>
        <v>0.11268431239584269</v>
      </c>
      <c r="D65" s="98">
        <f>TTEST(Total_AA!V20:W20,Total_AA!AB20:AC20,2,3)</f>
        <v>0.16611064083843394</v>
      </c>
      <c r="E65" s="94">
        <f>TTEST(Total_AA!V20:W20,Total_AA!AD20:AE20,2,3)</f>
        <v>0.14602599321379758</v>
      </c>
      <c r="F65" s="98">
        <f>TTEST(Total_AA!X20:Y20,Total_AA!Z20:AA20,2,3)</f>
        <v>0.48736594525390486</v>
      </c>
      <c r="G65" s="137">
        <f>TTEST(Total_AA!X20:Y20,Total_AA!AB20:AC20,2,3)</f>
        <v>1.813384594963063E-2</v>
      </c>
      <c r="H65" s="94">
        <f>TTEST(Total_AA!X20:Y20,Total_AA!AD20:AE20,2,3)</f>
        <v>0.92545362691843835</v>
      </c>
      <c r="I65" s="98">
        <f>TTEST(Total_AA!Z20:AA20,Total_AA!AB20:AC20,2,3)</f>
        <v>0.90372798797774656</v>
      </c>
      <c r="J65" s="98">
        <f>TTEST(Total_AA!Z20:AA20,Total_AA!AD20:AE20,2,3)</f>
        <v>0.63700818729144582</v>
      </c>
      <c r="K65" s="94">
        <f>TTEST(Total_AA!AB20:AC20,Total_AA!AD20:AE20,2,3)</f>
        <v>0.5575496705736499</v>
      </c>
      <c r="P65" s="42"/>
      <c r="Q65" s="40"/>
      <c r="R65" s="40"/>
      <c r="S65" s="40"/>
      <c r="T65" s="40"/>
      <c r="U65" s="40"/>
    </row>
    <row r="66" spans="1:21" x14ac:dyDescent="0.5">
      <c r="A66" s="46" t="s">
        <v>38</v>
      </c>
      <c r="B66" s="98">
        <f>TTEST(Total_AA!V21:W21,Total_AA!X21:Y21,2,3)</f>
        <v>0.38527213647214203</v>
      </c>
      <c r="C66" s="98">
        <f>TTEST(Total_AA!V21:W21,Total_AA!Z21:AA21,2,3)</f>
        <v>0.92024269528492253</v>
      </c>
      <c r="D66" s="98">
        <f>TTEST(Total_AA!V21:W21,Total_AA!AB21:AC21,2,3)</f>
        <v>0.96999158835181387</v>
      </c>
      <c r="E66" s="94">
        <f>TTEST(Total_AA!V21:W21,Total_AA!AD21:AE21,2,3)</f>
        <v>0.95580109337412911</v>
      </c>
      <c r="F66" s="98">
        <f>TTEST(Total_AA!X21:Y21,Total_AA!Z21:AA21,2,3)</f>
        <v>0.3266311775584374</v>
      </c>
      <c r="G66" s="98">
        <f>TTEST(Total_AA!X21:Y21,Total_AA!AB21:AC21,2,3)</f>
        <v>0.21456894678435598</v>
      </c>
      <c r="H66" s="94">
        <f>TTEST(Total_AA!X21:Y21,Total_AA!AD21:AE21,2,3)</f>
        <v>0.20641023175991469</v>
      </c>
      <c r="I66" s="98">
        <f>TTEST(Total_AA!Z21:AA21,Total_AA!AB21:AC21,2,3)</f>
        <v>0.86494928342414612</v>
      </c>
      <c r="J66" s="98">
        <f>TTEST(Total_AA!Z21:AA21,Total_AA!AD21:AE21,2,3)</f>
        <v>0.9420329994554536</v>
      </c>
      <c r="K66" s="94">
        <f>TTEST(Total_AA!AB21:AC21,Total_AA!AD21:AE21,2,3)</f>
        <v>0.40060745715731255</v>
      </c>
      <c r="P66" s="42"/>
      <c r="Q66" s="40"/>
      <c r="R66" s="40"/>
      <c r="S66" s="40"/>
      <c r="T66" s="40"/>
      <c r="U66" s="40"/>
    </row>
    <row r="67" spans="1:21" x14ac:dyDescent="0.5">
      <c r="A67" s="46" t="s">
        <v>39</v>
      </c>
      <c r="B67" s="98">
        <f>TTEST(Total_AA!V22:W22,Total_AA!X22:Y22,2,3)</f>
        <v>0.21943510689574222</v>
      </c>
      <c r="C67" s="98">
        <f>TTEST(Total_AA!V22:W22,Total_AA!Z22:AA22,2,3)</f>
        <v>0.10329410609172571</v>
      </c>
      <c r="D67" s="98">
        <f>TTEST(Total_AA!V22:W22,Total_AA!AB22:AC22,2,3)</f>
        <v>0.13181112700579703</v>
      </c>
      <c r="E67" s="94">
        <f>TTEST(Total_AA!V22:W22,Total_AA!AD22:AE22,2,3)</f>
        <v>5.0824005783073965E-2</v>
      </c>
      <c r="F67" s="98">
        <f>TTEST(Total_AA!X22:Y22,Total_AA!Z22:AA22,2,3)</f>
        <v>7.1539351165869347E-2</v>
      </c>
      <c r="G67" s="98">
        <f>TTEST(Total_AA!X22:Y22,Total_AA!AB22:AC22,2,3)</f>
        <v>0.11168691846342399</v>
      </c>
      <c r="H67" s="94">
        <f>TTEST(Total_AA!X22:Y22,Total_AA!AD22:AE22,2,3)</f>
        <v>7.9895350094648501E-2</v>
      </c>
      <c r="I67" s="98">
        <f>TTEST(Total_AA!Z22:AA22,Total_AA!AB22:AC22,2,3)</f>
        <v>0.82658133780102427</v>
      </c>
      <c r="J67" s="98">
        <f>TTEST(Total_AA!Z22:AA22,Total_AA!AD22:AE22,2,3)</f>
        <v>0.31977068672283748</v>
      </c>
      <c r="K67" s="94">
        <f>TTEST(Total_AA!AB22:AC22,Total_AA!AD22:AE22,2,3)</f>
        <v>0.3723474995369444</v>
      </c>
      <c r="P67" s="42"/>
      <c r="Q67" s="40"/>
      <c r="R67" s="40"/>
      <c r="S67" s="40"/>
      <c r="T67" s="40"/>
      <c r="U67" s="40"/>
    </row>
    <row r="68" spans="1:21" x14ac:dyDescent="0.5">
      <c r="A68" s="46" t="s">
        <v>53</v>
      </c>
      <c r="B68" s="98">
        <f>TTEST(Total_AA!V23:W23,Total_AA!X23:Y23,2,3)</f>
        <v>8.235353202015315E-2</v>
      </c>
      <c r="C68" s="98">
        <f>TTEST(Total_AA!V23:W23,Total_AA!Z23:AA23,2,3)</f>
        <v>4.1826578567931948E-3</v>
      </c>
      <c r="D68" s="141">
        <f>TTEST(Total_AA!V23:W23,Total_AA!AB23:AC23,2,3)</f>
        <v>1.1480863667554809E-4</v>
      </c>
      <c r="E68" s="138">
        <f>TTEST(Total_AA!V23:W23,Total_AA!AD23:AE23,2,3)</f>
        <v>4.993829008152699E-2</v>
      </c>
      <c r="F68" s="98">
        <f>TTEST(Total_AA!X23:Y23,Total_AA!Z23:AA23,2,3)</f>
        <v>5.4193110227185468E-2</v>
      </c>
      <c r="G68" s="137">
        <f>TTEST(Total_AA!X23:Y23,Total_AA!AB23:AC23,2,3)</f>
        <v>4.0533761959965033E-2</v>
      </c>
      <c r="H68" s="138">
        <f>TTEST(Total_AA!X23:Y23,Total_AA!AD23:AE23,2,3)</f>
        <v>3.3940409711612968E-2</v>
      </c>
      <c r="I68" s="137">
        <f>TTEST(Total_AA!Z23:AA23,Total_AA!AB23:AC23,2,3)</f>
        <v>4.1048863835547809E-2</v>
      </c>
      <c r="J68" s="98">
        <f>TTEST(Total_AA!Z23:AA23,Total_AA!AD23:AE23,2,3)</f>
        <v>0.34565339907070791</v>
      </c>
      <c r="K68" s="94">
        <f>TTEST(Total_AA!AB23:AC23,Total_AA!AD23:AE23,2,3)</f>
        <v>0.77972399328510078</v>
      </c>
      <c r="P68" s="42"/>
      <c r="Q68" s="40"/>
      <c r="R68" s="40"/>
      <c r="S68" s="40"/>
      <c r="T68" s="40"/>
      <c r="U68" s="40"/>
    </row>
    <row r="69" spans="1:21" s="4" customFormat="1" x14ac:dyDescent="0.5">
      <c r="A69" s="46"/>
      <c r="B69" s="102"/>
      <c r="C69" s="142"/>
      <c r="D69" s="142"/>
      <c r="E69" s="142"/>
      <c r="F69" s="102"/>
      <c r="G69" s="102"/>
      <c r="H69" s="142"/>
      <c r="I69" s="102"/>
      <c r="J69" s="102"/>
      <c r="K69" s="102"/>
      <c r="L69" s="102"/>
      <c r="M69" s="102"/>
      <c r="N69" s="102"/>
      <c r="O69" s="38"/>
      <c r="P69" s="42"/>
      <c r="Q69" s="40"/>
      <c r="R69" s="40"/>
      <c r="S69" s="40"/>
      <c r="T69" s="40"/>
      <c r="U69" s="40"/>
    </row>
    <row r="70" spans="1:21" s="4" customFormat="1" x14ac:dyDescent="0.5">
      <c r="A70" s="46"/>
      <c r="B70" s="102"/>
      <c r="C70" s="142"/>
      <c r="D70" s="142"/>
      <c r="E70" s="142"/>
      <c r="F70" s="102"/>
      <c r="G70" s="102"/>
      <c r="H70" s="142"/>
      <c r="I70" s="102"/>
      <c r="J70" s="102"/>
      <c r="K70" s="102"/>
      <c r="L70" s="102"/>
      <c r="M70" s="102"/>
      <c r="N70" s="102"/>
      <c r="O70" s="102"/>
      <c r="P70" s="100"/>
      <c r="Q70" s="40"/>
      <c r="R70" s="40"/>
      <c r="S70" s="40"/>
      <c r="T70" s="40"/>
      <c r="U70" s="40"/>
    </row>
    <row r="71" spans="1:21" ht="14.7" thickBot="1" x14ac:dyDescent="0.55000000000000004">
      <c r="B71" s="143" t="s">
        <v>133</v>
      </c>
      <c r="C71" s="143"/>
      <c r="D71" s="143" t="s">
        <v>134</v>
      </c>
      <c r="F71" s="143" t="s">
        <v>135</v>
      </c>
      <c r="H71" s="143"/>
      <c r="I71" s="143" t="s">
        <v>136</v>
      </c>
      <c r="J71" s="143"/>
      <c r="K71" s="143" t="s">
        <v>137</v>
      </c>
      <c r="P71" s="42"/>
      <c r="Q71" s="40"/>
      <c r="R71" s="40"/>
      <c r="S71" s="40"/>
      <c r="T71" s="40"/>
      <c r="U71" s="40"/>
    </row>
    <row r="72" spans="1:21" ht="14.7" thickBot="1" x14ac:dyDescent="0.55000000000000004">
      <c r="B72" s="124" t="s">
        <v>123</v>
      </c>
      <c r="C72" s="136" t="s">
        <v>125</v>
      </c>
      <c r="D72" s="125" t="s">
        <v>124</v>
      </c>
      <c r="E72" s="136" t="s">
        <v>126</v>
      </c>
      <c r="F72" s="125" t="s">
        <v>127</v>
      </c>
      <c r="G72" s="136" t="s">
        <v>128</v>
      </c>
      <c r="H72" s="125" t="s">
        <v>129</v>
      </c>
      <c r="I72" s="136" t="s">
        <v>130</v>
      </c>
      <c r="J72" s="125" t="s">
        <v>131</v>
      </c>
      <c r="K72" s="126" t="s">
        <v>132</v>
      </c>
      <c r="O72" s="42"/>
      <c r="P72" s="42"/>
      <c r="Q72" s="40"/>
      <c r="R72" s="40"/>
      <c r="S72" s="40"/>
      <c r="T72" s="40"/>
      <c r="U72"/>
    </row>
    <row r="73" spans="1:21" x14ac:dyDescent="0.5">
      <c r="A73" s="46" t="s">
        <v>60</v>
      </c>
      <c r="B73" s="98">
        <f>TTEST(Total_AA!B5:C5,Total_AA!L5:M5,2,3)</f>
        <v>0.76167427175893876</v>
      </c>
      <c r="C73" s="94">
        <f>TTEST(Total_AA!B5:C5,Total_AA!V5:W5,2,3)</f>
        <v>0.24278002166467713</v>
      </c>
      <c r="D73" s="98">
        <f>TTEST(Total_AA!D5:E5,Total_AA!N5:O5,2,3)</f>
        <v>0.43956287145554657</v>
      </c>
      <c r="E73" s="94">
        <f>TTEST(Total_AA!D5:E5,Total_AA!X5:Y5,2,3)</f>
        <v>0.68094382391752672</v>
      </c>
      <c r="F73" s="98">
        <f>TTEST(Total_AA!F5:G5,Total_AA!P5:Q5,2,3)</f>
        <v>0.18935563872797251</v>
      </c>
      <c r="G73" s="94">
        <f>TTEST(Total_AA!F5:G5,Total_AA!Z5:AA5,2,3)</f>
        <v>9.3623933688406824E-2</v>
      </c>
      <c r="H73" s="98">
        <f>TTEST(Total_AA!H5:I5,Total_AA!R5:S5,2,3)</f>
        <v>0.17209864288923668</v>
      </c>
      <c r="I73" s="94">
        <f>TTEST(Total_AA!H5:I5,Total_AA!AB5:AC5,2,3)</f>
        <v>0.25613247866491828</v>
      </c>
      <c r="J73" s="98">
        <f>TTEST(Total_AA!J5:K5,Total_AA!T5:U5,2,3)</f>
        <v>0.43430956662063708</v>
      </c>
      <c r="K73" s="137">
        <f>TTEST(Total_AA!J5:K5,Total_AA!AD5:AE5,2,3)</f>
        <v>3.6794594395280641E-2</v>
      </c>
      <c r="O73" s="100"/>
      <c r="P73" s="100"/>
      <c r="Q73" s="76"/>
      <c r="R73" s="40"/>
      <c r="S73" s="40"/>
      <c r="T73" s="40"/>
      <c r="U73"/>
    </row>
    <row r="74" spans="1:21" x14ac:dyDescent="0.5">
      <c r="A74" s="46" t="s">
        <v>51</v>
      </c>
      <c r="B74" s="98">
        <f>TTEST(Total_AA!B6:C6,Total_AA!L6:M6,2,3)</f>
        <v>6.327122140114326E-2</v>
      </c>
      <c r="C74" s="137">
        <f>TTEST(Total_AA!B6:C6,Total_AA!V6:W6,2,3)</f>
        <v>3.293779192580136E-2</v>
      </c>
      <c r="D74" s="98">
        <f>TTEST(Total_AA!D6:E6,Total_AA!N6:O6,2,3)</f>
        <v>0.64968901462213346</v>
      </c>
      <c r="E74" s="94">
        <f>TTEST(Total_AA!D6:E6,Total_AA!X6:Y6,2,3)</f>
        <v>0.10259252747209582</v>
      </c>
      <c r="F74" s="98">
        <f>TTEST(Total_AA!F6:G6,Total_AA!P6:Q6,2,3)</f>
        <v>0.8490314316035138</v>
      </c>
      <c r="G74" s="94">
        <f>TTEST(Total_AA!F6:G6,Total_AA!Z6:AA6,2,3)</f>
        <v>0.23500542744721767</v>
      </c>
      <c r="H74" s="137">
        <f>TTEST(Total_AA!H6:I6,Total_AA!R6:S6,2,3)</f>
        <v>2.7563315156647759E-2</v>
      </c>
      <c r="I74" s="139">
        <f>TTEST(Total_AA!H6:I6,Total_AA!AB6:AC6,2,3)</f>
        <v>1.7181468698894474E-3</v>
      </c>
      <c r="J74" s="98">
        <f>TTEST(Total_AA!J6:K6,Total_AA!T6:U6,2,3)</f>
        <v>5.6625678781579328E-2</v>
      </c>
      <c r="K74" s="137">
        <f>TTEST(Total_AA!J6:K6,Total_AA!AD6:AE6,2,3)</f>
        <v>2.4385931925807968E-2</v>
      </c>
      <c r="O74" s="100"/>
      <c r="P74" s="100"/>
      <c r="Q74" s="75"/>
      <c r="R74" s="40"/>
      <c r="S74" s="40"/>
      <c r="T74" s="40"/>
      <c r="U74"/>
    </row>
    <row r="75" spans="1:21" x14ac:dyDescent="0.5">
      <c r="A75" s="46" t="s">
        <v>26</v>
      </c>
      <c r="B75" s="98">
        <f>TTEST(Total_AA!B7:C7,Total_AA!L7:M7,2,3)</f>
        <v>0.30218099921037123</v>
      </c>
      <c r="C75" s="94">
        <f>TTEST(Total_AA!B7:C7,Total_AA!V7:W7,2,3)</f>
        <v>0.19351412126143999</v>
      </c>
      <c r="D75" s="98">
        <f>TTEST(Total_AA!D7:E7,Total_AA!N7:O7,2,3)</f>
        <v>0.67593309994372675</v>
      </c>
      <c r="E75" s="94">
        <f>TTEST(Total_AA!D7:E7,Total_AA!X7:Y7,2,3)</f>
        <v>6.4388881092235284E-2</v>
      </c>
      <c r="F75" s="98">
        <f>TTEST(Total_AA!F7:G7,Total_AA!P7:Q7,2,3)</f>
        <v>9.3977354166296781E-2</v>
      </c>
      <c r="G75" s="94">
        <f>TTEST(Total_AA!F7:G7,Total_AA!Z7:AA7,2,3)</f>
        <v>7.090495084821391E-2</v>
      </c>
      <c r="H75" s="98">
        <f>TTEST(Total_AA!H7:I7,Total_AA!R7:S7,2,3)</f>
        <v>0.10976583328518816</v>
      </c>
      <c r="I75" s="94">
        <f>TTEST(Total_AA!H7:I7,Total_AA!AB7:AC7,2,3)</f>
        <v>0.20717102188463241</v>
      </c>
      <c r="J75" s="98">
        <f>TTEST(Total_AA!J7:K7,Total_AA!T7:U7,2,3)</f>
        <v>0.42012267255345342</v>
      </c>
      <c r="K75" s="94">
        <f>TTEST(Total_AA!J7:K7,Total_AA!AD7:AE7,2,3)</f>
        <v>0.15458414165610285</v>
      </c>
      <c r="O75" s="100"/>
      <c r="P75" s="100"/>
      <c r="Q75" s="75"/>
      <c r="R75" s="40"/>
      <c r="S75" s="40"/>
      <c r="T75" s="40"/>
      <c r="U75"/>
    </row>
    <row r="76" spans="1:21" x14ac:dyDescent="0.5">
      <c r="A76" s="46" t="s">
        <v>14</v>
      </c>
      <c r="B76" s="98">
        <f>TTEST(Total_AA!B8:C8,Total_AA!L8:M8,2,3)</f>
        <v>2.5468923790617163E-2</v>
      </c>
      <c r="C76" s="139">
        <f>TTEST(Total_AA!B8:C8,Total_AA!V8:W8,2,3)</f>
        <v>2.7576383588330533E-3</v>
      </c>
      <c r="D76" s="98">
        <f>TTEST(Total_AA!D8:E8,Total_AA!N8:O8,2,3)</f>
        <v>0.73177067792249584</v>
      </c>
      <c r="E76" s="94">
        <f>TTEST(Total_AA!D8:E8,Total_AA!X8:Y8,2,3)</f>
        <v>0.21979456197178354</v>
      </c>
      <c r="F76" s="98">
        <f>TTEST(Total_AA!F8:G8,Total_AA!P8:Q8,2,3)</f>
        <v>0.13720185294834436</v>
      </c>
      <c r="G76" s="94">
        <f>TTEST(Total_AA!F8:G8,Total_AA!Z8:AA8,2,3)</f>
        <v>0.98958006027956669</v>
      </c>
      <c r="H76" s="137">
        <f>TTEST(Total_AA!H8:I8,Total_AA!R8:S8,2,3)</f>
        <v>2.2399692523868191E-2</v>
      </c>
      <c r="I76" s="141">
        <f>TTEST(Total_AA!H8:I8,Total_AA!AB8:AC8,2,3)</f>
        <v>9.3034133471950537E-4</v>
      </c>
      <c r="J76" s="98">
        <f>TTEST(Total_AA!J8:K8,Total_AA!T8:U8,2,3)</f>
        <v>0.69661170773832537</v>
      </c>
      <c r="K76" s="139">
        <f>TTEST(Total_AA!J8:K8,Total_AA!AD8:AE8,2,3)</f>
        <v>3.6556929969687479E-3</v>
      </c>
      <c r="O76" s="100"/>
      <c r="P76" s="100"/>
      <c r="Q76" s="76"/>
      <c r="R76" s="40"/>
      <c r="S76" s="40"/>
      <c r="T76" s="40"/>
      <c r="U76"/>
    </row>
    <row r="77" spans="1:21" x14ac:dyDescent="0.5">
      <c r="A77" s="46" t="s">
        <v>108</v>
      </c>
      <c r="B77" s="98">
        <f>TTEST(Total_AA!B9:C9,Total_AA!L9:M9,2,3)</f>
        <v>0.79686339645230841</v>
      </c>
      <c r="C77" s="94">
        <f>TTEST(Total_AA!B9:C9,Total_AA!V9:W9,2,3)</f>
        <v>0.19053862093773047</v>
      </c>
      <c r="D77" s="98">
        <f>TTEST(Total_AA!D9:E9,Total_AA!N9:O9,2,3)</f>
        <v>0.608263495222781</v>
      </c>
      <c r="E77" s="94">
        <f>TTEST(Total_AA!D9:E9,Total_AA!X9:Y9,2,3)</f>
        <v>0.161604037781169</v>
      </c>
      <c r="F77" s="98">
        <f>TTEST(Total_AA!F9:G9,Total_AA!P9:Q9,2,3)</f>
        <v>6.9063359731354398E-2</v>
      </c>
      <c r="G77" s="94">
        <f>TTEST(Total_AA!F9:G9,Total_AA!Z9:AA9,2,3)</f>
        <v>6.5747575342674905E-2</v>
      </c>
      <c r="H77" s="144">
        <f>TTEST(Total_AA!H9:I9,Total_AA!R9:S9,2,3)</f>
        <v>0.3405255260634541</v>
      </c>
      <c r="I77" s="94">
        <f>TTEST(Total_AA!H9:I9,Total_AA!AB9:AC9,2,3)</f>
        <v>8.7222513250553538E-2</v>
      </c>
      <c r="J77" s="98">
        <f>TTEST(Total_AA!J9:K9,Total_AA!T9:U9,2,3)</f>
        <v>0.50124077867624328</v>
      </c>
      <c r="K77" s="94">
        <f>TTEST(Total_AA!J9:K9,Total_AA!AD9:AE9,2,3)</f>
        <v>0.32161203464450744</v>
      </c>
      <c r="O77" s="100"/>
      <c r="P77" s="100"/>
      <c r="Q77" s="75"/>
      <c r="R77" s="40"/>
      <c r="S77" s="40"/>
      <c r="T77" s="40"/>
      <c r="U77"/>
    </row>
    <row r="78" spans="1:21" x14ac:dyDescent="0.5">
      <c r="A78" s="46" t="s">
        <v>28</v>
      </c>
      <c r="B78" s="98">
        <f>TTEST(Total_AA!B10:C10,Total_AA!L10:M10,2,3)</f>
        <v>0.15495333894046956</v>
      </c>
      <c r="C78" s="94">
        <f>TTEST(Total_AA!B10:C10,Total_AA!V10:W10,2,3)</f>
        <v>0.57282895060198125</v>
      </c>
      <c r="D78" s="98">
        <f>TTEST(Total_AA!D10:E10,Total_AA!N10:O10,2,3)</f>
        <v>0.29368171958924488</v>
      </c>
      <c r="E78" s="139">
        <f>TTEST(Total_AA!D10:E10,Total_AA!X10:Y10,2,3)</f>
        <v>1.9021350277017175E-3</v>
      </c>
      <c r="F78" s="98">
        <f>TTEST(Total_AA!F10:G10,Total_AA!P10:Q10,2,3)</f>
        <v>0.90860520671252454</v>
      </c>
      <c r="G78" s="94">
        <f>TTEST(Total_AA!F10:G10,Total_AA!Z10:AA10,2,3)</f>
        <v>0.22376337541353933</v>
      </c>
      <c r="H78" s="98">
        <f>TTEST(Total_AA!H10:I10,Total_AA!R10:S10,2,3)</f>
        <v>0.68621241856654025</v>
      </c>
      <c r="I78" s="94">
        <f>TTEST(Total_AA!H10:I10,Total_AA!AB10:AC10,2,3)</f>
        <v>0.79924564845497359</v>
      </c>
      <c r="J78" s="98">
        <f>TTEST(Total_AA!J10:K10,Total_AA!T10:U10,2,3)</f>
        <v>0.29349784952177216</v>
      </c>
      <c r="K78" s="94">
        <f>TTEST(Total_AA!J10:K10,Total_AA!AD10:AE10,2,3)</f>
        <v>0.12588569657526236</v>
      </c>
      <c r="O78" s="100"/>
      <c r="P78" s="100"/>
      <c r="Q78" s="75"/>
      <c r="R78" s="40"/>
      <c r="S78" s="40"/>
      <c r="T78" s="40"/>
      <c r="U78"/>
    </row>
    <row r="79" spans="1:21" x14ac:dyDescent="0.5">
      <c r="A79" s="46" t="s">
        <v>29</v>
      </c>
      <c r="B79" s="98">
        <f>TTEST(Total_AA!B11:C11,Total_AA!L11:M11,2,3)</f>
        <v>0.41064872916833939</v>
      </c>
      <c r="C79" s="94">
        <f>TTEST(Total_AA!B11:C11,Total_AA!V11:W11,2,3)</f>
        <v>0.74577989882923479</v>
      </c>
      <c r="D79" s="98">
        <f>TTEST(Total_AA!D11:E11,Total_AA!N11:O11,2,3)</f>
        <v>0.71346974486253556</v>
      </c>
      <c r="E79" s="94">
        <f>TTEST(Total_AA!D11:E11,Total_AA!X11:Y11,2,3)</f>
        <v>6.7986408272362339E-2</v>
      </c>
      <c r="F79" s="98">
        <f>TTEST(Total_AA!F11:G11,Total_AA!P11:Q11,2,3)</f>
        <v>0.22478697949198825</v>
      </c>
      <c r="G79" s="94">
        <f>TTEST(Total_AA!F11:G11,Total_AA!Z11:AA11,2,3)</f>
        <v>0.23532090410449849</v>
      </c>
      <c r="H79" s="98">
        <f>TTEST(Total_AA!H11:I11,Total_AA!R11:S11,2,3)</f>
        <v>0.94969545207018835</v>
      </c>
      <c r="I79" s="94">
        <f>TTEST(Total_AA!H11:I11,Total_AA!AB11:AC11,2,3)</f>
        <v>0.67245804596248471</v>
      </c>
      <c r="J79" s="98">
        <f>TTEST(Total_AA!J11:K11,Total_AA!T11:U11,2,3)</f>
        <v>0.94982178625284819</v>
      </c>
      <c r="K79" s="94">
        <f>TTEST(Total_AA!J11:K11,Total_AA!AD11:AE11,2,3)</f>
        <v>0.95640083995894543</v>
      </c>
      <c r="O79" s="100"/>
      <c r="P79" s="100"/>
      <c r="Q79" s="76"/>
      <c r="R79" s="40"/>
      <c r="S79" s="40"/>
      <c r="T79" s="40"/>
      <c r="U79"/>
    </row>
    <row r="80" spans="1:21" x14ac:dyDescent="0.5">
      <c r="A80" s="46" t="s">
        <v>30</v>
      </c>
      <c r="B80" s="98">
        <f>TTEST(Total_AA!B12:C12,Total_AA!L12:M12,2,3)</f>
        <v>0.11917072880567738</v>
      </c>
      <c r="C80" s="94">
        <f>TTEST(Total_AA!B12:C12,Total_AA!V12:W12,2,3)</f>
        <v>0.18519691658413248</v>
      </c>
      <c r="D80" s="170">
        <f>TTEST(Total_AA!D12:E12,Total_AA!N12:O12,2,3)</f>
        <v>2.8840338075818459E-2</v>
      </c>
      <c r="E80" s="94">
        <f>TTEST(Total_AA!D12:E12,Total_AA!X12:Y12,2,3)</f>
        <v>0.18458568006475065</v>
      </c>
      <c r="F80" s="98">
        <f>TTEST(Total_AA!F12:G12,Total_AA!P12:Q12,2,3)</f>
        <v>0.5956113744303575</v>
      </c>
      <c r="G80" s="94">
        <f>TTEST(Total_AA!F12:G12,Total_AA!Z12:AA12,2,3)</f>
        <v>0.5636170341338409</v>
      </c>
      <c r="H80" s="98">
        <f>TTEST(Total_AA!H12:I12,Total_AA!R12:S12,2,3)</f>
        <v>0.4040306298635955</v>
      </c>
      <c r="I80" s="94">
        <f>TTEST(Total_AA!H12:I12,Total_AA!AB12:AC12,2,3)</f>
        <v>6.5081267875358548E-2</v>
      </c>
      <c r="J80" s="98">
        <f>TTEST(Total_AA!J12:K12,Total_AA!T12:U12,2,3)</f>
        <v>0.83820351543615856</v>
      </c>
      <c r="K80" s="137">
        <f>TTEST(Total_AA!J12:K12,Total_AA!AD12:AE12,2,3)</f>
        <v>1.6971379747717681E-2</v>
      </c>
      <c r="O80" s="100"/>
      <c r="P80" s="100"/>
      <c r="Q80" s="76"/>
      <c r="R80" s="40"/>
      <c r="S80" s="40"/>
      <c r="T80" s="40"/>
      <c r="U80"/>
    </row>
    <row r="81" spans="1:25" x14ac:dyDescent="0.5">
      <c r="A81" s="46" t="s">
        <v>31</v>
      </c>
      <c r="B81" s="98">
        <f>TTEST(Total_AA!B13:C13,Total_AA!L13:M13,2,3)</f>
        <v>0.33908141934211777</v>
      </c>
      <c r="C81" s="94">
        <f>TTEST(Total_AA!B13:C13,Total_AA!V13:W13,2,3)</f>
        <v>0.18465927628128581</v>
      </c>
      <c r="D81" s="98">
        <f>TTEST(Total_AA!D13:E13,Total_AA!N13:O13,2,3)</f>
        <v>0.60721914730296878</v>
      </c>
      <c r="E81" s="94">
        <f>TTEST(Total_AA!D13:E13,Total_AA!X13:Y13,2,3)</f>
        <v>0.58780169328993936</v>
      </c>
      <c r="F81" s="98">
        <f>TTEST(Total_AA!F13:G13,Total_AA!P13:Q13,2,3)</f>
        <v>0.7840163411545793</v>
      </c>
      <c r="G81" s="94">
        <f>TTEST(Total_AA!F13:G13,Total_AA!Z13:AA13,2,3)</f>
        <v>0.58970037847177614</v>
      </c>
      <c r="H81" s="98">
        <f>TTEST(Total_AA!H13:I13,Total_AA!R13:S13,2,3)</f>
        <v>0.46483795410408729</v>
      </c>
      <c r="I81" s="94">
        <f>TTEST(Total_AA!H13:I13,Total_AA!AB13:AC13,2,3)</f>
        <v>0.88099906698426045</v>
      </c>
      <c r="J81" s="98">
        <f>TTEST(Total_AA!J13:K13,Total_AA!T13:U13,2,3)</f>
        <v>0.70674261168997476</v>
      </c>
      <c r="K81" s="94">
        <f>TTEST(Total_AA!J13:K13,Total_AA!AD13:AE13,2,3)</f>
        <v>0.13266002849771766</v>
      </c>
      <c r="O81" s="100"/>
      <c r="P81" s="100"/>
      <c r="Q81" s="75"/>
      <c r="R81" s="40"/>
      <c r="S81" s="40"/>
      <c r="T81" s="40"/>
      <c r="U81"/>
    </row>
    <row r="82" spans="1:25" x14ac:dyDescent="0.5">
      <c r="A82" s="46" t="s">
        <v>32</v>
      </c>
      <c r="B82" s="98">
        <f>TTEST(Total_AA!B14:C14,Total_AA!L14:M14,2,3)</f>
        <v>0.17216336774867166</v>
      </c>
      <c r="C82" s="94">
        <f>TTEST(Total_AA!B14:C14,Total_AA!V14:W14,2,3)</f>
        <v>0.56399267148426813</v>
      </c>
      <c r="D82" s="98">
        <f>TTEST(Total_AA!D14:E14,Total_AA!N14:O14,2,3)</f>
        <v>0.26628267457148125</v>
      </c>
      <c r="E82" s="139">
        <f>TTEST(Total_AA!D14:E14,Total_AA!X14:Y14,2,3)</f>
        <v>4.1405303611527656E-3</v>
      </c>
      <c r="F82" s="98">
        <f>TTEST(Total_AA!F14:G14,Total_AA!P14:Q14,2,3)</f>
        <v>0.92829165701059579</v>
      </c>
      <c r="G82" s="94">
        <f>TTEST(Total_AA!F14:G14,Total_AA!Z14:AA14,2,3)</f>
        <v>0.21929555064772019</v>
      </c>
      <c r="H82" s="98">
        <f>TTEST(Total_AA!H14:I14,Total_AA!R14:S14,2,3)</f>
        <v>0.63650908379448756</v>
      </c>
      <c r="I82" s="94">
        <f>TTEST(Total_AA!H14:I14,Total_AA!AB14:AC14,2,3)</f>
        <v>0.79719037448418884</v>
      </c>
      <c r="J82" s="98">
        <f>TTEST(Total_AA!J14:K14,Total_AA!T14:U14,2,3)</f>
        <v>0.28051541472891994</v>
      </c>
      <c r="K82" s="94">
        <f>TTEST(Total_AA!J14:K14,Total_AA!AD14:AE14,2,3)</f>
        <v>0.12202926316521344</v>
      </c>
      <c r="O82" s="100"/>
      <c r="P82" s="100"/>
      <c r="Q82" s="75"/>
      <c r="R82" s="40"/>
      <c r="S82" s="40"/>
      <c r="T82" s="40"/>
      <c r="U82"/>
    </row>
    <row r="83" spans="1:25" x14ac:dyDescent="0.5">
      <c r="A83" s="46" t="s">
        <v>33</v>
      </c>
      <c r="B83" s="98">
        <f>TTEST(Total_AA!B15:C15,Total_AA!L15:M15,2,3)</f>
        <v>0.54206409907881725</v>
      </c>
      <c r="C83" s="94">
        <f>TTEST(Total_AA!B15:C15,Total_AA!V15:W15,2,3)</f>
        <v>0.61192183027268188</v>
      </c>
      <c r="D83" s="98">
        <f>TTEST(Total_AA!D15:E15,Total_AA!N15:O15,2,3)</f>
        <v>0.67531873047654145</v>
      </c>
      <c r="E83" s="94">
        <f>TTEST(Total_AA!D15:E15,Total_AA!X15:Y15,2,3)</f>
        <v>5.2883220577901804E-2</v>
      </c>
      <c r="F83" s="98">
        <f>TTEST(Total_AA!F15:G15,Total_AA!P15:Q15,2,3)</f>
        <v>0.42832964616771313</v>
      </c>
      <c r="G83" s="94">
        <f>TTEST(Total_AA!F15:G15,Total_AA!Z15:AA15,2,3)</f>
        <v>0.37211800797531436</v>
      </c>
      <c r="H83" s="98">
        <f>TTEST(Total_AA!H15:I15,Total_AA!R15:S15,2,3)</f>
        <v>0.97294197367277335</v>
      </c>
      <c r="I83" s="94">
        <f>TTEST(Total_AA!H15:I15,Total_AA!AB15:AC15,2,3)</f>
        <v>0.98570804671145784</v>
      </c>
      <c r="J83" s="98">
        <f>TTEST(Total_AA!J15:K15,Total_AA!T15:U15,2,3)</f>
        <v>0.53850039744650868</v>
      </c>
      <c r="K83" s="94">
        <f>TTEST(Total_AA!J15:K15,Total_AA!AD15:AE15,2,3)</f>
        <v>0.45654663360641579</v>
      </c>
      <c r="O83" s="100"/>
      <c r="P83" s="100"/>
      <c r="Q83" s="75"/>
      <c r="R83" s="40"/>
      <c r="S83" s="40"/>
      <c r="T83" s="40"/>
      <c r="U83"/>
    </row>
    <row r="84" spans="1:25" x14ac:dyDescent="0.5">
      <c r="A84" s="46" t="s">
        <v>34</v>
      </c>
      <c r="B84" s="98">
        <f>TTEST(Total_AA!B16:C16,Total_AA!L16:M16,2,3)</f>
        <v>0.42919179135786745</v>
      </c>
      <c r="C84" s="94">
        <f>TTEST(Total_AA!B16:C16,Total_AA!V16:W16,2,3)</f>
        <v>0.24382296209341456</v>
      </c>
      <c r="D84" s="98">
        <f>TTEST(Total_AA!D16:E16,Total_AA!N16:O16,2,3)</f>
        <v>0.33627614423572344</v>
      </c>
      <c r="E84" s="94">
        <f>TTEST(Total_AA!D16:E16,Total_AA!X16:Y16,2,3)</f>
        <v>0.83555566445567986</v>
      </c>
      <c r="F84" s="98">
        <f>TTEST(Total_AA!F16:G16,Total_AA!P16:Q16,2,3)</f>
        <v>0.48817939441160574</v>
      </c>
      <c r="G84" s="94">
        <f>TTEST(Total_AA!F16:G16,Total_AA!Z16:AA16,2,3)</f>
        <v>0.36468197361757981</v>
      </c>
      <c r="H84" s="98">
        <f>TTEST(Total_AA!H16:I16,Total_AA!R16:S16,2,3)</f>
        <v>0.10310572590553455</v>
      </c>
      <c r="I84" s="94">
        <f>TTEST(Total_AA!H16:I16,Total_AA!AB16:AC16,2,3)</f>
        <v>0.2207878912681745</v>
      </c>
      <c r="J84" s="98">
        <f>TTEST(Total_AA!J16:K16,Total_AA!T16:U16,2,3)</f>
        <v>0.79519308391423094</v>
      </c>
      <c r="K84" s="94">
        <f>TTEST(Total_AA!J16:K16,Total_AA!AD16:AE16,2,3)</f>
        <v>0.13926347710220646</v>
      </c>
      <c r="O84" s="100"/>
      <c r="P84" s="100"/>
      <c r="Q84" s="75"/>
      <c r="R84" s="40"/>
      <c r="S84" s="40"/>
      <c r="T84" s="40"/>
      <c r="U84"/>
    </row>
    <row r="85" spans="1:25" x14ac:dyDescent="0.5">
      <c r="A85" s="46" t="s">
        <v>35</v>
      </c>
      <c r="B85" s="98">
        <f>TTEST(Total_AA!B17:C17,Total_AA!L17:M17,2,3)</f>
        <v>0.25150560098954294</v>
      </c>
      <c r="C85" s="94">
        <f>TTEST(Total_AA!B17:C17,Total_AA!V17:W17,2,3)</f>
        <v>0.49574389722094558</v>
      </c>
      <c r="D85" s="98">
        <f>TTEST(Total_AA!D17:E17,Total_AA!N17:O17,2,3)</f>
        <v>0.65142589936395212</v>
      </c>
      <c r="E85" s="94">
        <f>TTEST(Total_AA!D17:E17,Total_AA!X17:Y17,2,3)</f>
        <v>0.3965032025020237</v>
      </c>
      <c r="F85" s="98">
        <f>TTEST(Total_AA!F17:G17,Total_AA!P17:Q17,2,3)</f>
        <v>0.11276894850286863</v>
      </c>
      <c r="G85" s="94">
        <f>TTEST(Total_AA!F17:G17,Total_AA!Z17:AA17,2,3)</f>
        <v>0.1316268938458954</v>
      </c>
      <c r="H85" s="98">
        <f>TTEST(Total_AA!H17:I17,Total_AA!R17:S17,2,3)</f>
        <v>6.1722751163800625E-2</v>
      </c>
      <c r="I85" s="137">
        <f>TTEST(Total_AA!H17:I17,Total_AA!AB17:AC17,2,3)</f>
        <v>1.3411775127178565E-2</v>
      </c>
      <c r="J85" s="98">
        <f>TTEST(Total_AA!J17:K17,Total_AA!T17:U17,2,3)</f>
        <v>0.36939616728934843</v>
      </c>
      <c r="K85" s="139">
        <f>TTEST(Total_AA!J17:K17,Total_AA!AD17:AE17,2,3)</f>
        <v>1.1525235681656136E-3</v>
      </c>
      <c r="O85" s="100"/>
      <c r="P85" s="100"/>
      <c r="Q85" s="76"/>
      <c r="R85" s="40"/>
      <c r="S85" s="40"/>
      <c r="T85" s="40"/>
      <c r="U85"/>
    </row>
    <row r="86" spans="1:25" x14ac:dyDescent="0.5">
      <c r="A86" s="46" t="s">
        <v>50</v>
      </c>
      <c r="B86" s="98">
        <f>TTEST(Total_AA!B18:C18,Total_AA!L18:M18,2,3)</f>
        <v>6.416129905709092E-2</v>
      </c>
      <c r="C86" s="94">
        <f>TTEST(Total_AA!B18:C18,Total_AA!V18:W18,2,3)</f>
        <v>0.13737273815994061</v>
      </c>
      <c r="D86" s="98">
        <f>TTEST(Total_AA!D18:E18,Total_AA!N18:O18,2,3)</f>
        <v>0.30464084905726546</v>
      </c>
      <c r="E86" s="137">
        <f>TTEST(Total_AA!D18:E18,Total_AA!X18:Y18,2,3)</f>
        <v>4.4773809752392153E-2</v>
      </c>
      <c r="F86" s="98">
        <f>TTEST(Total_AA!F18:G18,Total_AA!P18:Q18,2,3)</f>
        <v>0.92401415193316327</v>
      </c>
      <c r="G86" s="94">
        <f>TTEST(Total_AA!F18:G18,Total_AA!Z18:AA18,2,3)</f>
        <v>0.76937793470670901</v>
      </c>
      <c r="H86" s="98">
        <f>TTEST(Total_AA!H18:I18,Total_AA!R18:S18,2,3)</f>
        <v>0.85765489919630644</v>
      </c>
      <c r="I86" s="137">
        <f>TTEST(Total_AA!H18:I18,Total_AA!AB18:AC18,2,3)</f>
        <v>4.154316394545849E-2</v>
      </c>
      <c r="J86" s="98">
        <f>TTEST(Total_AA!J18:K18,Total_AA!T18:U18,2,3)</f>
        <v>0.71258513387895217</v>
      </c>
      <c r="K86" s="137">
        <f>TTEST(Total_AA!J18:K18,Total_AA!AD18:AE18,2,3)</f>
        <v>4.95527533980194E-2</v>
      </c>
      <c r="O86" s="100"/>
      <c r="P86" s="100"/>
      <c r="Q86" s="75"/>
      <c r="R86" s="40"/>
      <c r="S86" s="40"/>
      <c r="T86" s="40"/>
      <c r="U86"/>
    </row>
    <row r="87" spans="1:25" x14ac:dyDescent="0.5">
      <c r="A87" s="46" t="s">
        <v>36</v>
      </c>
      <c r="B87" s="98">
        <f>TTEST(Total_AA!B19:C19,Total_AA!L19:M19,2,3)</f>
        <v>0.64627675521341899</v>
      </c>
      <c r="C87" s="94">
        <f>TTEST(Total_AA!B19:C19,Total_AA!V19:W19,2,3)</f>
        <v>0.47737695564509242</v>
      </c>
      <c r="D87" s="98">
        <f>TTEST(Total_AA!D19:E19,Total_AA!N19:O19,2,3)</f>
        <v>0.67172487730297303</v>
      </c>
      <c r="E87" s="94">
        <f>TTEST(Total_AA!D19:E19,Total_AA!X19:Y19,2,3)</f>
        <v>0.51114607528605038</v>
      </c>
      <c r="F87" s="137">
        <f>TTEST(Total_AA!F19:G19,Total_AA!P19:Q19,2,3)</f>
        <v>2.1949194469335513E-2</v>
      </c>
      <c r="G87" s="94">
        <f>TTEST(Total_AA!F19:G19,Total_AA!Z19:AA19,2,3)</f>
        <v>0.9726911197455137</v>
      </c>
      <c r="H87" s="98">
        <f>TTEST(Total_AA!H19:I19,Total_AA!R19:S19,2,3)</f>
        <v>0.13201091192027506</v>
      </c>
      <c r="I87" s="94">
        <f>TTEST(Total_AA!H19:I19,Total_AA!AB19:AC19,2,3)</f>
        <v>0.64831285162388863</v>
      </c>
      <c r="J87" s="98">
        <f>TTEST(Total_AA!J19:K19,Total_AA!T19:U19,2,3)</f>
        <v>0.77777260273838755</v>
      </c>
      <c r="K87" s="94">
        <f>TTEST(Total_AA!J19:K19,Total_AA!AD19:AE19,2,3)</f>
        <v>0.29238955413578344</v>
      </c>
      <c r="O87" s="100"/>
      <c r="P87" s="100"/>
      <c r="Q87" s="76"/>
      <c r="R87" s="40"/>
      <c r="S87" s="40"/>
      <c r="T87" s="40"/>
      <c r="U87"/>
    </row>
    <row r="88" spans="1:25" x14ac:dyDescent="0.5">
      <c r="A88" s="46" t="s">
        <v>37</v>
      </c>
      <c r="B88" s="98">
        <f>TTEST(Total_AA!B20:C20,Total_AA!L20:M20,2,3)</f>
        <v>0.31897496383736146</v>
      </c>
      <c r="C88" s="94">
        <f>TTEST(Total_AA!B20:C20,Total_AA!V20:W20,2,3)</f>
        <v>0.24834953581799929</v>
      </c>
      <c r="D88" s="98">
        <f>TTEST(Total_AA!D20:E20,Total_AA!N20:O20,2,3)</f>
        <v>0.65452531392909086</v>
      </c>
      <c r="E88" s="94">
        <f>TTEST(Total_AA!D20:E20,Total_AA!X20:Y20,2,3)</f>
        <v>0.26358239389492366</v>
      </c>
      <c r="F88" s="98">
        <f>TTEST(Total_AA!F20:G20,Total_AA!P20:Q20,2,3)</f>
        <v>0.34023512575833337</v>
      </c>
      <c r="G88" s="94">
        <f>TTEST(Total_AA!F20:G20,Total_AA!Z20:AA20,2,3)</f>
        <v>0.85659680864915344</v>
      </c>
      <c r="H88" s="98">
        <f>TTEST(Total_AA!H20:I20,Total_AA!R20:S20,2,3)</f>
        <v>0.99809767250093007</v>
      </c>
      <c r="I88" s="94">
        <f>TTEST(Total_AA!H20:I20,Total_AA!AB20:AC20,2,3)</f>
        <v>0.52649136004873398</v>
      </c>
      <c r="J88" s="98">
        <f>TTEST(Total_AA!J20:K20,Total_AA!T20:U20,2,3)</f>
        <v>0.44581192134916175</v>
      </c>
      <c r="K88" s="94">
        <f>TTEST(Total_AA!J20:K20,Total_AA!AD20:AE20,2,3)</f>
        <v>0.15002308549686119</v>
      </c>
      <c r="O88" s="100"/>
      <c r="P88" s="100"/>
      <c r="Q88" s="76"/>
      <c r="R88" s="40"/>
      <c r="S88" s="40"/>
      <c r="T88" s="40"/>
      <c r="U88"/>
    </row>
    <row r="89" spans="1:25" x14ac:dyDescent="0.5">
      <c r="A89" s="46" t="s">
        <v>38</v>
      </c>
      <c r="B89" s="98">
        <f>TTEST(Total_AA!B21:C21,Total_AA!L21:M21,2,3)</f>
        <v>0.12003543149475369</v>
      </c>
      <c r="C89" s="94">
        <f>TTEST(Total_AA!B21:C21,Total_AA!V21:W21,2,3)</f>
        <v>0.75386287248647621</v>
      </c>
      <c r="D89" s="98">
        <f>TTEST(Total_AA!D21:E21,Total_AA!N21:O21,2,3)</f>
        <v>0.63939905032605338</v>
      </c>
      <c r="E89" s="94">
        <f>TTEST(Total_AA!D21:E21,Total_AA!X21:Y21,2,3)</f>
        <v>0.29418455880147426</v>
      </c>
      <c r="F89" s="98">
        <f>TTEST(Total_AA!F21:G21,Total_AA!P21:Q21,2,3)</f>
        <v>0.31105886637298691</v>
      </c>
      <c r="G89" s="94">
        <f>TTEST(Total_AA!F21:G21,Total_AA!Z21:AA21,2,3)</f>
        <v>0.16022885920032354</v>
      </c>
      <c r="H89" s="98">
        <f>TTEST(Total_AA!H21:I21,Total_AA!R21:S21,2,3)</f>
        <v>0.22598375385448322</v>
      </c>
      <c r="I89" s="139">
        <f>TTEST(Total_AA!H21:I21,Total_AA!AB21:AC21,2,3)</f>
        <v>4.0599716016529331E-3</v>
      </c>
      <c r="J89" s="98">
        <f>TTEST(Total_AA!J21:K21,Total_AA!T21:U21,2,3)</f>
        <v>0.25015755574415904</v>
      </c>
      <c r="K89" s="137">
        <f>TTEST(Total_AA!J21:K21,Total_AA!AD21:AE21,2,3)</f>
        <v>3.213535907697361E-2</v>
      </c>
      <c r="O89" s="100"/>
      <c r="P89" s="100"/>
      <c r="Q89" s="76"/>
      <c r="R89" s="40"/>
      <c r="S89" s="40"/>
      <c r="T89" s="40"/>
      <c r="U89"/>
    </row>
    <row r="90" spans="1:25" x14ac:dyDescent="0.5">
      <c r="A90" s="46" t="s">
        <v>39</v>
      </c>
      <c r="B90" s="98">
        <f>TTEST(Total_AA!B22:C22,Total_AA!L22:M22,2,3)</f>
        <v>0.84903655042409154</v>
      </c>
      <c r="C90" s="94">
        <f>TTEST(Total_AA!B22:C22,Total_AA!V22:W22,2,3)</f>
        <v>0.37149136270507555</v>
      </c>
      <c r="D90" s="98">
        <f>TTEST(Total_AA!D22:E22,Total_AA!N22:O22,2,3)</f>
        <v>0.65115718549735635</v>
      </c>
      <c r="E90" s="94">
        <f>TTEST(Total_AA!D22:E22,Total_AA!X22:Y22,2,3)</f>
        <v>0.34105064903395943</v>
      </c>
      <c r="F90" s="98">
        <f>TTEST(Total_AA!F22:G22,Total_AA!P22:Q22,2,3)</f>
        <v>0.68822862418380837</v>
      </c>
      <c r="G90" s="94">
        <f>TTEST(Total_AA!F22:G22,Total_AA!Z22:AA22,2,3)</f>
        <v>0.59691258020382898</v>
      </c>
      <c r="H90" s="98">
        <f>TTEST(Total_AA!H22:I22,Total_AA!R22:S22,2,3)</f>
        <v>9.6119888335155071E-2</v>
      </c>
      <c r="I90" s="94">
        <f>TTEST(Total_AA!H22:I22,Total_AA!AB22:AC22,2,3)</f>
        <v>7.7863171744329052E-2</v>
      </c>
      <c r="J90" s="98">
        <f>TTEST(Total_AA!J22:K22,Total_AA!T22:U22,2,3)</f>
        <v>0.54782894450231279</v>
      </c>
      <c r="K90" s="94">
        <f>TTEST(Total_AA!J22:K22,Total_AA!AD22:AE22,2,3)</f>
        <v>0.53247855100032782</v>
      </c>
      <c r="O90" s="100"/>
      <c r="P90" s="100"/>
      <c r="Q90" s="75"/>
      <c r="R90" s="40"/>
      <c r="S90" s="40"/>
      <c r="T90" s="40"/>
      <c r="U90"/>
    </row>
    <row r="91" spans="1:25" x14ac:dyDescent="0.5">
      <c r="A91" s="46" t="s">
        <v>53</v>
      </c>
      <c r="B91" s="98">
        <f>TTEST(Total_AA!B23:C23,Total_AA!L23:M23,2,3)</f>
        <v>0.53655133346166606</v>
      </c>
      <c r="C91" s="94">
        <f>TTEST(Total_AA!B23:C23,Total_AA!V23:W23,2,3)</f>
        <v>0.33812782179775613</v>
      </c>
      <c r="D91" s="98">
        <f>TTEST(Total_AA!D23:E23,Total_AA!N23:O23,2,3)</f>
        <v>0.58942586176280876</v>
      </c>
      <c r="E91" s="94">
        <f>TTEST(Total_AA!D23:E23,Total_AA!X23:Y23,2,3)</f>
        <v>0.92529225096690837</v>
      </c>
      <c r="F91" s="98">
        <f>TTEST(Total_AA!F23:G23,Total_AA!P23:Q23,2,3)</f>
        <v>0.78310475098665355</v>
      </c>
      <c r="G91" s="94">
        <f>TTEST(Total_AA!F23:G23,Total_AA!Z23:AA23,2,3)</f>
        <v>0.141354912321245</v>
      </c>
      <c r="H91" s="98">
        <f>TTEST(Total_AA!H23:I23,Total_AA!R23:S23,2,3)</f>
        <v>0.89136425941213515</v>
      </c>
      <c r="I91" s="137">
        <f>TTEST(Total_AA!H23:I23,Total_AA!AB23:AC23,2,3)</f>
        <v>4.4413614865909834E-2</v>
      </c>
      <c r="J91" s="98">
        <f>TTEST(Total_AA!J23:K23,Total_AA!T23:U23,2,3)</f>
        <v>0.49005664112390046</v>
      </c>
      <c r="K91" s="94">
        <f>TTEST(Total_AA!J23:K23,Total_AA!AD23:AE23,2,3)</f>
        <v>0.11106039863915165</v>
      </c>
      <c r="O91" s="100"/>
      <c r="P91" s="100"/>
      <c r="Q91" s="76"/>
      <c r="R91" s="40"/>
      <c r="S91" s="40"/>
      <c r="T91" s="40"/>
      <c r="U91"/>
    </row>
    <row r="92" spans="1:25" x14ac:dyDescent="0.5">
      <c r="P92" s="42"/>
      <c r="Q92" s="40"/>
      <c r="R92" s="40"/>
      <c r="S92" s="40"/>
      <c r="T92" s="40"/>
      <c r="U92" s="40"/>
      <c r="W92" s="4"/>
      <c r="X92" s="4"/>
      <c r="Y92" s="4"/>
    </row>
    <row r="93" spans="1:25" s="4" customFormat="1" x14ac:dyDescent="0.5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42"/>
      <c r="Q93" s="40"/>
      <c r="R93" s="40"/>
      <c r="S93" s="40"/>
      <c r="T93" s="40"/>
      <c r="U93" s="40"/>
    </row>
    <row r="94" spans="1:25" ht="14.7" thickBot="1" x14ac:dyDescent="0.55000000000000004">
      <c r="P94" s="42"/>
      <c r="Q94" s="40"/>
      <c r="R94" s="40"/>
      <c r="S94" s="40"/>
      <c r="T94" s="40"/>
      <c r="U94" s="40"/>
    </row>
    <row r="95" spans="1:25" ht="14.7" thickBot="1" x14ac:dyDescent="0.55000000000000004">
      <c r="B95" s="145" t="s">
        <v>138</v>
      </c>
      <c r="C95" s="136" t="s">
        <v>139</v>
      </c>
      <c r="D95" s="136" t="s">
        <v>140</v>
      </c>
      <c r="E95" s="136" t="s">
        <v>141</v>
      </c>
      <c r="F95" s="126" t="s">
        <v>142</v>
      </c>
      <c r="P95" s="42"/>
      <c r="Q95" s="40"/>
      <c r="R95" s="40"/>
      <c r="S95" s="40"/>
      <c r="T95" s="40"/>
      <c r="U95" s="40"/>
    </row>
    <row r="96" spans="1:25" x14ac:dyDescent="0.5">
      <c r="A96" s="46" t="s">
        <v>60</v>
      </c>
      <c r="B96" s="94">
        <f>TTEST(Total_AA!L5:M5,Total_AA!V5:W5,2,3)</f>
        <v>0.20771591105978346</v>
      </c>
      <c r="C96" s="94">
        <f>TTEST(Total_AA!N5:O5,Total_AA!X5:Y5,2,3)</f>
        <v>0.50356501742803961</v>
      </c>
      <c r="D96" s="94">
        <f>TTEST(Total_AA!P5:Q5,Total_AA!Z5:AA5,2,3)</f>
        <v>9.1103653189861231E-2</v>
      </c>
      <c r="E96" s="94">
        <f>TTEST(Total_AA!R5:S5,Total_AA!AB5:AC5,2,3)</f>
        <v>0.12601738373867449</v>
      </c>
      <c r="F96" s="98">
        <f>TTEST(Total_AA!T5:U5,Total_AA!AD5:AE5,2,3)</f>
        <v>0.21755893359228601</v>
      </c>
      <c r="P96" s="42"/>
      <c r="Q96" s="40"/>
      <c r="R96" s="40"/>
      <c r="S96" s="40"/>
      <c r="T96" s="40"/>
      <c r="U96" s="40"/>
    </row>
    <row r="97" spans="1:21" x14ac:dyDescent="0.5">
      <c r="A97" s="46" t="s">
        <v>51</v>
      </c>
      <c r="B97" s="94">
        <f>TTEST(Total_AA!L6:M6,Total_AA!V6:W6,2,3)</f>
        <v>0.10603899565182763</v>
      </c>
      <c r="C97" s="94">
        <f>TTEST(Total_AA!N6:O6,Total_AA!X6:Y6,2,3)</f>
        <v>0.84590041405119032</v>
      </c>
      <c r="D97" s="94">
        <f>TTEST(Total_AA!P6:Q6,Total_AA!Z6:AA6,2,3)</f>
        <v>0.40201649931724037</v>
      </c>
      <c r="E97" s="94">
        <f>TTEST(Total_AA!R6:S6,Total_AA!AB6:AC6,2,3)</f>
        <v>6.4306867406393312E-2</v>
      </c>
      <c r="F97" s="98">
        <f>TTEST(Total_AA!T6:U6,Total_AA!AD6:AE6,2,3)</f>
        <v>7.0460021497955758E-2</v>
      </c>
      <c r="P97" s="42"/>
      <c r="Q97" s="40"/>
      <c r="R97" s="40"/>
      <c r="S97" s="40"/>
      <c r="T97" s="40"/>
      <c r="U97" s="40"/>
    </row>
    <row r="98" spans="1:21" x14ac:dyDescent="0.5">
      <c r="A98" s="46" t="s">
        <v>26</v>
      </c>
      <c r="B98" s="94">
        <f>TTEST(Total_AA!L7:M7,Total_AA!V7:W7,2,3)</f>
        <v>0.32712832680842241</v>
      </c>
      <c r="C98" s="94">
        <f>TTEST(Total_AA!N7:O7,Total_AA!X7:Y7,2,3)</f>
        <v>0.50982020926286742</v>
      </c>
      <c r="D98" s="94">
        <f>TTEST(Total_AA!P7:Q7,Total_AA!Z7:AA7,2,3)</f>
        <v>0.51019825638868044</v>
      </c>
      <c r="E98" s="94">
        <f>TTEST(Total_AA!R7:S7,Total_AA!AB7:AC7,2,3)</f>
        <v>0.52081080214062703</v>
      </c>
      <c r="F98" s="98">
        <f>TTEST(Total_AA!T7:U7,Total_AA!AD7:AE7,2,3)</f>
        <v>0.71728905350077876</v>
      </c>
      <c r="P98" s="42"/>
      <c r="Q98" s="40"/>
      <c r="R98" s="40"/>
      <c r="S98" s="40"/>
      <c r="T98" s="40"/>
      <c r="U98" s="40"/>
    </row>
    <row r="99" spans="1:21" x14ac:dyDescent="0.5">
      <c r="A99" s="46" t="s">
        <v>14</v>
      </c>
      <c r="B99" s="139">
        <f>TTEST(Total_AA!L8:M8,Total_AA!V8:W8,2,3)</f>
        <v>4.894051186963384E-3</v>
      </c>
      <c r="C99" s="94">
        <f>TTEST(Total_AA!N8:O8,Total_AA!X8:Y8,2,3)</f>
        <v>0.4031661549999242</v>
      </c>
      <c r="D99" s="94">
        <f>TTEST(Total_AA!P8:Q8,Total_AA!Z8:AA8,2,3)</f>
        <v>0.16474199596720224</v>
      </c>
      <c r="E99" s="141">
        <f>TTEST(Total_AA!R8:S8,Total_AA!AB8:AC8,2,3)</f>
        <v>7.7654767834824589E-4</v>
      </c>
      <c r="F99" s="98">
        <f>TTEST(Total_AA!T8:U8,Total_AA!AD8:AE8,2,3)</f>
        <v>6.3753168952088851E-2</v>
      </c>
      <c r="T99"/>
      <c r="U99"/>
    </row>
    <row r="100" spans="1:21" x14ac:dyDescent="0.5">
      <c r="A100" s="46" t="s">
        <v>108</v>
      </c>
      <c r="B100" s="94">
        <f>TTEST(Total_AA!L9:M9,Total_AA!V9:W9,2,3)</f>
        <v>0.21563374842477021</v>
      </c>
      <c r="C100" s="94">
        <f>TTEST(Total_AA!N9:O9,Total_AA!X9:Y9,2,3)</f>
        <v>0.50283016862946595</v>
      </c>
      <c r="D100" s="94">
        <f>TTEST(Total_AA!P9:Q9,Total_AA!Z9:AA9,2,3)</f>
        <v>0.94772888257009091</v>
      </c>
      <c r="E100" s="94">
        <f>TTEST(Total_AA!R9:S9,Total_AA!AB9:AC9,2,3)</f>
        <v>7.5706433677780571E-2</v>
      </c>
      <c r="F100" s="98">
        <f>TTEST(Total_AA!T9:U9,Total_AA!AD9:AE9,2,3)</f>
        <v>0.46471434858531518</v>
      </c>
      <c r="T100"/>
      <c r="U100"/>
    </row>
    <row r="101" spans="1:21" x14ac:dyDescent="0.5">
      <c r="A101" s="46" t="s">
        <v>28</v>
      </c>
      <c r="B101" s="94">
        <f>TTEST(Total_AA!L10:M10,Total_AA!V10:W10,2,3)</f>
        <v>0.25501921083494711</v>
      </c>
      <c r="C101" s="94">
        <f>TTEST(Total_AA!N10:O10,Total_AA!X10:Y10,2,3)</f>
        <v>0.41371305840023193</v>
      </c>
      <c r="D101" s="94">
        <f>TTEST(Total_AA!P10:Q10,Total_AA!Z10:AA10,2,3)</f>
        <v>5.5182404966252499E-2</v>
      </c>
      <c r="E101" s="94">
        <f>TTEST(Total_AA!R10:S10,Total_AA!AB10:AC10,2,3)</f>
        <v>0.85781143255849468</v>
      </c>
      <c r="F101" s="98">
        <f>TTEST(Total_AA!T10:U10,Total_AA!AD10:AE10,2,3)</f>
        <v>6.4246134724358903E-2</v>
      </c>
      <c r="T101"/>
      <c r="U101"/>
    </row>
    <row r="102" spans="1:21" x14ac:dyDescent="0.5">
      <c r="A102" s="46" t="s">
        <v>29</v>
      </c>
      <c r="B102" s="94">
        <f>TTEST(Total_AA!L11:M11,Total_AA!V11:W11,2,3)</f>
        <v>0.289784506090634</v>
      </c>
      <c r="C102" s="94">
        <f>TTEST(Total_AA!N11:O11,Total_AA!X11:Y11,2,3)</f>
        <v>0.44926180255157422</v>
      </c>
      <c r="D102" s="94">
        <f>TTEST(Total_AA!P11:Q11,Total_AA!Z11:AA11,2,3)</f>
        <v>0.87250264441531722</v>
      </c>
      <c r="E102" s="94">
        <f>TTEST(Total_AA!R11:S11,Total_AA!AB11:AC11,2,3)</f>
        <v>0.81917323635060768</v>
      </c>
      <c r="F102" s="98">
        <f>TTEST(Total_AA!T11:U11,Total_AA!AD11:AE11,2,3)</f>
        <v>0.92638617938669432</v>
      </c>
      <c r="T102"/>
      <c r="U102"/>
    </row>
    <row r="103" spans="1:21" x14ac:dyDescent="0.5">
      <c r="A103" s="46" t="s">
        <v>30</v>
      </c>
      <c r="B103" s="94">
        <f>TTEST(Total_AA!L12:M12,Total_AA!V12:W12,2,3)</f>
        <v>0.72674680584917795</v>
      </c>
      <c r="C103" s="94">
        <f>TTEST(Total_AA!N12:O12,Total_AA!X12:Y12,2,3)</f>
        <v>0.36241708409589252</v>
      </c>
      <c r="D103" s="94">
        <f>TTEST(Total_AA!P12:Q12,Total_AA!Z12:AA12,2,3)</f>
        <v>9.2580519033280809E-2</v>
      </c>
      <c r="E103" s="94">
        <f>TTEST(Total_AA!R12:S12,Total_AA!AB12:AC12,2,3)</f>
        <v>8.6878465892502629E-2</v>
      </c>
      <c r="F103" s="137">
        <f>TTEST(Total_AA!T12:U12,Total_AA!AD12:AE12,2,3)</f>
        <v>2.2425466843992239E-2</v>
      </c>
      <c r="T103"/>
      <c r="U103"/>
    </row>
    <row r="104" spans="1:21" x14ac:dyDescent="0.5">
      <c r="A104" s="46" t="s">
        <v>31</v>
      </c>
      <c r="B104" s="94">
        <f>TTEST(Total_AA!L13:M13,Total_AA!V13:W13,2,3)</f>
        <v>0.66959574910887643</v>
      </c>
      <c r="C104" s="94">
        <f>TTEST(Total_AA!N13:O13,Total_AA!X13:Y13,2,3)</f>
        <v>0.5006716049749369</v>
      </c>
      <c r="D104" s="94">
        <f>TTEST(Total_AA!P13:Q13,Total_AA!Z13:AA13,2,3)</f>
        <v>8.4416722958244442E-2</v>
      </c>
      <c r="E104" s="94">
        <f>TTEST(Total_AA!R13:S13,Total_AA!AB13:AC13,2,3)</f>
        <v>0.48831832509749773</v>
      </c>
      <c r="F104" s="98">
        <f>TTEST(Total_AA!T13:U13,Total_AA!AD13:AE13,2,3)</f>
        <v>0.74570821447868718</v>
      </c>
      <c r="T104"/>
      <c r="U104"/>
    </row>
    <row r="105" spans="1:21" x14ac:dyDescent="0.5">
      <c r="A105" s="46" t="s">
        <v>32</v>
      </c>
      <c r="B105" s="94">
        <f>TTEST(Total_AA!L14:M14,Total_AA!V14:W14,2,3)</f>
        <v>0.24565113821353071</v>
      </c>
      <c r="C105" s="94">
        <f>TTEST(Total_AA!N14:O14,Total_AA!X14:Y14,2,3)</f>
        <v>0.36488657623594473</v>
      </c>
      <c r="D105" s="137">
        <f>TTEST(Total_AA!P14:Q14,Total_AA!Z14:AA14,2,3)</f>
        <v>4.7165933590879755E-2</v>
      </c>
      <c r="E105" s="94">
        <f>TTEST(Total_AA!R14:S14,Total_AA!AB14:AC14,2,3)</f>
        <v>0.77213382819820242</v>
      </c>
      <c r="F105" s="98">
        <f>TTEST(Total_AA!T14:U14,Total_AA!AD14:AE14,2,3)</f>
        <v>6.6551615844047396E-2</v>
      </c>
      <c r="T105"/>
      <c r="U105"/>
    </row>
    <row r="106" spans="1:21" x14ac:dyDescent="0.5">
      <c r="A106" s="46" t="s">
        <v>33</v>
      </c>
      <c r="B106" s="94">
        <f>TTEST(Total_AA!L15:M15,Total_AA!V15:W15,2,3)</f>
        <v>0.24052935433771924</v>
      </c>
      <c r="C106" s="94">
        <f>TTEST(Total_AA!N15:O15,Total_AA!X15:Y15,2,3)</f>
        <v>0.55927150100265144</v>
      </c>
      <c r="D106" s="94">
        <f>TTEST(Total_AA!P15:Q15,Total_AA!Z15:AA15,2,3)</f>
        <v>0.82955847420132423</v>
      </c>
      <c r="E106" s="94">
        <f>TTEST(Total_AA!R15:S15,Total_AA!AB15:AC15,2,3)</f>
        <v>0.97436231911862881</v>
      </c>
      <c r="F106" s="98">
        <f>TTEST(Total_AA!T15:U15,Total_AA!AD15:AE15,2,3)</f>
        <v>0.43341757510448237</v>
      </c>
      <c r="T106"/>
      <c r="U106"/>
    </row>
    <row r="107" spans="1:21" x14ac:dyDescent="0.5">
      <c r="A107" s="46" t="s">
        <v>34</v>
      </c>
      <c r="B107" s="94">
        <f>TTEST(Total_AA!L16:M16,Total_AA!V16:W16,2,3)</f>
        <v>7.4396520550199949E-2</v>
      </c>
      <c r="C107" s="94">
        <f>TTEST(Total_AA!N16:O16,Total_AA!X16:Y16,2,3)</f>
        <v>0.25609702536019358</v>
      </c>
      <c r="D107" s="94">
        <f>TTEST(Total_AA!P16:Q16,Total_AA!Z16:AA16,2,3)</f>
        <v>0.24593115034869389</v>
      </c>
      <c r="E107" s="94">
        <f>TTEST(Total_AA!R16:S16,Total_AA!AB16:AC16,2,3)</f>
        <v>9.1419711527260084E-2</v>
      </c>
      <c r="F107" s="98">
        <f>TTEST(Total_AA!T16:U16,Total_AA!AD16:AE16,2,3)</f>
        <v>0.19141240325218939</v>
      </c>
      <c r="T107"/>
      <c r="U107"/>
    </row>
    <row r="108" spans="1:21" x14ac:dyDescent="0.5">
      <c r="A108" s="46" t="s">
        <v>35</v>
      </c>
      <c r="B108" s="94">
        <f>TTEST(Total_AA!L17:M17,Total_AA!V17:W17,2,3)</f>
        <v>0.73864764781537584</v>
      </c>
      <c r="C108" s="94">
        <f>TTEST(Total_AA!N17:O17,Total_AA!X17:Y17,2,3)</f>
        <v>0.52248874697285608</v>
      </c>
      <c r="D108" s="94">
        <f>TTEST(Total_AA!P17:Q17,Total_AA!Z17:AA17,2,3)</f>
        <v>0.1092037263448154</v>
      </c>
      <c r="E108" s="137">
        <f>TTEST(Total_AA!R17:S17,Total_AA!AB17:AC17,2,3)</f>
        <v>2.6629592840199529E-2</v>
      </c>
      <c r="F108" s="98">
        <f>TTEST(Total_AA!T17:U17,Total_AA!AD17:AE17,2,3)</f>
        <v>8.7817028569765462E-2</v>
      </c>
      <c r="T108"/>
      <c r="U108"/>
    </row>
    <row r="109" spans="1:21" x14ac:dyDescent="0.5">
      <c r="A109" s="46" t="s">
        <v>50</v>
      </c>
      <c r="B109" s="137">
        <f>TTEST(Total_AA!L18:M18,Total_AA!V18:W18,2,3)</f>
        <v>2.9951464915317E-2</v>
      </c>
      <c r="C109" s="94">
        <f>TTEST(Total_AA!N18:O18,Total_AA!X18:Y18,2,3)</f>
        <v>0.12554725820826829</v>
      </c>
      <c r="D109" s="94">
        <f>TTEST(Total_AA!P18:Q18,Total_AA!Z18:AA18,2,3)</f>
        <v>0.47066417735272803</v>
      </c>
      <c r="E109" s="137">
        <f>TTEST(Total_AA!R18:S18,Total_AA!AB18:AC18,2,3)</f>
        <v>2.4872799726996526E-2</v>
      </c>
      <c r="F109" s="98">
        <f>TTEST(Total_AA!T18:U18,Total_AA!AD18:AE18,2,3)</f>
        <v>0.17806135789152289</v>
      </c>
      <c r="T109"/>
      <c r="U109"/>
    </row>
    <row r="110" spans="1:21" x14ac:dyDescent="0.5">
      <c r="A110" s="46" t="s">
        <v>36</v>
      </c>
      <c r="B110" s="94">
        <f>TTEST(Total_AA!L19:M19,Total_AA!V19:W19,2,3)</f>
        <v>0.10454100851659304</v>
      </c>
      <c r="C110" s="94">
        <f>TTEST(Total_AA!N19:O19,Total_AA!X19:Y19,2,3)</f>
        <v>0.63821277122559761</v>
      </c>
      <c r="D110" s="94">
        <f>TTEST(Total_AA!P19:Q19,Total_AA!Z19:AA19,2,3)</f>
        <v>0.26064632184165648</v>
      </c>
      <c r="E110" s="94">
        <f>TTEST(Total_AA!R19:S19,Total_AA!AB19:AC19,2,3)</f>
        <v>0.25914592104692652</v>
      </c>
      <c r="F110" s="98">
        <f>TTEST(Total_AA!T19:U19,Total_AA!AD19:AE19,2,3)</f>
        <v>0.30968142266586868</v>
      </c>
      <c r="T110"/>
      <c r="U110"/>
    </row>
    <row r="111" spans="1:21" x14ac:dyDescent="0.5">
      <c r="A111" s="46" t="s">
        <v>37</v>
      </c>
      <c r="B111" s="94">
        <f>TTEST(Total_AA!L20:M20,Total_AA!V20:W20,2,3)</f>
        <v>0.4329372974077953</v>
      </c>
      <c r="C111" s="94">
        <f>TTEST(Total_AA!N20:O20,Total_AA!X20:Y20,2,3)</f>
        <v>0.5220866079982498</v>
      </c>
      <c r="D111" s="94">
        <f>TTEST(Total_AA!P20:Q20,Total_AA!Z20:AA20,2,3)</f>
        <v>0.29553415471915301</v>
      </c>
      <c r="E111" s="94">
        <f>TTEST(Total_AA!R20:S20,Total_AA!AB20:AC20,2,3)</f>
        <v>0.23004694021097422</v>
      </c>
      <c r="F111" s="98">
        <f>TTEST(Total_AA!T20:U20,Total_AA!AD20:AE20,2,3)</f>
        <v>0.43253169273500025</v>
      </c>
      <c r="T111"/>
      <c r="U111"/>
    </row>
    <row r="112" spans="1:21" x14ac:dyDescent="0.5">
      <c r="A112" s="46" t="s">
        <v>38</v>
      </c>
      <c r="B112" s="94">
        <f>TTEST(Total_AA!L21:M21,Total_AA!V21:W21,2,3)</f>
        <v>0.63450575170174961</v>
      </c>
      <c r="C112" s="94">
        <f>TTEST(Total_AA!N21:O21,Total_AA!X21:Y21,2,3)</f>
        <v>0.51912095531332247</v>
      </c>
      <c r="D112" s="94">
        <f>TTEST(Total_AA!P21:Q21,Total_AA!Z21:AA21,2,3)</f>
        <v>0.1648977298738088</v>
      </c>
      <c r="E112" s="137">
        <f>TTEST(Total_AA!R21:S21,Total_AA!AB21:AC21,2,3)</f>
        <v>4.7343036082244265E-2</v>
      </c>
      <c r="F112" s="98">
        <f>TTEST(Total_AA!T21:U21,Total_AA!AD21:AE21,2,3)</f>
        <v>9.1709762978132867E-2</v>
      </c>
      <c r="T112"/>
      <c r="U112"/>
    </row>
    <row r="113" spans="1:21" x14ac:dyDescent="0.5">
      <c r="A113" s="46" t="s">
        <v>39</v>
      </c>
      <c r="B113" s="94">
        <f>TTEST(Total_AA!L22:M22,Total_AA!V22:W22,2,3)</f>
        <v>0.28531954022601946</v>
      </c>
      <c r="C113" s="94">
        <f>TTEST(Total_AA!N22:O22,Total_AA!X22:Y22,2,3)</f>
        <v>0.59942159313693621</v>
      </c>
      <c r="D113" s="94">
        <f>TTEST(Total_AA!P22:Q22,Total_AA!Z22:AA22,2,3)</f>
        <v>0.2112296560208976</v>
      </c>
      <c r="E113" s="94">
        <f>TTEST(Total_AA!R22:S22,Total_AA!AB22:AC22,2,3)</f>
        <v>0.11734139284716223</v>
      </c>
      <c r="F113" s="98">
        <f>TTEST(Total_AA!T22:U22,Total_AA!AD22:AE22,2,3)</f>
        <v>0.4285043881718632</v>
      </c>
      <c r="T113"/>
      <c r="U113"/>
    </row>
    <row r="114" spans="1:21" x14ac:dyDescent="0.5">
      <c r="A114" s="46" t="s">
        <v>53</v>
      </c>
      <c r="B114" s="94">
        <f>TTEST(Total_AA!L23:M23,Total_AA!V23:W23,2,3)</f>
        <v>0.15934876785348881</v>
      </c>
      <c r="C114" s="94">
        <f>TTEST(Total_AA!N23:O23,Total_AA!X23:Y23,2,3)</f>
        <v>0.58442949240824627</v>
      </c>
      <c r="D114" s="94">
        <f>TTEST(Total_AA!P23:Q23,Total_AA!Z23:AA23,2,3)</f>
        <v>0.20170607799012982</v>
      </c>
      <c r="E114" s="94">
        <f>TTEST(Total_AA!R23:S23,Total_AA!AB23:AC23,2,3)</f>
        <v>0.1126986279327432</v>
      </c>
      <c r="F114" s="98">
        <f>TTEST(Total_AA!T23:U23,Total_AA!AD23:AE23,2,3)</f>
        <v>0.18860274073502206</v>
      </c>
      <c r="T114"/>
      <c r="U114"/>
    </row>
    <row r="115" spans="1:21" x14ac:dyDescent="0.5">
      <c r="S115" s="4"/>
      <c r="U115"/>
    </row>
  </sheetData>
  <mergeCells count="6">
    <mergeCell ref="B25:K25"/>
    <mergeCell ref="B2:K2"/>
    <mergeCell ref="B48:K48"/>
    <mergeCell ref="R2:AA2"/>
    <mergeCell ref="R8:AA8"/>
    <mergeCell ref="R14:AA1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82"/>
  <sheetViews>
    <sheetView topLeftCell="D1" zoomScale="55" zoomScaleNormal="55" workbookViewId="0">
      <selection activeCell="B2" sqref="B2:AE2"/>
    </sheetView>
  </sheetViews>
  <sheetFormatPr defaultRowHeight="14.35" x14ac:dyDescent="0.5"/>
  <cols>
    <col min="1" max="1" width="21.1171875" customWidth="1"/>
    <col min="2" max="2" width="14.87890625" bestFit="1" customWidth="1"/>
    <col min="3" max="7" width="14.41015625" bestFit="1" customWidth="1"/>
    <col min="8" max="11" width="15.41015625" bestFit="1" customWidth="1"/>
    <col min="12" max="17" width="20.87890625" bestFit="1" customWidth="1"/>
    <col min="18" max="19" width="22" bestFit="1" customWidth="1"/>
    <col min="20" max="20" width="22.29296875" bestFit="1" customWidth="1"/>
    <col min="21" max="21" width="21.87890625" bestFit="1" customWidth="1"/>
    <col min="22" max="26" width="18.5859375" bestFit="1" customWidth="1"/>
    <col min="27" max="28" width="23" bestFit="1" customWidth="1"/>
    <col min="29" max="29" width="23.703125" bestFit="1" customWidth="1"/>
    <col min="30" max="30" width="23.5859375" bestFit="1" customWidth="1"/>
    <col min="31" max="31" width="24.29296875" style="40" bestFit="1" customWidth="1"/>
  </cols>
  <sheetData>
    <row r="1" spans="1:37" ht="21" customHeight="1" thickBot="1" x14ac:dyDescent="0.65">
      <c r="A1" s="89" t="s">
        <v>252</v>
      </c>
    </row>
    <row r="2" spans="1:37" ht="14.7" thickBot="1" x14ac:dyDescent="0.55000000000000004">
      <c r="B2" s="53" t="s">
        <v>196</v>
      </c>
      <c r="C2" s="54" t="s">
        <v>197</v>
      </c>
      <c r="D2" s="54" t="s">
        <v>198</v>
      </c>
      <c r="E2" s="54" t="s">
        <v>199</v>
      </c>
      <c r="F2" s="54" t="s">
        <v>200</v>
      </c>
      <c r="G2" s="54" t="s">
        <v>201</v>
      </c>
      <c r="H2" s="54" t="s">
        <v>261</v>
      </c>
      <c r="I2" s="54" t="s">
        <v>262</v>
      </c>
      <c r="J2" s="54" t="s">
        <v>263</v>
      </c>
      <c r="K2" s="65" t="s">
        <v>264</v>
      </c>
      <c r="L2" s="66" t="s">
        <v>265</v>
      </c>
      <c r="M2" s="56" t="s">
        <v>266</v>
      </c>
      <c r="N2" s="56" t="s">
        <v>267</v>
      </c>
      <c r="O2" s="56" t="s">
        <v>268</v>
      </c>
      <c r="P2" s="56" t="s">
        <v>269</v>
      </c>
      <c r="Q2" s="56" t="s">
        <v>270</v>
      </c>
      <c r="R2" s="56" t="s">
        <v>271</v>
      </c>
      <c r="S2" s="56" t="s">
        <v>272</v>
      </c>
      <c r="T2" s="56" t="s">
        <v>273</v>
      </c>
      <c r="U2" s="56" t="s">
        <v>274</v>
      </c>
      <c r="V2" s="50" t="s">
        <v>275</v>
      </c>
      <c r="W2" s="51" t="s">
        <v>276</v>
      </c>
      <c r="X2" s="51" t="s">
        <v>277</v>
      </c>
      <c r="Y2" s="51" t="s">
        <v>278</v>
      </c>
      <c r="Z2" s="51" t="s">
        <v>279</v>
      </c>
      <c r="AA2" s="51" t="s">
        <v>280</v>
      </c>
      <c r="AB2" s="51" t="s">
        <v>281</v>
      </c>
      <c r="AC2" s="51" t="s">
        <v>282</v>
      </c>
      <c r="AD2" s="51" t="s">
        <v>283</v>
      </c>
      <c r="AE2" s="52" t="s">
        <v>284</v>
      </c>
    </row>
    <row r="3" spans="1:37" x14ac:dyDescent="0.5">
      <c r="A3" t="s">
        <v>52</v>
      </c>
      <c r="B3" s="123">
        <v>48.566216597202654</v>
      </c>
      <c r="C3" s="121">
        <v>45.006412253530137</v>
      </c>
      <c r="D3" s="121">
        <v>73.38894511545837</v>
      </c>
      <c r="E3" s="121">
        <v>99.348459294408229</v>
      </c>
      <c r="F3" s="121">
        <v>71.844012712171249</v>
      </c>
      <c r="G3" s="121">
        <v>53.202838206542332</v>
      </c>
      <c r="H3" s="121">
        <v>39.642223446271117</v>
      </c>
      <c r="I3" s="121">
        <v>50.702286377685063</v>
      </c>
      <c r="J3" s="121">
        <v>52.430721887748547</v>
      </c>
      <c r="K3" s="122">
        <v>59.091061349038497</v>
      </c>
      <c r="L3" s="123">
        <v>31.909637792916428</v>
      </c>
      <c r="M3" s="121">
        <v>39.56576387844342</v>
      </c>
      <c r="N3" s="121">
        <v>30.426466719602999</v>
      </c>
      <c r="O3" s="121">
        <v>28.276598175598501</v>
      </c>
      <c r="P3" s="121">
        <v>38.912358140963093</v>
      </c>
      <c r="Q3" s="121">
        <v>31.996041350741802</v>
      </c>
      <c r="R3" s="121">
        <v>51.735003022639482</v>
      </c>
      <c r="S3" s="121">
        <v>46.182207752608214</v>
      </c>
      <c r="T3" s="121">
        <v>53.924283504794722</v>
      </c>
      <c r="U3" s="122">
        <v>85.09969276003855</v>
      </c>
      <c r="V3" s="123">
        <v>63.761785557516667</v>
      </c>
      <c r="W3" s="121">
        <v>62.306430740693514</v>
      </c>
      <c r="X3" s="121">
        <v>60.543427918026595</v>
      </c>
      <c r="Y3" s="121">
        <v>54.539606758651111</v>
      </c>
      <c r="Z3" s="121">
        <v>47.065992226609367</v>
      </c>
      <c r="AA3" s="121">
        <v>32.551904911699147</v>
      </c>
      <c r="AB3" s="121">
        <v>61.137096830690396</v>
      </c>
      <c r="AC3" s="121">
        <v>56.725665193338628</v>
      </c>
      <c r="AD3" s="121">
        <v>53.488747116980903</v>
      </c>
      <c r="AE3" s="122">
        <v>72.990996402786905</v>
      </c>
    </row>
    <row r="4" spans="1:37" x14ac:dyDescent="0.5">
      <c r="A4" t="s">
        <v>47</v>
      </c>
      <c r="B4" s="92">
        <v>7.1371250835472999</v>
      </c>
      <c r="C4" s="93">
        <v>7.5481577489583769</v>
      </c>
      <c r="D4" s="93">
        <v>14.00353968397468</v>
      </c>
      <c r="E4" s="93">
        <v>12.300881962339169</v>
      </c>
      <c r="F4" s="93">
        <v>16.726596676410889</v>
      </c>
      <c r="G4" s="93">
        <v>15.754332196683226</v>
      </c>
      <c r="H4" s="93">
        <v>11.102407653622976</v>
      </c>
      <c r="I4" s="93">
        <v>15.397567395311013</v>
      </c>
      <c r="J4" s="93">
        <v>12.800398320604753</v>
      </c>
      <c r="K4" s="94">
        <v>11.005634608538104</v>
      </c>
      <c r="L4" s="92">
        <v>9.0164572715817251</v>
      </c>
      <c r="M4" s="93">
        <v>9.4453909150001216</v>
      </c>
      <c r="N4" s="93">
        <v>7.6262611210007565</v>
      </c>
      <c r="O4" s="93">
        <v>8.0616917630307476</v>
      </c>
      <c r="P4" s="93">
        <v>12.816796498779327</v>
      </c>
      <c r="Q4" s="93">
        <v>9.995840289540272</v>
      </c>
      <c r="R4" s="93">
        <v>10.071983132297536</v>
      </c>
      <c r="S4" s="93">
        <v>10.459046025810757</v>
      </c>
      <c r="T4" s="93">
        <v>11.477891166218672</v>
      </c>
      <c r="U4" s="94">
        <v>16.710733725911666</v>
      </c>
      <c r="V4" s="92">
        <v>8.5766480757400743</v>
      </c>
      <c r="W4" s="93">
        <v>8.5249484148170289</v>
      </c>
      <c r="X4" s="93">
        <v>9.0915187902987054</v>
      </c>
      <c r="Y4" s="93">
        <v>11.0931280651882</v>
      </c>
      <c r="Z4" s="93">
        <v>5.3591207123008937</v>
      </c>
      <c r="AA4" s="93">
        <v>7.4076837456144924</v>
      </c>
      <c r="AB4" s="93">
        <v>4.5016698570450586</v>
      </c>
      <c r="AC4" s="93">
        <v>5.4549612474765876</v>
      </c>
      <c r="AD4" s="93">
        <v>3.348948471676974</v>
      </c>
      <c r="AE4" s="94">
        <v>5.3252711739036211</v>
      </c>
    </row>
    <row r="5" spans="1:37" x14ac:dyDescent="0.5">
      <c r="A5" t="s">
        <v>143</v>
      </c>
      <c r="B5" s="92">
        <v>0.7917122401191653</v>
      </c>
      <c r="C5" s="93">
        <v>0.54993194466428941</v>
      </c>
      <c r="D5" s="93">
        <v>0.48913605771043439</v>
      </c>
      <c r="E5" s="93">
        <v>0.21272012506826207</v>
      </c>
      <c r="F5" s="93">
        <v>0.6160365242259459</v>
      </c>
      <c r="G5" s="93">
        <v>0.54283628155476926</v>
      </c>
      <c r="H5" s="93">
        <v>0.18097631148919602</v>
      </c>
      <c r="I5" s="93">
        <v>0.31303003872061935</v>
      </c>
      <c r="J5" s="93">
        <v>0.42866950254050812</v>
      </c>
      <c r="K5" s="94">
        <v>0.28988635325805101</v>
      </c>
      <c r="L5" s="92">
        <v>0.64545806939851014</v>
      </c>
      <c r="M5" s="93">
        <v>0.81478445757879581</v>
      </c>
      <c r="N5" s="93">
        <v>0.53085165009157154</v>
      </c>
      <c r="O5" s="93">
        <v>0.94687071405874623</v>
      </c>
      <c r="P5" s="93">
        <v>0.82092313505573777</v>
      </c>
      <c r="Q5" s="93">
        <v>1.293185052076627</v>
      </c>
      <c r="R5" s="93">
        <v>0.39008338882878762</v>
      </c>
      <c r="S5" s="93">
        <v>0.80704273426448936</v>
      </c>
      <c r="T5" s="93">
        <v>0.16932651403673901</v>
      </c>
      <c r="U5" s="94">
        <v>0.27549736645516593</v>
      </c>
      <c r="V5" s="92">
        <v>0.35943995218677738</v>
      </c>
      <c r="W5" s="93">
        <v>0.52259430424690767</v>
      </c>
      <c r="X5" s="93">
        <v>0.42136864494840082</v>
      </c>
      <c r="Y5" s="93">
        <v>0.41886039830249328</v>
      </c>
      <c r="Z5" s="93">
        <v>0.53374121450028977</v>
      </c>
      <c r="AA5" s="93">
        <v>0.73714137431074289</v>
      </c>
      <c r="AB5" s="93">
        <v>0.31767375466924347</v>
      </c>
      <c r="AC5" s="93">
        <v>0.41107798758705993</v>
      </c>
      <c r="AD5" s="93">
        <v>0.33131134847604837</v>
      </c>
      <c r="AE5" s="94">
        <v>0.33925561487554806</v>
      </c>
    </row>
    <row r="6" spans="1:37" x14ac:dyDescent="0.5">
      <c r="A6" t="s">
        <v>34</v>
      </c>
      <c r="B6" s="92">
        <v>19.499694872931844</v>
      </c>
      <c r="C6" s="93">
        <v>12.807190486042316</v>
      </c>
      <c r="D6" s="93">
        <v>13.619432521079696</v>
      </c>
      <c r="E6" s="93">
        <v>7.0005645343636518</v>
      </c>
      <c r="F6" s="93">
        <v>13.237756818450867</v>
      </c>
      <c r="G6" s="93">
        <v>11.611414397869078</v>
      </c>
      <c r="H6" s="93">
        <v>6.9841354011039574</v>
      </c>
      <c r="I6" s="93">
        <v>8.9970701532611717</v>
      </c>
      <c r="J6" s="93">
        <v>8.9958270390537685</v>
      </c>
      <c r="K6" s="94">
        <v>8.0599945079850333</v>
      </c>
      <c r="L6" s="92">
        <v>17.895588458265543</v>
      </c>
      <c r="M6" s="93">
        <v>22.70780497409287</v>
      </c>
      <c r="N6" s="93">
        <v>13.463163172474264</v>
      </c>
      <c r="O6" s="93">
        <v>17.505972014186423</v>
      </c>
      <c r="P6" s="93">
        <v>12.491363965754308</v>
      </c>
      <c r="Q6" s="93">
        <v>19.007378655085489</v>
      </c>
      <c r="R6" s="93">
        <v>11.592105357965966</v>
      </c>
      <c r="S6" s="93">
        <v>14.177800654241333</v>
      </c>
      <c r="T6" s="93">
        <v>7.6640785204440007</v>
      </c>
      <c r="U6" s="94">
        <v>10.273896552045295</v>
      </c>
      <c r="V6" s="92">
        <v>7.2200214164946308</v>
      </c>
      <c r="W6" s="93">
        <v>11.180646654217858</v>
      </c>
      <c r="X6" s="93">
        <v>10.509627566536192</v>
      </c>
      <c r="Y6" s="93">
        <v>11.865993550548382</v>
      </c>
      <c r="Z6" s="93">
        <v>6.6142656061577094</v>
      </c>
      <c r="AA6" s="93">
        <v>11.329748430000262</v>
      </c>
      <c r="AB6" s="93">
        <v>5.1917562553287544</v>
      </c>
      <c r="AC6" s="93">
        <v>5.9192613435669132</v>
      </c>
      <c r="AD6" s="93">
        <v>4.8346673076973001</v>
      </c>
      <c r="AE6" s="94">
        <v>6.5754424334958204</v>
      </c>
      <c r="AF6" s="4"/>
      <c r="AG6" s="4"/>
      <c r="AH6" s="4"/>
      <c r="AI6" s="4"/>
      <c r="AJ6" s="4"/>
      <c r="AK6" s="4"/>
    </row>
    <row r="7" spans="1:37" x14ac:dyDescent="0.5">
      <c r="A7" t="s">
        <v>51</v>
      </c>
      <c r="B7" s="95">
        <v>28.333025642376949</v>
      </c>
      <c r="C7" s="96">
        <v>23.270043482787276</v>
      </c>
      <c r="D7" s="96">
        <v>33.233383744602442</v>
      </c>
      <c r="E7" s="96">
        <v>35.76560922310933</v>
      </c>
      <c r="F7" s="96">
        <v>22.08928141586</v>
      </c>
      <c r="G7" s="96">
        <v>19.344789123355895</v>
      </c>
      <c r="H7" s="96">
        <v>7.5276939381197652</v>
      </c>
      <c r="I7" s="96">
        <v>8.3146534758472495</v>
      </c>
      <c r="J7" s="96">
        <v>14.355994218939617</v>
      </c>
      <c r="K7" s="97">
        <v>12.354944652467072</v>
      </c>
      <c r="L7" s="95">
        <v>46.604094675480383</v>
      </c>
      <c r="M7" s="96">
        <v>45.227289944398862</v>
      </c>
      <c r="N7" s="96">
        <v>56.190422044887086</v>
      </c>
      <c r="O7" s="96">
        <v>29.296362818146939</v>
      </c>
      <c r="P7" s="96">
        <v>16.860456569838281</v>
      </c>
      <c r="Q7" s="96">
        <v>23.035612801915132</v>
      </c>
      <c r="R7" s="96">
        <v>25.778787188287119</v>
      </c>
      <c r="S7" s="96">
        <v>28.302572402566543</v>
      </c>
      <c r="T7" s="96">
        <v>23.365445324048178</v>
      </c>
      <c r="U7" s="97">
        <v>23.689530979742784</v>
      </c>
      <c r="V7" s="95">
        <v>51.653234586892737</v>
      </c>
      <c r="W7" s="96">
        <v>49.289728384509488</v>
      </c>
      <c r="X7" s="96">
        <v>40.200743946083648</v>
      </c>
      <c r="Y7" s="96">
        <v>38.64411127639935</v>
      </c>
      <c r="Z7" s="96">
        <v>24.368900857230646</v>
      </c>
      <c r="AA7" s="96">
        <v>23.947343553082199</v>
      </c>
      <c r="AB7" s="96">
        <v>33.916277768047919</v>
      </c>
      <c r="AC7" s="96">
        <v>35.126478182579675</v>
      </c>
      <c r="AD7" s="96">
        <v>42.069877729750473</v>
      </c>
      <c r="AE7" s="97">
        <v>46.793717476237724</v>
      </c>
    </row>
    <row r="9" spans="1:37" ht="14.7" thickBot="1" x14ac:dyDescent="0.55000000000000004">
      <c r="A9" s="7" t="s">
        <v>109</v>
      </c>
    </row>
    <row r="10" spans="1:37" x14ac:dyDescent="0.5">
      <c r="B10" s="86" t="s">
        <v>202</v>
      </c>
      <c r="C10" s="90" t="s">
        <v>110</v>
      </c>
      <c r="D10" s="86" t="s">
        <v>203</v>
      </c>
      <c r="E10" s="90" t="s">
        <v>110</v>
      </c>
      <c r="F10" s="86" t="s">
        <v>204</v>
      </c>
      <c r="G10" s="90" t="s">
        <v>110</v>
      </c>
      <c r="H10" s="86" t="s">
        <v>205</v>
      </c>
      <c r="I10" s="90" t="s">
        <v>110</v>
      </c>
      <c r="J10" s="86" t="s">
        <v>206</v>
      </c>
      <c r="K10" s="90" t="s">
        <v>110</v>
      </c>
      <c r="L10" s="87" t="s">
        <v>230</v>
      </c>
      <c r="M10" s="87" t="s">
        <v>110</v>
      </c>
      <c r="N10" s="87" t="s">
        <v>231</v>
      </c>
      <c r="O10" s="87" t="s">
        <v>110</v>
      </c>
      <c r="P10" s="87" t="s">
        <v>232</v>
      </c>
      <c r="Q10" s="87" t="s">
        <v>110</v>
      </c>
      <c r="R10" s="87" t="s">
        <v>233</v>
      </c>
      <c r="S10" s="87" t="s">
        <v>110</v>
      </c>
      <c r="T10" s="87" t="s">
        <v>234</v>
      </c>
      <c r="U10" s="87" t="s">
        <v>110</v>
      </c>
      <c r="V10" s="88" t="s">
        <v>235</v>
      </c>
      <c r="W10" s="91" t="s">
        <v>110</v>
      </c>
      <c r="X10" s="88" t="s">
        <v>236</v>
      </c>
      <c r="Y10" s="91" t="s">
        <v>110</v>
      </c>
      <c r="Z10" s="88" t="s">
        <v>237</v>
      </c>
      <c r="AA10" s="91" t="s">
        <v>110</v>
      </c>
      <c r="AB10" s="88" t="s">
        <v>238</v>
      </c>
      <c r="AC10" s="91" t="s">
        <v>110</v>
      </c>
      <c r="AD10" s="88" t="s">
        <v>239</v>
      </c>
      <c r="AE10" s="91" t="s">
        <v>110</v>
      </c>
    </row>
    <row r="11" spans="1:37" x14ac:dyDescent="0.5">
      <c r="A11" s="4" t="s">
        <v>52</v>
      </c>
      <c r="B11" s="123">
        <f>AVERAGE(B3:C3)</f>
        <v>46.786314425366399</v>
      </c>
      <c r="C11" s="146">
        <f>_xlfn.STDEV.P(B3:C3)</f>
        <v>1.7799021718362591</v>
      </c>
      <c r="D11" s="146">
        <f>AVERAGE(D3:E3)</f>
        <v>86.3687022049333</v>
      </c>
      <c r="E11" s="146">
        <f>_xlfn.STDEV.P(D3:E3)</f>
        <v>12.979757089474919</v>
      </c>
      <c r="F11" s="121">
        <f>AVERAGE(F3:G3)</f>
        <v>62.523425459356787</v>
      </c>
      <c r="G11" s="146">
        <f>_xlfn.STDEV.P(F3:G3)</f>
        <v>9.3205872528144749</v>
      </c>
      <c r="H11" s="121">
        <f>AVERAGE(H3:I3)</f>
        <v>45.172254911978087</v>
      </c>
      <c r="I11" s="146">
        <f>_xlfn.STDEV.P(H3:I3)</f>
        <v>5.5300314657069967</v>
      </c>
      <c r="J11" s="121">
        <f>AVERAGE(J3:K3)</f>
        <v>55.760891618393522</v>
      </c>
      <c r="K11" s="147">
        <f>_xlfn.STDEV.P(J3:K3)</f>
        <v>3.3301697306449753</v>
      </c>
      <c r="L11" s="123">
        <f>AVERAGE(L3:M3)</f>
        <v>35.737700835679924</v>
      </c>
      <c r="M11" s="146">
        <f>_xlfn.STDEV.P(L3:M3)</f>
        <v>3.8280630427635192</v>
      </c>
      <c r="N11" s="121">
        <f>AVERAGE(N3:O3)</f>
        <v>29.35153244760075</v>
      </c>
      <c r="O11" s="146">
        <f>_xlfn.STDEV.P(N3:O3)</f>
        <v>1.074934272002249</v>
      </c>
      <c r="P11" s="121">
        <f>AVERAGE(P3:Q3)</f>
        <v>35.454199745852449</v>
      </c>
      <c r="Q11" s="146">
        <f>_xlfn.STDEV.P(P3:Q3)</f>
        <v>3.4581583951106456</v>
      </c>
      <c r="R11" s="121">
        <f>AVERAGE(R3:S3)</f>
        <v>48.958605387623848</v>
      </c>
      <c r="S11" s="146">
        <f>_xlfn.STDEV.P(R3:S3)</f>
        <v>2.7763976350156341</v>
      </c>
      <c r="T11" s="121">
        <f>AVERAGE(T3:U3)</f>
        <v>69.511988132416633</v>
      </c>
      <c r="U11" s="147">
        <f>_xlfn.STDEV.P(T3:U3)</f>
        <v>15.587704627621916</v>
      </c>
      <c r="V11" s="123">
        <f>AVERAGE(V3:W3)</f>
        <v>63.034108149105094</v>
      </c>
      <c r="W11" s="146">
        <f>_xlfn.STDEV.P(V3:W3)</f>
        <v>0.72767740841157647</v>
      </c>
      <c r="X11" s="121">
        <f>AVERAGE(X3:Y3)</f>
        <v>57.541517338338849</v>
      </c>
      <c r="Y11" s="146">
        <f>_xlfn.STDEV.P(X3:Y3)</f>
        <v>3.0019105796877419</v>
      </c>
      <c r="Z11" s="121">
        <f>AVERAGE(Z3:AA3)</f>
        <v>39.808948569154254</v>
      </c>
      <c r="AA11" s="146">
        <f>_xlfn.STDEV.P(Z3:AA3)</f>
        <v>7.2570436574551289</v>
      </c>
      <c r="AB11" s="121">
        <f>AVERAGE(AB3:AC3)</f>
        <v>58.931381012014512</v>
      </c>
      <c r="AC11" s="146">
        <f>_xlfn.STDEV.P(AB3:AC3)</f>
        <v>2.2057158186758841</v>
      </c>
      <c r="AD11" s="121">
        <f>AVERAGE(AD3:AE3)</f>
        <v>63.239871759883904</v>
      </c>
      <c r="AE11" s="147">
        <f>_xlfn.STDEV.P(AD3:AE3)</f>
        <v>9.7511246429029992</v>
      </c>
    </row>
    <row r="12" spans="1:37" x14ac:dyDescent="0.5">
      <c r="A12" s="4" t="s">
        <v>47</v>
      </c>
      <c r="B12" s="92">
        <f t="shared" ref="B12:B14" si="0">AVERAGE(B4:C4)</f>
        <v>7.3426414162528388</v>
      </c>
      <c r="C12" s="148">
        <f t="shared" ref="C12:C15" si="1">_xlfn.STDEV.P(B4:C4)</f>
        <v>0.20551633270553848</v>
      </c>
      <c r="D12" s="148">
        <f t="shared" ref="D12:D14" si="2">AVERAGE(D4:E4)</f>
        <v>13.152210823156924</v>
      </c>
      <c r="E12" s="148">
        <f t="shared" ref="E12:E15" si="3">_xlfn.STDEV.P(D4:E4)</f>
        <v>0.85132886081775538</v>
      </c>
      <c r="F12" s="93">
        <f t="shared" ref="F12:F14" si="4">AVERAGE(F4:G4)</f>
        <v>16.240464436547057</v>
      </c>
      <c r="G12" s="148">
        <f t="shared" ref="G12:G15" si="5">_xlfn.STDEV.P(F4:G4)</f>
        <v>0.48613223986383147</v>
      </c>
      <c r="H12" s="93">
        <f t="shared" ref="H12:H14" si="6">AVERAGE(H4:I4)</f>
        <v>13.249987524466995</v>
      </c>
      <c r="I12" s="148">
        <f t="shared" ref="I12:I15" si="7">_xlfn.STDEV.P(H4:I4)</f>
        <v>2.1475798708440119</v>
      </c>
      <c r="J12" s="93">
        <f t="shared" ref="J12:J14" si="8">AVERAGE(J4:K4)</f>
        <v>11.903016464571429</v>
      </c>
      <c r="K12" s="149">
        <f t="shared" ref="K12:K15" si="9">_xlfn.STDEV.P(J4:K4)</f>
        <v>0.89738185603332443</v>
      </c>
      <c r="L12" s="92">
        <f t="shared" ref="L12:L15" si="10">AVERAGE(L4:M4)</f>
        <v>9.2309240932909233</v>
      </c>
      <c r="M12" s="148">
        <f t="shared" ref="M12:M14" si="11">_xlfn.STDEV.P(L4:M4)</f>
        <v>0.21446682170919829</v>
      </c>
      <c r="N12" s="93">
        <f>AVERAGE(N4:O4)</f>
        <v>7.8439764420157516</v>
      </c>
      <c r="O12" s="148">
        <f>_xlfn.STDEV.P(N4:O4)</f>
        <v>0.21771532101499558</v>
      </c>
      <c r="P12" s="93">
        <f t="shared" ref="P12:P14" si="12">AVERAGE(P4:Q4)</f>
        <v>11.406318394159801</v>
      </c>
      <c r="Q12" s="148">
        <f t="shared" ref="Q12:Q14" si="13">_xlfn.STDEV.P(P4:Q4)</f>
        <v>1.4104781046195241</v>
      </c>
      <c r="R12" s="93">
        <f t="shared" ref="R12:R14" si="14">AVERAGE(R4:S4)</f>
        <v>10.265514579054146</v>
      </c>
      <c r="S12" s="148">
        <f t="shared" ref="S12:S14" si="15">_xlfn.STDEV.P(R4:S4)</f>
        <v>0.19353144675661049</v>
      </c>
      <c r="T12" s="93">
        <f t="shared" ref="T12:T14" si="16">AVERAGE(T4:U4)</f>
        <v>14.094312446065169</v>
      </c>
      <c r="U12" s="149">
        <f t="shared" ref="U12:U14" si="17">_xlfn.STDEV.P(T4:U4)</f>
        <v>2.616421279846501</v>
      </c>
      <c r="V12" s="92">
        <f>AVERAGE(V4:W4)</f>
        <v>8.5507982452785516</v>
      </c>
      <c r="W12" s="148">
        <f>_xlfn.STDEV.P(V4:W4)</f>
        <v>2.5849830461522671E-2</v>
      </c>
      <c r="X12" s="93">
        <f t="shared" ref="X12:X15" si="18">AVERAGE(X4:Y4)</f>
        <v>10.092323427743452</v>
      </c>
      <c r="Y12" s="148">
        <f t="shared" ref="Y12:Y14" si="19">_xlfn.STDEV.P(X4:Y4)</f>
        <v>1.0008046374447472</v>
      </c>
      <c r="Z12" s="93">
        <f t="shared" ref="Z12:Z15" si="20">AVERAGE(Z4:AA4)</f>
        <v>6.383402228957693</v>
      </c>
      <c r="AA12" s="148">
        <f t="shared" ref="AA12:AA14" si="21">_xlfn.STDEV.P(Z4:AA4)</f>
        <v>1.0242815166568002</v>
      </c>
      <c r="AB12" s="93">
        <f t="shared" ref="AB12:AB15" si="22">AVERAGE(AB4:AC4)</f>
        <v>4.9783155522608231</v>
      </c>
      <c r="AC12" s="148">
        <f t="shared" ref="AC12:AC14" si="23">_xlfn.STDEV.P(AB4:AC4)</f>
        <v>0.4766456952157645</v>
      </c>
      <c r="AD12" s="93">
        <f t="shared" ref="AD12:AD14" si="24">AVERAGE(AD4:AE4)</f>
        <v>4.337109822790298</v>
      </c>
      <c r="AE12" s="149">
        <f t="shared" ref="AE12:AE14" si="25">_xlfn.STDEV.P(AD4:AE4)</f>
        <v>0.98816135111332082</v>
      </c>
    </row>
    <row r="13" spans="1:37" x14ac:dyDescent="0.5">
      <c r="A13" s="4" t="s">
        <v>217</v>
      </c>
      <c r="B13" s="92">
        <f t="shared" si="0"/>
        <v>0.67082209239172741</v>
      </c>
      <c r="C13" s="148">
        <f t="shared" si="1"/>
        <v>0.12089014772743777</v>
      </c>
      <c r="D13" s="148">
        <f t="shared" si="2"/>
        <v>0.35092809138934822</v>
      </c>
      <c r="E13" s="148">
        <f t="shared" si="3"/>
        <v>0.1382079663210862</v>
      </c>
      <c r="F13" s="93">
        <f t="shared" si="4"/>
        <v>0.57943640289035758</v>
      </c>
      <c r="G13" s="148">
        <f t="shared" si="5"/>
        <v>3.660012133558832E-2</v>
      </c>
      <c r="H13" s="93">
        <f t="shared" si="6"/>
        <v>0.24700317510490769</v>
      </c>
      <c r="I13" s="148">
        <f t="shared" si="7"/>
        <v>6.6026863615711626E-2</v>
      </c>
      <c r="J13" s="93">
        <f t="shared" si="8"/>
        <v>0.35927792789927959</v>
      </c>
      <c r="K13" s="149">
        <f t="shared" si="9"/>
        <v>6.9391574641228471E-2</v>
      </c>
      <c r="L13" s="92">
        <f t="shared" si="10"/>
        <v>0.73012126348865292</v>
      </c>
      <c r="M13" s="148">
        <f t="shared" si="11"/>
        <v>8.4663194090143667E-2</v>
      </c>
      <c r="N13" s="93">
        <f>AVERAGE(N5:O5)</f>
        <v>0.73886118207515894</v>
      </c>
      <c r="O13" s="148">
        <f t="shared" ref="O13:O14" si="26">_xlfn.STDEV.P(N5:O5)</f>
        <v>0.20800953198358738</v>
      </c>
      <c r="P13" s="93">
        <f t="shared" si="12"/>
        <v>1.0570540935661823</v>
      </c>
      <c r="Q13" s="148">
        <f t="shared" si="13"/>
        <v>0.2361309585104451</v>
      </c>
      <c r="R13" s="93">
        <f t="shared" si="14"/>
        <v>0.59856306154663852</v>
      </c>
      <c r="S13" s="148">
        <f t="shared" si="15"/>
        <v>0.20847967271785076</v>
      </c>
      <c r="T13" s="93">
        <f t="shared" si="16"/>
        <v>0.22241194024595246</v>
      </c>
      <c r="U13" s="149">
        <f t="shared" si="17"/>
        <v>5.3085426209213485E-2</v>
      </c>
      <c r="V13" s="92">
        <f>AVERAGE(V5:W5)</f>
        <v>0.44101712821684252</v>
      </c>
      <c r="W13" s="148">
        <f t="shared" ref="W13:W14" si="27">_xlfn.STDEV.P(V5:W5)</f>
        <v>8.1577176030065146E-2</v>
      </c>
      <c r="X13" s="93">
        <f t="shared" si="18"/>
        <v>0.42011452162544705</v>
      </c>
      <c r="Y13" s="148">
        <f t="shared" si="19"/>
        <v>1.2541233229537707E-3</v>
      </c>
      <c r="Z13" s="93">
        <f t="shared" si="20"/>
        <v>0.63544129440551633</v>
      </c>
      <c r="AA13" s="148">
        <f t="shared" si="21"/>
        <v>0.10170007990522693</v>
      </c>
      <c r="AB13" s="93">
        <f t="shared" si="22"/>
        <v>0.36437587112815173</v>
      </c>
      <c r="AC13" s="148">
        <f t="shared" si="23"/>
        <v>4.6702116458907768E-2</v>
      </c>
      <c r="AD13" s="93">
        <f t="shared" si="24"/>
        <v>0.33528348167579825</v>
      </c>
      <c r="AE13" s="149">
        <f t="shared" si="25"/>
        <v>3.9721331997498444E-3</v>
      </c>
    </row>
    <row r="14" spans="1:37" x14ac:dyDescent="0.5">
      <c r="A14" s="4" t="s">
        <v>34</v>
      </c>
      <c r="B14" s="92">
        <f t="shared" si="0"/>
        <v>16.153442679487078</v>
      </c>
      <c r="C14" s="148">
        <f t="shared" si="1"/>
        <v>3.3462521934447693</v>
      </c>
      <c r="D14" s="148">
        <f t="shared" si="2"/>
        <v>10.309998527721675</v>
      </c>
      <c r="E14" s="148">
        <f t="shared" si="3"/>
        <v>3.3094339933580206</v>
      </c>
      <c r="F14" s="93">
        <f t="shared" si="4"/>
        <v>12.424585608159973</v>
      </c>
      <c r="G14" s="148">
        <f t="shared" si="5"/>
        <v>0.81317121029089456</v>
      </c>
      <c r="H14" s="93">
        <f t="shared" si="6"/>
        <v>7.9906027771825645</v>
      </c>
      <c r="I14" s="148">
        <f t="shared" si="7"/>
        <v>1.0064673760786109</v>
      </c>
      <c r="J14" s="93">
        <f t="shared" si="8"/>
        <v>8.5279107735194017</v>
      </c>
      <c r="K14" s="149">
        <f t="shared" si="9"/>
        <v>0.4679162655343676</v>
      </c>
      <c r="L14" s="92">
        <f t="shared" si="10"/>
        <v>20.301696716179208</v>
      </c>
      <c r="M14" s="148">
        <f t="shared" si="11"/>
        <v>2.4061082579136412</v>
      </c>
      <c r="N14" s="93">
        <f>AVERAGE(N6:O6)</f>
        <v>15.484567593330343</v>
      </c>
      <c r="O14" s="148">
        <f t="shared" si="26"/>
        <v>2.0214044208560837</v>
      </c>
      <c r="P14" s="93">
        <f t="shared" si="12"/>
        <v>15.7493713104199</v>
      </c>
      <c r="Q14" s="148">
        <f t="shared" si="13"/>
        <v>3.2580073446655877</v>
      </c>
      <c r="R14" s="93">
        <f t="shared" si="14"/>
        <v>12.88495300610365</v>
      </c>
      <c r="S14" s="148">
        <f t="shared" si="15"/>
        <v>1.2928476481376832</v>
      </c>
      <c r="T14" s="93">
        <f t="shared" si="16"/>
        <v>8.9689875362446472</v>
      </c>
      <c r="U14" s="149">
        <f t="shared" si="17"/>
        <v>1.3049090158006529</v>
      </c>
      <c r="V14" s="92">
        <f t="shared" ref="V14:V15" si="28">AVERAGE(V6:W6)</f>
        <v>9.2003340353562439</v>
      </c>
      <c r="W14" s="148">
        <f t="shared" si="27"/>
        <v>1.9803126188616162</v>
      </c>
      <c r="X14" s="93">
        <f t="shared" si="18"/>
        <v>11.187810558542287</v>
      </c>
      <c r="Y14" s="148">
        <f t="shared" si="19"/>
        <v>0.67818299200609466</v>
      </c>
      <c r="Z14" s="93">
        <f t="shared" si="20"/>
        <v>8.972007018078985</v>
      </c>
      <c r="AA14" s="148">
        <f t="shared" si="21"/>
        <v>2.3577414119212787</v>
      </c>
      <c r="AB14" s="93">
        <f>AVERAGE(AB6:AC6)</f>
        <v>5.5555087994478338</v>
      </c>
      <c r="AC14" s="148">
        <f t="shared" si="23"/>
        <v>0.36375254411907942</v>
      </c>
      <c r="AD14" s="93">
        <f t="shared" si="24"/>
        <v>5.7050548705965607</v>
      </c>
      <c r="AE14" s="149">
        <f t="shared" si="25"/>
        <v>0.87038756289925656</v>
      </c>
    </row>
    <row r="15" spans="1:37" x14ac:dyDescent="0.5">
      <c r="A15" s="4" t="s">
        <v>51</v>
      </c>
      <c r="B15" s="95">
        <f>AVERAGE(B7:C7)</f>
        <v>25.801534562582113</v>
      </c>
      <c r="C15" s="150">
        <f t="shared" si="1"/>
        <v>2.5314910797948365</v>
      </c>
      <c r="D15" s="150">
        <f>AVERAGE(D7:E7)</f>
        <v>34.499496483855886</v>
      </c>
      <c r="E15" s="150">
        <f t="shared" si="3"/>
        <v>1.2661127392534439</v>
      </c>
      <c r="F15" s="96">
        <f>AVERAGE(F7:G7)</f>
        <v>20.717035269607948</v>
      </c>
      <c r="G15" s="150">
        <f t="shared" si="5"/>
        <v>1.3722461462520528</v>
      </c>
      <c r="H15" s="96">
        <f>AVERAGE(H7:I7)</f>
        <v>7.9211737069835078</v>
      </c>
      <c r="I15" s="150">
        <f t="shared" si="7"/>
        <v>0.39347976886374214</v>
      </c>
      <c r="J15" s="96">
        <f>AVERAGE(J7:K7)</f>
        <v>13.355469435703345</v>
      </c>
      <c r="K15" s="151">
        <f t="shared" si="9"/>
        <v>1.0005247832362727</v>
      </c>
      <c r="L15" s="95">
        <f t="shared" si="10"/>
        <v>45.915692309939622</v>
      </c>
      <c r="M15" s="150">
        <f>_xlfn.STDEV.P(L7:M7)</f>
        <v>0.68840236554076029</v>
      </c>
      <c r="N15" s="96">
        <f>AVERAGE(N7:O7)</f>
        <v>42.743392431517009</v>
      </c>
      <c r="O15" s="150">
        <f>_xlfn.STDEV.P(N7:O7)</f>
        <v>13.447029613370081</v>
      </c>
      <c r="P15" s="96">
        <f>AVERAGE(P7:Q7)</f>
        <v>19.948034685876706</v>
      </c>
      <c r="Q15" s="150">
        <f>_xlfn.STDEV.P(P7:Q7)</f>
        <v>3.0875781160384266</v>
      </c>
      <c r="R15" s="96">
        <f>AVERAGE(R7:S7)</f>
        <v>27.040679795426833</v>
      </c>
      <c r="S15" s="150">
        <f>_xlfn.STDEV.P(R7:S7)</f>
        <v>1.2618926071397123</v>
      </c>
      <c r="T15" s="96">
        <f>AVERAGE(T7:U7)</f>
        <v>23.527488151895483</v>
      </c>
      <c r="U15" s="151">
        <f>_xlfn.STDEV.P(T7:U7)</f>
        <v>0.16204282784730317</v>
      </c>
      <c r="V15" s="95">
        <f t="shared" si="28"/>
        <v>50.471481485701112</v>
      </c>
      <c r="W15" s="150">
        <f t="shared" ref="W15" si="29">_xlfn.STDEV.P(V7:W7)</f>
        <v>1.1817531011916245</v>
      </c>
      <c r="X15" s="96">
        <f t="shared" si="18"/>
        <v>39.422427611241503</v>
      </c>
      <c r="Y15" s="150">
        <f t="shared" ref="Y15" si="30">_xlfn.STDEV.P(X7:Y7)</f>
        <v>0.7783163348421489</v>
      </c>
      <c r="Z15" s="96">
        <f t="shared" si="20"/>
        <v>24.158122205156424</v>
      </c>
      <c r="AA15" s="150">
        <f t="shared" ref="AA15" si="31">_xlfn.STDEV.P(Z7:AA7)</f>
        <v>0.21077865207422342</v>
      </c>
      <c r="AB15" s="96">
        <f t="shared" si="22"/>
        <v>34.521377975313797</v>
      </c>
      <c r="AC15" s="150">
        <f t="shared" ref="AC15" si="32">_xlfn.STDEV.P(AB7:AC7)</f>
        <v>0.60510020726587754</v>
      </c>
      <c r="AD15" s="96">
        <f>AVERAGE(AD7:AE7)</f>
        <v>44.431797602994095</v>
      </c>
      <c r="AE15" s="151">
        <f t="shared" ref="AE15" si="33">_xlfn.STDEV.P(AD7:AE7)</f>
        <v>2.3619198732436253</v>
      </c>
    </row>
    <row r="16" spans="1:37" x14ac:dyDescent="0.5">
      <c r="V16" s="5"/>
    </row>
    <row r="19" spans="1:34" x14ac:dyDescent="0.5">
      <c r="V19" s="7" t="s">
        <v>144</v>
      </c>
      <c r="AE19"/>
    </row>
    <row r="20" spans="1:34" ht="14.7" thickBot="1" x14ac:dyDescent="0.55000000000000004">
      <c r="AE20"/>
    </row>
    <row r="21" spans="1:34" ht="14.7" thickBot="1" x14ac:dyDescent="0.55000000000000004">
      <c r="A21" s="37"/>
      <c r="B21" s="47" t="s">
        <v>207</v>
      </c>
      <c r="C21" s="47" t="s">
        <v>208</v>
      </c>
      <c r="D21" s="47" t="s">
        <v>209</v>
      </c>
      <c r="E21" s="47" t="s">
        <v>210</v>
      </c>
      <c r="F21" s="47" t="s">
        <v>211</v>
      </c>
      <c r="G21" s="4"/>
      <c r="U21" s="38"/>
      <c r="V21" s="124" t="s">
        <v>123</v>
      </c>
      <c r="W21" s="136" t="s">
        <v>125</v>
      </c>
      <c r="X21" s="125" t="s">
        <v>124</v>
      </c>
      <c r="Y21" s="136" t="s">
        <v>126</v>
      </c>
      <c r="Z21" s="125" t="s">
        <v>127</v>
      </c>
      <c r="AA21" s="136" t="s">
        <v>128</v>
      </c>
      <c r="AB21" s="125" t="s">
        <v>129</v>
      </c>
      <c r="AC21" s="136" t="s">
        <v>130</v>
      </c>
      <c r="AD21" s="125" t="s">
        <v>131</v>
      </c>
      <c r="AE21" s="126" t="s">
        <v>132</v>
      </c>
      <c r="AF21" s="42"/>
      <c r="AG21" s="40"/>
      <c r="AH21" s="40"/>
    </row>
    <row r="22" spans="1:34" x14ac:dyDescent="0.5">
      <c r="A22" s="77" t="s">
        <v>111</v>
      </c>
      <c r="B22" s="41">
        <v>46.786314425366399</v>
      </c>
      <c r="C22" s="41">
        <v>86.3687022049333</v>
      </c>
      <c r="D22" s="41">
        <v>62.523425459356787</v>
      </c>
      <c r="E22" s="41">
        <v>45.172254911978087</v>
      </c>
      <c r="F22" s="41">
        <v>55.760891618393522</v>
      </c>
      <c r="G22" s="181" t="str">
        <f>A11</f>
        <v>Ornithine</v>
      </c>
      <c r="U22" s="38" t="s">
        <v>52</v>
      </c>
      <c r="V22" s="57">
        <f>TTEST(B3:C3,L3:M3,2,3)</f>
        <v>0.16948114948954018</v>
      </c>
      <c r="W22" s="165">
        <f>TTEST(B3:C3,V3:W3,2,3)</f>
        <v>4.1045171404796882E-2</v>
      </c>
      <c r="X22" s="57">
        <f>TTEST(D3:E3,N3:O3,2,3)</f>
        <v>0.14041086477585998</v>
      </c>
      <c r="Y22" s="39">
        <f>TTEST(D3:E3,Z3:AA3,2,3)</f>
        <v>0.11947621717996296</v>
      </c>
      <c r="Z22" s="57">
        <f>TTEST(F3:G3,P3:Q3,2,3)</f>
        <v>0.17917441230439071</v>
      </c>
      <c r="AA22" s="39">
        <f>TTEST(F3:G3,Z3:AA3,2,3)</f>
        <v>0.20199204111713351</v>
      </c>
      <c r="AB22" s="57">
        <f>TTEST(H3:I3,R3:S3,2,3)</f>
        <v>0.62140511036266322</v>
      </c>
      <c r="AC22" s="39">
        <f>TTEST(H3:I3,AB3:AC3,2,3)</f>
        <v>0.20986780655269394</v>
      </c>
      <c r="AD22" s="57">
        <f>TTEST(J3:K3,T3:U3,2,3)</f>
        <v>0.536895425641156</v>
      </c>
      <c r="AE22" s="39">
        <f>TTEST(J3:K3,AD3:AE3,2,3)</f>
        <v>0.58089834596446832</v>
      </c>
      <c r="AF22" s="38"/>
    </row>
    <row r="23" spans="1:34" x14ac:dyDescent="0.5">
      <c r="A23" s="78" t="s">
        <v>251</v>
      </c>
      <c r="B23" s="42">
        <v>35.737700835679924</v>
      </c>
      <c r="C23" s="42">
        <v>28.276598175598508</v>
      </c>
      <c r="D23" s="42">
        <v>35.454199745852449</v>
      </c>
      <c r="E23" s="42">
        <v>48.958605387623848</v>
      </c>
      <c r="F23" s="42">
        <v>69.511988132416633</v>
      </c>
      <c r="G23" s="182"/>
      <c r="Q23" s="4"/>
      <c r="U23" s="38" t="s">
        <v>47</v>
      </c>
      <c r="V23" s="166">
        <f>TTEST(B4:C4,L4:M4,2,3)</f>
        <v>2.3970419030139682E-2</v>
      </c>
      <c r="W23" s="83">
        <f>TTEST(B4:C4,V4:W4,2,3)</f>
        <v>0.10282302829366755</v>
      </c>
      <c r="X23" s="57">
        <f>TTEST(D4:E4,N4:O4,2,3)</f>
        <v>8.4969290412974033E-2</v>
      </c>
      <c r="Y23" s="165">
        <f>TTEST(D4:E4,Z4:AA4,2,3)</f>
        <v>3.9157418558853768E-2</v>
      </c>
      <c r="Z23" s="57">
        <f>TTEST(F4:G4,P4:Q4,2,3)</f>
        <v>0.15139578405077031</v>
      </c>
      <c r="AA23" s="165">
        <f>TTEST(F4:G4,Z4:AA4,2,3)</f>
        <v>3.2926343243328347E-2</v>
      </c>
      <c r="AB23" s="57">
        <f>TTEST(H4:I4,R4:S4,2,3)</f>
        <v>0.3956365595894823</v>
      </c>
      <c r="AC23" s="39">
        <f>TTEST(H4:I4,AB4:AC4,2,3)</f>
        <v>0.14778331945490356</v>
      </c>
      <c r="AD23" s="57">
        <f>TTEST(J4:K4,T4:U4,2,3)</f>
        <v>0.55215871579822307</v>
      </c>
      <c r="AE23" s="165">
        <f>TTEST(J4:K4,AD4:AE4,2,3)</f>
        <v>3.0367064670555156E-2</v>
      </c>
      <c r="AF23" s="38"/>
    </row>
    <row r="24" spans="1:34" ht="14.7" thickBot="1" x14ac:dyDescent="0.55000000000000004">
      <c r="A24" s="79" t="s">
        <v>250</v>
      </c>
      <c r="B24" s="43">
        <v>63.034108149105094</v>
      </c>
      <c r="C24" s="43">
        <v>57.541517338338849</v>
      </c>
      <c r="D24" s="43">
        <v>39.808948569154254</v>
      </c>
      <c r="E24" s="43">
        <v>58.931381012014512</v>
      </c>
      <c r="F24" s="43">
        <v>63.239871759883897</v>
      </c>
      <c r="G24" s="183"/>
      <c r="Q24" s="4"/>
      <c r="U24" s="38" t="s">
        <v>217</v>
      </c>
      <c r="V24" s="57">
        <f>TTEST(B5:C5,L5:M5,2,3)</f>
        <v>0.73065702665872345</v>
      </c>
      <c r="W24" s="83">
        <f>TTEST(B5:C5,V5:W5,2,3)</f>
        <v>0.27240523439022718</v>
      </c>
      <c r="X24" s="57">
        <f>TTEST(D5:E5,N5:O5,2,3)</f>
        <v>0.27824602019228828</v>
      </c>
      <c r="Y24" s="39">
        <f>TTEST(D5:E5,Z5:AA5,2,3)</f>
        <v>0.24994007260596057</v>
      </c>
      <c r="Z24" s="57">
        <f>TTEST(F5:G5,P5:Q5,2,3)</f>
        <v>0.28633113517498832</v>
      </c>
      <c r="AA24" s="39">
        <f>TTEST(F5:G5,Z5:AA5,2,3)</f>
        <v>0.68084010913490101</v>
      </c>
      <c r="AB24" s="57">
        <f>TTEST(H5:I5,R5:S5,2,3)</f>
        <v>0.32294946055602602</v>
      </c>
      <c r="AC24" s="39">
        <f>TTEST(H5:I5,AB5:AC5,2,3)</f>
        <v>0.29656266636994738</v>
      </c>
      <c r="AD24" s="57">
        <f>TTEST(J5:K5,T5:U5,2,3)</f>
        <v>0.26592622886861828</v>
      </c>
      <c r="AE24" s="39">
        <f>TTEST(J5:K5,AD5:AE5,2,3)</f>
        <v>0.78809160287048963</v>
      </c>
      <c r="AF24" s="38"/>
    </row>
    <row r="25" spans="1:34" x14ac:dyDescent="0.5">
      <c r="A25" s="77" t="s">
        <v>111</v>
      </c>
      <c r="B25" s="41">
        <v>7.3426414162528388</v>
      </c>
      <c r="C25" s="41">
        <v>13.152210823156924</v>
      </c>
      <c r="D25" s="41">
        <v>16.240464436547057</v>
      </c>
      <c r="E25" s="41">
        <v>13.249987524466995</v>
      </c>
      <c r="F25" s="41">
        <v>11.903016464571429</v>
      </c>
      <c r="G25" s="181" t="str">
        <f>A12</f>
        <v>Citrulline</v>
      </c>
      <c r="Q25" s="4"/>
      <c r="U25" s="38" t="s">
        <v>34</v>
      </c>
      <c r="V25" s="57">
        <f>TTEST(B6:C6,L6:M6,2,3)</f>
        <v>0.42919179135786745</v>
      </c>
      <c r="W25" s="83">
        <f>TTEST(B6:C6,V6:W6,2,3)</f>
        <v>0.24382296209341456</v>
      </c>
      <c r="X25" s="57">
        <f>TTEST(D6:E6,N6:O6,2,3)</f>
        <v>0.33627614423572344</v>
      </c>
      <c r="Y25" s="39">
        <f>TTEST(D6:E6,Z6:AA6,2,3)</f>
        <v>0.77614135806728557</v>
      </c>
      <c r="Z25" s="57">
        <f>TTEST(F6:G6,P6:Q6,2,3)</f>
        <v>0.48817939441160574</v>
      </c>
      <c r="AA25" s="39">
        <f>TTEST(F6:G6,Z6:AA6,2,3)</f>
        <v>0.36468197361757981</v>
      </c>
      <c r="AB25" s="57">
        <f>TTEST(H6:I6,R6:S6,2,3)</f>
        <v>0.10310572590553455</v>
      </c>
      <c r="AC25" s="39">
        <f>TTEST(H6:I6,AB6:AC6,2,3)</f>
        <v>0.2207878912681745</v>
      </c>
      <c r="AD25" s="57">
        <f>TTEST(J6:K6,T6:U6,2,3)</f>
        <v>0.79519308391423094</v>
      </c>
      <c r="AE25" s="39">
        <f>TTEST(J6:K6,AD6:AE6,2,3)</f>
        <v>0.13926347710220646</v>
      </c>
      <c r="AF25" s="38"/>
    </row>
    <row r="26" spans="1:34" x14ac:dyDescent="0.5">
      <c r="A26" s="78" t="s">
        <v>251</v>
      </c>
      <c r="B26" s="42">
        <v>9.2309240932909233</v>
      </c>
      <c r="C26" s="42">
        <v>7.8439764420157516</v>
      </c>
      <c r="D26" s="42">
        <v>11.406318394159801</v>
      </c>
      <c r="E26" s="42">
        <v>10.265514579054146</v>
      </c>
      <c r="F26" s="42">
        <v>14.094312446065169</v>
      </c>
      <c r="G26" s="182"/>
      <c r="Q26" s="4"/>
      <c r="U26" s="38" t="s">
        <v>51</v>
      </c>
      <c r="V26" s="58">
        <f>TTEST(B7:C7,L7:M7,2,3)</f>
        <v>6.327122140114326E-2</v>
      </c>
      <c r="W26" s="167">
        <f>TTEST(B7:C7,V7:W7,2,3)</f>
        <v>3.293779192580136E-2</v>
      </c>
      <c r="X26" s="58">
        <f>TTEST(D7:E7,N7:O7,2,3)</f>
        <v>0.64968901462213346</v>
      </c>
      <c r="Y26" s="60">
        <f>TTEST(D7:E7,Z7:AA7,2,3)</f>
        <v>7.0814281038467014E-2</v>
      </c>
      <c r="Z26" s="58">
        <f>TTEST(F7:G7,P7:Q7,2,3)</f>
        <v>0.8490314316035138</v>
      </c>
      <c r="AA26" s="60">
        <f>TTEST(F7:G7,Z7:AA7,2,3)</f>
        <v>0.23500542744721767</v>
      </c>
      <c r="AB26" s="168">
        <f>TTEST(H7:I7,R7:S7,2,3)</f>
        <v>2.7563315156647759E-2</v>
      </c>
      <c r="AC26" s="169">
        <f>TTEST(H7:I7,AB7:AC7,2,3)</f>
        <v>1.7181468698894474E-3</v>
      </c>
      <c r="AD26" s="58">
        <f>TTEST(J7:K7,T7:U7,2,3)</f>
        <v>5.6625678781579328E-2</v>
      </c>
      <c r="AE26" s="167">
        <f>TTEST(J7:K7,AD7:AE7,2,3)</f>
        <v>2.4385931925807968E-2</v>
      </c>
      <c r="AF26" s="38"/>
    </row>
    <row r="27" spans="1:34" ht="14.7" thickBot="1" x14ac:dyDescent="0.55000000000000004">
      <c r="A27" s="79" t="s">
        <v>250</v>
      </c>
      <c r="B27" s="43">
        <v>8.5507982452785516</v>
      </c>
      <c r="C27" s="43">
        <v>10.092323427743452</v>
      </c>
      <c r="D27" s="43">
        <v>6.383402228957693</v>
      </c>
      <c r="E27" s="43">
        <v>4.9783155522608231</v>
      </c>
      <c r="F27" s="43">
        <v>4.337109822790298</v>
      </c>
      <c r="G27" s="183"/>
      <c r="U27" s="38"/>
      <c r="V27" s="42"/>
      <c r="W27" s="82"/>
      <c r="X27" s="42"/>
      <c r="Y27" s="42"/>
      <c r="Z27" s="42"/>
      <c r="AA27" s="42"/>
      <c r="AB27" s="42"/>
      <c r="AC27" s="42"/>
      <c r="AD27" s="42"/>
      <c r="AE27" s="42"/>
      <c r="AF27" s="38"/>
    </row>
    <row r="28" spans="1:34" x14ac:dyDescent="0.5">
      <c r="A28" s="77" t="s">
        <v>111</v>
      </c>
      <c r="B28" s="41">
        <v>0.67082209239172741</v>
      </c>
      <c r="C28" s="41">
        <v>0.35092809138934822</v>
      </c>
      <c r="D28" s="41">
        <v>0.57943640289035758</v>
      </c>
      <c r="E28" s="41">
        <v>0.24700317510490769</v>
      </c>
      <c r="F28" s="41">
        <v>0.35927792789927959</v>
      </c>
      <c r="G28" s="181" t="str">
        <f>A13</f>
        <v>Arginosuccinate</v>
      </c>
      <c r="U28" s="38"/>
      <c r="V28" s="38"/>
      <c r="W28" s="38"/>
      <c r="X28" s="38"/>
      <c r="Y28" s="38"/>
      <c r="Z28" s="38"/>
      <c r="AA28" s="38"/>
      <c r="AB28" s="38"/>
      <c r="AC28" s="38"/>
      <c r="AD28" s="42"/>
      <c r="AE28" s="82"/>
      <c r="AF28" s="38"/>
    </row>
    <row r="29" spans="1:34" x14ac:dyDescent="0.5">
      <c r="A29" s="78" t="s">
        <v>251</v>
      </c>
      <c r="B29" s="42">
        <v>0.73012126348865292</v>
      </c>
      <c r="C29" s="42">
        <v>0.73886118207515894</v>
      </c>
      <c r="D29" s="42">
        <v>1.0570540935661823</v>
      </c>
      <c r="E29" s="42">
        <v>0.59856306154663852</v>
      </c>
      <c r="F29" s="42">
        <v>0.22241194024595246</v>
      </c>
      <c r="G29" s="182"/>
      <c r="Q29" s="4"/>
      <c r="U29" s="38"/>
      <c r="V29" s="38"/>
      <c r="W29" s="38"/>
      <c r="X29" s="38"/>
      <c r="Y29" s="38"/>
      <c r="Z29" s="38"/>
      <c r="AA29" s="38"/>
      <c r="AB29" s="38"/>
      <c r="AC29" s="38"/>
      <c r="AD29" s="42"/>
      <c r="AE29" s="82"/>
      <c r="AF29" s="38"/>
    </row>
    <row r="30" spans="1:34" ht="14.7" thickBot="1" x14ac:dyDescent="0.55000000000000004">
      <c r="A30" s="79" t="s">
        <v>250</v>
      </c>
      <c r="B30" s="43">
        <v>0.44101712821684252</v>
      </c>
      <c r="C30" s="43">
        <v>0.42011452162544705</v>
      </c>
      <c r="D30" s="43">
        <v>0.63544129440551633</v>
      </c>
      <c r="E30" s="43">
        <v>0.36437587112815173</v>
      </c>
      <c r="F30" s="43">
        <v>0.33528348167579825</v>
      </c>
      <c r="G30" s="183"/>
      <c r="Q30" s="4"/>
      <c r="U30" s="38"/>
      <c r="V30" s="38"/>
      <c r="W30" s="38"/>
      <c r="X30" s="38"/>
      <c r="Y30" s="38"/>
      <c r="Z30" s="38"/>
      <c r="AA30" s="38"/>
      <c r="AB30" s="38"/>
      <c r="AC30" s="38"/>
      <c r="AD30" s="42"/>
      <c r="AE30" s="82"/>
      <c r="AF30" s="38"/>
    </row>
    <row r="31" spans="1:34" ht="14.7" thickBot="1" x14ac:dyDescent="0.55000000000000004">
      <c r="A31" s="77" t="s">
        <v>111</v>
      </c>
      <c r="B31" s="41">
        <v>16.153442679487078</v>
      </c>
      <c r="C31" s="41">
        <v>10.309998527721675</v>
      </c>
      <c r="D31" s="41">
        <v>12.424585608159973</v>
      </c>
      <c r="E31" s="41">
        <v>7.9906027771825645</v>
      </c>
      <c r="F31" s="41">
        <v>8.5279107735194017</v>
      </c>
      <c r="G31" s="181" t="str">
        <f>A14</f>
        <v>Arginine</v>
      </c>
      <c r="Q31" s="4"/>
      <c r="U31" s="38"/>
      <c r="V31" s="145" t="s">
        <v>138</v>
      </c>
      <c r="W31" s="136" t="s">
        <v>139</v>
      </c>
      <c r="X31" s="136" t="s">
        <v>140</v>
      </c>
      <c r="Y31" s="136" t="s">
        <v>141</v>
      </c>
      <c r="Z31" s="126" t="s">
        <v>142</v>
      </c>
      <c r="AA31" s="38"/>
      <c r="AB31" s="38"/>
      <c r="AC31" s="38"/>
      <c r="AD31" s="42"/>
      <c r="AE31" s="82"/>
      <c r="AF31" s="38"/>
    </row>
    <row r="32" spans="1:34" x14ac:dyDescent="0.5">
      <c r="A32" s="78" t="s">
        <v>251</v>
      </c>
      <c r="B32" s="42">
        <v>20.301696716179208</v>
      </c>
      <c r="C32" s="42">
        <v>15.484567593330343</v>
      </c>
      <c r="D32" s="42">
        <v>15.7493713104199</v>
      </c>
      <c r="E32" s="42">
        <v>12.88495300610365</v>
      </c>
      <c r="F32" s="42">
        <v>8.9689875362446472</v>
      </c>
      <c r="G32" s="182"/>
      <c r="Q32" s="4"/>
      <c r="U32" s="38" t="s">
        <v>52</v>
      </c>
      <c r="V32" s="38">
        <f>TTEST(L3:M3,V3:W3,2,3)</f>
        <v>7.9588004689672559E-2</v>
      </c>
      <c r="W32" s="171">
        <f>TTEST(N3:O3,X3:Y3,2,3)</f>
        <v>4.4196400908948885E-2</v>
      </c>
      <c r="X32" s="38">
        <f>TTEST(P3:Q3,Z3:AA3,2,3)</f>
        <v>0.66020900486556555</v>
      </c>
      <c r="Y32" s="38">
        <f>TTEST(R3:S3,AB3:AC3,2,3)</f>
        <v>0.11264855174225745</v>
      </c>
      <c r="Z32" s="38">
        <f>TTEST(T3:U3,AD3:AE3,2,3)</f>
        <v>0.77087323505251559</v>
      </c>
      <c r="AA32" s="38"/>
      <c r="AB32" s="38"/>
      <c r="AC32" s="38"/>
      <c r="AD32" s="42"/>
      <c r="AE32" s="82"/>
      <c r="AF32" s="38"/>
    </row>
    <row r="33" spans="1:32" ht="14.7" thickBot="1" x14ac:dyDescent="0.55000000000000004">
      <c r="A33" s="79" t="s">
        <v>250</v>
      </c>
      <c r="B33" s="43">
        <v>9.2003340353562439</v>
      </c>
      <c r="C33" s="43">
        <v>11.187810558542287</v>
      </c>
      <c r="D33" s="43">
        <v>8.972007018078985</v>
      </c>
      <c r="E33" s="43">
        <v>5.5555087994478338</v>
      </c>
      <c r="F33" s="43">
        <v>5.7050548705965607</v>
      </c>
      <c r="G33" s="183"/>
      <c r="Q33" s="4"/>
      <c r="U33" s="38" t="s">
        <v>47</v>
      </c>
      <c r="V33" s="38">
        <f t="shared" ref="V33:V36" si="34">TTEST(L4:M4,V4:W4,2,3)</f>
        <v>0.19010496648413755</v>
      </c>
      <c r="W33" s="38">
        <f t="shared" ref="W33:W36" si="35">TTEST(N4:O4,X4:Y4,2,3)</f>
        <v>0.25468604614432527</v>
      </c>
      <c r="X33" s="38">
        <f t="shared" ref="X33:X36" si="36">TTEST(P4:Q4,Z4:AA4,2,3)</f>
        <v>0.11350662412148901</v>
      </c>
      <c r="Y33" s="38">
        <f t="shared" ref="Y33:Y36" si="37">TTEST(R4:S4,AB4:AC4,2,3)</f>
        <v>3.2012123860246433E-2</v>
      </c>
      <c r="Z33" s="38">
        <f t="shared" ref="Z33:Z36" si="38">TTEST(T4:U4,AD4:AE4,2,3)</f>
        <v>0.13306155333823758</v>
      </c>
      <c r="AA33" s="38"/>
      <c r="AB33" s="38"/>
      <c r="AC33" s="38"/>
      <c r="AD33" s="42"/>
      <c r="AE33" s="82"/>
      <c r="AF33" s="38"/>
    </row>
    <row r="34" spans="1:32" x14ac:dyDescent="0.5">
      <c r="A34" s="77" t="s">
        <v>111</v>
      </c>
      <c r="B34" s="41">
        <v>25.801534562582113</v>
      </c>
      <c r="C34" s="41">
        <v>34.499496483855886</v>
      </c>
      <c r="D34" s="41">
        <v>20.717035269607948</v>
      </c>
      <c r="E34" s="41">
        <v>7.9211737069835078</v>
      </c>
      <c r="F34" s="41">
        <v>13.355469435703345</v>
      </c>
      <c r="G34" s="181" t="str">
        <f>A15</f>
        <v>Aspartate</v>
      </c>
      <c r="Q34" s="4"/>
      <c r="U34" s="38" t="s">
        <v>217</v>
      </c>
      <c r="V34" s="38">
        <f t="shared" si="34"/>
        <v>0.13330927633666745</v>
      </c>
      <c r="W34" s="38">
        <f t="shared" si="35"/>
        <v>0.36808023057013883</v>
      </c>
      <c r="X34" s="38">
        <f t="shared" si="36"/>
        <v>0.29675544574934798</v>
      </c>
      <c r="Y34" s="38">
        <f t="shared" si="37"/>
        <v>0.4574942486939354</v>
      </c>
      <c r="Z34" s="38">
        <f t="shared" si="38"/>
        <v>0.27837703498679461</v>
      </c>
      <c r="AA34" s="38"/>
      <c r="AB34" s="38"/>
      <c r="AC34" s="38"/>
      <c r="AD34" s="42"/>
      <c r="AE34" s="82"/>
      <c r="AF34" s="38"/>
    </row>
    <row r="35" spans="1:32" x14ac:dyDescent="0.5">
      <c r="A35" s="78" t="s">
        <v>251</v>
      </c>
      <c r="B35" s="42">
        <v>45.915692309939622</v>
      </c>
      <c r="C35" s="42">
        <v>42.743392431517009</v>
      </c>
      <c r="D35" s="42">
        <v>19.948034685876706</v>
      </c>
      <c r="E35" s="42">
        <v>27.040679795426833</v>
      </c>
      <c r="F35" s="42">
        <v>23.527488151895483</v>
      </c>
      <c r="G35" s="182"/>
      <c r="Q35" s="4"/>
      <c r="U35" s="38" t="s">
        <v>34</v>
      </c>
      <c r="V35" s="38">
        <f t="shared" si="34"/>
        <v>7.4396520550199949E-2</v>
      </c>
      <c r="W35" s="38">
        <f t="shared" si="35"/>
        <v>0.25609702536019358</v>
      </c>
      <c r="X35" s="38">
        <f t="shared" si="36"/>
        <v>0.24593115034869389</v>
      </c>
      <c r="Y35" s="38">
        <f t="shared" si="37"/>
        <v>9.1419711527260084E-2</v>
      </c>
      <c r="Z35" s="38">
        <f t="shared" si="38"/>
        <v>0.19141240325218939</v>
      </c>
      <c r="AA35" s="38"/>
      <c r="AB35" s="38"/>
      <c r="AC35" s="38"/>
      <c r="AD35" s="42"/>
      <c r="AE35" s="82"/>
      <c r="AF35" s="38"/>
    </row>
    <row r="36" spans="1:32" ht="14.7" thickBot="1" x14ac:dyDescent="0.55000000000000004">
      <c r="A36" s="79" t="s">
        <v>250</v>
      </c>
      <c r="B36" s="43">
        <v>50.471481485701098</v>
      </c>
      <c r="C36" s="43">
        <v>39.422427611241503</v>
      </c>
      <c r="D36" s="43">
        <v>24.158122205156424</v>
      </c>
      <c r="E36" s="43">
        <v>34.521377975313797</v>
      </c>
      <c r="F36" s="43">
        <v>44.431797602994095</v>
      </c>
      <c r="G36" s="183"/>
      <c r="Q36" s="4"/>
      <c r="U36" s="38" t="s">
        <v>51</v>
      </c>
      <c r="V36" s="38">
        <f t="shared" si="34"/>
        <v>0.10603899565182763</v>
      </c>
      <c r="W36" s="38">
        <f t="shared" si="35"/>
        <v>0.84590041405119032</v>
      </c>
      <c r="X36" s="38">
        <f t="shared" si="36"/>
        <v>0.40201649931724037</v>
      </c>
      <c r="Y36" s="38">
        <f t="shared" si="37"/>
        <v>6.4306867406393312E-2</v>
      </c>
      <c r="Z36" s="38">
        <f t="shared" si="38"/>
        <v>7.0460021497955758E-2</v>
      </c>
      <c r="AA36" s="38"/>
      <c r="AB36" s="38"/>
      <c r="AC36" s="38"/>
      <c r="AD36" s="42"/>
      <c r="AE36" s="42"/>
      <c r="AF36" s="38"/>
    </row>
    <row r="37" spans="1:32" x14ac:dyDescent="0.5"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42"/>
      <c r="AF37" s="38"/>
    </row>
    <row r="38" spans="1:32" x14ac:dyDescent="0.5"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42"/>
      <c r="AF38" s="38"/>
    </row>
    <row r="74" spans="20:29" x14ac:dyDescent="0.5">
      <c r="W74" s="4"/>
    </row>
    <row r="77" spans="20:29" ht="14.7" thickBot="1" x14ac:dyDescent="0.55000000000000004"/>
    <row r="78" spans="20:29" ht="14.7" thickBot="1" x14ac:dyDescent="0.55000000000000004">
      <c r="T78" s="158" t="s">
        <v>123</v>
      </c>
      <c r="U78" s="159" t="s">
        <v>125</v>
      </c>
      <c r="V78" s="160" t="s">
        <v>124</v>
      </c>
      <c r="W78" s="159" t="s">
        <v>126</v>
      </c>
      <c r="X78" s="160" t="s">
        <v>127</v>
      </c>
      <c r="Y78" s="159" t="s">
        <v>128</v>
      </c>
      <c r="Z78" s="160" t="s">
        <v>129</v>
      </c>
      <c r="AA78" s="159" t="s">
        <v>130</v>
      </c>
      <c r="AB78" s="160" t="s">
        <v>131</v>
      </c>
      <c r="AC78" s="161" t="s">
        <v>132</v>
      </c>
    </row>
    <row r="79" spans="20:29" x14ac:dyDescent="0.5">
      <c r="T79" s="156" t="e">
        <f>TTEST(B60:C60,L60:M60,2,3)</f>
        <v>#DIV/0!</v>
      </c>
      <c r="U79" s="157" t="e">
        <f>TTEST(B60:C60,V60:W60,2,3)</f>
        <v>#DIV/0!</v>
      </c>
      <c r="V79" s="156" t="e">
        <f>TTEST(D60:E60,N60:O60,2,3)</f>
        <v>#DIV/0!</v>
      </c>
      <c r="W79" s="155" t="e">
        <f>TTEST(D60:E60,Z60:AA60,2,3)</f>
        <v>#DIV/0!</v>
      </c>
      <c r="X79" s="156" t="e">
        <f>TTEST(F60:G60,P60:Q60,2,3)</f>
        <v>#DIV/0!</v>
      </c>
      <c r="Y79" s="155" t="e">
        <f>TTEST(F60:G60,Z60:AA60,2,3)</f>
        <v>#DIV/0!</v>
      </c>
      <c r="Z79" s="156" t="e">
        <f>TTEST(H60:I60,R60:S60,2,3)</f>
        <v>#DIV/0!</v>
      </c>
      <c r="AA79" s="155" t="e">
        <f>TTEST(H60:I60,AB60:AC60,2,3)</f>
        <v>#DIV/0!</v>
      </c>
      <c r="AB79" s="156" t="e">
        <f>TTEST(J60:K60,T60:U60,2,3)</f>
        <v>#DIV/0!</v>
      </c>
      <c r="AC79" s="155" t="e">
        <f>TTEST(J60:K60,AD60:AE60,2,3)</f>
        <v>#DIV/0!</v>
      </c>
    </row>
    <row r="80" spans="20:29" ht="14.7" thickBot="1" x14ac:dyDescent="0.55000000000000004">
      <c r="T80" s="4"/>
      <c r="U80" s="4"/>
      <c r="V80" s="4"/>
      <c r="W80" s="4"/>
      <c r="X80" s="4"/>
      <c r="Y80" s="4"/>
      <c r="Z80" s="4"/>
      <c r="AA80" s="4"/>
      <c r="AB80" s="4"/>
      <c r="AC80" s="4"/>
    </row>
    <row r="81" spans="20:29" ht="14.7" thickBot="1" x14ac:dyDescent="0.55000000000000004">
      <c r="T81" s="162" t="s">
        <v>138</v>
      </c>
      <c r="U81" s="163" t="s">
        <v>139</v>
      </c>
      <c r="V81" s="163" t="s">
        <v>140</v>
      </c>
      <c r="W81" s="163" t="s">
        <v>141</v>
      </c>
      <c r="X81" s="164" t="s">
        <v>142</v>
      </c>
      <c r="Y81" s="4"/>
      <c r="Z81" s="4"/>
      <c r="AA81" s="4"/>
      <c r="AB81" s="4"/>
      <c r="AC81" s="4"/>
    </row>
    <row r="82" spans="20:29" x14ac:dyDescent="0.5">
      <c r="T82" s="4" t="e">
        <f>TTEST(L60:M60,V60:W60,2,3)</f>
        <v>#DIV/0!</v>
      </c>
      <c r="U82" s="4" t="e">
        <f>TTEST(N60:O60,X60:Y60,2,3)</f>
        <v>#DIV/0!</v>
      </c>
      <c r="V82" s="4" t="e">
        <f>TTEST(P60:Q60,Z60:AA60,2,3)</f>
        <v>#DIV/0!</v>
      </c>
      <c r="W82" s="4" t="e">
        <f>TTEST(R60:S60,AB60:AC60,2,3)</f>
        <v>#DIV/0!</v>
      </c>
      <c r="X82" s="4" t="e">
        <f>TTEST(T60:U60,AD60:AE60,2,3)</f>
        <v>#DIV/0!</v>
      </c>
      <c r="Y82" s="4"/>
      <c r="Z82" s="4"/>
      <c r="AA82" s="4"/>
      <c r="AB82" s="4"/>
      <c r="AC82" s="4"/>
    </row>
  </sheetData>
  <mergeCells count="5">
    <mergeCell ref="G22:G24"/>
    <mergeCell ref="G25:G27"/>
    <mergeCell ref="G28:G30"/>
    <mergeCell ref="G31:G33"/>
    <mergeCell ref="G34:G36"/>
  </mergeCells>
  <pageMargins left="0.7" right="0.7" top="0.75" bottom="0.75" header="0.3" footer="0.3"/>
  <pageSetup paperSize="9" orientation="portrait" r:id="rId1"/>
  <ignoredErrors>
    <ignoredError sqref="V14:AE15 W11:AE11 W12:AE12 W13:AE1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Metabolites_Raw Data</vt:lpstr>
      <vt:lpstr>Normalisation_Values</vt:lpstr>
      <vt:lpstr>Total_AA</vt:lpstr>
      <vt:lpstr>Statistics</vt:lpstr>
      <vt:lpstr>Urea_cycle</vt:lpstr>
    </vt:vector>
  </TitlesOfParts>
  <Company>URO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Timm</dc:creator>
  <cp:lastModifiedBy>Wolfgang R. Hess</cp:lastModifiedBy>
  <dcterms:created xsi:type="dcterms:W3CDTF">2018-05-02T16:12:57Z</dcterms:created>
  <dcterms:modified xsi:type="dcterms:W3CDTF">2023-07-19T07:22:04Z</dcterms:modified>
</cp:coreProperties>
</file>