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els\Dropbox\CO2_Market_model\"/>
    </mc:Choice>
  </mc:AlternateContent>
  <xr:revisionPtr revIDLastSave="0" documentId="13_ncr:1_{B2834B08-B466-47FF-8B08-A71893D9E7F6}" xr6:coauthVersionLast="36" xr6:coauthVersionMax="47" xr10:uidLastSave="{00000000-0000-0000-0000-000000000000}"/>
  <bookViews>
    <workbookView xWindow="-105" yWindow="-105" windowWidth="23250" windowHeight="12450" firstSheet="2" activeTab="10" xr2:uid="{00000000-000D-0000-FFFF-FFFF00000000}"/>
  </bookViews>
  <sheets>
    <sheet name="Read_Me" sheetId="9" r:id="rId1"/>
    <sheet name="EEZ_carbon_flux_by_territory_bo" sheetId="1" r:id="rId2"/>
    <sheet name="EEZ_Carbon_Flux_Sovereign" sheetId="4" r:id="rId3"/>
    <sheet name="BlueCarbon_Bertram" sheetId="5" r:id="rId4"/>
    <sheet name="ISO3" sheetId="3" r:id="rId5"/>
    <sheet name="EEZ_Area" sheetId="2" r:id="rId6"/>
    <sheet name="EU29" sheetId="6" r:id="rId7"/>
    <sheet name="Top10s" sheetId="7" r:id="rId8"/>
    <sheet name="Top10s Grafik" sheetId="15" r:id="rId9"/>
    <sheet name="Top10s_AttributedSink" sheetId="11" r:id="rId10"/>
    <sheet name="Economic_Sink" sheetId="8" r:id="rId11"/>
    <sheet name="Economic_Sink_Summary" sheetId="16" r:id="rId12"/>
  </sheets>
  <definedNames>
    <definedName name="_xlnm._FilterDatabase" localSheetId="10" hidden="1">Economic_Sink!$B$1:$D$1</definedName>
    <definedName name="_xlnm._FilterDatabase" localSheetId="11" hidden="1">Economic_Sink_Summary!$A$3:$K$3</definedName>
    <definedName name="_xlnm._FilterDatabase" localSheetId="1" hidden="1">EEZ_carbon_flux_by_territory_bo!$A$3:$U$240</definedName>
    <definedName name="_xlnm._FilterDatabase" localSheetId="7" hidden="1">Top10s!$A$5:$O$5</definedName>
  </definedNames>
  <calcPr calcId="191029"/>
</workbook>
</file>

<file path=xl/calcChain.xml><?xml version="1.0" encoding="utf-8"?>
<calcChain xmlns="http://schemas.openxmlformats.org/spreadsheetml/2006/main">
  <c r="AE1" i="4" l="1"/>
  <c r="F1" i="16" l="1"/>
  <c r="H1" i="16"/>
  <c r="J1" i="16"/>
  <c r="D1" i="16"/>
  <c r="C151" i="16"/>
  <c r="B151" i="16"/>
  <c r="C39" i="16"/>
  <c r="B39" i="16"/>
  <c r="C21" i="16"/>
  <c r="B21" i="16"/>
  <c r="C48" i="16"/>
  <c r="B48" i="16"/>
  <c r="C49" i="16"/>
  <c r="B49" i="16"/>
  <c r="C150" i="16"/>
  <c r="B150" i="16"/>
  <c r="C22" i="16"/>
  <c r="B22" i="16"/>
  <c r="C149" i="16"/>
  <c r="B149" i="16"/>
  <c r="C148" i="16"/>
  <c r="B148" i="16"/>
  <c r="C147" i="16"/>
  <c r="B147" i="16"/>
  <c r="C34" i="16"/>
  <c r="B34" i="16"/>
  <c r="C146" i="16"/>
  <c r="B146" i="16"/>
  <c r="C145" i="16"/>
  <c r="B145" i="16"/>
  <c r="C144" i="16"/>
  <c r="B144" i="16"/>
  <c r="C143" i="16"/>
  <c r="B143" i="16"/>
  <c r="C58" i="16"/>
  <c r="B58" i="16"/>
  <c r="C18" i="16"/>
  <c r="B18" i="16"/>
  <c r="C142" i="16"/>
  <c r="B142" i="16"/>
  <c r="C31" i="16"/>
  <c r="B31" i="16"/>
  <c r="C64" i="16"/>
  <c r="B64" i="16"/>
  <c r="C141" i="16"/>
  <c r="B141" i="16"/>
  <c r="C140" i="16"/>
  <c r="B140" i="16"/>
  <c r="C139" i="16"/>
  <c r="B139" i="16"/>
  <c r="C40" i="16"/>
  <c r="B40" i="16"/>
  <c r="C138" i="16"/>
  <c r="B138" i="16"/>
  <c r="C137" i="16"/>
  <c r="B137" i="16"/>
  <c r="C136" i="16"/>
  <c r="B136" i="16"/>
  <c r="C45" i="16"/>
  <c r="B45" i="16"/>
  <c r="C32" i="16"/>
  <c r="B32" i="16"/>
  <c r="C135" i="16"/>
  <c r="B135" i="16"/>
  <c r="C35" i="16"/>
  <c r="B35" i="16"/>
  <c r="C37" i="16"/>
  <c r="B37" i="16"/>
  <c r="C134" i="16"/>
  <c r="B134" i="16"/>
  <c r="C133" i="16"/>
  <c r="B133" i="16"/>
  <c r="C52" i="16"/>
  <c r="B52" i="16"/>
  <c r="C132" i="16"/>
  <c r="B132" i="16"/>
  <c r="C131" i="16"/>
  <c r="B131" i="16"/>
  <c r="C130" i="16"/>
  <c r="B130" i="16"/>
  <c r="C55" i="16"/>
  <c r="B55" i="16"/>
  <c r="C129" i="16"/>
  <c r="B129" i="16"/>
  <c r="C41" i="16"/>
  <c r="B41" i="16"/>
  <c r="C128" i="16"/>
  <c r="B128" i="16"/>
  <c r="C5" i="16"/>
  <c r="B5" i="16"/>
  <c r="C127" i="16"/>
  <c r="B127" i="16"/>
  <c r="C30" i="16"/>
  <c r="B30" i="16"/>
  <c r="C36" i="16"/>
  <c r="B36" i="16"/>
  <c r="C28" i="16"/>
  <c r="B28" i="16"/>
  <c r="C126" i="16"/>
  <c r="B126" i="16"/>
  <c r="C125" i="16"/>
  <c r="B125" i="16"/>
  <c r="C12" i="16"/>
  <c r="B12" i="16"/>
  <c r="C16" i="16"/>
  <c r="B16" i="16"/>
  <c r="C124" i="16"/>
  <c r="B124" i="16"/>
  <c r="C24" i="16"/>
  <c r="B24" i="16"/>
  <c r="C38" i="16"/>
  <c r="B38" i="16"/>
  <c r="C123" i="16"/>
  <c r="B123" i="16"/>
  <c r="C122" i="16"/>
  <c r="B122" i="16"/>
  <c r="C121" i="16"/>
  <c r="B121" i="16"/>
  <c r="C120" i="16"/>
  <c r="B120" i="16"/>
  <c r="C119" i="16"/>
  <c r="B119" i="16"/>
  <c r="C13" i="16"/>
  <c r="B13" i="16"/>
  <c r="C118" i="16"/>
  <c r="B118" i="16"/>
  <c r="C117" i="16"/>
  <c r="B117" i="16"/>
  <c r="C57" i="16"/>
  <c r="B57" i="16"/>
  <c r="C116" i="16"/>
  <c r="B116" i="16"/>
  <c r="C47" i="16"/>
  <c r="B47" i="16"/>
  <c r="C23" i="16"/>
  <c r="B23" i="16"/>
  <c r="C115" i="16"/>
  <c r="B115" i="16"/>
  <c r="C114" i="16"/>
  <c r="B114" i="16"/>
  <c r="C113" i="16"/>
  <c r="B113" i="16"/>
  <c r="C112" i="16"/>
  <c r="B112" i="16"/>
  <c r="C111" i="16"/>
  <c r="B111" i="16"/>
  <c r="C59" i="16"/>
  <c r="B59" i="16"/>
  <c r="C110" i="16"/>
  <c r="B110" i="16"/>
  <c r="C109" i="16"/>
  <c r="B109" i="16"/>
  <c r="C108" i="16"/>
  <c r="B108" i="16"/>
  <c r="C107" i="16"/>
  <c r="B107" i="16"/>
  <c r="C106" i="16"/>
  <c r="B106" i="16"/>
  <c r="C29" i="16"/>
  <c r="B29" i="16"/>
  <c r="C43" i="16"/>
  <c r="B43" i="16"/>
  <c r="C10" i="16"/>
  <c r="B10" i="16"/>
  <c r="C8" i="16"/>
  <c r="B8" i="16"/>
  <c r="C105" i="16"/>
  <c r="B105" i="16"/>
  <c r="C104" i="16"/>
  <c r="B104" i="16"/>
  <c r="C61" i="16"/>
  <c r="B61" i="16"/>
  <c r="C103" i="16"/>
  <c r="B103" i="16"/>
  <c r="C33" i="16"/>
  <c r="B33" i="16"/>
  <c r="C102" i="16"/>
  <c r="B102" i="16"/>
  <c r="C101" i="16"/>
  <c r="B101" i="16"/>
  <c r="C100" i="16"/>
  <c r="B100" i="16"/>
  <c r="C99" i="16"/>
  <c r="B99" i="16"/>
  <c r="C25" i="16"/>
  <c r="B25" i="16"/>
  <c r="C98" i="16"/>
  <c r="B98" i="16"/>
  <c r="C97" i="16"/>
  <c r="B97" i="16"/>
  <c r="C96" i="16"/>
  <c r="B96" i="16"/>
  <c r="C50" i="16"/>
  <c r="B50" i="16"/>
  <c r="C46" i="16"/>
  <c r="B46" i="16"/>
  <c r="C95" i="16"/>
  <c r="B95" i="16"/>
  <c r="C94" i="16"/>
  <c r="B94" i="16"/>
  <c r="C93" i="16"/>
  <c r="B93" i="16"/>
  <c r="C51" i="16"/>
  <c r="B51" i="16"/>
  <c r="C53" i="16"/>
  <c r="B53" i="16"/>
  <c r="C63" i="16"/>
  <c r="B63" i="16"/>
  <c r="C92" i="16"/>
  <c r="B92" i="16"/>
  <c r="C91" i="16"/>
  <c r="B91" i="16"/>
  <c r="C19" i="16"/>
  <c r="B19" i="16"/>
  <c r="C90" i="16"/>
  <c r="B90" i="16"/>
  <c r="C89" i="16"/>
  <c r="B89" i="16"/>
  <c r="C88" i="16"/>
  <c r="B88" i="16"/>
  <c r="C87" i="16"/>
  <c r="B87" i="16"/>
  <c r="C86" i="16"/>
  <c r="B86" i="16"/>
  <c r="C85" i="16"/>
  <c r="B85" i="16"/>
  <c r="C84" i="16"/>
  <c r="B84" i="16"/>
  <c r="C83" i="16"/>
  <c r="B83" i="16"/>
  <c r="C82" i="16"/>
  <c r="B82" i="16"/>
  <c r="C6" i="16"/>
  <c r="B6" i="16"/>
  <c r="C81" i="16"/>
  <c r="B81" i="16"/>
  <c r="C80" i="16"/>
  <c r="B80" i="16"/>
  <c r="C60" i="16"/>
  <c r="B60" i="16"/>
  <c r="C79" i="16"/>
  <c r="B79" i="16"/>
  <c r="C27" i="16"/>
  <c r="B27" i="16"/>
  <c r="C78" i="16"/>
  <c r="B78" i="16"/>
  <c r="C77" i="16"/>
  <c r="B77" i="16"/>
  <c r="C76" i="16"/>
  <c r="B76" i="16"/>
  <c r="C26" i="16"/>
  <c r="B26" i="16"/>
  <c r="C17" i="16"/>
  <c r="B17" i="16"/>
  <c r="C75" i="16"/>
  <c r="B75" i="16"/>
  <c r="C9" i="16"/>
  <c r="B9" i="16"/>
  <c r="C54" i="16"/>
  <c r="B54" i="16"/>
  <c r="C74" i="16"/>
  <c r="B74" i="16"/>
  <c r="C44" i="16"/>
  <c r="B44" i="16"/>
  <c r="C73" i="16"/>
  <c r="B73" i="16"/>
  <c r="C72" i="16"/>
  <c r="B72" i="16"/>
  <c r="C71" i="16"/>
  <c r="B71" i="16"/>
  <c r="C70" i="16"/>
  <c r="B70" i="16"/>
  <c r="C62" i="16"/>
  <c r="B62" i="16"/>
  <c r="C56" i="16"/>
  <c r="B56" i="16"/>
  <c r="C66" i="16"/>
  <c r="B66" i="16"/>
  <c r="C7" i="16"/>
  <c r="B7" i="16"/>
  <c r="C69" i="16"/>
  <c r="B69" i="16"/>
  <c r="C20" i="16"/>
  <c r="B20" i="16"/>
  <c r="C42" i="16"/>
  <c r="B42" i="16"/>
  <c r="C14" i="16"/>
  <c r="B14" i="16"/>
  <c r="C68" i="16"/>
  <c r="B68" i="16"/>
  <c r="C11" i="16"/>
  <c r="B11" i="16"/>
  <c r="C15" i="16"/>
  <c r="B15" i="16"/>
  <c r="C65" i="16"/>
  <c r="B65" i="16"/>
  <c r="C67" i="16"/>
  <c r="B67" i="16"/>
  <c r="T40" i="7"/>
  <c r="T48" i="7"/>
  <c r="S48" i="7"/>
  <c r="T39" i="7"/>
  <c r="T41" i="7"/>
  <c r="T42" i="7"/>
  <c r="T43" i="7"/>
  <c r="T44" i="7"/>
  <c r="T45" i="7"/>
  <c r="T46" i="7"/>
  <c r="T47" i="7"/>
  <c r="T38" i="7"/>
  <c r="S39" i="7"/>
  <c r="S41" i="7"/>
  <c r="S42" i="7"/>
  <c r="S43" i="7"/>
  <c r="S44" i="7"/>
  <c r="S45" i="7"/>
  <c r="S46" i="7"/>
  <c r="S47" i="7"/>
  <c r="S38" i="7"/>
  <c r="U29" i="7"/>
  <c r="U30" i="7"/>
  <c r="U31" i="7"/>
  <c r="U32" i="7"/>
  <c r="U33" i="7"/>
  <c r="U34" i="7"/>
  <c r="U35" i="7"/>
  <c r="U36" i="7"/>
  <c r="U37" i="7"/>
  <c r="U28" i="7"/>
  <c r="V29" i="7"/>
  <c r="V30" i="7"/>
  <c r="V31" i="7"/>
  <c r="V32" i="7"/>
  <c r="V33" i="7"/>
  <c r="V34" i="7"/>
  <c r="V35" i="7"/>
  <c r="V36" i="7"/>
  <c r="V37" i="7"/>
  <c r="V28" i="7"/>
  <c r="K12" i="7"/>
  <c r="L12" i="7" s="1"/>
  <c r="J12" i="7"/>
  <c r="I12" i="7"/>
  <c r="H12" i="7"/>
  <c r="G12" i="7"/>
  <c r="F12" i="7"/>
  <c r="E12" i="7"/>
  <c r="D12" i="7"/>
  <c r="C12" i="7"/>
  <c r="B12" i="7"/>
  <c r="K118" i="7"/>
  <c r="L118" i="7" s="1"/>
  <c r="J118" i="7"/>
  <c r="I118" i="7"/>
  <c r="H118" i="7"/>
  <c r="G118" i="7"/>
  <c r="F118" i="7"/>
  <c r="E118" i="7"/>
  <c r="D118" i="7"/>
  <c r="C118" i="7"/>
  <c r="B118" i="7"/>
  <c r="K136" i="7"/>
  <c r="L136" i="7" s="1"/>
  <c r="J136" i="7"/>
  <c r="I136" i="7"/>
  <c r="H136" i="7"/>
  <c r="G136" i="7"/>
  <c r="F136" i="7"/>
  <c r="E136" i="7"/>
  <c r="D136" i="7"/>
  <c r="C136" i="7"/>
  <c r="B136" i="7"/>
  <c r="K109" i="7"/>
  <c r="L109" i="7" s="1"/>
  <c r="J109" i="7"/>
  <c r="I109" i="7"/>
  <c r="H109" i="7"/>
  <c r="G109" i="7"/>
  <c r="F109" i="7"/>
  <c r="E109" i="7"/>
  <c r="D109" i="7"/>
  <c r="C109" i="7"/>
  <c r="B109" i="7"/>
  <c r="K108" i="7"/>
  <c r="L108" i="7" s="1"/>
  <c r="J108" i="7"/>
  <c r="I108" i="7"/>
  <c r="H108" i="7"/>
  <c r="G108" i="7"/>
  <c r="F108" i="7"/>
  <c r="E108" i="7"/>
  <c r="D108" i="7"/>
  <c r="C108" i="7"/>
  <c r="B108" i="7"/>
  <c r="K54" i="7"/>
  <c r="L54" i="7" s="1"/>
  <c r="J54" i="7"/>
  <c r="I54" i="7"/>
  <c r="H54" i="7"/>
  <c r="G54" i="7"/>
  <c r="F54" i="7"/>
  <c r="E54" i="7"/>
  <c r="D54" i="7"/>
  <c r="C54" i="7"/>
  <c r="B54" i="7"/>
  <c r="K135" i="7"/>
  <c r="L135" i="7" s="1"/>
  <c r="J135" i="7"/>
  <c r="I135" i="7"/>
  <c r="H135" i="7"/>
  <c r="G135" i="7"/>
  <c r="F135" i="7"/>
  <c r="E135" i="7"/>
  <c r="D135" i="7"/>
  <c r="C135" i="7"/>
  <c r="B135" i="7"/>
  <c r="K74" i="7"/>
  <c r="L74" i="7" s="1"/>
  <c r="J74" i="7"/>
  <c r="I74" i="7"/>
  <c r="H74" i="7"/>
  <c r="G74" i="7"/>
  <c r="F74" i="7"/>
  <c r="E74" i="7"/>
  <c r="D74" i="7"/>
  <c r="C74" i="7"/>
  <c r="B74" i="7"/>
  <c r="K72" i="7"/>
  <c r="L72" i="7" s="1"/>
  <c r="J72" i="7"/>
  <c r="I72" i="7"/>
  <c r="H72" i="7"/>
  <c r="G72" i="7"/>
  <c r="F72" i="7"/>
  <c r="E72" i="7"/>
  <c r="D72" i="7"/>
  <c r="C72" i="7"/>
  <c r="B72" i="7"/>
  <c r="K32" i="7"/>
  <c r="L32" i="7" s="1"/>
  <c r="J32" i="7"/>
  <c r="I32" i="7"/>
  <c r="H32" i="7"/>
  <c r="G32" i="7"/>
  <c r="F32" i="7"/>
  <c r="E32" i="7"/>
  <c r="D32" i="7"/>
  <c r="C32" i="7"/>
  <c r="B32" i="7"/>
  <c r="K123" i="7"/>
  <c r="L123" i="7" s="1"/>
  <c r="J123" i="7"/>
  <c r="I123" i="7"/>
  <c r="H123" i="7"/>
  <c r="G123" i="7"/>
  <c r="F123" i="7"/>
  <c r="E123" i="7"/>
  <c r="D123" i="7"/>
  <c r="C123" i="7"/>
  <c r="B123" i="7"/>
  <c r="K75" i="7"/>
  <c r="L75" i="7" s="1"/>
  <c r="J75" i="7"/>
  <c r="I75" i="7"/>
  <c r="H75" i="7"/>
  <c r="G75" i="7"/>
  <c r="F75" i="7"/>
  <c r="E75" i="7"/>
  <c r="D75" i="7"/>
  <c r="C75" i="7"/>
  <c r="B75" i="7"/>
  <c r="K68" i="7"/>
  <c r="L68" i="7" s="1"/>
  <c r="J68" i="7"/>
  <c r="I68" i="7"/>
  <c r="H68" i="7"/>
  <c r="G68" i="7"/>
  <c r="F68" i="7"/>
  <c r="E68" i="7"/>
  <c r="D68" i="7"/>
  <c r="C68" i="7"/>
  <c r="B68" i="7"/>
  <c r="K44" i="7"/>
  <c r="L44" i="7" s="1"/>
  <c r="J44" i="7"/>
  <c r="I44" i="7"/>
  <c r="H44" i="7"/>
  <c r="G44" i="7"/>
  <c r="F44" i="7"/>
  <c r="E44" i="7"/>
  <c r="D44" i="7"/>
  <c r="C44" i="7"/>
  <c r="B44" i="7"/>
  <c r="K18" i="7"/>
  <c r="L18" i="7" s="1"/>
  <c r="J18" i="7"/>
  <c r="I18" i="7"/>
  <c r="H18" i="7"/>
  <c r="G18" i="7"/>
  <c r="F18" i="7"/>
  <c r="E18" i="7"/>
  <c r="D18" i="7"/>
  <c r="C18" i="7"/>
  <c r="B18" i="7"/>
  <c r="K99" i="7"/>
  <c r="L99" i="7" s="1"/>
  <c r="J99" i="7"/>
  <c r="I99" i="7"/>
  <c r="H99" i="7"/>
  <c r="G99" i="7"/>
  <c r="F99" i="7"/>
  <c r="E99" i="7"/>
  <c r="D99" i="7"/>
  <c r="C99" i="7"/>
  <c r="B99" i="7"/>
  <c r="K139" i="7"/>
  <c r="L139" i="7" s="1"/>
  <c r="J139" i="7"/>
  <c r="I139" i="7"/>
  <c r="H139" i="7"/>
  <c r="G139" i="7"/>
  <c r="F139" i="7"/>
  <c r="E139" i="7"/>
  <c r="D139" i="7"/>
  <c r="C139" i="7"/>
  <c r="B139" i="7"/>
  <c r="K11" i="7"/>
  <c r="L11" i="7" s="1"/>
  <c r="J11" i="7"/>
  <c r="I11" i="7"/>
  <c r="H11" i="7"/>
  <c r="G11" i="7"/>
  <c r="F11" i="7"/>
  <c r="N11" i="7" s="1"/>
  <c r="E11" i="7"/>
  <c r="D11" i="7"/>
  <c r="C11" i="7"/>
  <c r="B11" i="7"/>
  <c r="K126" i="7"/>
  <c r="L126" i="7" s="1"/>
  <c r="J126" i="7"/>
  <c r="I126" i="7"/>
  <c r="H126" i="7"/>
  <c r="G126" i="7"/>
  <c r="F126" i="7"/>
  <c r="E126" i="7"/>
  <c r="D126" i="7"/>
  <c r="C126" i="7"/>
  <c r="B126" i="7"/>
  <c r="K93" i="7"/>
  <c r="L93" i="7" s="1"/>
  <c r="J93" i="7"/>
  <c r="I93" i="7"/>
  <c r="H93" i="7"/>
  <c r="G93" i="7"/>
  <c r="F93" i="7"/>
  <c r="E93" i="7"/>
  <c r="D93" i="7"/>
  <c r="C93" i="7"/>
  <c r="B93" i="7"/>
  <c r="K63" i="7"/>
  <c r="L63" i="7" s="1"/>
  <c r="J63" i="7"/>
  <c r="I63" i="7"/>
  <c r="H63" i="7"/>
  <c r="G63" i="7"/>
  <c r="F63" i="7"/>
  <c r="E63" i="7"/>
  <c r="D63" i="7"/>
  <c r="C63" i="7"/>
  <c r="B63" i="7"/>
  <c r="K9" i="7"/>
  <c r="L9" i="7" s="1"/>
  <c r="J9" i="7"/>
  <c r="I9" i="7"/>
  <c r="H9" i="7"/>
  <c r="G9" i="7"/>
  <c r="F9" i="7"/>
  <c r="E9" i="7"/>
  <c r="D9" i="7"/>
  <c r="C9" i="7"/>
  <c r="B9" i="7"/>
  <c r="K40" i="7"/>
  <c r="L40" i="7" s="1"/>
  <c r="J40" i="7"/>
  <c r="I40" i="7"/>
  <c r="H40" i="7"/>
  <c r="G40" i="7"/>
  <c r="F40" i="7"/>
  <c r="E40" i="7"/>
  <c r="D40" i="7"/>
  <c r="C40" i="7"/>
  <c r="B40" i="7"/>
  <c r="K117" i="7"/>
  <c r="L117" i="7" s="1"/>
  <c r="J117" i="7"/>
  <c r="I117" i="7"/>
  <c r="H117" i="7"/>
  <c r="G117" i="7"/>
  <c r="F117" i="7"/>
  <c r="E117" i="7"/>
  <c r="D117" i="7"/>
  <c r="C117" i="7"/>
  <c r="B117" i="7"/>
  <c r="K60" i="7"/>
  <c r="L60" i="7" s="1"/>
  <c r="J60" i="7"/>
  <c r="I60" i="7"/>
  <c r="H60" i="7"/>
  <c r="G60" i="7"/>
  <c r="F60" i="7"/>
  <c r="E60" i="7"/>
  <c r="D60" i="7"/>
  <c r="C60" i="7"/>
  <c r="B60" i="7"/>
  <c r="K76" i="7"/>
  <c r="L76" i="7" s="1"/>
  <c r="J76" i="7"/>
  <c r="I76" i="7"/>
  <c r="H76" i="7"/>
  <c r="G76" i="7"/>
  <c r="F76" i="7"/>
  <c r="E76" i="7"/>
  <c r="D76" i="7"/>
  <c r="C76" i="7"/>
  <c r="B76" i="7"/>
  <c r="K87" i="7"/>
  <c r="L87" i="7" s="1"/>
  <c r="J87" i="7"/>
  <c r="I87" i="7"/>
  <c r="H87" i="7"/>
  <c r="M87" i="7" s="1"/>
  <c r="G87" i="7"/>
  <c r="F87" i="7"/>
  <c r="E87" i="7"/>
  <c r="D87" i="7"/>
  <c r="C87" i="7"/>
  <c r="B87" i="7"/>
  <c r="K112" i="7"/>
  <c r="L112" i="7" s="1"/>
  <c r="J112" i="7"/>
  <c r="I112" i="7"/>
  <c r="H112" i="7"/>
  <c r="G112" i="7"/>
  <c r="F112" i="7"/>
  <c r="E112" i="7"/>
  <c r="D112" i="7"/>
  <c r="C112" i="7"/>
  <c r="B112" i="7"/>
  <c r="K125" i="7"/>
  <c r="L125" i="7" s="1"/>
  <c r="J125" i="7"/>
  <c r="I125" i="7"/>
  <c r="H125" i="7"/>
  <c r="G125" i="7"/>
  <c r="F125" i="7"/>
  <c r="E125" i="7"/>
  <c r="D125" i="7"/>
  <c r="C125" i="7"/>
  <c r="B125" i="7"/>
  <c r="K78" i="7"/>
  <c r="L78" i="7" s="1"/>
  <c r="J78" i="7"/>
  <c r="I78" i="7"/>
  <c r="H78" i="7"/>
  <c r="M78" i="7" s="1"/>
  <c r="G78" i="7"/>
  <c r="F78" i="7"/>
  <c r="E78" i="7"/>
  <c r="D78" i="7"/>
  <c r="C78" i="7"/>
  <c r="B78" i="7"/>
  <c r="K122" i="7"/>
  <c r="L122" i="7" s="1"/>
  <c r="J122" i="7"/>
  <c r="I122" i="7"/>
  <c r="H122" i="7"/>
  <c r="G122" i="7"/>
  <c r="F122" i="7"/>
  <c r="E122" i="7"/>
  <c r="D122" i="7"/>
  <c r="C122" i="7"/>
  <c r="B122" i="7"/>
  <c r="L120" i="7"/>
  <c r="K120" i="7"/>
  <c r="J120" i="7"/>
  <c r="I120" i="7"/>
  <c r="H120" i="7"/>
  <c r="G120" i="7"/>
  <c r="F120" i="7"/>
  <c r="E120" i="7"/>
  <c r="D120" i="7"/>
  <c r="C120" i="7"/>
  <c r="B120" i="7"/>
  <c r="K42" i="7"/>
  <c r="L42" i="7" s="1"/>
  <c r="J42" i="7"/>
  <c r="I42" i="7"/>
  <c r="H42" i="7"/>
  <c r="M42" i="7" s="1"/>
  <c r="G42" i="7"/>
  <c r="F42" i="7"/>
  <c r="E42" i="7"/>
  <c r="D42" i="7"/>
  <c r="C42" i="7"/>
  <c r="B42" i="7"/>
  <c r="K90" i="7"/>
  <c r="L90" i="7" s="1"/>
  <c r="J90" i="7"/>
  <c r="I90" i="7"/>
  <c r="H90" i="7"/>
  <c r="G90" i="7"/>
  <c r="F90" i="7"/>
  <c r="E90" i="7"/>
  <c r="D90" i="7"/>
  <c r="C90" i="7"/>
  <c r="B90" i="7"/>
  <c r="K105" i="7"/>
  <c r="L105" i="7" s="1"/>
  <c r="O105" i="7" s="1"/>
  <c r="J105" i="7"/>
  <c r="I105" i="7"/>
  <c r="H105" i="7"/>
  <c r="G105" i="7"/>
  <c r="F105" i="7"/>
  <c r="E105" i="7"/>
  <c r="D105" i="7"/>
  <c r="C105" i="7"/>
  <c r="B105" i="7"/>
  <c r="K30" i="7"/>
  <c r="L30" i="7" s="1"/>
  <c r="J30" i="7"/>
  <c r="I30" i="7"/>
  <c r="H30" i="7"/>
  <c r="G30" i="7"/>
  <c r="F30" i="7"/>
  <c r="E30" i="7"/>
  <c r="D30" i="7"/>
  <c r="C30" i="7"/>
  <c r="B30" i="7"/>
  <c r="K20" i="7"/>
  <c r="L20" i="7" s="1"/>
  <c r="J20" i="7"/>
  <c r="I20" i="7"/>
  <c r="H20" i="7"/>
  <c r="G20" i="7"/>
  <c r="F20" i="7"/>
  <c r="E20" i="7"/>
  <c r="D20" i="7"/>
  <c r="C20" i="7"/>
  <c r="B20" i="7"/>
  <c r="K52" i="7"/>
  <c r="L52" i="7" s="1"/>
  <c r="J52" i="7"/>
  <c r="I52" i="7"/>
  <c r="H52" i="7"/>
  <c r="G52" i="7"/>
  <c r="F52" i="7"/>
  <c r="E52" i="7"/>
  <c r="D52" i="7"/>
  <c r="C52" i="7"/>
  <c r="B52" i="7"/>
  <c r="K102" i="7"/>
  <c r="L102" i="7" s="1"/>
  <c r="J102" i="7"/>
  <c r="I102" i="7"/>
  <c r="H102" i="7"/>
  <c r="G102" i="7"/>
  <c r="F102" i="7"/>
  <c r="E102" i="7"/>
  <c r="D102" i="7"/>
  <c r="C102" i="7"/>
  <c r="B102" i="7"/>
  <c r="K22" i="7"/>
  <c r="L22" i="7" s="1"/>
  <c r="J22" i="7"/>
  <c r="I22" i="7"/>
  <c r="H22" i="7"/>
  <c r="G22" i="7"/>
  <c r="F22" i="7"/>
  <c r="E22" i="7"/>
  <c r="D22" i="7"/>
  <c r="C22" i="7"/>
  <c r="B22" i="7"/>
  <c r="K116" i="7"/>
  <c r="L116" i="7" s="1"/>
  <c r="J116" i="7"/>
  <c r="I116" i="7"/>
  <c r="H116" i="7"/>
  <c r="G116" i="7"/>
  <c r="F116" i="7"/>
  <c r="E116" i="7"/>
  <c r="D116" i="7"/>
  <c r="C116" i="7"/>
  <c r="B116" i="7"/>
  <c r="K77" i="7"/>
  <c r="L77" i="7" s="1"/>
  <c r="J77" i="7"/>
  <c r="I77" i="7"/>
  <c r="H77" i="7"/>
  <c r="G77" i="7"/>
  <c r="F77" i="7"/>
  <c r="E77" i="7"/>
  <c r="D77" i="7"/>
  <c r="C77" i="7"/>
  <c r="B77" i="7"/>
  <c r="K152" i="7"/>
  <c r="L152" i="7" s="1"/>
  <c r="J152" i="7"/>
  <c r="I152" i="7"/>
  <c r="H152" i="7"/>
  <c r="G152" i="7"/>
  <c r="F152" i="7"/>
  <c r="E152" i="7"/>
  <c r="D152" i="7"/>
  <c r="C152" i="7"/>
  <c r="B152" i="7"/>
  <c r="K16" i="7"/>
  <c r="L16" i="7" s="1"/>
  <c r="J16" i="7"/>
  <c r="I16" i="7"/>
  <c r="H16" i="7"/>
  <c r="G16" i="7"/>
  <c r="F16" i="7"/>
  <c r="E16" i="7"/>
  <c r="D16" i="7"/>
  <c r="C16" i="7"/>
  <c r="B16" i="7"/>
  <c r="K127" i="7"/>
  <c r="L127" i="7" s="1"/>
  <c r="J127" i="7"/>
  <c r="I127" i="7"/>
  <c r="H127" i="7"/>
  <c r="G127" i="7"/>
  <c r="F127" i="7"/>
  <c r="E127" i="7"/>
  <c r="D127" i="7"/>
  <c r="C127" i="7"/>
  <c r="B127" i="7"/>
  <c r="K121" i="7"/>
  <c r="L121" i="7" s="1"/>
  <c r="J121" i="7"/>
  <c r="I121" i="7"/>
  <c r="H121" i="7"/>
  <c r="G121" i="7"/>
  <c r="F121" i="7"/>
  <c r="E121" i="7"/>
  <c r="D121" i="7"/>
  <c r="C121" i="7"/>
  <c r="B121" i="7"/>
  <c r="K129" i="7"/>
  <c r="L129" i="7" s="1"/>
  <c r="J129" i="7"/>
  <c r="I129" i="7"/>
  <c r="H129" i="7"/>
  <c r="G129" i="7"/>
  <c r="F129" i="7"/>
  <c r="E129" i="7"/>
  <c r="D129" i="7"/>
  <c r="C129" i="7"/>
  <c r="B129" i="7"/>
  <c r="K67" i="7"/>
  <c r="L67" i="7" s="1"/>
  <c r="J67" i="7"/>
  <c r="I67" i="7"/>
  <c r="H67" i="7"/>
  <c r="G67" i="7"/>
  <c r="F67" i="7"/>
  <c r="E67" i="7"/>
  <c r="D67" i="7"/>
  <c r="C67" i="7"/>
  <c r="B67" i="7"/>
  <c r="K24" i="7"/>
  <c r="L24" i="7" s="1"/>
  <c r="J24" i="7"/>
  <c r="I24" i="7"/>
  <c r="H24" i="7"/>
  <c r="G24" i="7"/>
  <c r="F24" i="7"/>
  <c r="E24" i="7"/>
  <c r="D24" i="7"/>
  <c r="C24" i="7"/>
  <c r="B24" i="7"/>
  <c r="K145" i="7"/>
  <c r="L145" i="7" s="1"/>
  <c r="J145" i="7"/>
  <c r="I145" i="7"/>
  <c r="H145" i="7"/>
  <c r="G145" i="7"/>
  <c r="F145" i="7"/>
  <c r="E145" i="7"/>
  <c r="D145" i="7"/>
  <c r="C145" i="7"/>
  <c r="B145" i="7"/>
  <c r="K141" i="7"/>
  <c r="L141" i="7" s="1"/>
  <c r="J141" i="7"/>
  <c r="I141" i="7"/>
  <c r="H141" i="7"/>
  <c r="G141" i="7"/>
  <c r="F141" i="7"/>
  <c r="E141" i="7"/>
  <c r="D141" i="7"/>
  <c r="C141" i="7"/>
  <c r="B141" i="7"/>
  <c r="K38" i="7"/>
  <c r="L38" i="7" s="1"/>
  <c r="J38" i="7"/>
  <c r="I38" i="7"/>
  <c r="H38" i="7"/>
  <c r="G38" i="7"/>
  <c r="F38" i="7"/>
  <c r="E38" i="7"/>
  <c r="D38" i="7"/>
  <c r="C38" i="7"/>
  <c r="B38" i="7"/>
  <c r="K133" i="7"/>
  <c r="L133" i="7" s="1"/>
  <c r="J133" i="7"/>
  <c r="I133" i="7"/>
  <c r="H133" i="7"/>
  <c r="G133" i="7"/>
  <c r="F133" i="7"/>
  <c r="E133" i="7"/>
  <c r="D133" i="7"/>
  <c r="C133" i="7"/>
  <c r="B133" i="7"/>
  <c r="K119" i="7"/>
  <c r="L119" i="7" s="1"/>
  <c r="O119" i="7" s="1"/>
  <c r="J119" i="7"/>
  <c r="I119" i="7"/>
  <c r="H119" i="7"/>
  <c r="M119" i="7" s="1"/>
  <c r="G119" i="7"/>
  <c r="F119" i="7"/>
  <c r="E119" i="7"/>
  <c r="D119" i="7"/>
  <c r="C119" i="7"/>
  <c r="B119" i="7"/>
  <c r="K79" i="7"/>
  <c r="L79" i="7" s="1"/>
  <c r="J79" i="7"/>
  <c r="I79" i="7"/>
  <c r="H79" i="7"/>
  <c r="G79" i="7"/>
  <c r="F79" i="7"/>
  <c r="E79" i="7"/>
  <c r="D79" i="7"/>
  <c r="C79" i="7"/>
  <c r="B79" i="7"/>
  <c r="K65" i="7"/>
  <c r="L65" i="7" s="1"/>
  <c r="J65" i="7"/>
  <c r="I65" i="7"/>
  <c r="H65" i="7"/>
  <c r="G65" i="7"/>
  <c r="F65" i="7"/>
  <c r="E65" i="7"/>
  <c r="D65" i="7"/>
  <c r="C65" i="7"/>
  <c r="B65" i="7"/>
  <c r="K85" i="7"/>
  <c r="L85" i="7" s="1"/>
  <c r="J85" i="7"/>
  <c r="I85" i="7"/>
  <c r="H85" i="7"/>
  <c r="G85" i="7"/>
  <c r="F85" i="7"/>
  <c r="E85" i="7"/>
  <c r="D85" i="7"/>
  <c r="C85" i="7"/>
  <c r="B85" i="7"/>
  <c r="K89" i="7"/>
  <c r="L89" i="7" s="1"/>
  <c r="J89" i="7"/>
  <c r="I89" i="7"/>
  <c r="H89" i="7"/>
  <c r="G89" i="7"/>
  <c r="F89" i="7"/>
  <c r="E89" i="7"/>
  <c r="D89" i="7"/>
  <c r="C89" i="7"/>
  <c r="B89" i="7"/>
  <c r="K15" i="7"/>
  <c r="L15" i="7" s="1"/>
  <c r="J15" i="7"/>
  <c r="I15" i="7"/>
  <c r="H15" i="7"/>
  <c r="G15" i="7"/>
  <c r="F15" i="7"/>
  <c r="E15" i="7"/>
  <c r="D15" i="7"/>
  <c r="C15" i="7"/>
  <c r="B15" i="7"/>
  <c r="K144" i="7"/>
  <c r="L144" i="7" s="1"/>
  <c r="J144" i="7"/>
  <c r="I144" i="7"/>
  <c r="H144" i="7"/>
  <c r="M144" i="7" s="1"/>
  <c r="G144" i="7"/>
  <c r="F144" i="7"/>
  <c r="E144" i="7"/>
  <c r="D144" i="7"/>
  <c r="C144" i="7"/>
  <c r="B144" i="7"/>
  <c r="K36" i="7"/>
  <c r="L36" i="7" s="1"/>
  <c r="J36" i="7"/>
  <c r="I36" i="7"/>
  <c r="H36" i="7"/>
  <c r="G36" i="7"/>
  <c r="F36" i="7"/>
  <c r="E36" i="7"/>
  <c r="D36" i="7"/>
  <c r="C36" i="7"/>
  <c r="B36" i="7"/>
  <c r="K49" i="7"/>
  <c r="L49" i="7" s="1"/>
  <c r="J49" i="7"/>
  <c r="I49" i="7"/>
  <c r="H49" i="7"/>
  <c r="G49" i="7"/>
  <c r="F49" i="7"/>
  <c r="E49" i="7"/>
  <c r="D49" i="7"/>
  <c r="C49" i="7"/>
  <c r="B49" i="7"/>
  <c r="K100" i="7"/>
  <c r="L100" i="7" s="1"/>
  <c r="J100" i="7"/>
  <c r="I100" i="7"/>
  <c r="H100" i="7"/>
  <c r="G100" i="7"/>
  <c r="F100" i="7"/>
  <c r="E100" i="7"/>
  <c r="D100" i="7"/>
  <c r="C100" i="7"/>
  <c r="B100" i="7"/>
  <c r="K19" i="7"/>
  <c r="L19" i="7" s="1"/>
  <c r="J19" i="7"/>
  <c r="I19" i="7"/>
  <c r="H19" i="7"/>
  <c r="M19" i="7" s="1"/>
  <c r="G19" i="7"/>
  <c r="F19" i="7"/>
  <c r="E19" i="7"/>
  <c r="D19" i="7"/>
  <c r="C19" i="7"/>
  <c r="B19" i="7"/>
  <c r="K110" i="7"/>
  <c r="L110" i="7" s="1"/>
  <c r="J110" i="7"/>
  <c r="I110" i="7"/>
  <c r="H110" i="7"/>
  <c r="G110" i="7"/>
  <c r="F110" i="7"/>
  <c r="E110" i="7"/>
  <c r="D110" i="7"/>
  <c r="C110" i="7"/>
  <c r="B110" i="7"/>
  <c r="K134" i="7"/>
  <c r="L134" i="7" s="1"/>
  <c r="J134" i="7"/>
  <c r="I134" i="7"/>
  <c r="H134" i="7"/>
  <c r="G134" i="7"/>
  <c r="F134" i="7"/>
  <c r="E134" i="7"/>
  <c r="D134" i="7"/>
  <c r="C134" i="7"/>
  <c r="B134" i="7"/>
  <c r="K81" i="7"/>
  <c r="L81" i="7" s="1"/>
  <c r="J81" i="7"/>
  <c r="I81" i="7"/>
  <c r="H81" i="7"/>
  <c r="G81" i="7"/>
  <c r="F81" i="7"/>
  <c r="E81" i="7"/>
  <c r="D81" i="7"/>
  <c r="C81" i="7"/>
  <c r="B81" i="7"/>
  <c r="K46" i="7"/>
  <c r="L46" i="7" s="1"/>
  <c r="J46" i="7"/>
  <c r="I46" i="7"/>
  <c r="H46" i="7"/>
  <c r="G46" i="7"/>
  <c r="F46" i="7"/>
  <c r="E46" i="7"/>
  <c r="D46" i="7"/>
  <c r="C46" i="7"/>
  <c r="B46" i="7"/>
  <c r="K41" i="7"/>
  <c r="L41" i="7" s="1"/>
  <c r="J41" i="7"/>
  <c r="I41" i="7"/>
  <c r="H41" i="7"/>
  <c r="G41" i="7"/>
  <c r="F41" i="7"/>
  <c r="E41" i="7"/>
  <c r="D41" i="7"/>
  <c r="C41" i="7"/>
  <c r="B41" i="7"/>
  <c r="K69" i="7"/>
  <c r="L69" i="7" s="1"/>
  <c r="J69" i="7"/>
  <c r="I69" i="7"/>
  <c r="H69" i="7"/>
  <c r="G69" i="7"/>
  <c r="F69" i="7"/>
  <c r="E69" i="7"/>
  <c r="D69" i="7"/>
  <c r="C69" i="7"/>
  <c r="B69" i="7"/>
  <c r="K80" i="7"/>
  <c r="L80" i="7" s="1"/>
  <c r="J80" i="7"/>
  <c r="I80" i="7"/>
  <c r="H80" i="7"/>
  <c r="G80" i="7"/>
  <c r="F80" i="7"/>
  <c r="E80" i="7"/>
  <c r="D80" i="7"/>
  <c r="C80" i="7"/>
  <c r="B80" i="7"/>
  <c r="K98" i="7"/>
  <c r="L98" i="7" s="1"/>
  <c r="J98" i="7"/>
  <c r="I98" i="7"/>
  <c r="H98" i="7"/>
  <c r="G98" i="7"/>
  <c r="F98" i="7"/>
  <c r="E98" i="7"/>
  <c r="D98" i="7"/>
  <c r="C98" i="7"/>
  <c r="B98" i="7"/>
  <c r="K6" i="7"/>
  <c r="L6" i="7" s="1"/>
  <c r="J6" i="7"/>
  <c r="I6" i="7"/>
  <c r="H6" i="7"/>
  <c r="M6" i="7" s="1"/>
  <c r="G6" i="7"/>
  <c r="F6" i="7"/>
  <c r="E6" i="7"/>
  <c r="D6" i="7"/>
  <c r="C6" i="7"/>
  <c r="B6" i="7"/>
  <c r="K26" i="7"/>
  <c r="L26" i="7" s="1"/>
  <c r="O26" i="7" s="1"/>
  <c r="J26" i="7"/>
  <c r="I26" i="7"/>
  <c r="H26" i="7"/>
  <c r="M26" i="7" s="1"/>
  <c r="G26" i="7"/>
  <c r="F26" i="7"/>
  <c r="E26" i="7"/>
  <c r="D26" i="7"/>
  <c r="C26" i="7"/>
  <c r="B26" i="7"/>
  <c r="K58" i="7"/>
  <c r="L58" i="7" s="1"/>
  <c r="J58" i="7"/>
  <c r="I58" i="7"/>
  <c r="H58" i="7"/>
  <c r="G58" i="7"/>
  <c r="F58" i="7"/>
  <c r="E58" i="7"/>
  <c r="D58" i="7"/>
  <c r="C58" i="7"/>
  <c r="B58" i="7"/>
  <c r="K13" i="7"/>
  <c r="L13" i="7" s="1"/>
  <c r="J13" i="7"/>
  <c r="I13" i="7"/>
  <c r="H13" i="7"/>
  <c r="G13" i="7"/>
  <c r="F13" i="7"/>
  <c r="E13" i="7"/>
  <c r="D13" i="7"/>
  <c r="C13" i="7"/>
  <c r="B13" i="7"/>
  <c r="K48" i="7"/>
  <c r="L48" i="7" s="1"/>
  <c r="J48" i="7"/>
  <c r="I48" i="7"/>
  <c r="H48" i="7"/>
  <c r="G48" i="7"/>
  <c r="F48" i="7"/>
  <c r="E48" i="7"/>
  <c r="D48" i="7"/>
  <c r="C48" i="7"/>
  <c r="B48" i="7"/>
  <c r="K128" i="7"/>
  <c r="L128" i="7" s="1"/>
  <c r="O128" i="7" s="1"/>
  <c r="J128" i="7"/>
  <c r="I128" i="7"/>
  <c r="H128" i="7"/>
  <c r="G128" i="7"/>
  <c r="F128" i="7"/>
  <c r="E128" i="7"/>
  <c r="D128" i="7"/>
  <c r="C128" i="7"/>
  <c r="B128" i="7"/>
  <c r="K114" i="7"/>
  <c r="L114" i="7" s="1"/>
  <c r="J114" i="7"/>
  <c r="I114" i="7"/>
  <c r="H114" i="7"/>
  <c r="G114" i="7"/>
  <c r="F114" i="7"/>
  <c r="E114" i="7"/>
  <c r="D114" i="7"/>
  <c r="C114" i="7"/>
  <c r="B114" i="7"/>
  <c r="K147" i="7"/>
  <c r="L147" i="7" s="1"/>
  <c r="J147" i="7"/>
  <c r="I147" i="7"/>
  <c r="H147" i="7"/>
  <c r="M54" i="7" s="1"/>
  <c r="G147" i="7"/>
  <c r="F147" i="7"/>
  <c r="E147" i="7"/>
  <c r="D147" i="7"/>
  <c r="C147" i="7"/>
  <c r="B147" i="7"/>
  <c r="K149" i="7"/>
  <c r="L149" i="7" s="1"/>
  <c r="J149" i="7"/>
  <c r="I149" i="7"/>
  <c r="H149" i="7"/>
  <c r="G149" i="7"/>
  <c r="F149" i="7"/>
  <c r="E149" i="7"/>
  <c r="D149" i="7"/>
  <c r="C149" i="7"/>
  <c r="B149" i="7"/>
  <c r="K21" i="7"/>
  <c r="L21" i="7" s="1"/>
  <c r="O21" i="7" s="1"/>
  <c r="J21" i="7"/>
  <c r="I21" i="7"/>
  <c r="H21" i="7"/>
  <c r="G21" i="7"/>
  <c r="F21" i="7"/>
  <c r="E21" i="7"/>
  <c r="D21" i="7"/>
  <c r="C21" i="7"/>
  <c r="B21" i="7"/>
  <c r="K43" i="7"/>
  <c r="L43" i="7" s="1"/>
  <c r="J43" i="7"/>
  <c r="I43" i="7"/>
  <c r="H43" i="7"/>
  <c r="G43" i="7"/>
  <c r="F43" i="7"/>
  <c r="E43" i="7"/>
  <c r="D43" i="7"/>
  <c r="C43" i="7"/>
  <c r="B43" i="7"/>
  <c r="K96" i="7"/>
  <c r="L96" i="7" s="1"/>
  <c r="J96" i="7"/>
  <c r="I96" i="7"/>
  <c r="H96" i="7"/>
  <c r="G96" i="7"/>
  <c r="F96" i="7"/>
  <c r="E96" i="7"/>
  <c r="D96" i="7"/>
  <c r="C96" i="7"/>
  <c r="B96" i="7"/>
  <c r="K64" i="7"/>
  <c r="L64" i="7" s="1"/>
  <c r="J64" i="7"/>
  <c r="I64" i="7"/>
  <c r="H64" i="7"/>
  <c r="G64" i="7"/>
  <c r="F64" i="7"/>
  <c r="E64" i="7"/>
  <c r="D64" i="7"/>
  <c r="C64" i="7"/>
  <c r="B64" i="7"/>
  <c r="K124" i="7"/>
  <c r="L124" i="7" s="1"/>
  <c r="O124" i="7" s="1"/>
  <c r="J124" i="7"/>
  <c r="I124" i="7"/>
  <c r="H124" i="7"/>
  <c r="G124" i="7"/>
  <c r="F124" i="7"/>
  <c r="N124" i="7" s="1"/>
  <c r="E124" i="7"/>
  <c r="D124" i="7"/>
  <c r="C124" i="7"/>
  <c r="B124" i="7"/>
  <c r="K88" i="7"/>
  <c r="L88" i="7" s="1"/>
  <c r="J88" i="7"/>
  <c r="I88" i="7"/>
  <c r="H88" i="7"/>
  <c r="G88" i="7"/>
  <c r="F88" i="7"/>
  <c r="E88" i="7"/>
  <c r="D88" i="7"/>
  <c r="C88" i="7"/>
  <c r="B88" i="7"/>
  <c r="K56" i="7"/>
  <c r="L56" i="7" s="1"/>
  <c r="J56" i="7"/>
  <c r="N56" i="7" s="1"/>
  <c r="I56" i="7"/>
  <c r="H56" i="7"/>
  <c r="G56" i="7"/>
  <c r="F56" i="7"/>
  <c r="E56" i="7"/>
  <c r="D56" i="7"/>
  <c r="C56" i="7"/>
  <c r="B56" i="7"/>
  <c r="K14" i="7"/>
  <c r="L14" i="7" s="1"/>
  <c r="J14" i="7"/>
  <c r="I14" i="7"/>
  <c r="H14" i="7"/>
  <c r="G14" i="7"/>
  <c r="F14" i="7"/>
  <c r="E14" i="7"/>
  <c r="D14" i="7"/>
  <c r="C14" i="7"/>
  <c r="B14" i="7"/>
  <c r="K10" i="7"/>
  <c r="L10" i="7" s="1"/>
  <c r="J10" i="7"/>
  <c r="I10" i="7"/>
  <c r="H10" i="7"/>
  <c r="G10" i="7"/>
  <c r="F10" i="7"/>
  <c r="N10" i="7" s="1"/>
  <c r="E10" i="7"/>
  <c r="D10" i="7"/>
  <c r="C10" i="7"/>
  <c r="B10" i="7"/>
  <c r="K132" i="7"/>
  <c r="L132" i="7" s="1"/>
  <c r="J132" i="7"/>
  <c r="I132" i="7"/>
  <c r="H132" i="7"/>
  <c r="G132" i="7"/>
  <c r="F132" i="7"/>
  <c r="E132" i="7"/>
  <c r="D132" i="7"/>
  <c r="C132" i="7"/>
  <c r="B132" i="7"/>
  <c r="K27" i="7"/>
  <c r="L27" i="7" s="1"/>
  <c r="J27" i="7"/>
  <c r="I27" i="7"/>
  <c r="H27" i="7"/>
  <c r="G27" i="7"/>
  <c r="F27" i="7"/>
  <c r="E27" i="7"/>
  <c r="D27" i="7"/>
  <c r="C27" i="7"/>
  <c r="B27" i="7"/>
  <c r="L45" i="7"/>
  <c r="K45" i="7"/>
  <c r="J45" i="7"/>
  <c r="I45" i="7"/>
  <c r="H45" i="7"/>
  <c r="G45" i="7"/>
  <c r="F45" i="7"/>
  <c r="E45" i="7"/>
  <c r="D45" i="7"/>
  <c r="C45" i="7"/>
  <c r="B45" i="7"/>
  <c r="K39" i="7"/>
  <c r="L39" i="7" s="1"/>
  <c r="J39" i="7"/>
  <c r="I39" i="7"/>
  <c r="H39" i="7"/>
  <c r="G39" i="7"/>
  <c r="F39" i="7"/>
  <c r="E39" i="7"/>
  <c r="D39" i="7"/>
  <c r="C39" i="7"/>
  <c r="B39" i="7"/>
  <c r="K107" i="7"/>
  <c r="L107" i="7" s="1"/>
  <c r="O107" i="7" s="1"/>
  <c r="J107" i="7"/>
  <c r="I107" i="7"/>
  <c r="H107" i="7"/>
  <c r="M107" i="7" s="1"/>
  <c r="G107" i="7"/>
  <c r="F107" i="7"/>
  <c r="E107" i="7"/>
  <c r="D107" i="7"/>
  <c r="C107" i="7"/>
  <c r="B107" i="7"/>
  <c r="K111" i="7"/>
  <c r="L111" i="7" s="1"/>
  <c r="J111" i="7"/>
  <c r="I111" i="7"/>
  <c r="H111" i="7"/>
  <c r="G111" i="7"/>
  <c r="F111" i="7"/>
  <c r="E111" i="7"/>
  <c r="D111" i="7"/>
  <c r="C111" i="7"/>
  <c r="B111" i="7"/>
  <c r="K57" i="7"/>
  <c r="L57" i="7" s="1"/>
  <c r="J57" i="7"/>
  <c r="I57" i="7"/>
  <c r="H57" i="7"/>
  <c r="G57" i="7"/>
  <c r="F57" i="7"/>
  <c r="E57" i="7"/>
  <c r="D57" i="7"/>
  <c r="C57" i="7"/>
  <c r="B57" i="7"/>
  <c r="K33" i="7"/>
  <c r="L33" i="7" s="1"/>
  <c r="J33" i="7"/>
  <c r="I33" i="7"/>
  <c r="H33" i="7"/>
  <c r="G33" i="7"/>
  <c r="F33" i="7"/>
  <c r="E33" i="7"/>
  <c r="D33" i="7"/>
  <c r="C33" i="7"/>
  <c r="B33" i="7"/>
  <c r="K51" i="7"/>
  <c r="L51" i="7" s="1"/>
  <c r="O51" i="7" s="1"/>
  <c r="J51" i="7"/>
  <c r="I51" i="7"/>
  <c r="H51" i="7"/>
  <c r="M51" i="7" s="1"/>
  <c r="G51" i="7"/>
  <c r="F51" i="7"/>
  <c r="E51" i="7"/>
  <c r="D51" i="7"/>
  <c r="C51" i="7"/>
  <c r="B51" i="7"/>
  <c r="K106" i="7"/>
  <c r="L106" i="7" s="1"/>
  <c r="J106" i="7"/>
  <c r="I106" i="7"/>
  <c r="H106" i="7"/>
  <c r="G106" i="7"/>
  <c r="F106" i="7"/>
  <c r="E106" i="7"/>
  <c r="D106" i="7"/>
  <c r="C106" i="7"/>
  <c r="B106" i="7"/>
  <c r="K104" i="7"/>
  <c r="L104" i="7" s="1"/>
  <c r="J104" i="7"/>
  <c r="I104" i="7"/>
  <c r="H104" i="7"/>
  <c r="G104" i="7"/>
  <c r="O104" i="7" s="1"/>
  <c r="F104" i="7"/>
  <c r="E104" i="7"/>
  <c r="D104" i="7"/>
  <c r="C104" i="7"/>
  <c r="B104" i="7"/>
  <c r="K94" i="7"/>
  <c r="L94" i="7" s="1"/>
  <c r="J94" i="7"/>
  <c r="I94" i="7"/>
  <c r="H94" i="7"/>
  <c r="G94" i="7"/>
  <c r="F94" i="7"/>
  <c r="E94" i="7"/>
  <c r="D94" i="7"/>
  <c r="C94" i="7"/>
  <c r="B94" i="7"/>
  <c r="K37" i="7"/>
  <c r="L37" i="7" s="1"/>
  <c r="J37" i="7"/>
  <c r="I37" i="7"/>
  <c r="H37" i="7"/>
  <c r="G37" i="7"/>
  <c r="F37" i="7"/>
  <c r="E37" i="7"/>
  <c r="D37" i="7"/>
  <c r="C37" i="7"/>
  <c r="B37" i="7"/>
  <c r="K71" i="7"/>
  <c r="L71" i="7" s="1"/>
  <c r="J71" i="7"/>
  <c r="I71" i="7"/>
  <c r="H71" i="7"/>
  <c r="G71" i="7"/>
  <c r="F71" i="7"/>
  <c r="E71" i="7"/>
  <c r="D71" i="7"/>
  <c r="C71" i="7"/>
  <c r="B71" i="7"/>
  <c r="K138" i="7"/>
  <c r="L138" i="7" s="1"/>
  <c r="J138" i="7"/>
  <c r="I138" i="7"/>
  <c r="H138" i="7"/>
  <c r="G138" i="7"/>
  <c r="F138" i="7"/>
  <c r="E138" i="7"/>
  <c r="D138" i="7"/>
  <c r="C138" i="7"/>
  <c r="B138" i="7"/>
  <c r="K84" i="7"/>
  <c r="L84" i="7" s="1"/>
  <c r="J84" i="7"/>
  <c r="I84" i="7"/>
  <c r="H84" i="7"/>
  <c r="G84" i="7"/>
  <c r="F84" i="7"/>
  <c r="E84" i="7"/>
  <c r="D84" i="7"/>
  <c r="C84" i="7"/>
  <c r="B84" i="7"/>
  <c r="K59" i="7"/>
  <c r="L59" i="7" s="1"/>
  <c r="O59" i="7" s="1"/>
  <c r="J59" i="7"/>
  <c r="I59" i="7"/>
  <c r="H59" i="7"/>
  <c r="G59" i="7"/>
  <c r="F59" i="7"/>
  <c r="E59" i="7"/>
  <c r="D59" i="7"/>
  <c r="C59" i="7"/>
  <c r="B59" i="7"/>
  <c r="K23" i="7"/>
  <c r="L23" i="7" s="1"/>
  <c r="O23" i="7" s="1"/>
  <c r="J23" i="7"/>
  <c r="I23" i="7"/>
  <c r="H23" i="7"/>
  <c r="G23" i="7"/>
  <c r="F23" i="7"/>
  <c r="E23" i="7"/>
  <c r="D23" i="7"/>
  <c r="C23" i="7"/>
  <c r="B23" i="7"/>
  <c r="K50" i="7"/>
  <c r="L50" i="7" s="1"/>
  <c r="J50" i="7"/>
  <c r="I50" i="7"/>
  <c r="H50" i="7"/>
  <c r="G50" i="7"/>
  <c r="F50" i="7"/>
  <c r="E50" i="7"/>
  <c r="D50" i="7"/>
  <c r="C50" i="7"/>
  <c r="B50" i="7"/>
  <c r="K31" i="7"/>
  <c r="L31" i="7" s="1"/>
  <c r="J31" i="7"/>
  <c r="I31" i="7"/>
  <c r="H31" i="7"/>
  <c r="M31" i="7" s="1"/>
  <c r="G31" i="7"/>
  <c r="F31" i="7"/>
  <c r="E31" i="7"/>
  <c r="D31" i="7"/>
  <c r="C31" i="7"/>
  <c r="B31" i="7"/>
  <c r="K8" i="7"/>
  <c r="L8" i="7" s="1"/>
  <c r="J8" i="7"/>
  <c r="I8" i="7"/>
  <c r="H8" i="7"/>
  <c r="G8" i="7"/>
  <c r="F8" i="7"/>
  <c r="E8" i="7"/>
  <c r="D8" i="7"/>
  <c r="C8" i="7"/>
  <c r="B8" i="7"/>
  <c r="K28" i="7"/>
  <c r="L28" i="7" s="1"/>
  <c r="J28" i="7"/>
  <c r="I28" i="7"/>
  <c r="H28" i="7"/>
  <c r="G28" i="7"/>
  <c r="F28" i="7"/>
  <c r="E28" i="7"/>
  <c r="D28" i="7"/>
  <c r="C28" i="7"/>
  <c r="B28" i="7"/>
  <c r="K82" i="7"/>
  <c r="L82" i="7" s="1"/>
  <c r="J82" i="7"/>
  <c r="I82" i="7"/>
  <c r="H82" i="7"/>
  <c r="M82" i="7" s="1"/>
  <c r="G82" i="7"/>
  <c r="F82" i="7"/>
  <c r="E82" i="7"/>
  <c r="D82" i="7"/>
  <c r="C82" i="7"/>
  <c r="B82" i="7"/>
  <c r="K70" i="7"/>
  <c r="L70" i="7" s="1"/>
  <c r="J70" i="7"/>
  <c r="I70" i="7"/>
  <c r="H70" i="7"/>
  <c r="G70" i="7"/>
  <c r="F70" i="7"/>
  <c r="E70" i="7"/>
  <c r="D70" i="7"/>
  <c r="C70" i="7"/>
  <c r="B70" i="7"/>
  <c r="K151" i="7"/>
  <c r="L151" i="7" s="1"/>
  <c r="J151" i="7"/>
  <c r="I151" i="7"/>
  <c r="H151" i="7"/>
  <c r="G151" i="7"/>
  <c r="F151" i="7"/>
  <c r="E151" i="7"/>
  <c r="D151" i="7"/>
  <c r="C151" i="7"/>
  <c r="B151" i="7"/>
  <c r="K53" i="7"/>
  <c r="L53" i="7" s="1"/>
  <c r="J53" i="7"/>
  <c r="I53" i="7"/>
  <c r="H53" i="7"/>
  <c r="G53" i="7"/>
  <c r="F53" i="7"/>
  <c r="E53" i="7"/>
  <c r="D53" i="7"/>
  <c r="C53" i="7"/>
  <c r="B53" i="7"/>
  <c r="K35" i="7"/>
  <c r="L35" i="7" s="1"/>
  <c r="J35" i="7"/>
  <c r="I35" i="7"/>
  <c r="H35" i="7"/>
  <c r="G35" i="7"/>
  <c r="F35" i="7"/>
  <c r="E35" i="7"/>
  <c r="D35" i="7"/>
  <c r="C35" i="7"/>
  <c r="B35" i="7"/>
  <c r="K97" i="7"/>
  <c r="L97" i="7" s="1"/>
  <c r="J97" i="7"/>
  <c r="I97" i="7"/>
  <c r="H97" i="7"/>
  <c r="G97" i="7"/>
  <c r="F97" i="7"/>
  <c r="E97" i="7"/>
  <c r="D97" i="7"/>
  <c r="C97" i="7"/>
  <c r="B97" i="7"/>
  <c r="K29" i="7"/>
  <c r="L29" i="7" s="1"/>
  <c r="J29" i="7"/>
  <c r="I29" i="7"/>
  <c r="H29" i="7"/>
  <c r="G29" i="7"/>
  <c r="F29" i="7"/>
  <c r="E29" i="7"/>
  <c r="D29" i="7"/>
  <c r="C29" i="7"/>
  <c r="B29" i="7"/>
  <c r="K130" i="7"/>
  <c r="L130" i="7" s="1"/>
  <c r="J130" i="7"/>
  <c r="I130" i="7"/>
  <c r="H130" i="7"/>
  <c r="G130" i="7"/>
  <c r="F130" i="7"/>
  <c r="E130" i="7"/>
  <c r="D130" i="7"/>
  <c r="C130" i="7"/>
  <c r="B130" i="7"/>
  <c r="K61" i="7"/>
  <c r="L61" i="7" s="1"/>
  <c r="J61" i="7"/>
  <c r="I61" i="7"/>
  <c r="H61" i="7"/>
  <c r="G61" i="7"/>
  <c r="F61" i="7"/>
  <c r="E61" i="7"/>
  <c r="D61" i="7"/>
  <c r="C61" i="7"/>
  <c r="B61" i="7"/>
  <c r="K55" i="7"/>
  <c r="L55" i="7" s="1"/>
  <c r="J55" i="7"/>
  <c r="I55" i="7"/>
  <c r="H55" i="7"/>
  <c r="M33" i="7" s="1"/>
  <c r="G55" i="7"/>
  <c r="F55" i="7"/>
  <c r="E55" i="7"/>
  <c r="D55" i="7"/>
  <c r="C55" i="7"/>
  <c r="B55" i="7"/>
  <c r="K17" i="7"/>
  <c r="L17" i="7" s="1"/>
  <c r="J17" i="7"/>
  <c r="I17" i="7"/>
  <c r="H17" i="7"/>
  <c r="G17" i="7"/>
  <c r="F17" i="7"/>
  <c r="E17" i="7"/>
  <c r="D17" i="7"/>
  <c r="C17" i="7"/>
  <c r="B17" i="7"/>
  <c r="K131" i="7"/>
  <c r="L131" i="7" s="1"/>
  <c r="O131" i="7" s="1"/>
  <c r="J131" i="7"/>
  <c r="I131" i="7"/>
  <c r="H131" i="7"/>
  <c r="G131" i="7"/>
  <c r="F131" i="7"/>
  <c r="E131" i="7"/>
  <c r="D131" i="7"/>
  <c r="C131" i="7"/>
  <c r="B131" i="7"/>
  <c r="K140" i="7"/>
  <c r="L140" i="7" s="1"/>
  <c r="J140" i="7"/>
  <c r="I140" i="7"/>
  <c r="H140" i="7"/>
  <c r="G140" i="7"/>
  <c r="F140" i="7"/>
  <c r="E140" i="7"/>
  <c r="D140" i="7"/>
  <c r="C140" i="7"/>
  <c r="B140" i="7"/>
  <c r="K25" i="7"/>
  <c r="L25" i="7" s="1"/>
  <c r="J25" i="7"/>
  <c r="I25" i="7"/>
  <c r="H25" i="7"/>
  <c r="M25" i="7" s="1"/>
  <c r="G25" i="7"/>
  <c r="F25" i="7"/>
  <c r="E25" i="7"/>
  <c r="D25" i="7"/>
  <c r="C25" i="7"/>
  <c r="B25" i="7"/>
  <c r="K148" i="7"/>
  <c r="L148" i="7" s="1"/>
  <c r="J148" i="7"/>
  <c r="N148" i="7" s="1"/>
  <c r="I148" i="7"/>
  <c r="H148" i="7"/>
  <c r="G148" i="7"/>
  <c r="F148" i="7"/>
  <c r="E148" i="7"/>
  <c r="D148" i="7"/>
  <c r="C148" i="7"/>
  <c r="B148" i="7"/>
  <c r="K103" i="7"/>
  <c r="L103" i="7" s="1"/>
  <c r="J103" i="7"/>
  <c r="I103" i="7"/>
  <c r="H103" i="7"/>
  <c r="G103" i="7"/>
  <c r="F103" i="7"/>
  <c r="E103" i="7"/>
  <c r="D103" i="7"/>
  <c r="C103" i="7"/>
  <c r="B103" i="7"/>
  <c r="L73" i="7"/>
  <c r="K73" i="7"/>
  <c r="J73" i="7"/>
  <c r="I73" i="7"/>
  <c r="H73" i="7"/>
  <c r="G73" i="7"/>
  <c r="F73" i="7"/>
  <c r="N73" i="7" s="1"/>
  <c r="E73" i="7"/>
  <c r="D73" i="7"/>
  <c r="C73" i="7"/>
  <c r="B73" i="7"/>
  <c r="K113" i="7"/>
  <c r="L113" i="7" s="1"/>
  <c r="J113" i="7"/>
  <c r="N113" i="7" s="1"/>
  <c r="I113" i="7"/>
  <c r="H113" i="7"/>
  <c r="M113" i="7" s="1"/>
  <c r="G113" i="7"/>
  <c r="F113" i="7"/>
  <c r="E113" i="7"/>
  <c r="D113" i="7"/>
  <c r="C113" i="7"/>
  <c r="B113" i="7"/>
  <c r="K83" i="7"/>
  <c r="L83" i="7" s="1"/>
  <c r="O83" i="7" s="1"/>
  <c r="J83" i="7"/>
  <c r="I83" i="7"/>
  <c r="H83" i="7"/>
  <c r="G83" i="7"/>
  <c r="F83" i="7"/>
  <c r="E83" i="7"/>
  <c r="D83" i="7"/>
  <c r="C83" i="7"/>
  <c r="B83" i="7"/>
  <c r="K7" i="7"/>
  <c r="L7" i="7" s="1"/>
  <c r="J7" i="7"/>
  <c r="I7" i="7"/>
  <c r="H7" i="7"/>
  <c r="G7" i="7"/>
  <c r="F7" i="7"/>
  <c r="E7" i="7"/>
  <c r="D7" i="7"/>
  <c r="C7" i="7"/>
  <c r="B7" i="7"/>
  <c r="K66" i="7"/>
  <c r="L66" i="7" s="1"/>
  <c r="J66" i="7"/>
  <c r="I66" i="7"/>
  <c r="H66" i="7"/>
  <c r="M66" i="7" s="1"/>
  <c r="G66" i="7"/>
  <c r="F66" i="7"/>
  <c r="E66" i="7"/>
  <c r="D66" i="7"/>
  <c r="C66" i="7"/>
  <c r="B66" i="7"/>
  <c r="K62" i="7"/>
  <c r="L62" i="7" s="1"/>
  <c r="J62" i="7"/>
  <c r="I62" i="7"/>
  <c r="H62" i="7"/>
  <c r="G62" i="7"/>
  <c r="F62" i="7"/>
  <c r="E62" i="7"/>
  <c r="D62" i="7"/>
  <c r="C62" i="7"/>
  <c r="B62" i="7"/>
  <c r="K95" i="7"/>
  <c r="L95" i="7" s="1"/>
  <c r="J95" i="7"/>
  <c r="I95" i="7"/>
  <c r="H95" i="7"/>
  <c r="M95" i="7" s="1"/>
  <c r="G95" i="7"/>
  <c r="F95" i="7"/>
  <c r="E95" i="7"/>
  <c r="D95" i="7"/>
  <c r="C95" i="7"/>
  <c r="B95" i="7"/>
  <c r="K101" i="7"/>
  <c r="L101" i="7" s="1"/>
  <c r="J101" i="7"/>
  <c r="N101" i="7" s="1"/>
  <c r="I101" i="7"/>
  <c r="H101" i="7"/>
  <c r="M101" i="7" s="1"/>
  <c r="G101" i="7"/>
  <c r="F101" i="7"/>
  <c r="E101" i="7"/>
  <c r="D101" i="7"/>
  <c r="C101" i="7"/>
  <c r="B101" i="7"/>
  <c r="K91" i="7"/>
  <c r="L91" i="7" s="1"/>
  <c r="J91" i="7"/>
  <c r="I91" i="7"/>
  <c r="H91" i="7"/>
  <c r="G91" i="7"/>
  <c r="F91" i="7"/>
  <c r="E91" i="7"/>
  <c r="D91" i="7"/>
  <c r="C91" i="7"/>
  <c r="B91" i="7"/>
  <c r="K150" i="7"/>
  <c r="L150" i="7" s="1"/>
  <c r="O150" i="7" s="1"/>
  <c r="J150" i="7"/>
  <c r="I150" i="7"/>
  <c r="H150" i="7"/>
  <c r="G150" i="7"/>
  <c r="F150" i="7"/>
  <c r="E150" i="7"/>
  <c r="D150" i="7"/>
  <c r="C150" i="7"/>
  <c r="B150" i="7"/>
  <c r="K47" i="7"/>
  <c r="L47" i="7" s="1"/>
  <c r="J47" i="7"/>
  <c r="I47" i="7"/>
  <c r="H47" i="7"/>
  <c r="M47" i="7" s="1"/>
  <c r="G47" i="7"/>
  <c r="F47" i="7"/>
  <c r="E47" i="7"/>
  <c r="D47" i="7"/>
  <c r="C47" i="7"/>
  <c r="B47" i="7"/>
  <c r="K137" i="7"/>
  <c r="L137" i="7" s="1"/>
  <c r="J137" i="7"/>
  <c r="N137" i="7" s="1"/>
  <c r="I137" i="7"/>
  <c r="H137" i="7"/>
  <c r="G137" i="7"/>
  <c r="F137" i="7"/>
  <c r="E137" i="7"/>
  <c r="D137" i="7"/>
  <c r="C137" i="7"/>
  <c r="B137" i="7"/>
  <c r="K115" i="7"/>
  <c r="L115" i="7" s="1"/>
  <c r="J115" i="7"/>
  <c r="I115" i="7"/>
  <c r="H115" i="7"/>
  <c r="G115" i="7"/>
  <c r="F115" i="7"/>
  <c r="E115" i="7"/>
  <c r="D115" i="7"/>
  <c r="C115" i="7"/>
  <c r="B115" i="7"/>
  <c r="L143" i="7"/>
  <c r="O143" i="7" s="1"/>
  <c r="K143" i="7"/>
  <c r="J143" i="7"/>
  <c r="N143" i="7" s="1"/>
  <c r="I143" i="7"/>
  <c r="H143" i="7"/>
  <c r="M32" i="7" s="1"/>
  <c r="G143" i="7"/>
  <c r="F143" i="7"/>
  <c r="E143" i="7"/>
  <c r="D143" i="7"/>
  <c r="C143" i="7"/>
  <c r="B143" i="7"/>
  <c r="K34" i="7"/>
  <c r="L34" i="7" s="1"/>
  <c r="J34" i="7"/>
  <c r="I34" i="7"/>
  <c r="H34" i="7"/>
  <c r="G34" i="7"/>
  <c r="F34" i="7"/>
  <c r="E34" i="7"/>
  <c r="D34" i="7"/>
  <c r="C34" i="7"/>
  <c r="B34" i="7"/>
  <c r="K146" i="7"/>
  <c r="L146" i="7" s="1"/>
  <c r="J146" i="7"/>
  <c r="I146" i="7"/>
  <c r="H146" i="7"/>
  <c r="M146" i="7" s="1"/>
  <c r="G146" i="7"/>
  <c r="F146" i="7"/>
  <c r="E146" i="7"/>
  <c r="D146" i="7"/>
  <c r="C146" i="7"/>
  <c r="B146" i="7"/>
  <c r="K142" i="7"/>
  <c r="L142" i="7" s="1"/>
  <c r="J142" i="7"/>
  <c r="N142" i="7" s="1"/>
  <c r="I142" i="7"/>
  <c r="H142" i="7"/>
  <c r="M142" i="7" s="1"/>
  <c r="G142" i="7"/>
  <c r="F142" i="7"/>
  <c r="E142" i="7"/>
  <c r="D142" i="7"/>
  <c r="C142" i="7"/>
  <c r="B142" i="7"/>
  <c r="L92" i="7"/>
  <c r="K92" i="7"/>
  <c r="J92" i="7"/>
  <c r="I92" i="7"/>
  <c r="H92" i="7"/>
  <c r="M92" i="7" s="1"/>
  <c r="G92" i="7"/>
  <c r="F92" i="7"/>
  <c r="E92" i="7"/>
  <c r="D92" i="7"/>
  <c r="C92" i="7"/>
  <c r="B92" i="7"/>
  <c r="K86" i="7"/>
  <c r="L86" i="7" s="1"/>
  <c r="J86" i="7"/>
  <c r="I86" i="7"/>
  <c r="H86" i="7"/>
  <c r="M86" i="7" s="1"/>
  <c r="G86" i="7"/>
  <c r="F86" i="7"/>
  <c r="E86" i="7"/>
  <c r="D86" i="7"/>
  <c r="C86" i="7"/>
  <c r="B86" i="7"/>
  <c r="J5" i="7"/>
  <c r="H5" i="7"/>
  <c r="A1" i="7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2" i="1"/>
  <c r="D103" i="1"/>
  <c r="D104" i="1"/>
  <c r="D105" i="1"/>
  <c r="D106" i="1"/>
  <c r="D107" i="1"/>
  <c r="D108" i="1"/>
  <c r="D109" i="1"/>
  <c r="D110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8" i="1"/>
  <c r="D169" i="1"/>
  <c r="D170" i="1"/>
  <c r="D171" i="1"/>
  <c r="D172" i="1"/>
  <c r="D173" i="1"/>
  <c r="D174" i="1"/>
  <c r="D175" i="1"/>
  <c r="D176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4" i="1"/>
  <c r="D235" i="1"/>
  <c r="D236" i="1"/>
  <c r="D237" i="1"/>
  <c r="D238" i="1"/>
  <c r="D239" i="1"/>
  <c r="D240" i="1"/>
  <c r="D4" i="1"/>
  <c r="C1" i="1"/>
  <c r="A1" i="1"/>
  <c r="A1" i="4"/>
  <c r="O42" i="7" l="1"/>
  <c r="O113" i="7"/>
  <c r="N50" i="7"/>
  <c r="N59" i="7"/>
  <c r="M94" i="7"/>
  <c r="N51" i="7"/>
  <c r="N107" i="7"/>
  <c r="N46" i="7"/>
  <c r="N134" i="7"/>
  <c r="N19" i="7"/>
  <c r="M100" i="7"/>
  <c r="M67" i="7"/>
  <c r="N127" i="7"/>
  <c r="M16" i="7"/>
  <c r="N116" i="7"/>
  <c r="O122" i="7"/>
  <c r="N87" i="7"/>
  <c r="M11" i="7"/>
  <c r="O98" i="7"/>
  <c r="M30" i="7"/>
  <c r="O137" i="7"/>
  <c r="O97" i="7"/>
  <c r="O70" i="7"/>
  <c r="O31" i="7"/>
  <c r="M50" i="7"/>
  <c r="M138" i="7"/>
  <c r="O48" i="7"/>
  <c r="O58" i="7"/>
  <c r="M134" i="7"/>
  <c r="O144" i="7"/>
  <c r="M141" i="7"/>
  <c r="N67" i="7"/>
  <c r="N16" i="7"/>
  <c r="N47" i="7"/>
  <c r="M150" i="7"/>
  <c r="M62" i="7"/>
  <c r="M55" i="7"/>
  <c r="M130" i="7"/>
  <c r="M53" i="7"/>
  <c r="M70" i="7"/>
  <c r="M28" i="7"/>
  <c r="M64" i="7"/>
  <c r="M149" i="7"/>
  <c r="M48" i="7"/>
  <c r="O67" i="7"/>
  <c r="O16" i="7"/>
  <c r="N141" i="7"/>
  <c r="M115" i="7"/>
  <c r="N83" i="7"/>
  <c r="N103" i="7"/>
  <c r="M148" i="7"/>
  <c r="N131" i="7"/>
  <c r="M17" i="7"/>
  <c r="N130" i="7"/>
  <c r="N97" i="7"/>
  <c r="N53" i="7"/>
  <c r="M151" i="7"/>
  <c r="N70" i="7"/>
  <c r="M10" i="7"/>
  <c r="N14" i="7"/>
  <c r="M56" i="7"/>
  <c r="M124" i="7"/>
  <c r="N64" i="7"/>
  <c r="M96" i="7"/>
  <c r="N149" i="7"/>
  <c r="M128" i="7"/>
  <c r="N48" i="7"/>
  <c r="M13" i="7"/>
  <c r="O134" i="7"/>
  <c r="O49" i="7"/>
  <c r="N86" i="7"/>
  <c r="M143" i="7"/>
  <c r="N150" i="7"/>
  <c r="N91" i="7"/>
  <c r="O101" i="7"/>
  <c r="M7" i="7"/>
  <c r="M73" i="7"/>
  <c r="O148" i="7"/>
  <c r="N140" i="7"/>
  <c r="N17" i="7"/>
  <c r="O53" i="7"/>
  <c r="N28" i="7"/>
  <c r="M8" i="7"/>
  <c r="N31" i="7"/>
  <c r="O84" i="7"/>
  <c r="O94" i="7"/>
  <c r="M104" i="7"/>
  <c r="M57" i="7"/>
  <c r="O56" i="7"/>
  <c r="N96" i="7"/>
  <c r="M114" i="7"/>
  <c r="N128" i="7"/>
  <c r="O69" i="7"/>
  <c r="O19" i="7"/>
  <c r="N144" i="7"/>
  <c r="O141" i="7"/>
  <c r="N30" i="7"/>
  <c r="O78" i="7"/>
  <c r="O87" i="7"/>
  <c r="N139" i="7"/>
  <c r="N146" i="7"/>
  <c r="M34" i="7"/>
  <c r="N115" i="7"/>
  <c r="N95" i="7"/>
  <c r="N25" i="7"/>
  <c r="O140" i="7"/>
  <c r="O17" i="7"/>
  <c r="N61" i="7"/>
  <c r="N35" i="7"/>
  <c r="N151" i="7"/>
  <c r="O28" i="7"/>
  <c r="M23" i="7"/>
  <c r="N138" i="7"/>
  <c r="M71" i="7"/>
  <c r="O33" i="7"/>
  <c r="M45" i="7"/>
  <c r="O147" i="7"/>
  <c r="N13" i="7"/>
  <c r="M58" i="7"/>
  <c r="N26" i="7"/>
  <c r="N6" i="7"/>
  <c r="M98" i="7"/>
  <c r="N100" i="7"/>
  <c r="M105" i="7"/>
  <c r="O139" i="7"/>
  <c r="C1" i="7"/>
  <c r="N92" i="7"/>
  <c r="O146" i="7"/>
  <c r="M137" i="7"/>
  <c r="M91" i="7"/>
  <c r="O95" i="7"/>
  <c r="N7" i="7"/>
  <c r="M83" i="7"/>
  <c r="O25" i="7"/>
  <c r="M140" i="7"/>
  <c r="N55" i="7"/>
  <c r="O61" i="7"/>
  <c r="O35" i="7"/>
  <c r="O151" i="7"/>
  <c r="N82" i="7"/>
  <c r="N8" i="7"/>
  <c r="N104" i="7"/>
  <c r="N57" i="7"/>
  <c r="M111" i="7"/>
  <c r="N114" i="7"/>
  <c r="O13" i="7"/>
  <c r="M46" i="7"/>
  <c r="O100" i="7"/>
  <c r="N119" i="7"/>
  <c r="M127" i="7"/>
  <c r="M116" i="7"/>
  <c r="O11" i="7"/>
  <c r="M139" i="7"/>
  <c r="O142" i="7"/>
  <c r="N34" i="7"/>
  <c r="N62" i="7"/>
  <c r="N66" i="7"/>
  <c r="M103" i="7"/>
  <c r="O55" i="7"/>
  <c r="M61" i="7"/>
  <c r="M35" i="7"/>
  <c r="O82" i="7"/>
  <c r="O8" i="7"/>
  <c r="N23" i="7"/>
  <c r="M59" i="7"/>
  <c r="N71" i="7"/>
  <c r="N94" i="7"/>
  <c r="N45" i="7"/>
  <c r="O10" i="7"/>
  <c r="M14" i="7"/>
  <c r="N58" i="7"/>
  <c r="N98" i="7"/>
  <c r="N105" i="7"/>
  <c r="N78" i="7"/>
  <c r="O66" i="7"/>
  <c r="M9" i="7"/>
  <c r="M90" i="7"/>
  <c r="O50" i="7"/>
  <c r="O115" i="7"/>
  <c r="O96" i="7"/>
  <c r="O7" i="7"/>
  <c r="O65" i="7"/>
  <c r="O62" i="7"/>
  <c r="M29" i="7"/>
  <c r="M84" i="7"/>
  <c r="O106" i="7"/>
  <c r="O39" i="7"/>
  <c r="O132" i="7"/>
  <c r="O43" i="7"/>
  <c r="N147" i="7"/>
  <c r="M69" i="7"/>
  <c r="O81" i="7"/>
  <c r="M49" i="7"/>
  <c r="O15" i="7"/>
  <c r="N65" i="7"/>
  <c r="O116" i="7"/>
  <c r="N76" i="7"/>
  <c r="M117" i="7"/>
  <c r="O9" i="7"/>
  <c r="M63" i="7"/>
  <c r="N18" i="7"/>
  <c r="N75" i="7"/>
  <c r="N72" i="7"/>
  <c r="O74" i="7"/>
  <c r="N54" i="7"/>
  <c r="O108" i="7"/>
  <c r="O47" i="7"/>
  <c r="O130" i="7"/>
  <c r="N84" i="7"/>
  <c r="M39" i="7"/>
  <c r="M88" i="7"/>
  <c r="M80" i="7"/>
  <c r="N69" i="7"/>
  <c r="N49" i="7"/>
  <c r="N36" i="7"/>
  <c r="M79" i="7"/>
  <c r="N133" i="7"/>
  <c r="M129" i="7"/>
  <c r="N121" i="7"/>
  <c r="O77" i="7"/>
  <c r="N102" i="7"/>
  <c r="N42" i="7"/>
  <c r="O120" i="7"/>
  <c r="O125" i="7"/>
  <c r="O18" i="7"/>
  <c r="M123" i="7"/>
  <c r="M74" i="7"/>
  <c r="O54" i="7"/>
  <c r="M108" i="7"/>
  <c r="N136" i="7"/>
  <c r="D1" i="7"/>
  <c r="O103" i="7"/>
  <c r="M131" i="7"/>
  <c r="N29" i="7"/>
  <c r="N111" i="7"/>
  <c r="N39" i="7"/>
  <c r="O14" i="7"/>
  <c r="O149" i="7"/>
  <c r="O6" i="7"/>
  <c r="O110" i="7"/>
  <c r="O85" i="7"/>
  <c r="M38" i="7"/>
  <c r="O24" i="7"/>
  <c r="M77" i="7"/>
  <c r="O102" i="7"/>
  <c r="N20" i="7"/>
  <c r="N90" i="7"/>
  <c r="M120" i="7"/>
  <c r="M125" i="7"/>
  <c r="N117" i="7"/>
  <c r="N63" i="7"/>
  <c r="M93" i="7"/>
  <c r="N44" i="7"/>
  <c r="O68" i="7"/>
  <c r="O136" i="7"/>
  <c r="N12" i="7"/>
  <c r="O91" i="7"/>
  <c r="O73" i="7"/>
  <c r="O29" i="7"/>
  <c r="O111" i="7"/>
  <c r="M27" i="7"/>
  <c r="N88" i="7"/>
  <c r="N80" i="7"/>
  <c r="M110" i="7"/>
  <c r="O89" i="7"/>
  <c r="M85" i="7"/>
  <c r="N79" i="7"/>
  <c r="O145" i="7"/>
  <c r="M24" i="7"/>
  <c r="N129" i="7"/>
  <c r="O22" i="7"/>
  <c r="O20" i="7"/>
  <c r="N60" i="7"/>
  <c r="M40" i="7"/>
  <c r="N9" i="7"/>
  <c r="O63" i="7"/>
  <c r="O44" i="7"/>
  <c r="M68" i="7"/>
  <c r="N123" i="7"/>
  <c r="N74" i="7"/>
  <c r="N108" i="7"/>
  <c r="O109" i="7"/>
  <c r="N118" i="7"/>
  <c r="O92" i="7"/>
  <c r="M37" i="7"/>
  <c r="O57" i="7"/>
  <c r="O88" i="7"/>
  <c r="M21" i="7"/>
  <c r="O114" i="7"/>
  <c r="O80" i="7"/>
  <c r="M89" i="7"/>
  <c r="O79" i="7"/>
  <c r="N38" i="7"/>
  <c r="M145" i="7"/>
  <c r="O129" i="7"/>
  <c r="M152" i="7"/>
  <c r="N77" i="7"/>
  <c r="M22" i="7"/>
  <c r="O52" i="7"/>
  <c r="M20" i="7"/>
  <c r="N120" i="7"/>
  <c r="N125" i="7"/>
  <c r="O112" i="7"/>
  <c r="O60" i="7"/>
  <c r="N93" i="7"/>
  <c r="M126" i="7"/>
  <c r="M99" i="7"/>
  <c r="M44" i="7"/>
  <c r="O123" i="7"/>
  <c r="M135" i="7"/>
  <c r="M109" i="7"/>
  <c r="O118" i="7"/>
  <c r="M12" i="7"/>
  <c r="J1" i="7"/>
  <c r="O34" i="7"/>
  <c r="O71" i="7"/>
  <c r="M106" i="7"/>
  <c r="N27" i="7"/>
  <c r="M132" i="7"/>
  <c r="M43" i="7"/>
  <c r="N21" i="7"/>
  <c r="N41" i="7"/>
  <c r="M81" i="7"/>
  <c r="N110" i="7"/>
  <c r="M15" i="7"/>
  <c r="N89" i="7"/>
  <c r="N85" i="7"/>
  <c r="N145" i="7"/>
  <c r="N24" i="7"/>
  <c r="O127" i="7"/>
  <c r="M52" i="7"/>
  <c r="M122" i="7"/>
  <c r="M112" i="7"/>
  <c r="O76" i="7"/>
  <c r="M60" i="7"/>
  <c r="N40" i="7"/>
  <c r="O93" i="7"/>
  <c r="N68" i="7"/>
  <c r="O75" i="7"/>
  <c r="N32" i="7"/>
  <c r="O72" i="7"/>
  <c r="M118" i="7"/>
  <c r="H1" i="7"/>
  <c r="O138" i="7"/>
  <c r="N37" i="7"/>
  <c r="O27" i="7"/>
  <c r="O64" i="7"/>
  <c r="M147" i="7"/>
  <c r="O41" i="7"/>
  <c r="O46" i="7"/>
  <c r="O36" i="7"/>
  <c r="M65" i="7"/>
  <c r="O133" i="7"/>
  <c r="O38" i="7"/>
  <c r="O121" i="7"/>
  <c r="N152" i="7"/>
  <c r="N22" i="7"/>
  <c r="O30" i="7"/>
  <c r="M76" i="7"/>
  <c r="O40" i="7"/>
  <c r="N126" i="7"/>
  <c r="N99" i="7"/>
  <c r="M18" i="7"/>
  <c r="M75" i="7"/>
  <c r="O32" i="7"/>
  <c r="M72" i="7"/>
  <c r="N135" i="7"/>
  <c r="N109" i="7"/>
  <c r="M97" i="7"/>
  <c r="O37" i="7"/>
  <c r="N106" i="7"/>
  <c r="N33" i="7"/>
  <c r="O45" i="7"/>
  <c r="N132" i="7"/>
  <c r="N43" i="7"/>
  <c r="M41" i="7"/>
  <c r="N81" i="7"/>
  <c r="M36" i="7"/>
  <c r="N15" i="7"/>
  <c r="M133" i="7"/>
  <c r="M121" i="7"/>
  <c r="O152" i="7"/>
  <c r="M102" i="7"/>
  <c r="N52" i="7"/>
  <c r="O90" i="7"/>
  <c r="N122" i="7"/>
  <c r="N112" i="7"/>
  <c r="O117" i="7"/>
  <c r="O126" i="7"/>
  <c r="O99" i="7"/>
  <c r="O135" i="7"/>
  <c r="M136" i="7"/>
  <c r="O12" i="7"/>
  <c r="O86" i="7"/>
  <c r="L1" i="7"/>
  <c r="L3" i="8"/>
  <c r="L4" i="8"/>
  <c r="L5" i="8"/>
  <c r="L6" i="8"/>
  <c r="L7" i="8"/>
  <c r="L8" i="8"/>
  <c r="L9" i="8"/>
  <c r="L10" i="8"/>
  <c r="L11" i="8"/>
  <c r="L2" i="8"/>
  <c r="K3" i="8"/>
  <c r="K4" i="8"/>
  <c r="K5" i="8"/>
  <c r="K6" i="8"/>
  <c r="K7" i="8"/>
  <c r="K8" i="8"/>
  <c r="K9" i="8"/>
  <c r="K10" i="8"/>
  <c r="K11" i="8"/>
  <c r="K2" i="8"/>
  <c r="J3" i="8"/>
  <c r="J4" i="8"/>
  <c r="J5" i="8"/>
  <c r="J6" i="8"/>
  <c r="J7" i="8"/>
  <c r="J8" i="8"/>
  <c r="J9" i="8"/>
  <c r="J10" i="8"/>
  <c r="J11" i="8"/>
  <c r="J2" i="8"/>
  <c r="AO1" i="4"/>
  <c r="AO7" i="4"/>
  <c r="AO8" i="4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5" i="4"/>
  <c r="AO36" i="4"/>
  <c r="AO37" i="4"/>
  <c r="AO38" i="4"/>
  <c r="AO39" i="4"/>
  <c r="AO40" i="4"/>
  <c r="AO41" i="4"/>
  <c r="AO42" i="4"/>
  <c r="AO43" i="4"/>
  <c r="AO44" i="4"/>
  <c r="AO45" i="4"/>
  <c r="AO46" i="4"/>
  <c r="AO47" i="4"/>
  <c r="AO48" i="4"/>
  <c r="AO49" i="4"/>
  <c r="AO50" i="4"/>
  <c r="AO51" i="4"/>
  <c r="AO52" i="4"/>
  <c r="AO53" i="4"/>
  <c r="AO54" i="4"/>
  <c r="AO55" i="4"/>
  <c r="AO56" i="4"/>
  <c r="AO57" i="4"/>
  <c r="AO58" i="4"/>
  <c r="AO59" i="4"/>
  <c r="AO60" i="4"/>
  <c r="AO61" i="4"/>
  <c r="AO62" i="4"/>
  <c r="AO63" i="4"/>
  <c r="AO64" i="4"/>
  <c r="AO65" i="4"/>
  <c r="AO66" i="4"/>
  <c r="AO67" i="4"/>
  <c r="AO68" i="4"/>
  <c r="AO69" i="4"/>
  <c r="AO70" i="4"/>
  <c r="AO71" i="4"/>
  <c r="AO72" i="4"/>
  <c r="AO73" i="4"/>
  <c r="AO74" i="4"/>
  <c r="AO75" i="4"/>
  <c r="AO76" i="4"/>
  <c r="AO77" i="4"/>
  <c r="AO78" i="4"/>
  <c r="AO79" i="4"/>
  <c r="AO80" i="4"/>
  <c r="AO81" i="4"/>
  <c r="AO82" i="4"/>
  <c r="AO83" i="4"/>
  <c r="AO84" i="4"/>
  <c r="AO85" i="4"/>
  <c r="AO86" i="4"/>
  <c r="AO87" i="4"/>
  <c r="AO88" i="4"/>
  <c r="AO89" i="4"/>
  <c r="AO90" i="4"/>
  <c r="AO91" i="4"/>
  <c r="AO92" i="4"/>
  <c r="AO93" i="4"/>
  <c r="AO94" i="4"/>
  <c r="AO95" i="4"/>
  <c r="AO96" i="4"/>
  <c r="AO97" i="4"/>
  <c r="AO98" i="4"/>
  <c r="AO99" i="4"/>
  <c r="AO100" i="4"/>
  <c r="AO101" i="4"/>
  <c r="AO102" i="4"/>
  <c r="AO103" i="4"/>
  <c r="AO104" i="4"/>
  <c r="AO105" i="4"/>
  <c r="AO106" i="4"/>
  <c r="AO107" i="4"/>
  <c r="AO108" i="4"/>
  <c r="AO109" i="4"/>
  <c r="AO110" i="4"/>
  <c r="AO111" i="4"/>
  <c r="AO112" i="4"/>
  <c r="AO113" i="4"/>
  <c r="AO114" i="4"/>
  <c r="AO115" i="4"/>
  <c r="AO116" i="4"/>
  <c r="AO117" i="4"/>
  <c r="AO118" i="4"/>
  <c r="AO119" i="4"/>
  <c r="AO120" i="4"/>
  <c r="AO121" i="4"/>
  <c r="AO122" i="4"/>
  <c r="AO123" i="4"/>
  <c r="AO124" i="4"/>
  <c r="AO125" i="4"/>
  <c r="AO126" i="4"/>
  <c r="AO127" i="4"/>
  <c r="AO128" i="4"/>
  <c r="AO129" i="4"/>
  <c r="AO130" i="4"/>
  <c r="AO131" i="4"/>
  <c r="AO132" i="4"/>
  <c r="AO133" i="4"/>
  <c r="AO134" i="4"/>
  <c r="AO135" i="4"/>
  <c r="AO136" i="4"/>
  <c r="AO137" i="4"/>
  <c r="AO138" i="4"/>
  <c r="AO139" i="4"/>
  <c r="AO140" i="4"/>
  <c r="AO141" i="4"/>
  <c r="AO142" i="4"/>
  <c r="AO143" i="4"/>
  <c r="AO144" i="4"/>
  <c r="AO145" i="4"/>
  <c r="AO146" i="4"/>
  <c r="AO147" i="4"/>
  <c r="AO148" i="4"/>
  <c r="AO149" i="4"/>
  <c r="AO150" i="4"/>
  <c r="AO151" i="4"/>
  <c r="AO152" i="4"/>
  <c r="AO6" i="4"/>
  <c r="N1" i="7" l="1"/>
  <c r="M1" i="7"/>
  <c r="E1" i="7"/>
  <c r="L2" i="7"/>
  <c r="O1" i="7"/>
  <c r="H2" i="1"/>
  <c r="D2" i="2" l="1"/>
  <c r="E2" i="2" s="1"/>
  <c r="B251" i="2"/>
  <c r="K8" i="1" l="1"/>
  <c r="K15" i="1"/>
  <c r="K16" i="1"/>
  <c r="K22" i="1"/>
  <c r="K28" i="1"/>
  <c r="K38" i="1"/>
  <c r="K39" i="1"/>
  <c r="K40" i="1"/>
  <c r="K44" i="1"/>
  <c r="K45" i="1"/>
  <c r="K46" i="1"/>
  <c r="K47" i="1"/>
  <c r="K48" i="1"/>
  <c r="K49" i="1"/>
  <c r="K56" i="1"/>
  <c r="K67" i="1"/>
  <c r="K96" i="1"/>
  <c r="K98" i="1"/>
  <c r="K100" i="1"/>
  <c r="K101" i="1"/>
  <c r="K111" i="1"/>
  <c r="K113" i="1"/>
  <c r="K115" i="1"/>
  <c r="K124" i="1"/>
  <c r="K126" i="1"/>
  <c r="K162" i="1"/>
  <c r="K165" i="1"/>
  <c r="K166" i="1"/>
  <c r="K167" i="1"/>
  <c r="K168" i="1"/>
  <c r="K170" i="1"/>
  <c r="K172" i="1"/>
  <c r="K183" i="1"/>
  <c r="K195" i="1"/>
  <c r="K196" i="1"/>
  <c r="K232" i="1"/>
  <c r="K233" i="1"/>
  <c r="K237" i="1"/>
  <c r="K240" i="1"/>
  <c r="K4" i="1"/>
  <c r="J4" i="1"/>
  <c r="J8" i="1"/>
  <c r="J15" i="1"/>
  <c r="J16" i="1"/>
  <c r="J22" i="1"/>
  <c r="J28" i="1"/>
  <c r="J38" i="1"/>
  <c r="J39" i="1"/>
  <c r="J40" i="1"/>
  <c r="J44" i="1"/>
  <c r="J45" i="1"/>
  <c r="J46" i="1"/>
  <c r="J47" i="1"/>
  <c r="J48" i="1"/>
  <c r="J49" i="1"/>
  <c r="J56" i="1"/>
  <c r="J67" i="1"/>
  <c r="J96" i="1"/>
  <c r="J98" i="1"/>
  <c r="J100" i="1"/>
  <c r="J101" i="1"/>
  <c r="J111" i="1"/>
  <c r="J113" i="1"/>
  <c r="J115" i="1"/>
  <c r="J124" i="1"/>
  <c r="J126" i="1"/>
  <c r="J162" i="1"/>
  <c r="J165" i="1"/>
  <c r="J166" i="1"/>
  <c r="J167" i="1"/>
  <c r="J168" i="1"/>
  <c r="J170" i="1"/>
  <c r="J172" i="1"/>
  <c r="J183" i="1"/>
  <c r="J195" i="1"/>
  <c r="J196" i="1"/>
  <c r="J232" i="1"/>
  <c r="J233" i="1"/>
  <c r="J237" i="1"/>
  <c r="J240" i="1"/>
  <c r="F5" i="1"/>
  <c r="C6" i="4" s="1"/>
  <c r="F6" i="1"/>
  <c r="C7" i="4" s="1"/>
  <c r="F7" i="1"/>
  <c r="C8" i="4" s="1"/>
  <c r="E8" i="1"/>
  <c r="F8" i="1"/>
  <c r="C9" i="4" s="1"/>
  <c r="F9" i="1"/>
  <c r="C10" i="4" s="1"/>
  <c r="F10" i="1"/>
  <c r="C11" i="4" s="1"/>
  <c r="F11" i="1"/>
  <c r="F12" i="1"/>
  <c r="C12" i="4" s="1"/>
  <c r="F13" i="1"/>
  <c r="C13" i="4" s="1"/>
  <c r="F14" i="1"/>
  <c r="C14" i="4" s="1"/>
  <c r="E15" i="1"/>
  <c r="F15" i="1"/>
  <c r="E16" i="1"/>
  <c r="F16" i="1"/>
  <c r="C15" i="4" s="1"/>
  <c r="F17" i="1"/>
  <c r="E18" i="1"/>
  <c r="F18" i="1"/>
  <c r="F19" i="1"/>
  <c r="C16" i="4" s="1"/>
  <c r="F20" i="1"/>
  <c r="C17" i="4" s="1"/>
  <c r="F21" i="1"/>
  <c r="E22" i="1"/>
  <c r="F22" i="1"/>
  <c r="F23" i="1"/>
  <c r="C18" i="4" s="1"/>
  <c r="F24" i="1"/>
  <c r="C19" i="4" s="1"/>
  <c r="F25" i="1"/>
  <c r="C20" i="4" s="1"/>
  <c r="F26" i="1"/>
  <c r="E27" i="1"/>
  <c r="F27" i="1"/>
  <c r="E28" i="1"/>
  <c r="F28" i="1"/>
  <c r="F29" i="1"/>
  <c r="C21" i="4" s="1"/>
  <c r="E30" i="1"/>
  <c r="F30" i="1"/>
  <c r="E31" i="1"/>
  <c r="F31" i="1"/>
  <c r="C22" i="4" s="1"/>
  <c r="F32" i="1"/>
  <c r="C23" i="4" s="1"/>
  <c r="F33" i="1"/>
  <c r="C24" i="4" s="1"/>
  <c r="F34" i="1"/>
  <c r="C25" i="4" s="1"/>
  <c r="F35" i="1"/>
  <c r="C26" i="4" s="1"/>
  <c r="F36" i="1"/>
  <c r="C27" i="4" s="1"/>
  <c r="E37" i="1"/>
  <c r="F37" i="1"/>
  <c r="E38" i="1"/>
  <c r="F38" i="1"/>
  <c r="E39" i="1"/>
  <c r="F39" i="1"/>
  <c r="C28" i="4" s="1"/>
  <c r="E40" i="1"/>
  <c r="F40" i="1"/>
  <c r="F41" i="1"/>
  <c r="F42" i="1"/>
  <c r="C29" i="4" s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F50" i="1"/>
  <c r="C30" i="4" s="1"/>
  <c r="E51" i="1"/>
  <c r="F51" i="1"/>
  <c r="C31" i="4" s="1"/>
  <c r="E52" i="1"/>
  <c r="F52" i="1"/>
  <c r="C32" i="4" s="1"/>
  <c r="F53" i="1"/>
  <c r="C33" i="4" s="1"/>
  <c r="F54" i="1"/>
  <c r="C34" i="4" s="1"/>
  <c r="F55" i="1"/>
  <c r="C35" i="4" s="1"/>
  <c r="E56" i="1"/>
  <c r="F56" i="1"/>
  <c r="F57" i="1"/>
  <c r="C36" i="4" s="1"/>
  <c r="E58" i="1"/>
  <c r="F58" i="1"/>
  <c r="F59" i="1"/>
  <c r="C37" i="4" s="1"/>
  <c r="F60" i="1"/>
  <c r="C38" i="4" s="1"/>
  <c r="E61" i="1"/>
  <c r="F61" i="1"/>
  <c r="C39" i="4" s="1"/>
  <c r="F62" i="1"/>
  <c r="C40" i="4" s="1"/>
  <c r="F63" i="1"/>
  <c r="E64" i="1"/>
  <c r="F64" i="1"/>
  <c r="C41" i="4" s="1"/>
  <c r="E65" i="1"/>
  <c r="F65" i="1"/>
  <c r="E66" i="1"/>
  <c r="F66" i="1"/>
  <c r="E67" i="1"/>
  <c r="F67" i="1"/>
  <c r="C42" i="4" s="1"/>
  <c r="F68" i="1"/>
  <c r="F69" i="1"/>
  <c r="C43" i="4" s="1"/>
  <c r="F70" i="1"/>
  <c r="C44" i="4" s="1"/>
  <c r="F71" i="1"/>
  <c r="C45" i="4" s="1"/>
  <c r="F72" i="1"/>
  <c r="C46" i="4" s="1"/>
  <c r="F73" i="1"/>
  <c r="C47" i="4" s="1"/>
  <c r="E74" i="1"/>
  <c r="F74" i="1"/>
  <c r="F75" i="1"/>
  <c r="C48" i="4" s="1"/>
  <c r="F76" i="1"/>
  <c r="C49" i="4" s="1"/>
  <c r="F77" i="1"/>
  <c r="F78" i="1"/>
  <c r="F79" i="1"/>
  <c r="F80" i="1"/>
  <c r="C50" i="4" s="1"/>
  <c r="F81" i="1"/>
  <c r="C51" i="4" s="1"/>
  <c r="F82" i="1"/>
  <c r="C52" i="4" s="1"/>
  <c r="F83" i="1"/>
  <c r="C53" i="4" s="1"/>
  <c r="F84" i="1"/>
  <c r="C54" i="4" s="1"/>
  <c r="F85" i="1"/>
  <c r="C55" i="4" s="1"/>
  <c r="F86" i="1"/>
  <c r="F87" i="1"/>
  <c r="F88" i="1"/>
  <c r="F89" i="1"/>
  <c r="F90" i="1"/>
  <c r="C56" i="4" s="1"/>
  <c r="F91" i="1"/>
  <c r="F92" i="1"/>
  <c r="C57" i="4" s="1"/>
  <c r="F93" i="1"/>
  <c r="C58" i="4" s="1"/>
  <c r="F94" i="1"/>
  <c r="C59" i="4" s="1"/>
  <c r="F95" i="1"/>
  <c r="C60" i="4" s="1"/>
  <c r="E96" i="1"/>
  <c r="F96" i="1"/>
  <c r="F97" i="1"/>
  <c r="C61" i="4" s="1"/>
  <c r="E98" i="1"/>
  <c r="F98" i="1"/>
  <c r="F99" i="1"/>
  <c r="C62" i="4" s="1"/>
  <c r="E100" i="1"/>
  <c r="F100" i="1"/>
  <c r="E101" i="1"/>
  <c r="F101" i="1"/>
  <c r="C63" i="4" s="1"/>
  <c r="F102" i="1"/>
  <c r="F103" i="1"/>
  <c r="C64" i="4" s="1"/>
  <c r="E104" i="1"/>
  <c r="F104" i="1"/>
  <c r="C65" i="4" s="1"/>
  <c r="F105" i="1"/>
  <c r="C66" i="4" s="1"/>
  <c r="F106" i="1"/>
  <c r="C67" i="4" s="1"/>
  <c r="F107" i="1"/>
  <c r="C68" i="4" s="1"/>
  <c r="F108" i="1"/>
  <c r="C69" i="4" s="1"/>
  <c r="E109" i="1"/>
  <c r="F109" i="1"/>
  <c r="C70" i="4" s="1"/>
  <c r="F110" i="1"/>
  <c r="C71" i="4" s="1"/>
  <c r="E111" i="1"/>
  <c r="F111" i="1"/>
  <c r="C72" i="4" s="1"/>
  <c r="F112" i="1"/>
  <c r="C73" i="4" s="1"/>
  <c r="E113" i="1"/>
  <c r="F113" i="1"/>
  <c r="F114" i="1"/>
  <c r="E115" i="1"/>
  <c r="F115" i="1"/>
  <c r="F116" i="1"/>
  <c r="C74" i="4" s="1"/>
  <c r="E117" i="1"/>
  <c r="F117" i="1"/>
  <c r="C75" i="4" s="1"/>
  <c r="F118" i="1"/>
  <c r="C76" i="4" s="1"/>
  <c r="F119" i="1"/>
  <c r="C77" i="4" s="1"/>
  <c r="F120" i="1"/>
  <c r="C78" i="4" s="1"/>
  <c r="F121" i="1"/>
  <c r="E122" i="1"/>
  <c r="F122" i="1"/>
  <c r="E123" i="1"/>
  <c r="F123" i="1"/>
  <c r="E124" i="1"/>
  <c r="F124" i="1"/>
  <c r="F125" i="1"/>
  <c r="C79" i="4" s="1"/>
  <c r="E126" i="1"/>
  <c r="F126" i="1"/>
  <c r="E127" i="1"/>
  <c r="F127" i="1"/>
  <c r="C80" i="4" s="1"/>
  <c r="E128" i="1"/>
  <c r="F128" i="1"/>
  <c r="E129" i="1"/>
  <c r="F129" i="1"/>
  <c r="F130" i="1"/>
  <c r="C81" i="4" s="1"/>
  <c r="F131" i="1"/>
  <c r="C82" i="4" s="1"/>
  <c r="F132" i="1"/>
  <c r="C83" i="4" s="1"/>
  <c r="F133" i="1"/>
  <c r="C84" i="4" s="1"/>
  <c r="F134" i="1"/>
  <c r="C85" i="4" s="1"/>
  <c r="F135" i="1"/>
  <c r="C86" i="4" s="1"/>
  <c r="F136" i="1"/>
  <c r="C87" i="4" s="1"/>
  <c r="F137" i="1"/>
  <c r="C88" i="4" s="1"/>
  <c r="F138" i="1"/>
  <c r="C89" i="4" s="1"/>
  <c r="F139" i="1"/>
  <c r="C90" i="4" s="1"/>
  <c r="F140" i="1"/>
  <c r="C91" i="4" s="1"/>
  <c r="F141" i="1"/>
  <c r="F142" i="1"/>
  <c r="C92" i="4" s="1"/>
  <c r="E143" i="1"/>
  <c r="F143" i="1"/>
  <c r="C93" i="4" s="1"/>
  <c r="F144" i="1"/>
  <c r="C94" i="4" s="1"/>
  <c r="F145" i="1"/>
  <c r="F146" i="1"/>
  <c r="C95" i="4" s="1"/>
  <c r="F147" i="1"/>
  <c r="C96" i="4" s="1"/>
  <c r="F148" i="1"/>
  <c r="F149" i="1"/>
  <c r="C97" i="4" s="1"/>
  <c r="F150" i="1"/>
  <c r="C98" i="4" s="1"/>
  <c r="F151" i="1"/>
  <c r="C99" i="4" s="1"/>
  <c r="F152" i="1"/>
  <c r="C100" i="4" s="1"/>
  <c r="F153" i="1"/>
  <c r="C101" i="4" s="1"/>
  <c r="F154" i="1"/>
  <c r="C102" i="4" s="1"/>
  <c r="F155" i="1"/>
  <c r="C103" i="4" s="1"/>
  <c r="F156" i="1"/>
  <c r="C104" i="4" s="1"/>
  <c r="F157" i="1"/>
  <c r="C105" i="4" s="1"/>
  <c r="F158" i="1"/>
  <c r="C106" i="4" s="1"/>
  <c r="F159" i="1"/>
  <c r="F160" i="1"/>
  <c r="C107" i="4" s="1"/>
  <c r="F161" i="1"/>
  <c r="C108" i="4" s="1"/>
  <c r="E162" i="1"/>
  <c r="F162" i="1"/>
  <c r="F163" i="1"/>
  <c r="C109" i="4" s="1"/>
  <c r="E164" i="1"/>
  <c r="F164" i="1"/>
  <c r="E165" i="1"/>
  <c r="F165" i="1"/>
  <c r="E166" i="1"/>
  <c r="F166" i="1"/>
  <c r="E167" i="1"/>
  <c r="F167" i="1"/>
  <c r="C110" i="4" s="1"/>
  <c r="E168" i="1"/>
  <c r="F168" i="1"/>
  <c r="F169" i="1"/>
  <c r="E170" i="1"/>
  <c r="F170" i="1"/>
  <c r="F171" i="1"/>
  <c r="C111" i="4" s="1"/>
  <c r="E172" i="1"/>
  <c r="F172" i="1"/>
  <c r="F173" i="1"/>
  <c r="F174" i="1"/>
  <c r="C112" i="4" s="1"/>
  <c r="F175" i="1"/>
  <c r="C113" i="4" s="1"/>
  <c r="E176" i="1"/>
  <c r="F176" i="1"/>
  <c r="C114" i="4" s="1"/>
  <c r="F177" i="1"/>
  <c r="F178" i="1"/>
  <c r="C115" i="4" s="1"/>
  <c r="E179" i="1"/>
  <c r="F179" i="1"/>
  <c r="C116" i="4" s="1"/>
  <c r="F180" i="1"/>
  <c r="C117" i="4" s="1"/>
  <c r="F181" i="1"/>
  <c r="C118" i="4" s="1"/>
  <c r="F182" i="1"/>
  <c r="C119" i="4" s="1"/>
  <c r="E183" i="1"/>
  <c r="F183" i="1"/>
  <c r="F184" i="1"/>
  <c r="C120" i="4" s="1"/>
  <c r="F185" i="1"/>
  <c r="C121" i="4" s="1"/>
  <c r="E186" i="1"/>
  <c r="F186" i="1"/>
  <c r="C122" i="4" s="1"/>
  <c r="F187" i="1"/>
  <c r="F188" i="1"/>
  <c r="C123" i="4" s="1"/>
  <c r="E189" i="1"/>
  <c r="F189" i="1"/>
  <c r="C124" i="4" s="1"/>
  <c r="E190" i="1"/>
  <c r="F190" i="1"/>
  <c r="F191" i="1"/>
  <c r="E192" i="1"/>
  <c r="F192" i="1"/>
  <c r="F193" i="1"/>
  <c r="C125" i="4" s="1"/>
  <c r="E194" i="1"/>
  <c r="F194" i="1"/>
  <c r="E195" i="1"/>
  <c r="F195" i="1"/>
  <c r="E196" i="1"/>
  <c r="F196" i="1"/>
  <c r="E197" i="1"/>
  <c r="F197" i="1"/>
  <c r="E198" i="1"/>
  <c r="F198" i="1"/>
  <c r="F199" i="1"/>
  <c r="C126" i="4" s="1"/>
  <c r="F200" i="1"/>
  <c r="C127" i="4" s="1"/>
  <c r="F201" i="1"/>
  <c r="C128" i="4" s="1"/>
  <c r="F202" i="1"/>
  <c r="C129" i="4" s="1"/>
  <c r="F203" i="1"/>
  <c r="C130" i="4" s="1"/>
  <c r="F204" i="1"/>
  <c r="C131" i="4" s="1"/>
  <c r="F205" i="1"/>
  <c r="C132" i="4" s="1"/>
  <c r="F206" i="1"/>
  <c r="C133" i="4" s="1"/>
  <c r="E207" i="1"/>
  <c r="F207" i="1"/>
  <c r="F208" i="1"/>
  <c r="C134" i="4" s="1"/>
  <c r="E209" i="1"/>
  <c r="F209" i="1"/>
  <c r="C135" i="4" s="1"/>
  <c r="E210" i="1"/>
  <c r="F210" i="1"/>
  <c r="C136" i="4" s="1"/>
  <c r="F211" i="1"/>
  <c r="E212" i="1"/>
  <c r="F212" i="1"/>
  <c r="C137" i="4" s="1"/>
  <c r="F213" i="1"/>
  <c r="F214" i="1"/>
  <c r="C138" i="4" s="1"/>
  <c r="F215" i="1"/>
  <c r="F216" i="1"/>
  <c r="C139" i="4" s="1"/>
  <c r="E217" i="1"/>
  <c r="F217" i="1"/>
  <c r="F218" i="1"/>
  <c r="C140" i="4" s="1"/>
  <c r="F219" i="1"/>
  <c r="C141" i="4" s="1"/>
  <c r="E220" i="1"/>
  <c r="F220" i="1"/>
  <c r="C142" i="4" s="1"/>
  <c r="E221" i="1"/>
  <c r="F221" i="1"/>
  <c r="C143" i="4" s="1"/>
  <c r="F222" i="1"/>
  <c r="C144" i="4" s="1"/>
  <c r="F223" i="1"/>
  <c r="C145" i="4" s="1"/>
  <c r="F224" i="1"/>
  <c r="F225" i="1"/>
  <c r="C146" i="4" s="1"/>
  <c r="F226" i="1"/>
  <c r="C147" i="4" s="1"/>
  <c r="E227" i="1"/>
  <c r="F227" i="1"/>
  <c r="F228" i="1"/>
  <c r="C148" i="4" s="1"/>
  <c r="F229" i="1"/>
  <c r="C149" i="4" s="1"/>
  <c r="E230" i="1"/>
  <c r="F230" i="1"/>
  <c r="F231" i="1"/>
  <c r="E232" i="1"/>
  <c r="F232" i="1"/>
  <c r="E233" i="1"/>
  <c r="F233" i="1"/>
  <c r="F234" i="1"/>
  <c r="C150" i="4" s="1"/>
  <c r="E235" i="1"/>
  <c r="F235" i="1"/>
  <c r="C151" i="4" s="1"/>
  <c r="E236" i="1"/>
  <c r="F236" i="1"/>
  <c r="E237" i="1"/>
  <c r="F237" i="1"/>
  <c r="E238" i="1"/>
  <c r="F238" i="1"/>
  <c r="F239" i="1"/>
  <c r="C152" i="4" s="1"/>
  <c r="E240" i="1"/>
  <c r="F240" i="1"/>
  <c r="F4" i="1"/>
  <c r="E4" i="1"/>
  <c r="R12" i="5"/>
  <c r="K176" i="1" s="1"/>
  <c r="R20" i="5"/>
  <c r="R28" i="5"/>
  <c r="R36" i="5"/>
  <c r="R44" i="5"/>
  <c r="R52" i="5"/>
  <c r="R60" i="5"/>
  <c r="R68" i="5"/>
  <c r="K64" i="1" s="1"/>
  <c r="R76" i="5"/>
  <c r="R84" i="5"/>
  <c r="K122" i="1" s="1"/>
  <c r="R92" i="5"/>
  <c r="R100" i="5"/>
  <c r="R108" i="5"/>
  <c r="R116" i="5"/>
  <c r="R124" i="5"/>
  <c r="K117" i="1" s="1"/>
  <c r="R132" i="5"/>
  <c r="R140" i="5"/>
  <c r="R148" i="5"/>
  <c r="R156" i="5"/>
  <c r="K143" i="1" s="1"/>
  <c r="R164" i="5"/>
  <c r="R172" i="5"/>
  <c r="R180" i="5"/>
  <c r="R188" i="5"/>
  <c r="K192" i="1" s="1"/>
  <c r="R196" i="5"/>
  <c r="R204" i="5"/>
  <c r="K198" i="1" s="1"/>
  <c r="R212" i="5"/>
  <c r="R220" i="5"/>
  <c r="R228" i="5"/>
  <c r="R236" i="5"/>
  <c r="R244" i="5"/>
  <c r="K238" i="1" s="1"/>
  <c r="P5" i="5"/>
  <c r="P6" i="5"/>
  <c r="R6" i="5" s="1"/>
  <c r="P7" i="5"/>
  <c r="P8" i="5"/>
  <c r="P9" i="5"/>
  <c r="P10" i="5"/>
  <c r="P11" i="5"/>
  <c r="P12" i="5"/>
  <c r="P13" i="5"/>
  <c r="P14" i="5"/>
  <c r="R14" i="5" s="1"/>
  <c r="P15" i="5"/>
  <c r="P16" i="5"/>
  <c r="P17" i="5"/>
  <c r="P18" i="5"/>
  <c r="P19" i="5"/>
  <c r="P20" i="5"/>
  <c r="P21" i="5"/>
  <c r="P22" i="5"/>
  <c r="R22" i="5" s="1"/>
  <c r="P23" i="5"/>
  <c r="P24" i="5"/>
  <c r="P25" i="5"/>
  <c r="P26" i="5"/>
  <c r="P27" i="5"/>
  <c r="P28" i="5"/>
  <c r="P29" i="5"/>
  <c r="P30" i="5"/>
  <c r="R30" i="5" s="1"/>
  <c r="K18" i="1" s="1"/>
  <c r="P31" i="5"/>
  <c r="P32" i="5"/>
  <c r="P33" i="5"/>
  <c r="P34" i="5"/>
  <c r="P35" i="5"/>
  <c r="P36" i="5"/>
  <c r="P37" i="5"/>
  <c r="P38" i="5"/>
  <c r="R38" i="5" s="1"/>
  <c r="K31" i="1" s="1"/>
  <c r="P39" i="5"/>
  <c r="P40" i="5"/>
  <c r="P41" i="5"/>
  <c r="P42" i="5"/>
  <c r="P43" i="5"/>
  <c r="P44" i="5"/>
  <c r="P45" i="5"/>
  <c r="P46" i="5"/>
  <c r="R46" i="5" s="1"/>
  <c r="P47" i="5"/>
  <c r="P48" i="5"/>
  <c r="P49" i="5"/>
  <c r="P50" i="5"/>
  <c r="P51" i="5"/>
  <c r="P52" i="5"/>
  <c r="P53" i="5"/>
  <c r="P54" i="5"/>
  <c r="R54" i="5" s="1"/>
  <c r="K51" i="1" s="1"/>
  <c r="P55" i="5"/>
  <c r="P56" i="5"/>
  <c r="P57" i="5"/>
  <c r="P58" i="5"/>
  <c r="P59" i="5"/>
  <c r="P60" i="5"/>
  <c r="P61" i="5"/>
  <c r="P62" i="5"/>
  <c r="R62" i="5" s="1"/>
  <c r="P63" i="5"/>
  <c r="P64" i="5"/>
  <c r="P65" i="5"/>
  <c r="P66" i="5"/>
  <c r="P67" i="5"/>
  <c r="P68" i="5"/>
  <c r="P69" i="5"/>
  <c r="P70" i="5"/>
  <c r="R70" i="5" s="1"/>
  <c r="P71" i="5"/>
  <c r="P72" i="5"/>
  <c r="P73" i="5"/>
  <c r="P74" i="5"/>
  <c r="P75" i="5"/>
  <c r="P76" i="5"/>
  <c r="P77" i="5"/>
  <c r="P78" i="5"/>
  <c r="R78" i="5" s="1"/>
  <c r="P79" i="5"/>
  <c r="P80" i="5"/>
  <c r="P81" i="5"/>
  <c r="P82" i="5"/>
  <c r="P83" i="5"/>
  <c r="P84" i="5"/>
  <c r="P85" i="5"/>
  <c r="P86" i="5"/>
  <c r="R86" i="5" s="1"/>
  <c r="P87" i="5"/>
  <c r="P88" i="5"/>
  <c r="P89" i="5"/>
  <c r="P90" i="5"/>
  <c r="P91" i="5"/>
  <c r="P92" i="5"/>
  <c r="P93" i="5"/>
  <c r="P94" i="5"/>
  <c r="R94" i="5" s="1"/>
  <c r="P95" i="5"/>
  <c r="P96" i="5"/>
  <c r="P97" i="5"/>
  <c r="P98" i="5"/>
  <c r="P99" i="5"/>
  <c r="P100" i="5"/>
  <c r="P101" i="5"/>
  <c r="P102" i="5"/>
  <c r="R102" i="5" s="1"/>
  <c r="P103" i="5"/>
  <c r="P104" i="5"/>
  <c r="P105" i="5"/>
  <c r="P106" i="5"/>
  <c r="P107" i="5"/>
  <c r="P108" i="5"/>
  <c r="P109" i="5"/>
  <c r="P110" i="5"/>
  <c r="R110" i="5" s="1"/>
  <c r="P111" i="5"/>
  <c r="P112" i="5"/>
  <c r="P113" i="5"/>
  <c r="P114" i="5"/>
  <c r="P115" i="5"/>
  <c r="P116" i="5"/>
  <c r="P117" i="5"/>
  <c r="P118" i="5"/>
  <c r="R118" i="5" s="1"/>
  <c r="P119" i="5"/>
  <c r="P120" i="5"/>
  <c r="P121" i="5"/>
  <c r="P122" i="5"/>
  <c r="P123" i="5"/>
  <c r="P124" i="5"/>
  <c r="P125" i="5"/>
  <c r="P126" i="5"/>
  <c r="R126" i="5" s="1"/>
  <c r="P127" i="5"/>
  <c r="P128" i="5"/>
  <c r="P129" i="5"/>
  <c r="P130" i="5"/>
  <c r="P131" i="5"/>
  <c r="P132" i="5"/>
  <c r="P133" i="5"/>
  <c r="P134" i="5"/>
  <c r="R134" i="5" s="1"/>
  <c r="P135" i="5"/>
  <c r="P136" i="5"/>
  <c r="P137" i="5"/>
  <c r="P138" i="5"/>
  <c r="P139" i="5"/>
  <c r="P140" i="5"/>
  <c r="P141" i="5"/>
  <c r="P142" i="5"/>
  <c r="R142" i="5" s="1"/>
  <c r="P143" i="5"/>
  <c r="P144" i="5"/>
  <c r="P145" i="5"/>
  <c r="P146" i="5"/>
  <c r="P147" i="5"/>
  <c r="P148" i="5"/>
  <c r="P149" i="5"/>
  <c r="P150" i="5"/>
  <c r="R150" i="5" s="1"/>
  <c r="P151" i="5"/>
  <c r="P152" i="5"/>
  <c r="P153" i="5"/>
  <c r="P154" i="5"/>
  <c r="P155" i="5"/>
  <c r="P156" i="5"/>
  <c r="P157" i="5"/>
  <c r="P158" i="5"/>
  <c r="R158" i="5" s="1"/>
  <c r="P159" i="5"/>
  <c r="P160" i="5"/>
  <c r="P161" i="5"/>
  <c r="P162" i="5"/>
  <c r="P163" i="5"/>
  <c r="P164" i="5"/>
  <c r="P165" i="5"/>
  <c r="P166" i="5"/>
  <c r="R166" i="5" s="1"/>
  <c r="P167" i="5"/>
  <c r="P168" i="5"/>
  <c r="P169" i="5"/>
  <c r="P170" i="5"/>
  <c r="P171" i="5"/>
  <c r="P172" i="5"/>
  <c r="P173" i="5"/>
  <c r="P174" i="5"/>
  <c r="R174" i="5" s="1"/>
  <c r="P175" i="5"/>
  <c r="P176" i="5"/>
  <c r="P177" i="5"/>
  <c r="P178" i="5"/>
  <c r="P179" i="5"/>
  <c r="P180" i="5"/>
  <c r="P181" i="5"/>
  <c r="P182" i="5"/>
  <c r="R182" i="5" s="1"/>
  <c r="P183" i="5"/>
  <c r="P184" i="5"/>
  <c r="P185" i="5"/>
  <c r="P186" i="5"/>
  <c r="P187" i="5"/>
  <c r="P188" i="5"/>
  <c r="P189" i="5"/>
  <c r="P190" i="5"/>
  <c r="R190" i="5" s="1"/>
  <c r="K194" i="1" s="1"/>
  <c r="P191" i="5"/>
  <c r="P192" i="5"/>
  <c r="P193" i="5"/>
  <c r="P194" i="5"/>
  <c r="P195" i="5"/>
  <c r="P196" i="5"/>
  <c r="P197" i="5"/>
  <c r="P198" i="5"/>
  <c r="R198" i="5" s="1"/>
  <c r="K217" i="1" s="1"/>
  <c r="P199" i="5"/>
  <c r="P200" i="5"/>
  <c r="P201" i="5"/>
  <c r="P202" i="5"/>
  <c r="P203" i="5"/>
  <c r="P204" i="5"/>
  <c r="P205" i="5"/>
  <c r="P206" i="5"/>
  <c r="R206" i="5" s="1"/>
  <c r="P207" i="5"/>
  <c r="P208" i="5"/>
  <c r="P209" i="5"/>
  <c r="P210" i="5"/>
  <c r="P211" i="5"/>
  <c r="P212" i="5"/>
  <c r="P213" i="5"/>
  <c r="P214" i="5"/>
  <c r="R214" i="5" s="1"/>
  <c r="P215" i="5"/>
  <c r="P216" i="5"/>
  <c r="P217" i="5"/>
  <c r="P218" i="5"/>
  <c r="P219" i="5"/>
  <c r="P220" i="5"/>
  <c r="P221" i="5"/>
  <c r="P222" i="5"/>
  <c r="R222" i="5" s="1"/>
  <c r="P223" i="5"/>
  <c r="P224" i="5"/>
  <c r="P225" i="5"/>
  <c r="P226" i="5"/>
  <c r="P227" i="5"/>
  <c r="P228" i="5"/>
  <c r="P229" i="5"/>
  <c r="P230" i="5"/>
  <c r="R230" i="5" s="1"/>
  <c r="K221" i="1" s="1"/>
  <c r="P231" i="5"/>
  <c r="P232" i="5"/>
  <c r="P233" i="5"/>
  <c r="P234" i="5"/>
  <c r="P235" i="5"/>
  <c r="P236" i="5"/>
  <c r="P237" i="5"/>
  <c r="P238" i="5"/>
  <c r="R238" i="5" s="1"/>
  <c r="K179" i="1" s="1"/>
  <c r="P239" i="5"/>
  <c r="P240" i="5"/>
  <c r="P241" i="5"/>
  <c r="P242" i="5"/>
  <c r="P243" i="5"/>
  <c r="P244" i="5"/>
  <c r="P245" i="5"/>
  <c r="P246" i="5"/>
  <c r="R246" i="5" s="1"/>
  <c r="P247" i="5"/>
  <c r="P248" i="5"/>
  <c r="P249" i="5"/>
  <c r="P4" i="5"/>
  <c r="N5" i="5"/>
  <c r="R5" i="5" s="1"/>
  <c r="N6" i="5"/>
  <c r="N7" i="5"/>
  <c r="N8" i="5"/>
  <c r="N9" i="5"/>
  <c r="N10" i="5"/>
  <c r="N11" i="5"/>
  <c r="N12" i="5"/>
  <c r="N13" i="5"/>
  <c r="R13" i="5" s="1"/>
  <c r="N14" i="5"/>
  <c r="N15" i="5"/>
  <c r="N16" i="5"/>
  <c r="N17" i="5"/>
  <c r="N18" i="5"/>
  <c r="N19" i="5"/>
  <c r="N20" i="5"/>
  <c r="N21" i="5"/>
  <c r="R21" i="5" s="1"/>
  <c r="N22" i="5"/>
  <c r="N23" i="5"/>
  <c r="N24" i="5"/>
  <c r="N25" i="5"/>
  <c r="N26" i="5"/>
  <c r="N27" i="5"/>
  <c r="N28" i="5"/>
  <c r="N29" i="5"/>
  <c r="R29" i="5" s="1"/>
  <c r="N30" i="5"/>
  <c r="N31" i="5"/>
  <c r="N32" i="5"/>
  <c r="N33" i="5"/>
  <c r="N34" i="5"/>
  <c r="N35" i="5"/>
  <c r="N36" i="5"/>
  <c r="N37" i="5"/>
  <c r="R37" i="5" s="1"/>
  <c r="N38" i="5"/>
  <c r="N39" i="5"/>
  <c r="N40" i="5"/>
  <c r="N41" i="5"/>
  <c r="N42" i="5"/>
  <c r="N43" i="5"/>
  <c r="N44" i="5"/>
  <c r="N45" i="5"/>
  <c r="R45" i="5" s="1"/>
  <c r="N46" i="5"/>
  <c r="N47" i="5"/>
  <c r="N48" i="5"/>
  <c r="N49" i="5"/>
  <c r="N50" i="5"/>
  <c r="N51" i="5"/>
  <c r="N52" i="5"/>
  <c r="N53" i="5"/>
  <c r="R53" i="5" s="1"/>
  <c r="N54" i="5"/>
  <c r="N55" i="5"/>
  <c r="N56" i="5"/>
  <c r="N57" i="5"/>
  <c r="N58" i="5"/>
  <c r="N59" i="5"/>
  <c r="N60" i="5"/>
  <c r="N61" i="5"/>
  <c r="R61" i="5" s="1"/>
  <c r="K37" i="1" s="1"/>
  <c r="N62" i="5"/>
  <c r="N63" i="5"/>
  <c r="N64" i="5"/>
  <c r="N65" i="5"/>
  <c r="N66" i="5"/>
  <c r="N67" i="5"/>
  <c r="N68" i="5"/>
  <c r="N69" i="5"/>
  <c r="R69" i="5" s="1"/>
  <c r="N70" i="5"/>
  <c r="N71" i="5"/>
  <c r="N72" i="5"/>
  <c r="N73" i="5"/>
  <c r="N74" i="5"/>
  <c r="N75" i="5"/>
  <c r="N76" i="5"/>
  <c r="N77" i="5"/>
  <c r="R77" i="5" s="1"/>
  <c r="N78" i="5"/>
  <c r="N79" i="5"/>
  <c r="N80" i="5"/>
  <c r="N81" i="5"/>
  <c r="N82" i="5"/>
  <c r="N83" i="5"/>
  <c r="N84" i="5"/>
  <c r="N85" i="5"/>
  <c r="R85" i="5" s="1"/>
  <c r="N86" i="5"/>
  <c r="N87" i="5"/>
  <c r="N88" i="5"/>
  <c r="N89" i="5"/>
  <c r="N90" i="5"/>
  <c r="N91" i="5"/>
  <c r="N92" i="5"/>
  <c r="N93" i="5"/>
  <c r="R93" i="5" s="1"/>
  <c r="N94" i="5"/>
  <c r="N95" i="5"/>
  <c r="N96" i="5"/>
  <c r="N97" i="5"/>
  <c r="N98" i="5"/>
  <c r="N99" i="5"/>
  <c r="N100" i="5"/>
  <c r="N101" i="5"/>
  <c r="R101" i="5" s="1"/>
  <c r="N102" i="5"/>
  <c r="N103" i="5"/>
  <c r="N104" i="5"/>
  <c r="N105" i="5"/>
  <c r="N106" i="5"/>
  <c r="N107" i="5"/>
  <c r="N108" i="5"/>
  <c r="N109" i="5"/>
  <c r="R109" i="5" s="1"/>
  <c r="K104" i="1" s="1"/>
  <c r="N110" i="5"/>
  <c r="N111" i="5"/>
  <c r="N112" i="5"/>
  <c r="N113" i="5"/>
  <c r="N114" i="5"/>
  <c r="N115" i="5"/>
  <c r="N116" i="5"/>
  <c r="N117" i="5"/>
  <c r="R117" i="5" s="1"/>
  <c r="N118" i="5"/>
  <c r="N119" i="5"/>
  <c r="N120" i="5"/>
  <c r="N121" i="5"/>
  <c r="N122" i="5"/>
  <c r="N123" i="5"/>
  <c r="N124" i="5"/>
  <c r="N125" i="5"/>
  <c r="R125" i="5" s="1"/>
  <c r="N126" i="5"/>
  <c r="N127" i="5"/>
  <c r="N128" i="5"/>
  <c r="N129" i="5"/>
  <c r="N130" i="5"/>
  <c r="N131" i="5"/>
  <c r="N132" i="5"/>
  <c r="N133" i="5"/>
  <c r="R133" i="5" s="1"/>
  <c r="N134" i="5"/>
  <c r="N135" i="5"/>
  <c r="N136" i="5"/>
  <c r="N137" i="5"/>
  <c r="N138" i="5"/>
  <c r="N139" i="5"/>
  <c r="N140" i="5"/>
  <c r="N141" i="5"/>
  <c r="R141" i="5" s="1"/>
  <c r="N142" i="5"/>
  <c r="N143" i="5"/>
  <c r="N144" i="5"/>
  <c r="N145" i="5"/>
  <c r="N146" i="5"/>
  <c r="N147" i="5"/>
  <c r="N148" i="5"/>
  <c r="N149" i="5"/>
  <c r="R149" i="5" s="1"/>
  <c r="N150" i="5"/>
  <c r="N151" i="5"/>
  <c r="N152" i="5"/>
  <c r="N153" i="5"/>
  <c r="N154" i="5"/>
  <c r="N155" i="5"/>
  <c r="N156" i="5"/>
  <c r="N157" i="5"/>
  <c r="R157" i="5" s="1"/>
  <c r="N158" i="5"/>
  <c r="N159" i="5"/>
  <c r="N160" i="5"/>
  <c r="N161" i="5"/>
  <c r="N162" i="5"/>
  <c r="N163" i="5"/>
  <c r="N164" i="5"/>
  <c r="N165" i="5"/>
  <c r="R165" i="5" s="1"/>
  <c r="N166" i="5"/>
  <c r="N167" i="5"/>
  <c r="N168" i="5"/>
  <c r="N169" i="5"/>
  <c r="N170" i="5"/>
  <c r="N171" i="5"/>
  <c r="N172" i="5"/>
  <c r="N173" i="5"/>
  <c r="R173" i="5" s="1"/>
  <c r="N174" i="5"/>
  <c r="N175" i="5"/>
  <c r="N176" i="5"/>
  <c r="N177" i="5"/>
  <c r="N178" i="5"/>
  <c r="N179" i="5"/>
  <c r="N180" i="5"/>
  <c r="N181" i="5"/>
  <c r="R181" i="5" s="1"/>
  <c r="N182" i="5"/>
  <c r="N183" i="5"/>
  <c r="N184" i="5"/>
  <c r="N185" i="5"/>
  <c r="N186" i="5"/>
  <c r="N187" i="5"/>
  <c r="N188" i="5"/>
  <c r="N189" i="5"/>
  <c r="R189" i="5" s="1"/>
  <c r="N190" i="5"/>
  <c r="N191" i="5"/>
  <c r="N192" i="5"/>
  <c r="N193" i="5"/>
  <c r="N194" i="5"/>
  <c r="N195" i="5"/>
  <c r="N196" i="5"/>
  <c r="N197" i="5"/>
  <c r="R197" i="5" s="1"/>
  <c r="K227" i="1" s="1"/>
  <c r="N198" i="5"/>
  <c r="N199" i="5"/>
  <c r="N200" i="5"/>
  <c r="N201" i="5"/>
  <c r="N202" i="5"/>
  <c r="N203" i="5"/>
  <c r="N204" i="5"/>
  <c r="N205" i="5"/>
  <c r="R205" i="5" s="1"/>
  <c r="N206" i="5"/>
  <c r="N207" i="5"/>
  <c r="N208" i="5"/>
  <c r="N209" i="5"/>
  <c r="N210" i="5"/>
  <c r="N211" i="5"/>
  <c r="N212" i="5"/>
  <c r="N213" i="5"/>
  <c r="R213" i="5" s="1"/>
  <c r="N214" i="5"/>
  <c r="N215" i="5"/>
  <c r="N216" i="5"/>
  <c r="N217" i="5"/>
  <c r="N218" i="5"/>
  <c r="N219" i="5"/>
  <c r="N220" i="5"/>
  <c r="N221" i="5"/>
  <c r="R221" i="5" s="1"/>
  <c r="N222" i="5"/>
  <c r="N223" i="5"/>
  <c r="N224" i="5"/>
  <c r="N225" i="5"/>
  <c r="N226" i="5"/>
  <c r="N227" i="5"/>
  <c r="N228" i="5"/>
  <c r="N229" i="5"/>
  <c r="N230" i="5"/>
  <c r="N231" i="5"/>
  <c r="N232" i="5"/>
  <c r="N233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4" i="5"/>
  <c r="L5" i="5"/>
  <c r="L6" i="5"/>
  <c r="L7" i="5"/>
  <c r="R7" i="5" s="1"/>
  <c r="L8" i="5"/>
  <c r="R8" i="5" s="1"/>
  <c r="L9" i="5"/>
  <c r="R9" i="5" s="1"/>
  <c r="L10" i="5"/>
  <c r="R10" i="5" s="1"/>
  <c r="L11" i="5"/>
  <c r="R11" i="5" s="1"/>
  <c r="L12" i="5"/>
  <c r="L13" i="5"/>
  <c r="L14" i="5"/>
  <c r="L15" i="5"/>
  <c r="R15" i="5" s="1"/>
  <c r="L16" i="5"/>
  <c r="R16" i="5" s="1"/>
  <c r="L17" i="5"/>
  <c r="R17" i="5" s="1"/>
  <c r="L18" i="5"/>
  <c r="R18" i="5" s="1"/>
  <c r="L19" i="5"/>
  <c r="R19" i="5" s="1"/>
  <c r="L20" i="5"/>
  <c r="L21" i="5"/>
  <c r="L22" i="5"/>
  <c r="L23" i="5"/>
  <c r="R23" i="5" s="1"/>
  <c r="L24" i="5"/>
  <c r="R24" i="5" s="1"/>
  <c r="L25" i="5"/>
  <c r="R25" i="5" s="1"/>
  <c r="L26" i="5"/>
  <c r="R26" i="5" s="1"/>
  <c r="L27" i="5"/>
  <c r="R27" i="5" s="1"/>
  <c r="L28" i="5"/>
  <c r="L29" i="5"/>
  <c r="L30" i="5"/>
  <c r="L31" i="5"/>
  <c r="R31" i="5" s="1"/>
  <c r="L32" i="5"/>
  <c r="R32" i="5" s="1"/>
  <c r="L33" i="5"/>
  <c r="R33" i="5" s="1"/>
  <c r="L34" i="5"/>
  <c r="R34" i="5" s="1"/>
  <c r="L35" i="5"/>
  <c r="R35" i="5" s="1"/>
  <c r="L36" i="5"/>
  <c r="L37" i="5"/>
  <c r="L38" i="5"/>
  <c r="L39" i="5"/>
  <c r="R39" i="5" s="1"/>
  <c r="L40" i="5"/>
  <c r="R40" i="5" s="1"/>
  <c r="L41" i="5"/>
  <c r="R41" i="5" s="1"/>
  <c r="L42" i="5"/>
  <c r="R42" i="5" s="1"/>
  <c r="L43" i="5"/>
  <c r="R43" i="5" s="1"/>
  <c r="L44" i="5"/>
  <c r="L45" i="5"/>
  <c r="L46" i="5"/>
  <c r="L47" i="5"/>
  <c r="R47" i="5" s="1"/>
  <c r="L48" i="5"/>
  <c r="R48" i="5" s="1"/>
  <c r="K109" i="1" s="1"/>
  <c r="L49" i="5"/>
  <c r="R49" i="5" s="1"/>
  <c r="L50" i="5"/>
  <c r="R50" i="5" s="1"/>
  <c r="K61" i="1" s="1"/>
  <c r="L51" i="5"/>
  <c r="R51" i="5" s="1"/>
  <c r="K52" i="1" s="1"/>
  <c r="L52" i="5"/>
  <c r="L53" i="5"/>
  <c r="L54" i="5"/>
  <c r="L55" i="5"/>
  <c r="R55" i="5" s="1"/>
  <c r="L56" i="5"/>
  <c r="R56" i="5" s="1"/>
  <c r="L57" i="5"/>
  <c r="R57" i="5" s="1"/>
  <c r="L58" i="5"/>
  <c r="R58" i="5" s="1"/>
  <c r="L59" i="5"/>
  <c r="R59" i="5" s="1"/>
  <c r="K58" i="1" s="1"/>
  <c r="L60" i="5"/>
  <c r="L61" i="5"/>
  <c r="L62" i="5"/>
  <c r="L63" i="5"/>
  <c r="R63" i="5" s="1"/>
  <c r="L64" i="5"/>
  <c r="R64" i="5" s="1"/>
  <c r="L65" i="5"/>
  <c r="R65" i="5" s="1"/>
  <c r="L66" i="5"/>
  <c r="R66" i="5" s="1"/>
  <c r="L67" i="5"/>
  <c r="R67" i="5" s="1"/>
  <c r="L68" i="5"/>
  <c r="L69" i="5"/>
  <c r="L70" i="5"/>
  <c r="L71" i="5"/>
  <c r="R71" i="5" s="1"/>
  <c r="L72" i="5"/>
  <c r="R72" i="5" s="1"/>
  <c r="L73" i="5"/>
  <c r="R73" i="5" s="1"/>
  <c r="L74" i="5"/>
  <c r="R74" i="5" s="1"/>
  <c r="K212" i="1" s="1"/>
  <c r="L75" i="5"/>
  <c r="R75" i="5" s="1"/>
  <c r="L76" i="5"/>
  <c r="L77" i="5"/>
  <c r="L78" i="5"/>
  <c r="L79" i="5"/>
  <c r="R79" i="5" s="1"/>
  <c r="K164" i="1" s="1"/>
  <c r="L80" i="5"/>
  <c r="R80" i="5" s="1"/>
  <c r="L81" i="5"/>
  <c r="R81" i="5" s="1"/>
  <c r="K74" i="1" s="1"/>
  <c r="L82" i="5"/>
  <c r="R82" i="5" s="1"/>
  <c r="L83" i="5"/>
  <c r="R83" i="5" s="1"/>
  <c r="L84" i="5"/>
  <c r="L85" i="5"/>
  <c r="L86" i="5"/>
  <c r="L87" i="5"/>
  <c r="R87" i="5" s="1"/>
  <c r="L88" i="5"/>
  <c r="R88" i="5" s="1"/>
  <c r="L89" i="5"/>
  <c r="R89" i="5" s="1"/>
  <c r="L90" i="5"/>
  <c r="R90" i="5" s="1"/>
  <c r="L91" i="5"/>
  <c r="R91" i="5" s="1"/>
  <c r="L92" i="5"/>
  <c r="L93" i="5"/>
  <c r="L94" i="5"/>
  <c r="L95" i="5"/>
  <c r="R95" i="5" s="1"/>
  <c r="L96" i="5"/>
  <c r="R96" i="5" s="1"/>
  <c r="L97" i="5"/>
  <c r="R97" i="5" s="1"/>
  <c r="L98" i="5"/>
  <c r="R98" i="5" s="1"/>
  <c r="L99" i="5"/>
  <c r="R99" i="5" s="1"/>
  <c r="L100" i="5"/>
  <c r="L101" i="5"/>
  <c r="L102" i="5"/>
  <c r="L103" i="5"/>
  <c r="R103" i="5" s="1"/>
  <c r="L104" i="5"/>
  <c r="R104" i="5" s="1"/>
  <c r="L105" i="5"/>
  <c r="R105" i="5" s="1"/>
  <c r="L106" i="5"/>
  <c r="R106" i="5" s="1"/>
  <c r="L107" i="5"/>
  <c r="R107" i="5" s="1"/>
  <c r="L108" i="5"/>
  <c r="L109" i="5"/>
  <c r="L110" i="5"/>
  <c r="L111" i="5"/>
  <c r="R111" i="5" s="1"/>
  <c r="L112" i="5"/>
  <c r="R112" i="5" s="1"/>
  <c r="L113" i="5"/>
  <c r="R113" i="5" s="1"/>
  <c r="L114" i="5"/>
  <c r="R114" i="5" s="1"/>
  <c r="L115" i="5"/>
  <c r="R115" i="5" s="1"/>
  <c r="L116" i="5"/>
  <c r="L117" i="5"/>
  <c r="L118" i="5"/>
  <c r="L119" i="5"/>
  <c r="R119" i="5" s="1"/>
  <c r="L120" i="5"/>
  <c r="R120" i="5" s="1"/>
  <c r="L121" i="5"/>
  <c r="R121" i="5" s="1"/>
  <c r="L122" i="5"/>
  <c r="R122" i="5" s="1"/>
  <c r="L123" i="5"/>
  <c r="R123" i="5" s="1"/>
  <c r="L124" i="5"/>
  <c r="L125" i="5"/>
  <c r="L126" i="5"/>
  <c r="L127" i="5"/>
  <c r="R127" i="5" s="1"/>
  <c r="L128" i="5"/>
  <c r="R128" i="5" s="1"/>
  <c r="L129" i="5"/>
  <c r="R129" i="5" s="1"/>
  <c r="L130" i="5"/>
  <c r="R130" i="5" s="1"/>
  <c r="L131" i="5"/>
  <c r="R131" i="5" s="1"/>
  <c r="L132" i="5"/>
  <c r="L133" i="5"/>
  <c r="L134" i="5"/>
  <c r="L135" i="5"/>
  <c r="R135" i="5" s="1"/>
  <c r="L136" i="5"/>
  <c r="R136" i="5" s="1"/>
  <c r="L137" i="5"/>
  <c r="R137" i="5" s="1"/>
  <c r="K197" i="1" s="1"/>
  <c r="L138" i="5"/>
  <c r="R138" i="5" s="1"/>
  <c r="L139" i="5"/>
  <c r="R139" i="5" s="1"/>
  <c r="L140" i="5"/>
  <c r="L141" i="5"/>
  <c r="L142" i="5"/>
  <c r="L143" i="5"/>
  <c r="R143" i="5" s="1"/>
  <c r="L144" i="5"/>
  <c r="R144" i="5" s="1"/>
  <c r="L145" i="5"/>
  <c r="R145" i="5" s="1"/>
  <c r="L146" i="5"/>
  <c r="R146" i="5" s="1"/>
  <c r="L147" i="5"/>
  <c r="R147" i="5" s="1"/>
  <c r="L148" i="5"/>
  <c r="L149" i="5"/>
  <c r="L150" i="5"/>
  <c r="L151" i="5"/>
  <c r="R151" i="5" s="1"/>
  <c r="L152" i="5"/>
  <c r="R152" i="5" s="1"/>
  <c r="L153" i="5"/>
  <c r="R153" i="5" s="1"/>
  <c r="L154" i="5"/>
  <c r="R154" i="5" s="1"/>
  <c r="L155" i="5"/>
  <c r="R155" i="5" s="1"/>
  <c r="L156" i="5"/>
  <c r="L157" i="5"/>
  <c r="L158" i="5"/>
  <c r="L159" i="5"/>
  <c r="R159" i="5" s="1"/>
  <c r="L160" i="5"/>
  <c r="R160" i="5" s="1"/>
  <c r="L161" i="5"/>
  <c r="R161" i="5" s="1"/>
  <c r="L162" i="5"/>
  <c r="R162" i="5" s="1"/>
  <c r="L163" i="5"/>
  <c r="R163" i="5" s="1"/>
  <c r="L164" i="5"/>
  <c r="L165" i="5"/>
  <c r="L166" i="5"/>
  <c r="L167" i="5"/>
  <c r="R167" i="5" s="1"/>
  <c r="K65" i="1" s="1"/>
  <c r="L168" i="5"/>
  <c r="R168" i="5" s="1"/>
  <c r="L169" i="5"/>
  <c r="R169" i="5" s="1"/>
  <c r="L170" i="5"/>
  <c r="R170" i="5" s="1"/>
  <c r="L171" i="5"/>
  <c r="R171" i="5" s="1"/>
  <c r="L172" i="5"/>
  <c r="L173" i="5"/>
  <c r="L174" i="5"/>
  <c r="L175" i="5"/>
  <c r="R175" i="5" s="1"/>
  <c r="L176" i="5"/>
  <c r="R176" i="5" s="1"/>
  <c r="L177" i="5"/>
  <c r="R177" i="5" s="1"/>
  <c r="K186" i="1" s="1"/>
  <c r="L178" i="5"/>
  <c r="R178" i="5" s="1"/>
  <c r="L179" i="5"/>
  <c r="R179" i="5" s="1"/>
  <c r="L180" i="5"/>
  <c r="L181" i="5"/>
  <c r="L182" i="5"/>
  <c r="L183" i="5"/>
  <c r="R183" i="5" s="1"/>
  <c r="L184" i="5"/>
  <c r="R184" i="5" s="1"/>
  <c r="L185" i="5"/>
  <c r="R185" i="5" s="1"/>
  <c r="L186" i="5"/>
  <c r="R186" i="5" s="1"/>
  <c r="L187" i="5"/>
  <c r="R187" i="5" s="1"/>
  <c r="L188" i="5"/>
  <c r="L189" i="5"/>
  <c r="L190" i="5"/>
  <c r="L191" i="5"/>
  <c r="R191" i="5" s="1"/>
  <c r="L192" i="5"/>
  <c r="R192" i="5" s="1"/>
  <c r="L193" i="5"/>
  <c r="R193" i="5" s="1"/>
  <c r="L194" i="5"/>
  <c r="R194" i="5" s="1"/>
  <c r="L195" i="5"/>
  <c r="R195" i="5" s="1"/>
  <c r="L196" i="5"/>
  <c r="L197" i="5"/>
  <c r="L198" i="5"/>
  <c r="L199" i="5"/>
  <c r="R199" i="5" s="1"/>
  <c r="L200" i="5"/>
  <c r="R200" i="5" s="1"/>
  <c r="L201" i="5"/>
  <c r="R201" i="5" s="1"/>
  <c r="L202" i="5"/>
  <c r="R202" i="5" s="1"/>
  <c r="L203" i="5"/>
  <c r="R203" i="5" s="1"/>
  <c r="K209" i="1" s="1"/>
  <c r="L204" i="5"/>
  <c r="L205" i="5"/>
  <c r="L206" i="5"/>
  <c r="L207" i="5"/>
  <c r="R207" i="5" s="1"/>
  <c r="L208" i="5"/>
  <c r="R208" i="5" s="1"/>
  <c r="L209" i="5"/>
  <c r="R209" i="5" s="1"/>
  <c r="L210" i="5"/>
  <c r="R210" i="5" s="1"/>
  <c r="L211" i="5"/>
  <c r="R211" i="5" s="1"/>
  <c r="L212" i="5"/>
  <c r="L213" i="5"/>
  <c r="L214" i="5"/>
  <c r="L215" i="5"/>
  <c r="R215" i="5" s="1"/>
  <c r="L216" i="5"/>
  <c r="R216" i="5" s="1"/>
  <c r="K230" i="1" s="1"/>
  <c r="L217" i="5"/>
  <c r="R217" i="5" s="1"/>
  <c r="L218" i="5"/>
  <c r="R218" i="5" s="1"/>
  <c r="L219" i="5"/>
  <c r="R219" i="5" s="1"/>
  <c r="L220" i="5"/>
  <c r="L221" i="5"/>
  <c r="L222" i="5"/>
  <c r="L223" i="5"/>
  <c r="R223" i="5" s="1"/>
  <c r="K66" i="1" s="1"/>
  <c r="L224" i="5"/>
  <c r="R224" i="5" s="1"/>
  <c r="L225" i="5"/>
  <c r="R225" i="5" s="1"/>
  <c r="L226" i="5"/>
  <c r="R226" i="5" s="1"/>
  <c r="L227" i="5"/>
  <c r="R227" i="5" s="1"/>
  <c r="L228" i="5"/>
  <c r="L229" i="5"/>
  <c r="R229" i="5" s="1"/>
  <c r="K220" i="1" s="1"/>
  <c r="L230" i="5"/>
  <c r="L231" i="5"/>
  <c r="R231" i="5" s="1"/>
  <c r="L232" i="5"/>
  <c r="R232" i="5" s="1"/>
  <c r="L233" i="5"/>
  <c r="R233" i="5" s="1"/>
  <c r="L234" i="5"/>
  <c r="R234" i="5" s="1"/>
  <c r="L235" i="5"/>
  <c r="R235" i="5" s="1"/>
  <c r="K123" i="1" s="1"/>
  <c r="L236" i="5"/>
  <c r="L237" i="5"/>
  <c r="R237" i="5" s="1"/>
  <c r="L238" i="5"/>
  <c r="L239" i="5"/>
  <c r="R239" i="5" s="1"/>
  <c r="K30" i="1" s="1"/>
  <c r="L240" i="5"/>
  <c r="R240" i="5" s="1"/>
  <c r="K236" i="1" s="1"/>
  <c r="L241" i="5"/>
  <c r="R241" i="5" s="1"/>
  <c r="K235" i="1" s="1"/>
  <c r="L242" i="5"/>
  <c r="R242" i="5" s="1"/>
  <c r="L243" i="5"/>
  <c r="R243" i="5" s="1"/>
  <c r="L244" i="5"/>
  <c r="L245" i="5"/>
  <c r="R245" i="5" s="1"/>
  <c r="L246" i="5"/>
  <c r="L247" i="5"/>
  <c r="R247" i="5" s="1"/>
  <c r="K210" i="1" s="1"/>
  <c r="L248" i="5"/>
  <c r="R248" i="5" s="1"/>
  <c r="L249" i="5"/>
  <c r="R249" i="5" s="1"/>
  <c r="L4" i="5"/>
  <c r="R4" i="5" s="1"/>
  <c r="K4" i="5"/>
  <c r="H6" i="4"/>
  <c r="I5" i="1"/>
  <c r="I6" i="4" s="1"/>
  <c r="I6" i="1"/>
  <c r="I7" i="4" s="1"/>
  <c r="I7" i="1"/>
  <c r="I8" i="1"/>
  <c r="M8" i="1" s="1"/>
  <c r="N8" i="1" s="1"/>
  <c r="I9" i="1"/>
  <c r="I10" i="4" s="1"/>
  <c r="I10" i="1"/>
  <c r="I11" i="1"/>
  <c r="I12" i="1"/>
  <c r="I12" i="4" s="1"/>
  <c r="I13" i="1"/>
  <c r="I13" i="4" s="1"/>
  <c r="I14" i="1"/>
  <c r="I15" i="1"/>
  <c r="I16" i="1"/>
  <c r="M16" i="1" s="1"/>
  <c r="N16" i="1" s="1"/>
  <c r="I17" i="1"/>
  <c r="I18" i="1"/>
  <c r="I19" i="1"/>
  <c r="I16" i="4" s="1"/>
  <c r="I20" i="1"/>
  <c r="I17" i="4" s="1"/>
  <c r="I21" i="1"/>
  <c r="I22" i="1"/>
  <c r="M22" i="1" s="1"/>
  <c r="N22" i="1" s="1"/>
  <c r="I23" i="1"/>
  <c r="I18" i="4" s="1"/>
  <c r="I24" i="1"/>
  <c r="I19" i="4" s="1"/>
  <c r="I25" i="1"/>
  <c r="I20" i="4" s="1"/>
  <c r="I26" i="1"/>
  <c r="I27" i="1"/>
  <c r="I28" i="1"/>
  <c r="I29" i="1"/>
  <c r="I21" i="4" s="1"/>
  <c r="I30" i="1"/>
  <c r="I31" i="1"/>
  <c r="I22" i="4" s="1"/>
  <c r="I32" i="1"/>
  <c r="I23" i="4" s="1"/>
  <c r="I33" i="1"/>
  <c r="I24" i="4" s="1"/>
  <c r="I34" i="1"/>
  <c r="I25" i="4" s="1"/>
  <c r="I35" i="1"/>
  <c r="I26" i="4" s="1"/>
  <c r="I36" i="1"/>
  <c r="I27" i="4" s="1"/>
  <c r="I37" i="1"/>
  <c r="I38" i="1"/>
  <c r="M38" i="1" s="1"/>
  <c r="N38" i="1" s="1"/>
  <c r="I39" i="1"/>
  <c r="I40" i="1"/>
  <c r="I41" i="1"/>
  <c r="I42" i="1"/>
  <c r="I29" i="4" s="1"/>
  <c r="I43" i="1"/>
  <c r="I44" i="1"/>
  <c r="I45" i="1"/>
  <c r="M45" i="1" s="1"/>
  <c r="N45" i="1" s="1"/>
  <c r="I46" i="1"/>
  <c r="M46" i="1" s="1"/>
  <c r="N46" i="1" s="1"/>
  <c r="I47" i="1"/>
  <c r="I48" i="1"/>
  <c r="M48" i="1" s="1"/>
  <c r="N48" i="1" s="1"/>
  <c r="I49" i="1"/>
  <c r="M49" i="1" s="1"/>
  <c r="N49" i="1" s="1"/>
  <c r="I50" i="1"/>
  <c r="I30" i="4" s="1"/>
  <c r="I51" i="1"/>
  <c r="I31" i="4" s="1"/>
  <c r="I52" i="1"/>
  <c r="I32" i="4" s="1"/>
  <c r="I53" i="1"/>
  <c r="I33" i="4" s="1"/>
  <c r="I54" i="1"/>
  <c r="I34" i="4" s="1"/>
  <c r="I55" i="1"/>
  <c r="I35" i="4" s="1"/>
  <c r="I56" i="1"/>
  <c r="I57" i="1"/>
  <c r="I36" i="4" s="1"/>
  <c r="I58" i="1"/>
  <c r="I59" i="1"/>
  <c r="I37" i="4" s="1"/>
  <c r="I60" i="1"/>
  <c r="I61" i="1"/>
  <c r="I39" i="4" s="1"/>
  <c r="I62" i="1"/>
  <c r="I40" i="4" s="1"/>
  <c r="I63" i="1"/>
  <c r="I64" i="1"/>
  <c r="I41" i="4" s="1"/>
  <c r="I65" i="1"/>
  <c r="I66" i="1"/>
  <c r="I67" i="1"/>
  <c r="I68" i="1"/>
  <c r="I69" i="1"/>
  <c r="I43" i="4" s="1"/>
  <c r="I70" i="1"/>
  <c r="I44" i="4" s="1"/>
  <c r="I71" i="1"/>
  <c r="I45" i="4" s="1"/>
  <c r="I72" i="1"/>
  <c r="I46" i="4" s="1"/>
  <c r="I73" i="1"/>
  <c r="I47" i="4" s="1"/>
  <c r="I74" i="1"/>
  <c r="I75" i="1"/>
  <c r="I48" i="4" s="1"/>
  <c r="I76" i="1"/>
  <c r="I49" i="4" s="1"/>
  <c r="I77" i="1"/>
  <c r="I78" i="1"/>
  <c r="I79" i="1"/>
  <c r="I80" i="1"/>
  <c r="I50" i="4" s="1"/>
  <c r="I81" i="1"/>
  <c r="I51" i="4" s="1"/>
  <c r="I82" i="1"/>
  <c r="I52" i="4" s="1"/>
  <c r="I83" i="1"/>
  <c r="I53" i="4" s="1"/>
  <c r="I84" i="1"/>
  <c r="I54" i="4" s="1"/>
  <c r="I85" i="1"/>
  <c r="I55" i="4" s="1"/>
  <c r="I86" i="1"/>
  <c r="I87" i="1"/>
  <c r="I88" i="1"/>
  <c r="I89" i="1"/>
  <c r="I90" i="1"/>
  <c r="I56" i="4" s="1"/>
  <c r="I91" i="1"/>
  <c r="I92" i="1"/>
  <c r="I57" i="4" s="1"/>
  <c r="I93" i="1"/>
  <c r="I58" i="4" s="1"/>
  <c r="I94" i="1"/>
  <c r="I59" i="4" s="1"/>
  <c r="I95" i="1"/>
  <c r="I60" i="4" s="1"/>
  <c r="I96" i="1"/>
  <c r="I97" i="1"/>
  <c r="I61" i="4" s="1"/>
  <c r="I98" i="1"/>
  <c r="I99" i="1"/>
  <c r="I62" i="4" s="1"/>
  <c r="I100" i="1"/>
  <c r="M100" i="1" s="1"/>
  <c r="N100" i="1" s="1"/>
  <c r="I101" i="1"/>
  <c r="I102" i="1"/>
  <c r="I103" i="1"/>
  <c r="I64" i="4" s="1"/>
  <c r="I104" i="1"/>
  <c r="I65" i="4" s="1"/>
  <c r="I105" i="1"/>
  <c r="I66" i="4" s="1"/>
  <c r="I106" i="1"/>
  <c r="I67" i="4" s="1"/>
  <c r="I107" i="1"/>
  <c r="I68" i="4" s="1"/>
  <c r="I108" i="1"/>
  <c r="I69" i="4" s="1"/>
  <c r="I109" i="1"/>
  <c r="I70" i="4" s="1"/>
  <c r="I110" i="1"/>
  <c r="I71" i="4" s="1"/>
  <c r="I111" i="1"/>
  <c r="I112" i="1"/>
  <c r="I113" i="1"/>
  <c r="I114" i="1"/>
  <c r="I115" i="1"/>
  <c r="I116" i="1"/>
  <c r="I74" i="4" s="1"/>
  <c r="I117" i="1"/>
  <c r="I75" i="4" s="1"/>
  <c r="I118" i="1"/>
  <c r="I76" i="4" s="1"/>
  <c r="I119" i="1"/>
  <c r="I77" i="4" s="1"/>
  <c r="I120" i="1"/>
  <c r="I78" i="4" s="1"/>
  <c r="I121" i="1"/>
  <c r="I122" i="1"/>
  <c r="I123" i="1"/>
  <c r="I124" i="1"/>
  <c r="I125" i="1"/>
  <c r="I79" i="4" s="1"/>
  <c r="I126" i="1"/>
  <c r="I127" i="1"/>
  <c r="I128" i="1"/>
  <c r="I129" i="1"/>
  <c r="I130" i="1"/>
  <c r="I81" i="4" s="1"/>
  <c r="I131" i="1"/>
  <c r="I82" i="4" s="1"/>
  <c r="I132" i="1"/>
  <c r="I83" i="4" s="1"/>
  <c r="I133" i="1"/>
  <c r="I84" i="4" s="1"/>
  <c r="I134" i="1"/>
  <c r="I85" i="4" s="1"/>
  <c r="I135" i="1"/>
  <c r="I86" i="4" s="1"/>
  <c r="I136" i="1"/>
  <c r="I87" i="4" s="1"/>
  <c r="I137" i="1"/>
  <c r="I88" i="4" s="1"/>
  <c r="I138" i="1"/>
  <c r="I89" i="4" s="1"/>
  <c r="I139" i="1"/>
  <c r="I90" i="4" s="1"/>
  <c r="I140" i="1"/>
  <c r="I91" i="4" s="1"/>
  <c r="I141" i="1"/>
  <c r="I142" i="1"/>
  <c r="I92" i="4" s="1"/>
  <c r="I143" i="1"/>
  <c r="I144" i="1"/>
  <c r="I94" i="4" s="1"/>
  <c r="I145" i="1"/>
  <c r="I146" i="1"/>
  <c r="I95" i="4" s="1"/>
  <c r="I147" i="1"/>
  <c r="I96" i="4" s="1"/>
  <c r="I148" i="1"/>
  <c r="I149" i="1"/>
  <c r="I97" i="4" s="1"/>
  <c r="I150" i="1"/>
  <c r="I98" i="4" s="1"/>
  <c r="I151" i="1"/>
  <c r="I99" i="4" s="1"/>
  <c r="I152" i="1"/>
  <c r="I100" i="4" s="1"/>
  <c r="I153" i="1"/>
  <c r="I101" i="4" s="1"/>
  <c r="I154" i="1"/>
  <c r="I102" i="4" s="1"/>
  <c r="I155" i="1"/>
  <c r="I156" i="1"/>
  <c r="I104" i="4" s="1"/>
  <c r="I157" i="1"/>
  <c r="I105" i="4" s="1"/>
  <c r="I158" i="1"/>
  <c r="I106" i="4" s="1"/>
  <c r="I159" i="1"/>
  <c r="I160" i="1"/>
  <c r="I107" i="4" s="1"/>
  <c r="I161" i="1"/>
  <c r="I108" i="4" s="1"/>
  <c r="I162" i="1"/>
  <c r="I163" i="1"/>
  <c r="I109" i="4" s="1"/>
  <c r="I164" i="1"/>
  <c r="I165" i="1"/>
  <c r="I166" i="1"/>
  <c r="M166" i="1" s="1"/>
  <c r="N166" i="1" s="1"/>
  <c r="I167" i="1"/>
  <c r="I168" i="1"/>
  <c r="I169" i="1"/>
  <c r="I170" i="1"/>
  <c r="I171" i="1"/>
  <c r="I111" i="4" s="1"/>
  <c r="I172" i="1"/>
  <c r="I173" i="1"/>
  <c r="I174" i="1"/>
  <c r="I112" i="4" s="1"/>
  <c r="I175" i="1"/>
  <c r="I113" i="4" s="1"/>
  <c r="I176" i="1"/>
  <c r="I114" i="4" s="1"/>
  <c r="I177" i="1"/>
  <c r="I178" i="1"/>
  <c r="I115" i="4" s="1"/>
  <c r="I179" i="1"/>
  <c r="I116" i="4" s="1"/>
  <c r="I180" i="1"/>
  <c r="I117" i="4" s="1"/>
  <c r="I181" i="1"/>
  <c r="I118" i="4" s="1"/>
  <c r="I182" i="1"/>
  <c r="I119" i="4" s="1"/>
  <c r="I183" i="1"/>
  <c r="I184" i="1"/>
  <c r="I120" i="4" s="1"/>
  <c r="I185" i="1"/>
  <c r="I121" i="4" s="1"/>
  <c r="I186" i="1"/>
  <c r="I122" i="4" s="1"/>
  <c r="I187" i="1"/>
  <c r="I188" i="1"/>
  <c r="I123" i="4" s="1"/>
  <c r="I189" i="1"/>
  <c r="I190" i="1"/>
  <c r="I191" i="1"/>
  <c r="I192" i="1"/>
  <c r="I193" i="1"/>
  <c r="I125" i="4" s="1"/>
  <c r="I194" i="1"/>
  <c r="I195" i="1"/>
  <c r="M195" i="1" s="1"/>
  <c r="N195" i="1" s="1"/>
  <c r="I196" i="1"/>
  <c r="I197" i="1"/>
  <c r="I198" i="1"/>
  <c r="I199" i="1"/>
  <c r="I126" i="4" s="1"/>
  <c r="I200" i="1"/>
  <c r="I127" i="4" s="1"/>
  <c r="I201" i="1"/>
  <c r="I128" i="4" s="1"/>
  <c r="I202" i="1"/>
  <c r="I129" i="4" s="1"/>
  <c r="I203" i="1"/>
  <c r="I130" i="4" s="1"/>
  <c r="I204" i="1"/>
  <c r="I131" i="4" s="1"/>
  <c r="I205" i="1"/>
  <c r="I132" i="4" s="1"/>
  <c r="I206" i="1"/>
  <c r="I133" i="4" s="1"/>
  <c r="I207" i="1"/>
  <c r="I208" i="1"/>
  <c r="I134" i="4" s="1"/>
  <c r="I209" i="1"/>
  <c r="I135" i="4" s="1"/>
  <c r="I210" i="1"/>
  <c r="I211" i="1"/>
  <c r="I212" i="1"/>
  <c r="I213" i="1"/>
  <c r="I214" i="1"/>
  <c r="I138" i="4" s="1"/>
  <c r="I215" i="1"/>
  <c r="I216" i="1"/>
  <c r="I139" i="4" s="1"/>
  <c r="I217" i="1"/>
  <c r="I218" i="1"/>
  <c r="I140" i="4" s="1"/>
  <c r="I219" i="1"/>
  <c r="I141" i="4" s="1"/>
  <c r="I220" i="1"/>
  <c r="I142" i="4" s="1"/>
  <c r="I221" i="1"/>
  <c r="I143" i="4" s="1"/>
  <c r="I222" i="1"/>
  <c r="I144" i="4" s="1"/>
  <c r="I223" i="1"/>
  <c r="I145" i="4" s="1"/>
  <c r="I224" i="1"/>
  <c r="I225" i="1"/>
  <c r="I146" i="4" s="1"/>
  <c r="I226" i="1"/>
  <c r="I147" i="4" s="1"/>
  <c r="I227" i="1"/>
  <c r="I228" i="1"/>
  <c r="I148" i="4" s="1"/>
  <c r="I229" i="1"/>
  <c r="I149" i="4" s="1"/>
  <c r="I230" i="1"/>
  <c r="I231" i="1"/>
  <c r="I232" i="1"/>
  <c r="I233" i="1"/>
  <c r="I234" i="1"/>
  <c r="I150" i="4" s="1"/>
  <c r="I235" i="1"/>
  <c r="I151" i="4" s="1"/>
  <c r="I236" i="1"/>
  <c r="I237" i="1"/>
  <c r="I238" i="1"/>
  <c r="I239" i="1"/>
  <c r="I152" i="4" s="1"/>
  <c r="I240" i="1"/>
  <c r="M240" i="1" s="1"/>
  <c r="N240" i="1" s="1"/>
  <c r="I4" i="1"/>
  <c r="M98" i="1"/>
  <c r="N98" i="1" s="1"/>
  <c r="M101" i="1"/>
  <c r="N101" i="1" s="1"/>
  <c r="M162" i="1"/>
  <c r="N162" i="1" s="1"/>
  <c r="M165" i="1"/>
  <c r="N165" i="1" s="1"/>
  <c r="M237" i="1"/>
  <c r="N237" i="1" s="1"/>
  <c r="C1" i="4" l="1"/>
  <c r="M210" i="1"/>
  <c r="N210" i="1" s="1"/>
  <c r="M66" i="1"/>
  <c r="N66" i="1" s="1"/>
  <c r="M104" i="1"/>
  <c r="N104" i="1" s="1"/>
  <c r="M37" i="1"/>
  <c r="N37" i="1" s="1"/>
  <c r="M233" i="1"/>
  <c r="N233" i="1" s="1"/>
  <c r="M235" i="1"/>
  <c r="N235" i="1" s="1"/>
  <c r="M186" i="1"/>
  <c r="N186" i="1" s="1"/>
  <c r="M197" i="1"/>
  <c r="N197" i="1" s="1"/>
  <c r="M192" i="1"/>
  <c r="N192" i="1" s="1"/>
  <c r="M117" i="1"/>
  <c r="N117" i="1" s="1"/>
  <c r="K75" i="4" s="1"/>
  <c r="L75" i="4" s="1"/>
  <c r="M109" i="1"/>
  <c r="N109" i="1" s="1"/>
  <c r="I137" i="4"/>
  <c r="M122" i="1"/>
  <c r="N122" i="1" s="1"/>
  <c r="M58" i="1"/>
  <c r="N58" i="1" s="1"/>
  <c r="M61" i="1"/>
  <c r="N61" i="1" s="1"/>
  <c r="K39" i="4" s="1"/>
  <c r="L39" i="4" s="1"/>
  <c r="M221" i="1"/>
  <c r="N221" i="1" s="1"/>
  <c r="K143" i="4" s="1"/>
  <c r="L143" i="4" s="1"/>
  <c r="M194" i="1"/>
  <c r="N194" i="1" s="1"/>
  <c r="K207" i="1"/>
  <c r="M207" i="1" s="1"/>
  <c r="N207" i="1" s="1"/>
  <c r="K27" i="1"/>
  <c r="K189" i="1"/>
  <c r="M189" i="1" s="1"/>
  <c r="N189" i="1" s="1"/>
  <c r="K190" i="1"/>
  <c r="K127" i="1"/>
  <c r="M127" i="1" s="1"/>
  <c r="N127" i="1" s="1"/>
  <c r="K128" i="1"/>
  <c r="M128" i="1" s="1"/>
  <c r="N128" i="1" s="1"/>
  <c r="K129" i="1"/>
  <c r="M129" i="1" s="1"/>
  <c r="N129" i="1" s="1"/>
  <c r="I110" i="4"/>
  <c r="M143" i="1"/>
  <c r="N143" i="1" s="1"/>
  <c r="I80" i="4"/>
  <c r="I28" i="4"/>
  <c r="M198" i="1"/>
  <c r="N198" i="1" s="1"/>
  <c r="M30" i="1"/>
  <c r="N30" i="1" s="1"/>
  <c r="M176" i="1"/>
  <c r="N176" i="1" s="1"/>
  <c r="K114" i="4" s="1"/>
  <c r="L114" i="4" s="1"/>
  <c r="M170" i="1"/>
  <c r="N170" i="1" s="1"/>
  <c r="M96" i="1"/>
  <c r="N96" i="1" s="1"/>
  <c r="M56" i="1"/>
  <c r="N56" i="1" s="1"/>
  <c r="I73" i="4"/>
  <c r="I42" i="4"/>
  <c r="M230" i="1"/>
  <c r="N230" i="1" s="1"/>
  <c r="M217" i="1"/>
  <c r="N217" i="1" s="1"/>
  <c r="M65" i="1"/>
  <c r="N65" i="1" s="1"/>
  <c r="I15" i="4"/>
  <c r="I72" i="4"/>
  <c r="M232" i="1"/>
  <c r="N232" i="1" s="1"/>
  <c r="M190" i="1"/>
  <c r="N190" i="1" s="1"/>
  <c r="M168" i="1"/>
  <c r="N168" i="1" s="1"/>
  <c r="M113" i="1"/>
  <c r="N113" i="1" s="1"/>
  <c r="M40" i="1"/>
  <c r="N40" i="1" s="1"/>
  <c r="I14" i="4"/>
  <c r="M209" i="1"/>
  <c r="N209" i="1" s="1"/>
  <c r="K135" i="4" s="1"/>
  <c r="L135" i="4" s="1"/>
  <c r="I63" i="4"/>
  <c r="I38" i="4"/>
  <c r="I9" i="4"/>
  <c r="I8" i="4"/>
  <c r="I103" i="4"/>
  <c r="I124" i="4"/>
  <c r="I136" i="4"/>
  <c r="I11" i="4"/>
  <c r="M64" i="1"/>
  <c r="N64" i="1" s="1"/>
  <c r="K41" i="4" s="1"/>
  <c r="L41" i="4" s="1"/>
  <c r="K93" i="4"/>
  <c r="L93" i="4" s="1"/>
  <c r="M236" i="1"/>
  <c r="N236" i="1" s="1"/>
  <c r="K65" i="4"/>
  <c r="L65" i="4" s="1"/>
  <c r="I93" i="4"/>
  <c r="K151" i="4"/>
  <c r="L151" i="4" s="1"/>
  <c r="M126" i="1"/>
  <c r="N126" i="1" s="1"/>
  <c r="I1" i="1"/>
  <c r="M238" i="1"/>
  <c r="N238" i="1" s="1"/>
  <c r="U6" i="4"/>
  <c r="V6" i="4"/>
  <c r="K70" i="4"/>
  <c r="L70" i="4" s="1"/>
  <c r="K122" i="4"/>
  <c r="L122" i="4" s="1"/>
  <c r="M74" i="1"/>
  <c r="N74" i="1" s="1"/>
  <c r="M52" i="1"/>
  <c r="N52" i="1" s="1"/>
  <c r="M44" i="1"/>
  <c r="N44" i="1" s="1"/>
  <c r="M167" i="1"/>
  <c r="N167" i="1" s="1"/>
  <c r="M111" i="1"/>
  <c r="N111" i="1" s="1"/>
  <c r="M67" i="1"/>
  <c r="N67" i="1" s="1"/>
  <c r="M51" i="1"/>
  <c r="N51" i="1" s="1"/>
  <c r="M39" i="1"/>
  <c r="N39" i="1" s="1"/>
  <c r="M18" i="1"/>
  <c r="N18" i="1" s="1"/>
  <c r="M115" i="1"/>
  <c r="N115" i="1" s="1"/>
  <c r="M183" i="1"/>
  <c r="N183" i="1" s="1"/>
  <c r="M124" i="1"/>
  <c r="N124" i="1" s="1"/>
  <c r="M15" i="1"/>
  <c r="N15" i="1" s="1"/>
  <c r="M212" i="1"/>
  <c r="N212" i="1" s="1"/>
  <c r="M172" i="1"/>
  <c r="N172" i="1" s="1"/>
  <c r="M28" i="1"/>
  <c r="N28" i="1" s="1"/>
  <c r="M27" i="1"/>
  <c r="N27" i="1" s="1"/>
  <c r="M227" i="1"/>
  <c r="N227" i="1" s="1"/>
  <c r="M220" i="1"/>
  <c r="N220" i="1" s="1"/>
  <c r="M196" i="1"/>
  <c r="N196" i="1" s="1"/>
  <c r="M179" i="1"/>
  <c r="N179" i="1" s="1"/>
  <c r="M164" i="1"/>
  <c r="N164" i="1" s="1"/>
  <c r="M123" i="1"/>
  <c r="N123" i="1" s="1"/>
  <c r="M47" i="1"/>
  <c r="N47" i="1" s="1"/>
  <c r="M31" i="1"/>
  <c r="N31" i="1" s="1"/>
  <c r="M4" i="1"/>
  <c r="N4" i="1" s="1"/>
  <c r="K110" i="4" l="1"/>
  <c r="L110" i="4" s="1"/>
  <c r="K142" i="4"/>
  <c r="L142" i="4" s="1"/>
  <c r="K22" i="4"/>
  <c r="L22" i="4" s="1"/>
  <c r="K32" i="4"/>
  <c r="L32" i="4" s="1"/>
  <c r="K80" i="4"/>
  <c r="L80" i="4" s="1"/>
  <c r="K31" i="4"/>
  <c r="L31" i="4" s="1"/>
  <c r="K116" i="4"/>
  <c r="L116" i="4" s="1"/>
  <c r="H5" i="4" l="1"/>
  <c r="L28" i="1"/>
  <c r="L38" i="1"/>
  <c r="L39" i="1"/>
  <c r="L44" i="1"/>
  <c r="L45" i="1"/>
  <c r="L46" i="1"/>
  <c r="L47" i="1"/>
  <c r="L48" i="1"/>
  <c r="L49" i="1"/>
  <c r="L56" i="1"/>
  <c r="L96" i="1"/>
  <c r="L98" i="1"/>
  <c r="L100" i="1"/>
  <c r="L101" i="1"/>
  <c r="L111" i="1"/>
  <c r="L113" i="1"/>
  <c r="L115" i="1"/>
  <c r="L124" i="1"/>
  <c r="L126" i="1"/>
  <c r="L162" i="1"/>
  <c r="L165" i="1"/>
  <c r="L166" i="1"/>
  <c r="L167" i="1"/>
  <c r="L168" i="1"/>
  <c r="L170" i="1"/>
  <c r="L172" i="1"/>
  <c r="L183" i="1"/>
  <c r="L195" i="1"/>
  <c r="L196" i="1"/>
  <c r="L232" i="1"/>
  <c r="L233" i="1"/>
  <c r="L237" i="1"/>
  <c r="L240" i="1"/>
  <c r="L4" i="1"/>
  <c r="L8" i="1"/>
  <c r="L15" i="1"/>
  <c r="L16" i="1"/>
  <c r="L22" i="1"/>
  <c r="L40" i="1"/>
  <c r="L67" i="1"/>
  <c r="O249" i="5"/>
  <c r="Q249" i="5" s="1"/>
  <c r="M249" i="5"/>
  <c r="K249" i="5"/>
  <c r="O248" i="5"/>
  <c r="M248" i="5"/>
  <c r="K248" i="5"/>
  <c r="Q248" i="5" s="1"/>
  <c r="O247" i="5"/>
  <c r="M247" i="5"/>
  <c r="K247" i="5"/>
  <c r="O246" i="5"/>
  <c r="M246" i="5"/>
  <c r="K246" i="5"/>
  <c r="Q246" i="5" s="1"/>
  <c r="O245" i="5"/>
  <c r="M245" i="5"/>
  <c r="K245" i="5"/>
  <c r="O244" i="5"/>
  <c r="M244" i="5"/>
  <c r="K244" i="5"/>
  <c r="O243" i="5"/>
  <c r="M243" i="5"/>
  <c r="K243" i="5"/>
  <c r="O242" i="5"/>
  <c r="M242" i="5"/>
  <c r="K242" i="5"/>
  <c r="O241" i="5"/>
  <c r="Q241" i="5" s="1"/>
  <c r="M241" i="5"/>
  <c r="K241" i="5"/>
  <c r="O240" i="5"/>
  <c r="M240" i="5"/>
  <c r="K240" i="5"/>
  <c r="O239" i="5"/>
  <c r="M239" i="5"/>
  <c r="K239" i="5"/>
  <c r="O238" i="5"/>
  <c r="M238" i="5"/>
  <c r="K238" i="5"/>
  <c r="Q238" i="5" s="1"/>
  <c r="O237" i="5"/>
  <c r="M237" i="5"/>
  <c r="K237" i="5"/>
  <c r="O236" i="5"/>
  <c r="M236" i="5"/>
  <c r="K236" i="5"/>
  <c r="O235" i="5"/>
  <c r="M235" i="5"/>
  <c r="K235" i="5"/>
  <c r="O234" i="5"/>
  <c r="M234" i="5"/>
  <c r="K234" i="5"/>
  <c r="O233" i="5"/>
  <c r="Q233" i="5" s="1"/>
  <c r="M233" i="5"/>
  <c r="K233" i="5"/>
  <c r="O232" i="5"/>
  <c r="M232" i="5"/>
  <c r="K232" i="5"/>
  <c r="O231" i="5"/>
  <c r="M231" i="5"/>
  <c r="K231" i="5"/>
  <c r="O230" i="5"/>
  <c r="M230" i="5"/>
  <c r="K230" i="5"/>
  <c r="Q230" i="5" s="1"/>
  <c r="O229" i="5"/>
  <c r="M229" i="5"/>
  <c r="K229" i="5"/>
  <c r="O228" i="5"/>
  <c r="M228" i="5"/>
  <c r="K228" i="5"/>
  <c r="O227" i="5"/>
  <c r="M227" i="5"/>
  <c r="K227" i="5"/>
  <c r="O226" i="5"/>
  <c r="M226" i="5"/>
  <c r="K226" i="5"/>
  <c r="O225" i="5"/>
  <c r="Q225" i="5" s="1"/>
  <c r="M225" i="5"/>
  <c r="K225" i="5"/>
  <c r="O224" i="5"/>
  <c r="M224" i="5"/>
  <c r="K224" i="5"/>
  <c r="O223" i="5"/>
  <c r="M223" i="5"/>
  <c r="K223" i="5"/>
  <c r="O222" i="5"/>
  <c r="M222" i="5"/>
  <c r="K222" i="5"/>
  <c r="Q222" i="5" s="1"/>
  <c r="O221" i="5"/>
  <c r="M221" i="5"/>
  <c r="K221" i="5"/>
  <c r="O220" i="5"/>
  <c r="M220" i="5"/>
  <c r="K220" i="5"/>
  <c r="O219" i="5"/>
  <c r="M219" i="5"/>
  <c r="K219" i="5"/>
  <c r="O218" i="5"/>
  <c r="M218" i="5"/>
  <c r="K218" i="5"/>
  <c r="O217" i="5"/>
  <c r="Q217" i="5" s="1"/>
  <c r="M217" i="5"/>
  <c r="K217" i="5"/>
  <c r="O216" i="5"/>
  <c r="M216" i="5"/>
  <c r="K216" i="5"/>
  <c r="O215" i="5"/>
  <c r="M215" i="5"/>
  <c r="K215" i="5"/>
  <c r="O214" i="5"/>
  <c r="M214" i="5"/>
  <c r="K214" i="5"/>
  <c r="Q214" i="5" s="1"/>
  <c r="O213" i="5"/>
  <c r="M213" i="5"/>
  <c r="K213" i="5"/>
  <c r="O212" i="5"/>
  <c r="M212" i="5"/>
  <c r="K212" i="5"/>
  <c r="O211" i="5"/>
  <c r="M211" i="5"/>
  <c r="K211" i="5"/>
  <c r="O210" i="5"/>
  <c r="M210" i="5"/>
  <c r="K210" i="5"/>
  <c r="O209" i="5"/>
  <c r="M209" i="5"/>
  <c r="K209" i="5"/>
  <c r="Q209" i="5" s="1"/>
  <c r="O208" i="5"/>
  <c r="M208" i="5"/>
  <c r="K208" i="5"/>
  <c r="O207" i="5"/>
  <c r="M207" i="5"/>
  <c r="K207" i="5"/>
  <c r="O206" i="5"/>
  <c r="M206" i="5"/>
  <c r="K206" i="5"/>
  <c r="Q206" i="5" s="1"/>
  <c r="O205" i="5"/>
  <c r="M205" i="5"/>
  <c r="K205" i="5"/>
  <c r="O204" i="5"/>
  <c r="M204" i="5"/>
  <c r="K204" i="5"/>
  <c r="O203" i="5"/>
  <c r="M203" i="5"/>
  <c r="K203" i="5"/>
  <c r="O202" i="5"/>
  <c r="M202" i="5"/>
  <c r="K202" i="5"/>
  <c r="O201" i="5"/>
  <c r="M201" i="5"/>
  <c r="K201" i="5"/>
  <c r="Q201" i="5" s="1"/>
  <c r="O200" i="5"/>
  <c r="M200" i="5"/>
  <c r="K200" i="5"/>
  <c r="O199" i="5"/>
  <c r="M199" i="5"/>
  <c r="K199" i="5"/>
  <c r="O198" i="5"/>
  <c r="M198" i="5"/>
  <c r="K198" i="5"/>
  <c r="Q198" i="5" s="1"/>
  <c r="O197" i="5"/>
  <c r="M197" i="5"/>
  <c r="K197" i="5"/>
  <c r="O196" i="5"/>
  <c r="M196" i="5"/>
  <c r="K196" i="5"/>
  <c r="O195" i="5"/>
  <c r="M195" i="5"/>
  <c r="K195" i="5"/>
  <c r="O194" i="5"/>
  <c r="M194" i="5"/>
  <c r="K194" i="5"/>
  <c r="O193" i="5"/>
  <c r="M193" i="5"/>
  <c r="K193" i="5"/>
  <c r="O192" i="5"/>
  <c r="M192" i="5"/>
  <c r="K192" i="5"/>
  <c r="O191" i="5"/>
  <c r="M191" i="5"/>
  <c r="K191" i="5"/>
  <c r="O190" i="5"/>
  <c r="M190" i="5"/>
  <c r="K190" i="5"/>
  <c r="Q190" i="5" s="1"/>
  <c r="O189" i="5"/>
  <c r="M189" i="5"/>
  <c r="K189" i="5"/>
  <c r="O188" i="5"/>
  <c r="M188" i="5"/>
  <c r="K188" i="5"/>
  <c r="O187" i="5"/>
  <c r="M187" i="5"/>
  <c r="K187" i="5"/>
  <c r="O186" i="5"/>
  <c r="M186" i="5"/>
  <c r="K186" i="5"/>
  <c r="O185" i="5"/>
  <c r="M185" i="5"/>
  <c r="K185" i="5"/>
  <c r="O184" i="5"/>
  <c r="M184" i="5"/>
  <c r="K184" i="5"/>
  <c r="O183" i="5"/>
  <c r="M183" i="5"/>
  <c r="K183" i="5"/>
  <c r="O182" i="5"/>
  <c r="M182" i="5"/>
  <c r="K182" i="5"/>
  <c r="O181" i="5"/>
  <c r="M181" i="5"/>
  <c r="K181" i="5"/>
  <c r="O180" i="5"/>
  <c r="M180" i="5"/>
  <c r="K180" i="5"/>
  <c r="O179" i="5"/>
  <c r="M179" i="5"/>
  <c r="K179" i="5"/>
  <c r="O178" i="5"/>
  <c r="M178" i="5"/>
  <c r="K178" i="5"/>
  <c r="O177" i="5"/>
  <c r="M177" i="5"/>
  <c r="K177" i="5"/>
  <c r="Q177" i="5" s="1"/>
  <c r="O176" i="5"/>
  <c r="M176" i="5"/>
  <c r="K176" i="5"/>
  <c r="O175" i="5"/>
  <c r="M175" i="5"/>
  <c r="K175" i="5"/>
  <c r="O174" i="5"/>
  <c r="M174" i="5"/>
  <c r="K174" i="5"/>
  <c r="O173" i="5"/>
  <c r="M173" i="5"/>
  <c r="K173" i="5"/>
  <c r="O172" i="5"/>
  <c r="M172" i="5"/>
  <c r="K172" i="5"/>
  <c r="Q172" i="5" s="1"/>
  <c r="O171" i="5"/>
  <c r="M171" i="5"/>
  <c r="K171" i="5"/>
  <c r="O170" i="5"/>
  <c r="M170" i="5"/>
  <c r="K170" i="5"/>
  <c r="O169" i="5"/>
  <c r="M169" i="5"/>
  <c r="K169" i="5"/>
  <c r="O168" i="5"/>
  <c r="M168" i="5"/>
  <c r="K168" i="5"/>
  <c r="O167" i="5"/>
  <c r="M167" i="5"/>
  <c r="K167" i="5"/>
  <c r="O166" i="5"/>
  <c r="M166" i="5"/>
  <c r="K166" i="5"/>
  <c r="O165" i="5"/>
  <c r="Q165" i="5" s="1"/>
  <c r="M165" i="5"/>
  <c r="K165" i="5"/>
  <c r="O164" i="5"/>
  <c r="M164" i="5"/>
  <c r="K164" i="5"/>
  <c r="O163" i="5"/>
  <c r="M163" i="5"/>
  <c r="K163" i="5"/>
  <c r="O162" i="5"/>
  <c r="M162" i="5"/>
  <c r="K162" i="5"/>
  <c r="Q162" i="5" s="1"/>
  <c r="O161" i="5"/>
  <c r="M161" i="5"/>
  <c r="Q161" i="5" s="1"/>
  <c r="K161" i="5"/>
  <c r="O160" i="5"/>
  <c r="M160" i="5"/>
  <c r="K160" i="5"/>
  <c r="O159" i="5"/>
  <c r="M159" i="5"/>
  <c r="K159" i="5"/>
  <c r="O158" i="5"/>
  <c r="M158" i="5"/>
  <c r="K158" i="5"/>
  <c r="O157" i="5"/>
  <c r="M157" i="5"/>
  <c r="K157" i="5"/>
  <c r="Q157" i="5" s="1"/>
  <c r="O156" i="5"/>
  <c r="M156" i="5"/>
  <c r="K156" i="5"/>
  <c r="O155" i="5"/>
  <c r="M155" i="5"/>
  <c r="K155" i="5"/>
  <c r="O154" i="5"/>
  <c r="M154" i="5"/>
  <c r="K154" i="5"/>
  <c r="O153" i="5"/>
  <c r="M153" i="5"/>
  <c r="K153" i="5"/>
  <c r="O152" i="5"/>
  <c r="M152" i="5"/>
  <c r="K152" i="5"/>
  <c r="O151" i="5"/>
  <c r="M151" i="5"/>
  <c r="K151" i="5"/>
  <c r="O150" i="5"/>
  <c r="M150" i="5"/>
  <c r="K150" i="5"/>
  <c r="O149" i="5"/>
  <c r="M149" i="5"/>
  <c r="K149" i="5"/>
  <c r="O148" i="5"/>
  <c r="M148" i="5"/>
  <c r="K148" i="5"/>
  <c r="O147" i="5"/>
  <c r="M147" i="5"/>
  <c r="K147" i="5"/>
  <c r="O146" i="5"/>
  <c r="M146" i="5"/>
  <c r="K146" i="5"/>
  <c r="O145" i="5"/>
  <c r="M145" i="5"/>
  <c r="K145" i="5"/>
  <c r="O144" i="5"/>
  <c r="M144" i="5"/>
  <c r="K144" i="5"/>
  <c r="O143" i="5"/>
  <c r="M143" i="5"/>
  <c r="K143" i="5"/>
  <c r="Q143" i="5" s="1"/>
  <c r="O142" i="5"/>
  <c r="M142" i="5"/>
  <c r="K142" i="5"/>
  <c r="O141" i="5"/>
  <c r="M141" i="5"/>
  <c r="K141" i="5"/>
  <c r="O140" i="5"/>
  <c r="M140" i="5"/>
  <c r="K140" i="5"/>
  <c r="Q140" i="5" s="1"/>
  <c r="O139" i="5"/>
  <c r="M139" i="5"/>
  <c r="K139" i="5"/>
  <c r="O138" i="5"/>
  <c r="M138" i="5"/>
  <c r="K138" i="5"/>
  <c r="O137" i="5"/>
  <c r="M137" i="5"/>
  <c r="Q137" i="5" s="1"/>
  <c r="K137" i="5"/>
  <c r="O136" i="5"/>
  <c r="M136" i="5"/>
  <c r="K136" i="5"/>
  <c r="O135" i="5"/>
  <c r="M135" i="5"/>
  <c r="K135" i="5"/>
  <c r="O134" i="5"/>
  <c r="M134" i="5"/>
  <c r="K134" i="5"/>
  <c r="O133" i="5"/>
  <c r="M133" i="5"/>
  <c r="K133" i="5"/>
  <c r="O132" i="5"/>
  <c r="M132" i="5"/>
  <c r="K132" i="5"/>
  <c r="Q132" i="5" s="1"/>
  <c r="O131" i="5"/>
  <c r="M131" i="5"/>
  <c r="K131" i="5"/>
  <c r="O130" i="5"/>
  <c r="M130" i="5"/>
  <c r="K130" i="5"/>
  <c r="O129" i="5"/>
  <c r="M129" i="5"/>
  <c r="K129" i="5"/>
  <c r="O128" i="5"/>
  <c r="M128" i="5"/>
  <c r="K128" i="5"/>
  <c r="O127" i="5"/>
  <c r="M127" i="5"/>
  <c r="K127" i="5"/>
  <c r="Q127" i="5" s="1"/>
  <c r="O126" i="5"/>
  <c r="M126" i="5"/>
  <c r="K126" i="5"/>
  <c r="O125" i="5"/>
  <c r="M125" i="5"/>
  <c r="K125" i="5"/>
  <c r="Q125" i="5" s="1"/>
  <c r="O124" i="5"/>
  <c r="M124" i="5"/>
  <c r="K124" i="5"/>
  <c r="Q124" i="5" s="1"/>
  <c r="O123" i="5"/>
  <c r="M123" i="5"/>
  <c r="K123" i="5"/>
  <c r="O122" i="5"/>
  <c r="M122" i="5"/>
  <c r="K122" i="5"/>
  <c r="O121" i="5"/>
  <c r="M121" i="5"/>
  <c r="K121" i="5"/>
  <c r="O120" i="5"/>
  <c r="M120" i="5"/>
  <c r="K120" i="5"/>
  <c r="O119" i="5"/>
  <c r="M119" i="5"/>
  <c r="K119" i="5"/>
  <c r="Q119" i="5" s="1"/>
  <c r="O118" i="5"/>
  <c r="M118" i="5"/>
  <c r="K118" i="5"/>
  <c r="O117" i="5"/>
  <c r="M117" i="5"/>
  <c r="K117" i="5"/>
  <c r="Q117" i="5" s="1"/>
  <c r="O116" i="5"/>
  <c r="M116" i="5"/>
  <c r="K116" i="5"/>
  <c r="O115" i="5"/>
  <c r="M115" i="5"/>
  <c r="K115" i="5"/>
  <c r="O114" i="5"/>
  <c r="M114" i="5"/>
  <c r="K114" i="5"/>
  <c r="O113" i="5"/>
  <c r="M113" i="5"/>
  <c r="K113" i="5"/>
  <c r="O112" i="5"/>
  <c r="M112" i="5"/>
  <c r="K112" i="5"/>
  <c r="O111" i="5"/>
  <c r="M111" i="5"/>
  <c r="K111" i="5"/>
  <c r="Q111" i="5" s="1"/>
  <c r="O110" i="5"/>
  <c r="M110" i="5"/>
  <c r="K110" i="5"/>
  <c r="O109" i="5"/>
  <c r="M109" i="5"/>
  <c r="K109" i="5"/>
  <c r="O108" i="5"/>
  <c r="M108" i="5"/>
  <c r="K108" i="5"/>
  <c r="O107" i="5"/>
  <c r="M107" i="5"/>
  <c r="K107" i="5"/>
  <c r="O106" i="5"/>
  <c r="M106" i="5"/>
  <c r="K106" i="5"/>
  <c r="O105" i="5"/>
  <c r="M105" i="5"/>
  <c r="K105" i="5"/>
  <c r="O104" i="5"/>
  <c r="M104" i="5"/>
  <c r="K104" i="5"/>
  <c r="O103" i="5"/>
  <c r="M103" i="5"/>
  <c r="K103" i="5"/>
  <c r="O102" i="5"/>
  <c r="M102" i="5"/>
  <c r="K102" i="5"/>
  <c r="O101" i="5"/>
  <c r="M101" i="5"/>
  <c r="K101" i="5"/>
  <c r="O100" i="5"/>
  <c r="M100" i="5"/>
  <c r="K100" i="5"/>
  <c r="O99" i="5"/>
  <c r="M99" i="5"/>
  <c r="K99" i="5"/>
  <c r="O98" i="5"/>
  <c r="M98" i="5"/>
  <c r="K98" i="5"/>
  <c r="O97" i="5"/>
  <c r="M97" i="5"/>
  <c r="K97" i="5"/>
  <c r="O96" i="5"/>
  <c r="M96" i="5"/>
  <c r="K96" i="5"/>
  <c r="O95" i="5"/>
  <c r="M95" i="5"/>
  <c r="K95" i="5"/>
  <c r="O94" i="5"/>
  <c r="M94" i="5"/>
  <c r="K94" i="5"/>
  <c r="O93" i="5"/>
  <c r="M93" i="5"/>
  <c r="K93" i="5"/>
  <c r="Q93" i="5" s="1"/>
  <c r="O92" i="5"/>
  <c r="M92" i="5"/>
  <c r="K92" i="5"/>
  <c r="Q92" i="5" s="1"/>
  <c r="O91" i="5"/>
  <c r="M91" i="5"/>
  <c r="K91" i="5"/>
  <c r="O90" i="5"/>
  <c r="M90" i="5"/>
  <c r="K90" i="5"/>
  <c r="O89" i="5"/>
  <c r="M89" i="5"/>
  <c r="K89" i="5"/>
  <c r="O88" i="5"/>
  <c r="M88" i="5"/>
  <c r="K88" i="5"/>
  <c r="O87" i="5"/>
  <c r="M87" i="5"/>
  <c r="K87" i="5"/>
  <c r="O86" i="5"/>
  <c r="M86" i="5"/>
  <c r="K86" i="5"/>
  <c r="O85" i="5"/>
  <c r="M85" i="5"/>
  <c r="K85" i="5"/>
  <c r="Q85" i="5" s="1"/>
  <c r="O84" i="5"/>
  <c r="M84" i="5"/>
  <c r="K84" i="5"/>
  <c r="O83" i="5"/>
  <c r="M83" i="5"/>
  <c r="K83" i="5"/>
  <c r="O82" i="5"/>
  <c r="M82" i="5"/>
  <c r="K82" i="5"/>
  <c r="O81" i="5"/>
  <c r="M81" i="5"/>
  <c r="K81" i="5"/>
  <c r="O80" i="5"/>
  <c r="M80" i="5"/>
  <c r="K80" i="5"/>
  <c r="O79" i="5"/>
  <c r="M79" i="5"/>
  <c r="K79" i="5"/>
  <c r="O78" i="5"/>
  <c r="M78" i="5"/>
  <c r="K78" i="5"/>
  <c r="O77" i="5"/>
  <c r="M77" i="5"/>
  <c r="K77" i="5"/>
  <c r="Q77" i="5" s="1"/>
  <c r="O76" i="5"/>
  <c r="M76" i="5"/>
  <c r="K76" i="5"/>
  <c r="Q76" i="5" s="1"/>
  <c r="O75" i="5"/>
  <c r="M75" i="5"/>
  <c r="K75" i="5"/>
  <c r="O74" i="5"/>
  <c r="M74" i="5"/>
  <c r="K74" i="5"/>
  <c r="O73" i="5"/>
  <c r="M73" i="5"/>
  <c r="K73" i="5"/>
  <c r="O72" i="5"/>
  <c r="M72" i="5"/>
  <c r="K72" i="5"/>
  <c r="O71" i="5"/>
  <c r="M71" i="5"/>
  <c r="K71" i="5"/>
  <c r="O70" i="5"/>
  <c r="M70" i="5"/>
  <c r="K70" i="5"/>
  <c r="O69" i="5"/>
  <c r="M69" i="5"/>
  <c r="K69" i="5"/>
  <c r="Q69" i="5" s="1"/>
  <c r="O68" i="5"/>
  <c r="M68" i="5"/>
  <c r="K68" i="5"/>
  <c r="Q68" i="5" s="1"/>
  <c r="O67" i="5"/>
  <c r="M67" i="5"/>
  <c r="K67" i="5"/>
  <c r="O66" i="5"/>
  <c r="M66" i="5"/>
  <c r="K66" i="5"/>
  <c r="O65" i="5"/>
  <c r="M65" i="5"/>
  <c r="K65" i="5"/>
  <c r="O64" i="5"/>
  <c r="M64" i="5"/>
  <c r="K64" i="5"/>
  <c r="O63" i="5"/>
  <c r="M63" i="5"/>
  <c r="K63" i="5"/>
  <c r="O62" i="5"/>
  <c r="M62" i="5"/>
  <c r="K62" i="5"/>
  <c r="O61" i="5"/>
  <c r="M61" i="5"/>
  <c r="K61" i="5"/>
  <c r="Q61" i="5" s="1"/>
  <c r="O60" i="5"/>
  <c r="M60" i="5"/>
  <c r="K60" i="5"/>
  <c r="Q60" i="5" s="1"/>
  <c r="O59" i="5"/>
  <c r="M59" i="5"/>
  <c r="K59" i="5"/>
  <c r="O58" i="5"/>
  <c r="M58" i="5"/>
  <c r="K58" i="5"/>
  <c r="O57" i="5"/>
  <c r="M57" i="5"/>
  <c r="K57" i="5"/>
  <c r="O56" i="5"/>
  <c r="M56" i="5"/>
  <c r="K56" i="5"/>
  <c r="O55" i="5"/>
  <c r="M55" i="5"/>
  <c r="K55" i="5"/>
  <c r="O54" i="5"/>
  <c r="M54" i="5"/>
  <c r="K54" i="5"/>
  <c r="O53" i="5"/>
  <c r="M53" i="5"/>
  <c r="K53" i="5"/>
  <c r="Q53" i="5" s="1"/>
  <c r="O52" i="5"/>
  <c r="M52" i="5"/>
  <c r="K52" i="5"/>
  <c r="Q52" i="5" s="1"/>
  <c r="O51" i="5"/>
  <c r="M51" i="5"/>
  <c r="K51" i="5"/>
  <c r="O50" i="5"/>
  <c r="M50" i="5"/>
  <c r="K50" i="5"/>
  <c r="O49" i="5"/>
  <c r="M49" i="5"/>
  <c r="K49" i="5"/>
  <c r="O48" i="5"/>
  <c r="M48" i="5"/>
  <c r="K48" i="5"/>
  <c r="O47" i="5"/>
  <c r="M47" i="5"/>
  <c r="K47" i="5"/>
  <c r="O46" i="5"/>
  <c r="M46" i="5"/>
  <c r="K46" i="5"/>
  <c r="O45" i="5"/>
  <c r="M45" i="5"/>
  <c r="K45" i="5"/>
  <c r="Q45" i="5" s="1"/>
  <c r="O44" i="5"/>
  <c r="M44" i="5"/>
  <c r="K44" i="5"/>
  <c r="Q44" i="5" s="1"/>
  <c r="O43" i="5"/>
  <c r="M43" i="5"/>
  <c r="K43" i="5"/>
  <c r="O42" i="5"/>
  <c r="M42" i="5"/>
  <c r="K42" i="5"/>
  <c r="O41" i="5"/>
  <c r="M41" i="5"/>
  <c r="K41" i="5"/>
  <c r="O40" i="5"/>
  <c r="M40" i="5"/>
  <c r="K40" i="5"/>
  <c r="O39" i="5"/>
  <c r="M39" i="5"/>
  <c r="K39" i="5"/>
  <c r="O38" i="5"/>
  <c r="M38" i="5"/>
  <c r="K38" i="5"/>
  <c r="O37" i="5"/>
  <c r="M37" i="5"/>
  <c r="K37" i="5"/>
  <c r="Q37" i="5" s="1"/>
  <c r="O36" i="5"/>
  <c r="M36" i="5"/>
  <c r="K36" i="5"/>
  <c r="Q36" i="5" s="1"/>
  <c r="O35" i="5"/>
  <c r="M35" i="5"/>
  <c r="K35" i="5"/>
  <c r="O34" i="5"/>
  <c r="M34" i="5"/>
  <c r="K34" i="5"/>
  <c r="O33" i="5"/>
  <c r="M33" i="5"/>
  <c r="K33" i="5"/>
  <c r="O32" i="5"/>
  <c r="M32" i="5"/>
  <c r="K32" i="5"/>
  <c r="O31" i="5"/>
  <c r="M31" i="5"/>
  <c r="K31" i="5"/>
  <c r="O30" i="5"/>
  <c r="M30" i="5"/>
  <c r="K30" i="5"/>
  <c r="O29" i="5"/>
  <c r="M29" i="5"/>
  <c r="K29" i="5"/>
  <c r="Q29" i="5" s="1"/>
  <c r="O28" i="5"/>
  <c r="M28" i="5"/>
  <c r="K28" i="5"/>
  <c r="Q28" i="5" s="1"/>
  <c r="O27" i="5"/>
  <c r="M27" i="5"/>
  <c r="K27" i="5"/>
  <c r="O26" i="5"/>
  <c r="M26" i="5"/>
  <c r="K26" i="5"/>
  <c r="O25" i="5"/>
  <c r="M25" i="5"/>
  <c r="K25" i="5"/>
  <c r="O24" i="5"/>
  <c r="M24" i="5"/>
  <c r="K24" i="5"/>
  <c r="O23" i="5"/>
  <c r="M23" i="5"/>
  <c r="K23" i="5"/>
  <c r="O22" i="5"/>
  <c r="M22" i="5"/>
  <c r="K22" i="5"/>
  <c r="O21" i="5"/>
  <c r="M21" i="5"/>
  <c r="K21" i="5"/>
  <c r="Q21" i="5" s="1"/>
  <c r="O20" i="5"/>
  <c r="M20" i="5"/>
  <c r="K20" i="5"/>
  <c r="Q20" i="5" s="1"/>
  <c r="O19" i="5"/>
  <c r="M19" i="5"/>
  <c r="K19" i="5"/>
  <c r="O18" i="5"/>
  <c r="M18" i="5"/>
  <c r="K18" i="5"/>
  <c r="O17" i="5"/>
  <c r="M17" i="5"/>
  <c r="K17" i="5"/>
  <c r="O16" i="5"/>
  <c r="M16" i="5"/>
  <c r="K16" i="5"/>
  <c r="O15" i="5"/>
  <c r="M15" i="5"/>
  <c r="K15" i="5"/>
  <c r="O14" i="5"/>
  <c r="M14" i="5"/>
  <c r="K14" i="5"/>
  <c r="O13" i="5"/>
  <c r="M13" i="5"/>
  <c r="K13" i="5"/>
  <c r="Q13" i="5" s="1"/>
  <c r="O12" i="5"/>
  <c r="M12" i="5"/>
  <c r="K12" i="5"/>
  <c r="Q12" i="5" s="1"/>
  <c r="O11" i="5"/>
  <c r="M11" i="5"/>
  <c r="K11" i="5"/>
  <c r="O10" i="5"/>
  <c r="M10" i="5"/>
  <c r="K10" i="5"/>
  <c r="O9" i="5"/>
  <c r="M9" i="5"/>
  <c r="K9" i="5"/>
  <c r="O8" i="5"/>
  <c r="M8" i="5"/>
  <c r="K8" i="5"/>
  <c r="O7" i="5"/>
  <c r="M7" i="5"/>
  <c r="K7" i="5"/>
  <c r="O6" i="5"/>
  <c r="M6" i="5"/>
  <c r="K6" i="5"/>
  <c r="D6" i="5"/>
  <c r="O5" i="5"/>
  <c r="M5" i="5"/>
  <c r="Q5" i="5" s="1"/>
  <c r="K5" i="5"/>
  <c r="D5" i="5"/>
  <c r="O4" i="5"/>
  <c r="M4" i="5"/>
  <c r="E2" i="5"/>
  <c r="J186" i="1" l="1"/>
  <c r="L186" i="1" s="1"/>
  <c r="Q11" i="5"/>
  <c r="Q19" i="5"/>
  <c r="Q27" i="5"/>
  <c r="Q35" i="5"/>
  <c r="Q43" i="5"/>
  <c r="Q51" i="5"/>
  <c r="Q59" i="5"/>
  <c r="Q67" i="5"/>
  <c r="Q75" i="5"/>
  <c r="Q83" i="5"/>
  <c r="Q115" i="5"/>
  <c r="Q141" i="5"/>
  <c r="Q168" i="5"/>
  <c r="Q176" i="5"/>
  <c r="Q181" i="5"/>
  <c r="Q189" i="5"/>
  <c r="Q215" i="5"/>
  <c r="Q223" i="5"/>
  <c r="Q231" i="5"/>
  <c r="Q239" i="5"/>
  <c r="Q247" i="5"/>
  <c r="J179" i="1"/>
  <c r="L179" i="1" s="1"/>
  <c r="J116" i="4" s="1"/>
  <c r="AB116" i="4" s="1"/>
  <c r="Q134" i="5"/>
  <c r="Q142" i="5"/>
  <c r="Q150" i="5"/>
  <c r="Q184" i="5"/>
  <c r="Q200" i="5"/>
  <c r="Q208" i="5"/>
  <c r="Q216" i="5"/>
  <c r="Q224" i="5"/>
  <c r="Q232" i="5"/>
  <c r="Q240" i="5"/>
  <c r="J217" i="1"/>
  <c r="L217" i="1" s="1"/>
  <c r="P217" i="1" s="1"/>
  <c r="R217" i="1" s="1"/>
  <c r="J37" i="1"/>
  <c r="L37" i="1" s="1"/>
  <c r="P37" i="1" s="1"/>
  <c r="Q9" i="5"/>
  <c r="Q17" i="5"/>
  <c r="Q25" i="5"/>
  <c r="Q33" i="5"/>
  <c r="Q41" i="5"/>
  <c r="Q49" i="5"/>
  <c r="Q57" i="5"/>
  <c r="Q65" i="5"/>
  <c r="Q73" i="5"/>
  <c r="Q81" i="5"/>
  <c r="Q97" i="5"/>
  <c r="Q129" i="5"/>
  <c r="Q145" i="5"/>
  <c r="Q174" i="5"/>
  <c r="Q197" i="5"/>
  <c r="Q205" i="5"/>
  <c r="Q121" i="5"/>
  <c r="Q153" i="5"/>
  <c r="Q187" i="5"/>
  <c r="Q130" i="5"/>
  <c r="Q138" i="5"/>
  <c r="Q185" i="5"/>
  <c r="Q193" i="5"/>
  <c r="Q196" i="5"/>
  <c r="Q204" i="5"/>
  <c r="J176" i="1"/>
  <c r="L176" i="1" s="1"/>
  <c r="J64" i="1"/>
  <c r="L64" i="1" s="1"/>
  <c r="J117" i="1"/>
  <c r="L117" i="1" s="1"/>
  <c r="J197" i="1"/>
  <c r="L197" i="1" s="1"/>
  <c r="P197" i="1" s="1"/>
  <c r="J194" i="1"/>
  <c r="L194" i="1" s="1"/>
  <c r="J221" i="1"/>
  <c r="L221" i="1" s="1"/>
  <c r="Q151" i="5"/>
  <c r="Q159" i="5"/>
  <c r="J235" i="1"/>
  <c r="L235" i="1" s="1"/>
  <c r="Q8" i="5"/>
  <c r="Q16" i="5"/>
  <c r="Q24" i="5"/>
  <c r="Q32" i="5"/>
  <c r="Q40" i="5"/>
  <c r="Q48" i="5"/>
  <c r="Q56" i="5"/>
  <c r="Q64" i="5"/>
  <c r="Q72" i="5"/>
  <c r="Q80" i="5"/>
  <c r="Q88" i="5"/>
  <c r="Q96" i="5"/>
  <c r="Q104" i="5"/>
  <c r="Q109" i="5"/>
  <c r="Q128" i="5"/>
  <c r="Q149" i="5"/>
  <c r="Q152" i="5"/>
  <c r="Q173" i="5"/>
  <c r="Q194" i="5"/>
  <c r="P67" i="1"/>
  <c r="P168" i="1"/>
  <c r="P113" i="1"/>
  <c r="P40" i="1"/>
  <c r="P233" i="1"/>
  <c r="P167" i="1"/>
  <c r="P111" i="1"/>
  <c r="P47" i="1"/>
  <c r="R47" i="1" s="1"/>
  <c r="P237" i="1"/>
  <c r="P48" i="1"/>
  <c r="R48" i="1" s="1"/>
  <c r="P22" i="1"/>
  <c r="P232" i="1"/>
  <c r="P166" i="1"/>
  <c r="P101" i="1"/>
  <c r="R101" i="1" s="1"/>
  <c r="P46" i="1"/>
  <c r="P16" i="1"/>
  <c r="R16" i="1" s="1"/>
  <c r="P196" i="1"/>
  <c r="P45" i="1"/>
  <c r="P195" i="1"/>
  <c r="P162" i="1"/>
  <c r="P8" i="1"/>
  <c r="R8" i="1" s="1"/>
  <c r="P183" i="1"/>
  <c r="P126" i="1"/>
  <c r="P96" i="1"/>
  <c r="P39" i="1"/>
  <c r="P165" i="1"/>
  <c r="P98" i="1"/>
  <c r="P4" i="1"/>
  <c r="P172" i="1"/>
  <c r="P124" i="1"/>
  <c r="P56" i="1"/>
  <c r="P38" i="1"/>
  <c r="P100" i="1"/>
  <c r="P15" i="1"/>
  <c r="P44" i="1"/>
  <c r="R44" i="1" s="1"/>
  <c r="P240" i="1"/>
  <c r="R240" i="1"/>
  <c r="P170" i="1"/>
  <c r="P115" i="1"/>
  <c r="P49" i="1"/>
  <c r="R49" i="1" s="1"/>
  <c r="P28" i="1"/>
  <c r="R28" i="1" s="1"/>
  <c r="Q221" i="5"/>
  <c r="Q6" i="5"/>
  <c r="Q14" i="5"/>
  <c r="Q22" i="5"/>
  <c r="Q30" i="5"/>
  <c r="Q38" i="5"/>
  <c r="Q46" i="5"/>
  <c r="Q54" i="5"/>
  <c r="Q62" i="5"/>
  <c r="Q70" i="5"/>
  <c r="Q78" i="5"/>
  <c r="Q99" i="5"/>
  <c r="Q112" i="5"/>
  <c r="Q120" i="5"/>
  <c r="Q135" i="5"/>
  <c r="Q156" i="5"/>
  <c r="Q166" i="5"/>
  <c r="Q183" i="5"/>
  <c r="Q186" i="5"/>
  <c r="Q139" i="5"/>
  <c r="Q203" i="5"/>
  <c r="Q213" i="5"/>
  <c r="Q229" i="5"/>
  <c r="Q237" i="5"/>
  <c r="Q245" i="5"/>
  <c r="Q91" i="5"/>
  <c r="Q146" i="5"/>
  <c r="Q163" i="5"/>
  <c r="Q169" i="5"/>
  <c r="Q171" i="5"/>
  <c r="Q191" i="5"/>
  <c r="Q147" i="5"/>
  <c r="Q195" i="5"/>
  <c r="Q4" i="5"/>
  <c r="Q89" i="5"/>
  <c r="Q107" i="5"/>
  <c r="Q154" i="5"/>
  <c r="Q164" i="5"/>
  <c r="D2" i="5"/>
  <c r="Q7" i="5"/>
  <c r="Q15" i="5"/>
  <c r="Q23" i="5"/>
  <c r="Q31" i="5"/>
  <c r="Q39" i="5"/>
  <c r="Q47" i="5"/>
  <c r="Q55" i="5"/>
  <c r="Q63" i="5"/>
  <c r="Q71" i="5"/>
  <c r="Q79" i="5"/>
  <c r="Q87" i="5"/>
  <c r="Q105" i="5"/>
  <c r="Q108" i="5"/>
  <c r="Q113" i="5"/>
  <c r="Q136" i="5"/>
  <c r="Q148" i="5"/>
  <c r="Q160" i="5"/>
  <c r="Q179" i="5"/>
  <c r="Q182" i="5"/>
  <c r="Q192" i="5"/>
  <c r="Q211" i="5"/>
  <c r="Q219" i="5"/>
  <c r="Q227" i="5"/>
  <c r="Q235" i="5"/>
  <c r="Q243" i="5"/>
  <c r="Q10" i="5"/>
  <c r="Q18" i="5"/>
  <c r="Q26" i="5"/>
  <c r="Q34" i="5"/>
  <c r="Q42" i="5"/>
  <c r="Q50" i="5"/>
  <c r="Q58" i="5"/>
  <c r="Q66" i="5"/>
  <c r="Q74" i="5"/>
  <c r="Q95" i="5"/>
  <c r="Q103" i="5"/>
  <c r="Q123" i="5"/>
  <c r="Q126" i="5"/>
  <c r="Q133" i="5"/>
  <c r="Q155" i="5"/>
  <c r="Q158" i="5"/>
  <c r="Q167" i="5"/>
  <c r="Q170" i="5"/>
  <c r="Q180" i="5"/>
  <c r="Q199" i="5"/>
  <c r="Q202" i="5"/>
  <c r="Q212" i="5"/>
  <c r="Q220" i="5"/>
  <c r="Q228" i="5"/>
  <c r="Q236" i="5"/>
  <c r="Q244" i="5"/>
  <c r="Q101" i="5"/>
  <c r="Q131" i="5"/>
  <c r="Q144" i="5"/>
  <c r="Q175" i="5"/>
  <c r="Q178" i="5"/>
  <c r="Q188" i="5"/>
  <c r="Q207" i="5"/>
  <c r="Q210" i="5"/>
  <c r="Q218" i="5"/>
  <c r="Q226" i="5"/>
  <c r="Q234" i="5"/>
  <c r="Q242" i="5"/>
  <c r="Q94" i="5"/>
  <c r="Q110" i="5"/>
  <c r="Q90" i="5"/>
  <c r="Q106" i="5"/>
  <c r="Q122" i="5"/>
  <c r="Q86" i="5"/>
  <c r="Q102" i="5"/>
  <c r="Q118" i="5"/>
  <c r="Q84" i="5"/>
  <c r="Q100" i="5"/>
  <c r="Q116" i="5"/>
  <c r="Q82" i="5"/>
  <c r="Q98" i="5"/>
  <c r="Q114" i="5"/>
  <c r="AC116" i="4" l="1"/>
  <c r="AU116" i="4"/>
  <c r="AV116" i="4" s="1"/>
  <c r="AG116" i="4"/>
  <c r="P176" i="1"/>
  <c r="J114" i="4"/>
  <c r="AB114" i="4" s="1"/>
  <c r="P221" i="1"/>
  <c r="J143" i="4"/>
  <c r="AB143" i="4" s="1"/>
  <c r="J41" i="4"/>
  <c r="AB41" i="4" s="1"/>
  <c r="P64" i="1"/>
  <c r="S64" i="1" s="1"/>
  <c r="J110" i="4"/>
  <c r="AB110" i="4" s="1"/>
  <c r="P194" i="1"/>
  <c r="Q194" i="1" s="1"/>
  <c r="J151" i="4"/>
  <c r="AB151" i="4" s="1"/>
  <c r="R235" i="1"/>
  <c r="P235" i="1"/>
  <c r="P117" i="1"/>
  <c r="J75" i="4"/>
  <c r="AB75" i="4" s="1"/>
  <c r="J122" i="4"/>
  <c r="AB122" i="4" s="1"/>
  <c r="P186" i="1"/>
  <c r="J192" i="1"/>
  <c r="L192" i="1" s="1"/>
  <c r="P192" i="1" s="1"/>
  <c r="J104" i="1"/>
  <c r="L104" i="1" s="1"/>
  <c r="J109" i="1"/>
  <c r="L109" i="1" s="1"/>
  <c r="J227" i="1"/>
  <c r="L227" i="1" s="1"/>
  <c r="J30" i="1"/>
  <c r="L30" i="1" s="1"/>
  <c r="J198" i="1"/>
  <c r="L198" i="1" s="1"/>
  <c r="P198" i="1" s="1"/>
  <c r="R198" i="1" s="1"/>
  <c r="P179" i="1"/>
  <c r="R179" i="1" s="1"/>
  <c r="J189" i="1"/>
  <c r="L189" i="1" s="1"/>
  <c r="J190" i="1"/>
  <c r="J61" i="1"/>
  <c r="L61" i="1" s="1"/>
  <c r="J66" i="1"/>
  <c r="L66" i="1" s="1"/>
  <c r="P66" i="1" s="1"/>
  <c r="J238" i="1"/>
  <c r="L238" i="1" s="1"/>
  <c r="J209" i="1"/>
  <c r="L209" i="1" s="1"/>
  <c r="J18" i="1"/>
  <c r="L18" i="1" s="1"/>
  <c r="P18" i="1" s="1"/>
  <c r="J230" i="1"/>
  <c r="L230" i="1" s="1"/>
  <c r="J143" i="1"/>
  <c r="L143" i="1" s="1"/>
  <c r="J51" i="1"/>
  <c r="L51" i="1" s="1"/>
  <c r="J236" i="1"/>
  <c r="L236" i="1" s="1"/>
  <c r="J65" i="1"/>
  <c r="L65" i="1" s="1"/>
  <c r="P65" i="1" s="1"/>
  <c r="R65" i="1" s="1"/>
  <c r="J164" i="1"/>
  <c r="L164" i="1" s="1"/>
  <c r="P164" i="1" s="1"/>
  <c r="J123" i="1"/>
  <c r="L123" i="1" s="1"/>
  <c r="P123" i="1" s="1"/>
  <c r="J220" i="1"/>
  <c r="L220" i="1" s="1"/>
  <c r="J207" i="1"/>
  <c r="L207" i="1" s="1"/>
  <c r="P207" i="1" s="1"/>
  <c r="J27" i="1"/>
  <c r="L27" i="1" s="1"/>
  <c r="P27" i="1" s="1"/>
  <c r="S27" i="1" s="1"/>
  <c r="J52" i="1"/>
  <c r="L52" i="1" s="1"/>
  <c r="J212" i="1"/>
  <c r="L212" i="1" s="1"/>
  <c r="P212" i="1" s="1"/>
  <c r="J210" i="1"/>
  <c r="L210" i="1" s="1"/>
  <c r="L122" i="1"/>
  <c r="P122" i="1" s="1"/>
  <c r="J122" i="1"/>
  <c r="J127" i="1"/>
  <c r="L127" i="1" s="1"/>
  <c r="J128" i="1"/>
  <c r="L128" i="1" s="1"/>
  <c r="J129" i="1"/>
  <c r="L129" i="1" s="1"/>
  <c r="J31" i="1"/>
  <c r="L31" i="1" s="1"/>
  <c r="J74" i="1"/>
  <c r="L74" i="1" s="1"/>
  <c r="J58" i="1"/>
  <c r="L58" i="1" s="1"/>
  <c r="Q37" i="1"/>
  <c r="S37" i="1"/>
  <c r="Q64" i="1"/>
  <c r="Q56" i="1"/>
  <c r="S56" i="1"/>
  <c r="Q197" i="1"/>
  <c r="S197" i="1"/>
  <c r="Q183" i="1"/>
  <c r="S183" i="1"/>
  <c r="Q46" i="1"/>
  <c r="S46" i="1"/>
  <c r="Q233" i="1"/>
  <c r="S233" i="1"/>
  <c r="Q113" i="1"/>
  <c r="S113" i="1"/>
  <c r="Q115" i="1"/>
  <c r="S115" i="1"/>
  <c r="Q124" i="1"/>
  <c r="S124" i="1"/>
  <c r="Q176" i="1"/>
  <c r="S176" i="1"/>
  <c r="R183" i="1"/>
  <c r="Q117" i="1"/>
  <c r="S117" i="1"/>
  <c r="Q101" i="1"/>
  <c r="S101" i="1"/>
  <c r="Q40" i="1"/>
  <c r="S40" i="1"/>
  <c r="Q168" i="1"/>
  <c r="S168" i="1"/>
  <c r="Q170" i="1"/>
  <c r="S170" i="1"/>
  <c r="Q44" i="1"/>
  <c r="S44" i="1"/>
  <c r="Q100" i="1"/>
  <c r="S100" i="1"/>
  <c r="Q172" i="1"/>
  <c r="S172" i="1"/>
  <c r="Q165" i="1"/>
  <c r="S165" i="1"/>
  <c r="Q45" i="1"/>
  <c r="S45" i="1"/>
  <c r="Q48" i="1"/>
  <c r="S48" i="1"/>
  <c r="Q67" i="1"/>
  <c r="S67" i="1"/>
  <c r="Q4" i="1"/>
  <c r="S4" i="1"/>
  <c r="Q196" i="1"/>
  <c r="S196" i="1"/>
  <c r="Q15" i="1"/>
  <c r="S15" i="1"/>
  <c r="R165" i="1"/>
  <c r="Q8" i="1"/>
  <c r="S8" i="1"/>
  <c r="Q166" i="1"/>
  <c r="S166" i="1"/>
  <c r="Q237" i="1"/>
  <c r="S237" i="1"/>
  <c r="Q240" i="1"/>
  <c r="S240" i="1"/>
  <c r="R15" i="1"/>
  <c r="Q39" i="1"/>
  <c r="S39" i="1"/>
  <c r="Q162" i="1"/>
  <c r="S162" i="1"/>
  <c r="R196" i="1"/>
  <c r="Q232" i="1"/>
  <c r="S232" i="1"/>
  <c r="Q47" i="1"/>
  <c r="S47" i="1"/>
  <c r="Q235" i="1"/>
  <c r="S235" i="1"/>
  <c r="Q217" i="1"/>
  <c r="S217" i="1"/>
  <c r="Q96" i="1"/>
  <c r="S96" i="1"/>
  <c r="Q195" i="1"/>
  <c r="S195" i="1"/>
  <c r="Q22" i="1"/>
  <c r="S22" i="1"/>
  <c r="Q28" i="1"/>
  <c r="S28" i="1"/>
  <c r="Q38" i="1"/>
  <c r="S38" i="1"/>
  <c r="Q98" i="1"/>
  <c r="S98" i="1"/>
  <c r="Q126" i="1"/>
  <c r="S126" i="1"/>
  <c r="Q16" i="1"/>
  <c r="S16" i="1"/>
  <c r="Q111" i="1"/>
  <c r="S111" i="1"/>
  <c r="Q49" i="1"/>
  <c r="S49" i="1"/>
  <c r="Q186" i="1"/>
  <c r="S186" i="1"/>
  <c r="R64" i="1"/>
  <c r="R56" i="1"/>
  <c r="Q221" i="1"/>
  <c r="S221" i="1"/>
  <c r="R126" i="1"/>
  <c r="Q167" i="1"/>
  <c r="S167" i="1"/>
  <c r="R38" i="1"/>
  <c r="R124" i="1"/>
  <c r="R98" i="1"/>
  <c r="R195" i="1"/>
  <c r="R45" i="1"/>
  <c r="R46" i="1"/>
  <c r="R22" i="1"/>
  <c r="R237" i="1"/>
  <c r="R233" i="1"/>
  <c r="R168" i="1"/>
  <c r="R115" i="1"/>
  <c r="R186" i="1"/>
  <c r="R172" i="1"/>
  <c r="R40" i="1"/>
  <c r="R67" i="1"/>
  <c r="R166" i="1"/>
  <c r="R111" i="1"/>
  <c r="R170" i="1"/>
  <c r="R37" i="1"/>
  <c r="R221" i="1"/>
  <c r="R4" i="1"/>
  <c r="R197" i="1"/>
  <c r="R96" i="1"/>
  <c r="R100" i="1"/>
  <c r="R176" i="1"/>
  <c r="R162" i="1"/>
  <c r="R117" i="1"/>
  <c r="R232" i="1"/>
  <c r="R167" i="1"/>
  <c r="R113" i="1"/>
  <c r="R39" i="1"/>
  <c r="Q3" i="5"/>
  <c r="L190" i="1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D1" i="1"/>
  <c r="G1" i="1"/>
  <c r="B6" i="1"/>
  <c r="B7" i="1"/>
  <c r="B9" i="1"/>
  <c r="B10" i="1"/>
  <c r="B11" i="1"/>
  <c r="B12" i="1"/>
  <c r="B13" i="1"/>
  <c r="B14" i="1"/>
  <c r="B17" i="1"/>
  <c r="B19" i="1"/>
  <c r="B20" i="1"/>
  <c r="B21" i="1"/>
  <c r="B23" i="1"/>
  <c r="B24" i="1"/>
  <c r="B25" i="1"/>
  <c r="B26" i="1"/>
  <c r="B29" i="1"/>
  <c r="B32" i="1"/>
  <c r="B33" i="1"/>
  <c r="B34" i="1"/>
  <c r="B35" i="1"/>
  <c r="B36" i="1"/>
  <c r="B41" i="1"/>
  <c r="B42" i="1"/>
  <c r="B43" i="1"/>
  <c r="B50" i="1"/>
  <c r="B53" i="1"/>
  <c r="B54" i="1"/>
  <c r="B55" i="1"/>
  <c r="B57" i="1"/>
  <c r="B59" i="1"/>
  <c r="B60" i="1"/>
  <c r="B62" i="1"/>
  <c r="B63" i="1"/>
  <c r="B68" i="1"/>
  <c r="B69" i="1"/>
  <c r="B70" i="1"/>
  <c r="B71" i="1"/>
  <c r="B72" i="1"/>
  <c r="B73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7" i="1"/>
  <c r="B99" i="1"/>
  <c r="B102" i="1"/>
  <c r="B103" i="1"/>
  <c r="B105" i="1"/>
  <c r="B106" i="1"/>
  <c r="B107" i="1"/>
  <c r="B108" i="1"/>
  <c r="B110" i="1"/>
  <c r="B112" i="1"/>
  <c r="B114" i="1"/>
  <c r="B116" i="1"/>
  <c r="B118" i="1"/>
  <c r="B119" i="1"/>
  <c r="B120" i="1"/>
  <c r="B121" i="1"/>
  <c r="B125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3" i="1"/>
  <c r="B169" i="1"/>
  <c r="B171" i="1"/>
  <c r="B173" i="1"/>
  <c r="B174" i="1"/>
  <c r="B175" i="1"/>
  <c r="B177" i="1"/>
  <c r="B178" i="1"/>
  <c r="B180" i="1"/>
  <c r="B181" i="1"/>
  <c r="B182" i="1"/>
  <c r="B184" i="1"/>
  <c r="B185" i="1"/>
  <c r="B187" i="1"/>
  <c r="B188" i="1"/>
  <c r="B191" i="1"/>
  <c r="B193" i="1"/>
  <c r="B199" i="1"/>
  <c r="B200" i="1"/>
  <c r="B201" i="1"/>
  <c r="B202" i="1"/>
  <c r="B203" i="1"/>
  <c r="B204" i="1"/>
  <c r="B205" i="1"/>
  <c r="B206" i="1"/>
  <c r="B208" i="1"/>
  <c r="B211" i="1"/>
  <c r="B213" i="1"/>
  <c r="B214" i="1"/>
  <c r="B215" i="1"/>
  <c r="B216" i="1"/>
  <c r="B218" i="1"/>
  <c r="B219" i="1"/>
  <c r="B222" i="1"/>
  <c r="B223" i="1"/>
  <c r="B224" i="1"/>
  <c r="B225" i="1"/>
  <c r="B226" i="1"/>
  <c r="B228" i="1"/>
  <c r="B229" i="1"/>
  <c r="B231" i="1"/>
  <c r="B234" i="1"/>
  <c r="B239" i="1"/>
  <c r="B5" i="1"/>
  <c r="AC143" i="4" l="1"/>
  <c r="AG143" i="4"/>
  <c r="AU143" i="4"/>
  <c r="AV143" i="4" s="1"/>
  <c r="AC41" i="4"/>
  <c r="AG41" i="4"/>
  <c r="AU41" i="4"/>
  <c r="AV41" i="4" s="1"/>
  <c r="AC114" i="4"/>
  <c r="AU114" i="4"/>
  <c r="AV114" i="4" s="1"/>
  <c r="AG114" i="4"/>
  <c r="AC151" i="4"/>
  <c r="AG151" i="4"/>
  <c r="AU151" i="4"/>
  <c r="AV151" i="4" s="1"/>
  <c r="AC75" i="4"/>
  <c r="AU75" i="4"/>
  <c r="AV75" i="4" s="1"/>
  <c r="AG75" i="4"/>
  <c r="AC110" i="4"/>
  <c r="AG110" i="4"/>
  <c r="AU110" i="4"/>
  <c r="AV110" i="4" s="1"/>
  <c r="AC122" i="4"/>
  <c r="AU122" i="4"/>
  <c r="AV122" i="4" s="1"/>
  <c r="AG122" i="4"/>
  <c r="R194" i="1"/>
  <c r="S179" i="1"/>
  <c r="Q179" i="1"/>
  <c r="S194" i="1"/>
  <c r="P58" i="1"/>
  <c r="R58" i="1"/>
  <c r="P210" i="1"/>
  <c r="R210" i="1"/>
  <c r="P220" i="1"/>
  <c r="J142" i="4"/>
  <c r="AB142" i="4" s="1"/>
  <c r="P209" i="1"/>
  <c r="Q209" i="1" s="1"/>
  <c r="J135" i="4"/>
  <c r="AB135" i="4" s="1"/>
  <c r="P143" i="1"/>
  <c r="Q143" i="1" s="1"/>
  <c r="J93" i="4"/>
  <c r="AB93" i="4" s="1"/>
  <c r="P74" i="1"/>
  <c r="P31" i="1"/>
  <c r="Q31" i="1" s="1"/>
  <c r="J22" i="4"/>
  <c r="AB22" i="4" s="1"/>
  <c r="P238" i="1"/>
  <c r="R238" i="1" s="1"/>
  <c r="P30" i="1"/>
  <c r="R30" i="1"/>
  <c r="P51" i="1"/>
  <c r="Q51" i="1" s="1"/>
  <c r="J31" i="4"/>
  <c r="AB31" i="4" s="1"/>
  <c r="P230" i="1"/>
  <c r="R230" i="1" s="1"/>
  <c r="R66" i="1"/>
  <c r="Q66" i="1"/>
  <c r="T66" i="1" s="1"/>
  <c r="S66" i="1"/>
  <c r="P227" i="1"/>
  <c r="R227" i="1" s="1"/>
  <c r="P236" i="1"/>
  <c r="R236" i="1" s="1"/>
  <c r="P61" i="1"/>
  <c r="Q61" i="1" s="1"/>
  <c r="J39" i="4"/>
  <c r="AB39" i="4" s="1"/>
  <c r="P109" i="1"/>
  <c r="J70" i="4"/>
  <c r="AB70" i="4" s="1"/>
  <c r="S198" i="1"/>
  <c r="J65" i="4"/>
  <c r="AB65" i="4" s="1"/>
  <c r="P104" i="1"/>
  <c r="R104" i="1"/>
  <c r="R27" i="1"/>
  <c r="Q27" i="1"/>
  <c r="T27" i="1" s="1"/>
  <c r="P52" i="1"/>
  <c r="J32" i="4"/>
  <c r="AB32" i="4" s="1"/>
  <c r="Q198" i="1"/>
  <c r="U198" i="1" s="1"/>
  <c r="Q122" i="1"/>
  <c r="S122" i="1"/>
  <c r="Q212" i="1"/>
  <c r="S212" i="1"/>
  <c r="T221" i="1"/>
  <c r="U221" i="1"/>
  <c r="T16" i="1"/>
  <c r="U16" i="1"/>
  <c r="T38" i="1"/>
  <c r="U38" i="1"/>
  <c r="T195" i="1"/>
  <c r="U195" i="1"/>
  <c r="T240" i="1"/>
  <c r="U240" i="1"/>
  <c r="T48" i="1"/>
  <c r="U48" i="1"/>
  <c r="T100" i="1"/>
  <c r="U100" i="1"/>
  <c r="T40" i="1"/>
  <c r="U40" i="1"/>
  <c r="R122" i="1"/>
  <c r="Q65" i="1"/>
  <c r="S65" i="1"/>
  <c r="T167" i="1"/>
  <c r="U167" i="1"/>
  <c r="T39" i="1"/>
  <c r="U39" i="1"/>
  <c r="T124" i="1"/>
  <c r="U124" i="1"/>
  <c r="T197" i="1"/>
  <c r="U197" i="1"/>
  <c r="Q207" i="1"/>
  <c r="S207" i="1"/>
  <c r="T179" i="1"/>
  <c r="U179" i="1"/>
  <c r="T28" i="1"/>
  <c r="U28" i="1"/>
  <c r="T96" i="1"/>
  <c r="U96" i="1"/>
  <c r="T47" i="1"/>
  <c r="U47" i="1"/>
  <c r="T237" i="1"/>
  <c r="U237" i="1"/>
  <c r="T4" i="1"/>
  <c r="U4" i="1"/>
  <c r="T45" i="1"/>
  <c r="U45" i="1"/>
  <c r="T44" i="1"/>
  <c r="U44" i="1"/>
  <c r="T101" i="1"/>
  <c r="U101" i="1"/>
  <c r="Q220" i="1"/>
  <c r="S220" i="1"/>
  <c r="Q192" i="1"/>
  <c r="S192" i="1"/>
  <c r="T198" i="1"/>
  <c r="T15" i="1"/>
  <c r="U15" i="1"/>
  <c r="T115" i="1"/>
  <c r="U115" i="1"/>
  <c r="T46" i="1"/>
  <c r="U46" i="1"/>
  <c r="T56" i="1"/>
  <c r="U56" i="1"/>
  <c r="R220" i="1"/>
  <c r="R192" i="1"/>
  <c r="T186" i="1"/>
  <c r="U186" i="1"/>
  <c r="T111" i="1"/>
  <c r="U111" i="1"/>
  <c r="T126" i="1"/>
  <c r="U126" i="1"/>
  <c r="T217" i="1"/>
  <c r="U217" i="1"/>
  <c r="T232" i="1"/>
  <c r="U232" i="1"/>
  <c r="T166" i="1"/>
  <c r="U166" i="1"/>
  <c r="T67" i="1"/>
  <c r="U67" i="1"/>
  <c r="T165" i="1"/>
  <c r="U165" i="1"/>
  <c r="T170" i="1"/>
  <c r="U170" i="1"/>
  <c r="T117" i="1"/>
  <c r="U117" i="1"/>
  <c r="Q18" i="1"/>
  <c r="S18" i="1"/>
  <c r="T113" i="1"/>
  <c r="U113" i="1"/>
  <c r="T194" i="1"/>
  <c r="U194" i="1"/>
  <c r="T64" i="1"/>
  <c r="U64" i="1"/>
  <c r="Q123" i="1"/>
  <c r="S123" i="1"/>
  <c r="Q164" i="1"/>
  <c r="S164" i="1"/>
  <c r="T49" i="1"/>
  <c r="U49" i="1"/>
  <c r="T98" i="1"/>
  <c r="U98" i="1"/>
  <c r="T22" i="1"/>
  <c r="U22" i="1"/>
  <c r="T235" i="1"/>
  <c r="U235" i="1"/>
  <c r="T8" i="1"/>
  <c r="U8" i="1"/>
  <c r="T172" i="1"/>
  <c r="U172" i="1"/>
  <c r="T168" i="1"/>
  <c r="U168" i="1"/>
  <c r="R123" i="1"/>
  <c r="R212" i="1"/>
  <c r="Q238" i="1"/>
  <c r="S238" i="1"/>
  <c r="T162" i="1"/>
  <c r="U162" i="1"/>
  <c r="T196" i="1"/>
  <c r="U196" i="1"/>
  <c r="T176" i="1"/>
  <c r="U176" i="1"/>
  <c r="T233" i="1"/>
  <c r="U233" i="1"/>
  <c r="T183" i="1"/>
  <c r="U183" i="1"/>
  <c r="T37" i="1"/>
  <c r="U37" i="1"/>
  <c r="J120" i="1"/>
  <c r="E120" i="1"/>
  <c r="K120" i="1"/>
  <c r="M120" i="1" s="1"/>
  <c r="N120" i="1" s="1"/>
  <c r="J222" i="1"/>
  <c r="L222" i="1" s="1"/>
  <c r="E222" i="1"/>
  <c r="K222" i="1"/>
  <c r="M222" i="1" s="1"/>
  <c r="N222" i="1" s="1"/>
  <c r="J231" i="1"/>
  <c r="K231" i="1"/>
  <c r="M231" i="1" s="1"/>
  <c r="N231" i="1" s="1"/>
  <c r="E231" i="1"/>
  <c r="K219" i="1"/>
  <c r="M219" i="1" s="1"/>
  <c r="N219" i="1" s="1"/>
  <c r="J219" i="1"/>
  <c r="L219" i="1" s="1"/>
  <c r="E219" i="1"/>
  <c r="J206" i="1"/>
  <c r="L206" i="1" s="1"/>
  <c r="E206" i="1"/>
  <c r="K206" i="1"/>
  <c r="M206" i="1" s="1"/>
  <c r="N206" i="1" s="1"/>
  <c r="K193" i="1"/>
  <c r="M193" i="1" s="1"/>
  <c r="N193" i="1" s="1"/>
  <c r="E193" i="1"/>
  <c r="J193" i="1"/>
  <c r="L193" i="1" s="1"/>
  <c r="J180" i="1"/>
  <c r="L180" i="1" s="1"/>
  <c r="K180" i="1"/>
  <c r="M180" i="1" s="1"/>
  <c r="N180" i="1" s="1"/>
  <c r="E180" i="1"/>
  <c r="K163" i="1"/>
  <c r="M163" i="1" s="1"/>
  <c r="N163" i="1" s="1"/>
  <c r="E163" i="1"/>
  <c r="J163" i="1"/>
  <c r="K154" i="1"/>
  <c r="M154" i="1" s="1"/>
  <c r="N154" i="1" s="1"/>
  <c r="E154" i="1"/>
  <c r="J154" i="1"/>
  <c r="L154" i="1" s="1"/>
  <c r="K146" i="1"/>
  <c r="M146" i="1" s="1"/>
  <c r="N146" i="1" s="1"/>
  <c r="E146" i="1"/>
  <c r="J146" i="1"/>
  <c r="K137" i="1"/>
  <c r="M137" i="1" s="1"/>
  <c r="N137" i="1" s="1"/>
  <c r="E137" i="1"/>
  <c r="J137" i="1"/>
  <c r="L137" i="1" s="1"/>
  <c r="E125" i="1"/>
  <c r="J125" i="1"/>
  <c r="K125" i="1"/>
  <c r="M125" i="1" s="1"/>
  <c r="N125" i="1" s="1"/>
  <c r="J110" i="1"/>
  <c r="L110" i="1" s="1"/>
  <c r="E110" i="1"/>
  <c r="K110" i="1"/>
  <c r="M110" i="1" s="1"/>
  <c r="N110" i="1" s="1"/>
  <c r="K97" i="1"/>
  <c r="M97" i="1" s="1"/>
  <c r="N97" i="1" s="1"/>
  <c r="E97" i="1"/>
  <c r="J97" i="1"/>
  <c r="L97" i="1" s="1"/>
  <c r="J88" i="1"/>
  <c r="L88" i="1" s="1"/>
  <c r="E88" i="1"/>
  <c r="K88" i="1"/>
  <c r="M88" i="1" s="1"/>
  <c r="N88" i="1" s="1"/>
  <c r="J80" i="1"/>
  <c r="E80" i="1"/>
  <c r="K80" i="1"/>
  <c r="M80" i="1" s="1"/>
  <c r="N80" i="1" s="1"/>
  <c r="J71" i="1"/>
  <c r="L71" i="1" s="1"/>
  <c r="E71" i="1"/>
  <c r="K71" i="1"/>
  <c r="M71" i="1" s="1"/>
  <c r="N71" i="1" s="1"/>
  <c r="K57" i="1"/>
  <c r="M57" i="1" s="1"/>
  <c r="N57" i="1" s="1"/>
  <c r="E57" i="1"/>
  <c r="J57" i="1"/>
  <c r="J36" i="1"/>
  <c r="K36" i="1"/>
  <c r="M36" i="1" s="1"/>
  <c r="N36" i="1" s="1"/>
  <c r="E36" i="1"/>
  <c r="J24" i="1"/>
  <c r="L24" i="1" s="1"/>
  <c r="E24" i="1"/>
  <c r="K24" i="1"/>
  <c r="M24" i="1" s="1"/>
  <c r="N24" i="1" s="1"/>
  <c r="J12" i="1"/>
  <c r="L12" i="1" s="1"/>
  <c r="K12" i="1"/>
  <c r="M12" i="1" s="1"/>
  <c r="N12" i="1" s="1"/>
  <c r="E12" i="1"/>
  <c r="P128" i="1"/>
  <c r="R207" i="1"/>
  <c r="R209" i="1"/>
  <c r="J204" i="1"/>
  <c r="L204" i="1" s="1"/>
  <c r="K204" i="1"/>
  <c r="M204" i="1" s="1"/>
  <c r="N204" i="1" s="1"/>
  <c r="E204" i="1"/>
  <c r="K107" i="1"/>
  <c r="M107" i="1" s="1"/>
  <c r="N107" i="1" s="1"/>
  <c r="E107" i="1"/>
  <c r="J107" i="1"/>
  <c r="B34" i="4"/>
  <c r="B7" i="4"/>
  <c r="B15" i="4"/>
  <c r="B23" i="4"/>
  <c r="B31" i="4"/>
  <c r="B39" i="4"/>
  <c r="B47" i="4"/>
  <c r="B55" i="4"/>
  <c r="B63" i="4"/>
  <c r="B71" i="4"/>
  <c r="B79" i="4"/>
  <c r="B87" i="4"/>
  <c r="B95" i="4"/>
  <c r="B103" i="4"/>
  <c r="B111" i="4"/>
  <c r="B119" i="4"/>
  <c r="B127" i="4"/>
  <c r="B135" i="4"/>
  <c r="B143" i="4"/>
  <c r="B151" i="4"/>
  <c r="B9" i="4"/>
  <c r="B25" i="4"/>
  <c r="B33" i="4"/>
  <c r="B49" i="4"/>
  <c r="B65" i="4"/>
  <c r="B81" i="4"/>
  <c r="B97" i="4"/>
  <c r="B113" i="4"/>
  <c r="B129" i="4"/>
  <c r="B145" i="4"/>
  <c r="B10" i="4"/>
  <c r="B74" i="4"/>
  <c r="B114" i="4"/>
  <c r="B146" i="4"/>
  <c r="B51" i="4"/>
  <c r="B91" i="4"/>
  <c r="B123" i="4"/>
  <c r="B8" i="4"/>
  <c r="B16" i="4"/>
  <c r="B24" i="4"/>
  <c r="B32" i="4"/>
  <c r="B40" i="4"/>
  <c r="B48" i="4"/>
  <c r="B56" i="4"/>
  <c r="B64" i="4"/>
  <c r="B72" i="4"/>
  <c r="B80" i="4"/>
  <c r="B88" i="4"/>
  <c r="B96" i="4"/>
  <c r="B104" i="4"/>
  <c r="B112" i="4"/>
  <c r="B120" i="4"/>
  <c r="B128" i="4"/>
  <c r="B136" i="4"/>
  <c r="B144" i="4"/>
  <c r="B152" i="4"/>
  <c r="B17" i="4"/>
  <c r="B41" i="4"/>
  <c r="B57" i="4"/>
  <c r="B73" i="4"/>
  <c r="B89" i="4"/>
  <c r="B105" i="4"/>
  <c r="B121" i="4"/>
  <c r="B137" i="4"/>
  <c r="B6" i="4"/>
  <c r="B26" i="4"/>
  <c r="B66" i="4"/>
  <c r="B98" i="4"/>
  <c r="B130" i="4"/>
  <c r="B27" i="4"/>
  <c r="B67" i="4"/>
  <c r="B83" i="4"/>
  <c r="B131" i="4"/>
  <c r="B106" i="4"/>
  <c r="B43" i="4"/>
  <c r="B107" i="4"/>
  <c r="B12" i="4"/>
  <c r="B20" i="4"/>
  <c r="B28" i="4"/>
  <c r="B36" i="4"/>
  <c r="B44" i="4"/>
  <c r="B52" i="4"/>
  <c r="B60" i="4"/>
  <c r="B68" i="4"/>
  <c r="B76" i="4"/>
  <c r="B84" i="4"/>
  <c r="B92" i="4"/>
  <c r="B100" i="4"/>
  <c r="B108" i="4"/>
  <c r="B116" i="4"/>
  <c r="B124" i="4"/>
  <c r="B132" i="4"/>
  <c r="B140" i="4"/>
  <c r="B148" i="4"/>
  <c r="B14" i="4"/>
  <c r="B30" i="4"/>
  <c r="B46" i="4"/>
  <c r="B62" i="4"/>
  <c r="B78" i="4"/>
  <c r="B94" i="4"/>
  <c r="B110" i="4"/>
  <c r="B126" i="4"/>
  <c r="B142" i="4"/>
  <c r="B18" i="4"/>
  <c r="B50" i="4"/>
  <c r="B82" i="4"/>
  <c r="B122" i="4"/>
  <c r="B11" i="4"/>
  <c r="B35" i="4"/>
  <c r="B75" i="4"/>
  <c r="B115" i="4"/>
  <c r="B147" i="4"/>
  <c r="B13" i="4"/>
  <c r="B21" i="4"/>
  <c r="B29" i="4"/>
  <c r="B37" i="4"/>
  <c r="B45" i="4"/>
  <c r="B53" i="4"/>
  <c r="B61" i="4"/>
  <c r="B69" i="4"/>
  <c r="B77" i="4"/>
  <c r="B85" i="4"/>
  <c r="B93" i="4"/>
  <c r="B101" i="4"/>
  <c r="B109" i="4"/>
  <c r="B117" i="4"/>
  <c r="B125" i="4"/>
  <c r="B133" i="4"/>
  <c r="B141" i="4"/>
  <c r="B149" i="4"/>
  <c r="B22" i="4"/>
  <c r="B38" i="4"/>
  <c r="B54" i="4"/>
  <c r="B70" i="4"/>
  <c r="B86" i="4"/>
  <c r="B102" i="4"/>
  <c r="B118" i="4"/>
  <c r="B134" i="4"/>
  <c r="B150" i="4"/>
  <c r="B42" i="4"/>
  <c r="B58" i="4"/>
  <c r="B90" i="4"/>
  <c r="B138" i="4"/>
  <c r="B19" i="4"/>
  <c r="B59" i="4"/>
  <c r="B99" i="4"/>
  <c r="B139" i="4"/>
  <c r="E5" i="1"/>
  <c r="E10" i="4"/>
  <c r="E18" i="4"/>
  <c r="E26" i="4"/>
  <c r="E34" i="4"/>
  <c r="E42" i="4"/>
  <c r="E50" i="4"/>
  <c r="K5" i="1"/>
  <c r="M5" i="1" s="1"/>
  <c r="N5" i="1" s="1"/>
  <c r="E32" i="4"/>
  <c r="E83" i="4"/>
  <c r="E131" i="4"/>
  <c r="E9" i="4"/>
  <c r="E19" i="4"/>
  <c r="E28" i="4"/>
  <c r="E37" i="4"/>
  <c r="E46" i="4"/>
  <c r="E55" i="4"/>
  <c r="E63" i="4"/>
  <c r="E71" i="4"/>
  <c r="E79" i="4"/>
  <c r="E87" i="4"/>
  <c r="E95" i="4"/>
  <c r="E103" i="4"/>
  <c r="E111" i="4"/>
  <c r="E119" i="4"/>
  <c r="E127" i="4"/>
  <c r="E135" i="4"/>
  <c r="E143" i="4"/>
  <c r="E151" i="4"/>
  <c r="E14" i="4"/>
  <c r="E59" i="4"/>
  <c r="E99" i="4"/>
  <c r="E139" i="4"/>
  <c r="J5" i="1"/>
  <c r="L5" i="1" s="1"/>
  <c r="E11" i="4"/>
  <c r="E20" i="4"/>
  <c r="E29" i="4"/>
  <c r="E38" i="4"/>
  <c r="E47" i="4"/>
  <c r="E56" i="4"/>
  <c r="E64" i="4"/>
  <c r="E72" i="4"/>
  <c r="E80" i="4"/>
  <c r="E88" i="4"/>
  <c r="E96" i="4"/>
  <c r="E104" i="4"/>
  <c r="E112" i="4"/>
  <c r="E120" i="4"/>
  <c r="E128" i="4"/>
  <c r="E136" i="4"/>
  <c r="E144" i="4"/>
  <c r="E152" i="4"/>
  <c r="E113" i="4"/>
  <c r="E145" i="4"/>
  <c r="E98" i="4"/>
  <c r="E130" i="4"/>
  <c r="E12" i="4"/>
  <c r="E21" i="4"/>
  <c r="E30" i="4"/>
  <c r="E39" i="4"/>
  <c r="E48" i="4"/>
  <c r="E57" i="4"/>
  <c r="E65" i="4"/>
  <c r="E73" i="4"/>
  <c r="E81" i="4"/>
  <c r="E89" i="4"/>
  <c r="E97" i="4"/>
  <c r="E105" i="4"/>
  <c r="E121" i="4"/>
  <c r="E129" i="4"/>
  <c r="E137" i="4"/>
  <c r="E6" i="4"/>
  <c r="E90" i="4"/>
  <c r="E114" i="4"/>
  <c r="E138" i="4"/>
  <c r="E23" i="4"/>
  <c r="E67" i="4"/>
  <c r="E107" i="4"/>
  <c r="E147" i="4"/>
  <c r="E13" i="4"/>
  <c r="E22" i="4"/>
  <c r="E31" i="4"/>
  <c r="E40" i="4"/>
  <c r="E49" i="4"/>
  <c r="E58" i="4"/>
  <c r="E66" i="4"/>
  <c r="E74" i="4"/>
  <c r="E82" i="4"/>
  <c r="E106" i="4"/>
  <c r="E122" i="4"/>
  <c r="E146" i="4"/>
  <c r="E41" i="4"/>
  <c r="E75" i="4"/>
  <c r="E123" i="4"/>
  <c r="E15" i="4"/>
  <c r="E24" i="4"/>
  <c r="E33" i="4"/>
  <c r="E43" i="4"/>
  <c r="E52" i="4"/>
  <c r="E60" i="4"/>
  <c r="E68" i="4"/>
  <c r="E76" i="4"/>
  <c r="E84" i="4"/>
  <c r="E92" i="4"/>
  <c r="E100" i="4"/>
  <c r="E108" i="4"/>
  <c r="E116" i="4"/>
  <c r="E124" i="4"/>
  <c r="E132" i="4"/>
  <c r="E140" i="4"/>
  <c r="E148" i="4"/>
  <c r="E44" i="4"/>
  <c r="E69" i="4"/>
  <c r="E85" i="4"/>
  <c r="E101" i="4"/>
  <c r="E109" i="4"/>
  <c r="E125" i="4"/>
  <c r="E141" i="4"/>
  <c r="E8" i="4"/>
  <c r="E17" i="4"/>
  <c r="E36" i="4"/>
  <c r="E54" i="4"/>
  <c r="E70" i="4"/>
  <c r="E86" i="4"/>
  <c r="E94" i="4"/>
  <c r="E110" i="4"/>
  <c r="E126" i="4"/>
  <c r="E142" i="4"/>
  <c r="E51" i="4"/>
  <c r="E91" i="4"/>
  <c r="E115" i="4"/>
  <c r="E7" i="4"/>
  <c r="E16" i="4"/>
  <c r="E25" i="4"/>
  <c r="E35" i="4"/>
  <c r="E53" i="4"/>
  <c r="E61" i="4"/>
  <c r="E77" i="4"/>
  <c r="E93" i="4"/>
  <c r="E117" i="4"/>
  <c r="E133" i="4"/>
  <c r="E149" i="4"/>
  <c r="E27" i="4"/>
  <c r="E45" i="4"/>
  <c r="E62" i="4"/>
  <c r="E78" i="4"/>
  <c r="E102" i="4"/>
  <c r="E118" i="4"/>
  <c r="E134" i="4"/>
  <c r="E150" i="4"/>
  <c r="G14" i="4"/>
  <c r="AS14" i="4" s="1"/>
  <c r="G135" i="4"/>
  <c r="G151" i="4"/>
  <c r="G11" i="4"/>
  <c r="AS11" i="4" s="1"/>
  <c r="G122" i="4"/>
  <c r="G70" i="4"/>
  <c r="G110" i="4"/>
  <c r="G75" i="4"/>
  <c r="G114" i="4"/>
  <c r="G143" i="4"/>
  <c r="G65" i="4"/>
  <c r="G93" i="4"/>
  <c r="G41" i="4"/>
  <c r="G39" i="4"/>
  <c r="G8" i="4"/>
  <c r="AS8" i="4" s="1"/>
  <c r="G80" i="4"/>
  <c r="G142" i="4"/>
  <c r="G31" i="4"/>
  <c r="G22" i="4"/>
  <c r="G116" i="4"/>
  <c r="G32" i="4"/>
  <c r="E229" i="1"/>
  <c r="J229" i="1"/>
  <c r="K229" i="1"/>
  <c r="M229" i="1" s="1"/>
  <c r="N229" i="1" s="1"/>
  <c r="K218" i="1"/>
  <c r="M218" i="1" s="1"/>
  <c r="N218" i="1" s="1"/>
  <c r="E218" i="1"/>
  <c r="J218" i="1"/>
  <c r="L218" i="1" s="1"/>
  <c r="E205" i="1"/>
  <c r="J205" i="1"/>
  <c r="K205" i="1"/>
  <c r="M205" i="1" s="1"/>
  <c r="N205" i="1" s="1"/>
  <c r="J191" i="1"/>
  <c r="L191" i="1" s="1"/>
  <c r="E191" i="1"/>
  <c r="K191" i="1"/>
  <c r="M191" i="1" s="1"/>
  <c r="N191" i="1" s="1"/>
  <c r="K178" i="1"/>
  <c r="M178" i="1" s="1"/>
  <c r="N178" i="1" s="1"/>
  <c r="E178" i="1"/>
  <c r="J178" i="1"/>
  <c r="L178" i="1" s="1"/>
  <c r="K161" i="1"/>
  <c r="M161" i="1" s="1"/>
  <c r="N161" i="1" s="1"/>
  <c r="E161" i="1"/>
  <c r="J161" i="1"/>
  <c r="L161" i="1" s="1"/>
  <c r="K153" i="1"/>
  <c r="M153" i="1" s="1"/>
  <c r="N153" i="1" s="1"/>
  <c r="E153" i="1"/>
  <c r="J153" i="1"/>
  <c r="L153" i="1" s="1"/>
  <c r="K145" i="1"/>
  <c r="M145" i="1" s="1"/>
  <c r="N145" i="1" s="1"/>
  <c r="E145" i="1"/>
  <c r="J145" i="1"/>
  <c r="L145" i="1" s="1"/>
  <c r="J136" i="1"/>
  <c r="L136" i="1" s="1"/>
  <c r="E136" i="1"/>
  <c r="K136" i="1"/>
  <c r="M136" i="1" s="1"/>
  <c r="N136" i="1" s="1"/>
  <c r="K121" i="1"/>
  <c r="M121" i="1" s="1"/>
  <c r="N121" i="1" s="1"/>
  <c r="E121" i="1"/>
  <c r="J121" i="1"/>
  <c r="L121" i="1" s="1"/>
  <c r="J108" i="1"/>
  <c r="L108" i="1" s="1"/>
  <c r="K108" i="1"/>
  <c r="M108" i="1" s="1"/>
  <c r="N108" i="1" s="1"/>
  <c r="E108" i="1"/>
  <c r="J95" i="1"/>
  <c r="L95" i="1" s="1"/>
  <c r="E95" i="1"/>
  <c r="K95" i="1"/>
  <c r="M95" i="1" s="1"/>
  <c r="N95" i="1" s="1"/>
  <c r="J87" i="1"/>
  <c r="L87" i="1" s="1"/>
  <c r="E87" i="1"/>
  <c r="K87" i="1"/>
  <c r="M87" i="1" s="1"/>
  <c r="N87" i="1" s="1"/>
  <c r="J79" i="1"/>
  <c r="E79" i="1"/>
  <c r="K79" i="1"/>
  <c r="M79" i="1" s="1"/>
  <c r="N79" i="1" s="1"/>
  <c r="J70" i="1"/>
  <c r="L70" i="1" s="1"/>
  <c r="E70" i="1"/>
  <c r="K70" i="1"/>
  <c r="M70" i="1" s="1"/>
  <c r="N70" i="1" s="1"/>
  <c r="J55" i="1"/>
  <c r="L55" i="1" s="1"/>
  <c r="E55" i="1"/>
  <c r="K55" i="1"/>
  <c r="M55" i="1" s="1"/>
  <c r="N55" i="1" s="1"/>
  <c r="K35" i="1"/>
  <c r="M35" i="1" s="1"/>
  <c r="N35" i="1" s="1"/>
  <c r="E35" i="1"/>
  <c r="J35" i="1"/>
  <c r="L35" i="1" s="1"/>
  <c r="J23" i="1"/>
  <c r="L23" i="1" s="1"/>
  <c r="E23" i="1"/>
  <c r="K23" i="1"/>
  <c r="M23" i="1" s="1"/>
  <c r="N23" i="1" s="1"/>
  <c r="K11" i="1"/>
  <c r="M11" i="1" s="1"/>
  <c r="N11" i="1" s="1"/>
  <c r="E11" i="1"/>
  <c r="J11" i="1"/>
  <c r="J228" i="1"/>
  <c r="K228" i="1"/>
  <c r="M228" i="1" s="1"/>
  <c r="N228" i="1" s="1"/>
  <c r="E228" i="1"/>
  <c r="J144" i="1"/>
  <c r="L144" i="1" s="1"/>
  <c r="E144" i="1"/>
  <c r="K144" i="1"/>
  <c r="M144" i="1" s="1"/>
  <c r="N144" i="1" s="1"/>
  <c r="J78" i="1"/>
  <c r="E78" i="1"/>
  <c r="K78" i="1"/>
  <c r="M78" i="1" s="1"/>
  <c r="N78" i="1" s="1"/>
  <c r="E21" i="1"/>
  <c r="J21" i="1"/>
  <c r="K21" i="1"/>
  <c r="M21" i="1" s="1"/>
  <c r="N21" i="1" s="1"/>
  <c r="K226" i="1"/>
  <c r="M226" i="1" s="1"/>
  <c r="N226" i="1" s="1"/>
  <c r="E226" i="1"/>
  <c r="J226" i="1"/>
  <c r="L226" i="1" s="1"/>
  <c r="J215" i="1"/>
  <c r="L215" i="1" s="1"/>
  <c r="K215" i="1"/>
  <c r="M215" i="1" s="1"/>
  <c r="N215" i="1" s="1"/>
  <c r="E215" i="1"/>
  <c r="K203" i="1"/>
  <c r="M203" i="1" s="1"/>
  <c r="N203" i="1" s="1"/>
  <c r="E203" i="1"/>
  <c r="J203" i="1"/>
  <c r="L203" i="1" s="1"/>
  <c r="K187" i="1"/>
  <c r="M187" i="1" s="1"/>
  <c r="N187" i="1" s="1"/>
  <c r="E187" i="1"/>
  <c r="J187" i="1"/>
  <c r="J175" i="1"/>
  <c r="E175" i="1"/>
  <c r="K175" i="1"/>
  <c r="M175" i="1" s="1"/>
  <c r="N175" i="1" s="1"/>
  <c r="J159" i="1"/>
  <c r="E159" i="1"/>
  <c r="K159" i="1"/>
  <c r="M159" i="1" s="1"/>
  <c r="N159" i="1" s="1"/>
  <c r="J151" i="1"/>
  <c r="L151" i="1" s="1"/>
  <c r="E151" i="1"/>
  <c r="K151" i="1"/>
  <c r="M151" i="1" s="1"/>
  <c r="N151" i="1" s="1"/>
  <c r="J142" i="1"/>
  <c r="L142" i="1" s="1"/>
  <c r="J92" i="4" s="1"/>
  <c r="AB92" i="4" s="1"/>
  <c r="E142" i="1"/>
  <c r="K142" i="1"/>
  <c r="M142" i="1" s="1"/>
  <c r="N142" i="1" s="1"/>
  <c r="J134" i="1"/>
  <c r="L134" i="1" s="1"/>
  <c r="E134" i="1"/>
  <c r="K134" i="1"/>
  <c r="M134" i="1" s="1"/>
  <c r="N134" i="1" s="1"/>
  <c r="J119" i="1"/>
  <c r="L119" i="1" s="1"/>
  <c r="E119" i="1"/>
  <c r="K119" i="1"/>
  <c r="M119" i="1" s="1"/>
  <c r="N119" i="1" s="1"/>
  <c r="K106" i="1"/>
  <c r="M106" i="1" s="1"/>
  <c r="N106" i="1" s="1"/>
  <c r="E106" i="1"/>
  <c r="J106" i="1"/>
  <c r="L106" i="1" s="1"/>
  <c r="E93" i="1"/>
  <c r="J93" i="1"/>
  <c r="L93" i="1" s="1"/>
  <c r="K93" i="1"/>
  <c r="M93" i="1" s="1"/>
  <c r="N93" i="1" s="1"/>
  <c r="E85" i="1"/>
  <c r="J85" i="1"/>
  <c r="L85" i="1" s="1"/>
  <c r="K85" i="1"/>
  <c r="M85" i="1" s="1"/>
  <c r="N85" i="1" s="1"/>
  <c r="E77" i="1"/>
  <c r="J77" i="1"/>
  <c r="L77" i="1" s="1"/>
  <c r="K77" i="1"/>
  <c r="M77" i="1" s="1"/>
  <c r="N77" i="1" s="1"/>
  <c r="J68" i="1"/>
  <c r="K68" i="1"/>
  <c r="M68" i="1" s="1"/>
  <c r="N68" i="1" s="1"/>
  <c r="E68" i="1"/>
  <c r="E53" i="1"/>
  <c r="J53" i="1"/>
  <c r="L53" i="1" s="1"/>
  <c r="F33" i="4" s="1"/>
  <c r="K53" i="1"/>
  <c r="M53" i="1" s="1"/>
  <c r="N53" i="1" s="1"/>
  <c r="K33" i="1"/>
  <c r="M33" i="1" s="1"/>
  <c r="N33" i="1" s="1"/>
  <c r="K24" i="4" s="1"/>
  <c r="L24" i="4" s="1"/>
  <c r="E33" i="1"/>
  <c r="J33" i="1"/>
  <c r="L33" i="1" s="1"/>
  <c r="J20" i="1"/>
  <c r="L20" i="1" s="1"/>
  <c r="K20" i="1"/>
  <c r="M20" i="1" s="1"/>
  <c r="N20" i="1" s="1"/>
  <c r="E20" i="1"/>
  <c r="K9" i="1"/>
  <c r="M9" i="1" s="1"/>
  <c r="N9" i="1" s="1"/>
  <c r="E9" i="1"/>
  <c r="J9" i="1"/>
  <c r="L9" i="1" s="1"/>
  <c r="P189" i="1"/>
  <c r="R61" i="1"/>
  <c r="J188" i="1"/>
  <c r="L188" i="1" s="1"/>
  <c r="K188" i="1"/>
  <c r="M188" i="1" s="1"/>
  <c r="N188" i="1" s="1"/>
  <c r="E188" i="1"/>
  <c r="J135" i="1"/>
  <c r="E135" i="1"/>
  <c r="K135" i="1"/>
  <c r="M135" i="1" s="1"/>
  <c r="N135" i="1" s="1"/>
  <c r="J54" i="1"/>
  <c r="L54" i="1" s="1"/>
  <c r="E54" i="1"/>
  <c r="K54" i="1"/>
  <c r="M54" i="1" s="1"/>
  <c r="N54" i="1" s="1"/>
  <c r="K225" i="1"/>
  <c r="M225" i="1" s="1"/>
  <c r="N225" i="1" s="1"/>
  <c r="E225" i="1"/>
  <c r="J225" i="1"/>
  <c r="J214" i="1"/>
  <c r="L214" i="1" s="1"/>
  <c r="E214" i="1"/>
  <c r="K214" i="1"/>
  <c r="M214" i="1" s="1"/>
  <c r="N214" i="1" s="1"/>
  <c r="K202" i="1"/>
  <c r="M202" i="1" s="1"/>
  <c r="N202" i="1" s="1"/>
  <c r="E202" i="1"/>
  <c r="J202" i="1"/>
  <c r="L202" i="1" s="1"/>
  <c r="K185" i="1"/>
  <c r="M185" i="1" s="1"/>
  <c r="N185" i="1" s="1"/>
  <c r="G121" i="4" s="1"/>
  <c r="AS121" i="4" s="1"/>
  <c r="E185" i="1"/>
  <c r="J185" i="1"/>
  <c r="L185" i="1" s="1"/>
  <c r="J174" i="1"/>
  <c r="L174" i="1" s="1"/>
  <c r="J112" i="4" s="1"/>
  <c r="AB112" i="4" s="1"/>
  <c r="E174" i="1"/>
  <c r="K174" i="1"/>
  <c r="M174" i="1" s="1"/>
  <c r="N174" i="1" s="1"/>
  <c r="J158" i="1"/>
  <c r="L158" i="1" s="1"/>
  <c r="E158" i="1"/>
  <c r="K158" i="1"/>
  <c r="M158" i="1" s="1"/>
  <c r="N158" i="1" s="1"/>
  <c r="J150" i="1"/>
  <c r="E150" i="1"/>
  <c r="K150" i="1"/>
  <c r="M150" i="1" s="1"/>
  <c r="N150" i="1" s="1"/>
  <c r="E141" i="1"/>
  <c r="J141" i="1"/>
  <c r="L141" i="1" s="1"/>
  <c r="K141" i="1"/>
  <c r="M141" i="1" s="1"/>
  <c r="N141" i="1" s="1"/>
  <c r="E133" i="1"/>
  <c r="J133" i="1"/>
  <c r="K133" i="1"/>
  <c r="M133" i="1" s="1"/>
  <c r="N133" i="1" s="1"/>
  <c r="J118" i="1"/>
  <c r="L118" i="1" s="1"/>
  <c r="E118" i="1"/>
  <c r="K118" i="1"/>
  <c r="M118" i="1" s="1"/>
  <c r="N118" i="1" s="1"/>
  <c r="K105" i="1"/>
  <c r="M105" i="1" s="1"/>
  <c r="N105" i="1" s="1"/>
  <c r="E105" i="1"/>
  <c r="J105" i="1"/>
  <c r="L105" i="1" s="1"/>
  <c r="J92" i="1"/>
  <c r="K92" i="1"/>
  <c r="M92" i="1" s="1"/>
  <c r="N92" i="1" s="1"/>
  <c r="E92" i="1"/>
  <c r="J84" i="1"/>
  <c r="L84" i="1" s="1"/>
  <c r="K84" i="1"/>
  <c r="M84" i="1" s="1"/>
  <c r="N84" i="1" s="1"/>
  <c r="E84" i="1"/>
  <c r="M76" i="1"/>
  <c r="N76" i="1" s="1"/>
  <c r="K49" i="4" s="1"/>
  <c r="L49" i="4" s="1"/>
  <c r="J76" i="1"/>
  <c r="K76" i="1"/>
  <c r="E76" i="1"/>
  <c r="J63" i="1"/>
  <c r="L63" i="1" s="1"/>
  <c r="E63" i="1"/>
  <c r="K63" i="1"/>
  <c r="M63" i="1" s="1"/>
  <c r="N63" i="1" s="1"/>
  <c r="K50" i="1"/>
  <c r="M50" i="1" s="1"/>
  <c r="N50" i="1" s="1"/>
  <c r="E50" i="1"/>
  <c r="J50" i="1"/>
  <c r="L50" i="1" s="1"/>
  <c r="J32" i="1"/>
  <c r="E32" i="1"/>
  <c r="K32" i="1"/>
  <c r="M32" i="1" s="1"/>
  <c r="N32" i="1" s="1"/>
  <c r="K19" i="1"/>
  <c r="M19" i="1" s="1"/>
  <c r="N19" i="1" s="1"/>
  <c r="E19" i="1"/>
  <c r="J19" i="1"/>
  <c r="L19" i="1" s="1"/>
  <c r="J7" i="1"/>
  <c r="E7" i="1"/>
  <c r="K7" i="1"/>
  <c r="M7" i="1" s="1"/>
  <c r="N7" i="1" s="1"/>
  <c r="P190" i="1"/>
  <c r="R190" i="1" s="1"/>
  <c r="K177" i="1"/>
  <c r="M177" i="1" s="1"/>
  <c r="N177" i="1" s="1"/>
  <c r="E177" i="1"/>
  <c r="J177" i="1"/>
  <c r="J94" i="1"/>
  <c r="E94" i="1"/>
  <c r="K94" i="1"/>
  <c r="M94" i="1" s="1"/>
  <c r="N94" i="1" s="1"/>
  <c r="E69" i="1"/>
  <c r="J69" i="1"/>
  <c r="L69" i="1" s="1"/>
  <c r="K69" i="1"/>
  <c r="M69" i="1" s="1"/>
  <c r="N69" i="1" s="1"/>
  <c r="K10" i="1"/>
  <c r="M10" i="1" s="1"/>
  <c r="N10" i="1" s="1"/>
  <c r="E10" i="1"/>
  <c r="J10" i="1"/>
  <c r="L10" i="1" s="1"/>
  <c r="J224" i="1"/>
  <c r="L224" i="1" s="1"/>
  <c r="E224" i="1"/>
  <c r="K224" i="1"/>
  <c r="M224" i="1" s="1"/>
  <c r="N224" i="1" s="1"/>
  <c r="K201" i="1"/>
  <c r="M201" i="1" s="1"/>
  <c r="N201" i="1" s="1"/>
  <c r="K128" i="4" s="1"/>
  <c r="L128" i="4" s="1"/>
  <c r="E201" i="1"/>
  <c r="J201" i="1"/>
  <c r="L201" i="1" s="1"/>
  <c r="J184" i="1"/>
  <c r="E184" i="1"/>
  <c r="K184" i="1"/>
  <c r="M184" i="1" s="1"/>
  <c r="N184" i="1" s="1"/>
  <c r="E173" i="1"/>
  <c r="J173" i="1"/>
  <c r="K173" i="1"/>
  <c r="M173" i="1" s="1"/>
  <c r="N173" i="1" s="1"/>
  <c r="E157" i="1"/>
  <c r="J157" i="1"/>
  <c r="L157" i="1" s="1"/>
  <c r="K157" i="1"/>
  <c r="M157" i="1" s="1"/>
  <c r="N157" i="1" s="1"/>
  <c r="E149" i="1"/>
  <c r="J149" i="1"/>
  <c r="L149" i="1" s="1"/>
  <c r="K149" i="1"/>
  <c r="M149" i="1" s="1"/>
  <c r="N149" i="1" s="1"/>
  <c r="J140" i="1"/>
  <c r="K140" i="1"/>
  <c r="M140" i="1" s="1"/>
  <c r="N140" i="1" s="1"/>
  <c r="E140" i="1"/>
  <c r="J132" i="1"/>
  <c r="K132" i="1"/>
  <c r="M132" i="1" s="1"/>
  <c r="N132" i="1" s="1"/>
  <c r="E132" i="1"/>
  <c r="J116" i="1"/>
  <c r="L116" i="1" s="1"/>
  <c r="K116" i="1"/>
  <c r="M116" i="1" s="1"/>
  <c r="N116" i="1" s="1"/>
  <c r="E116" i="1"/>
  <c r="J103" i="1"/>
  <c r="L103" i="1" s="1"/>
  <c r="E103" i="1"/>
  <c r="K103" i="1"/>
  <c r="M103" i="1" s="1"/>
  <c r="N103" i="1" s="1"/>
  <c r="K91" i="1"/>
  <c r="M91" i="1" s="1"/>
  <c r="N91" i="1" s="1"/>
  <c r="E91" i="1"/>
  <c r="J91" i="1"/>
  <c r="L91" i="1" s="1"/>
  <c r="M83" i="1"/>
  <c r="N83" i="1" s="1"/>
  <c r="K53" i="4" s="1"/>
  <c r="L53" i="4" s="1"/>
  <c r="K83" i="1"/>
  <c r="E83" i="1"/>
  <c r="J83" i="1"/>
  <c r="L83" i="1" s="1"/>
  <c r="K75" i="1"/>
  <c r="M75" i="1" s="1"/>
  <c r="N75" i="1" s="1"/>
  <c r="E75" i="1"/>
  <c r="J75" i="1"/>
  <c r="L75" i="1" s="1"/>
  <c r="J62" i="1"/>
  <c r="L62" i="1" s="1"/>
  <c r="E62" i="1"/>
  <c r="K62" i="1"/>
  <c r="M62" i="1" s="1"/>
  <c r="N62" i="1" s="1"/>
  <c r="K43" i="1"/>
  <c r="M43" i="1" s="1"/>
  <c r="N43" i="1" s="1"/>
  <c r="E43" i="1"/>
  <c r="J43" i="1"/>
  <c r="L43" i="1" s="1"/>
  <c r="E29" i="1"/>
  <c r="J29" i="1"/>
  <c r="K29" i="1"/>
  <c r="M29" i="1" s="1"/>
  <c r="N29" i="1" s="1"/>
  <c r="K17" i="1"/>
  <c r="M17" i="1" s="1"/>
  <c r="N17" i="1" s="1"/>
  <c r="E17" i="1"/>
  <c r="J17" i="1"/>
  <c r="L17" i="1" s="1"/>
  <c r="J6" i="1"/>
  <c r="L6" i="1" s="1"/>
  <c r="E6" i="1"/>
  <c r="K6" i="1"/>
  <c r="M6" i="1" s="1"/>
  <c r="N6" i="1" s="1"/>
  <c r="J216" i="1"/>
  <c r="L216" i="1" s="1"/>
  <c r="E216" i="1"/>
  <c r="K216" i="1"/>
  <c r="M216" i="1" s="1"/>
  <c r="N216" i="1" s="1"/>
  <c r="J160" i="1"/>
  <c r="E160" i="1"/>
  <c r="K160" i="1"/>
  <c r="M160" i="1" s="1"/>
  <c r="N160" i="1" s="1"/>
  <c r="E213" i="1"/>
  <c r="J213" i="1"/>
  <c r="L213" i="1" s="1"/>
  <c r="F137" i="4" s="1"/>
  <c r="K213" i="1"/>
  <c r="M213" i="1" s="1"/>
  <c r="N213" i="1" s="1"/>
  <c r="J239" i="1"/>
  <c r="L239" i="1" s="1"/>
  <c r="K239" i="1"/>
  <c r="M239" i="1" s="1"/>
  <c r="N239" i="1" s="1"/>
  <c r="E239" i="1"/>
  <c r="J223" i="1"/>
  <c r="L223" i="1" s="1"/>
  <c r="K223" i="1"/>
  <c r="M223" i="1" s="1"/>
  <c r="N223" i="1" s="1"/>
  <c r="E223" i="1"/>
  <c r="K211" i="1"/>
  <c r="M211" i="1" s="1"/>
  <c r="N211" i="1" s="1"/>
  <c r="J211" i="1"/>
  <c r="L211" i="1" s="1"/>
  <c r="E211" i="1"/>
  <c r="J200" i="1"/>
  <c r="L200" i="1" s="1"/>
  <c r="E200" i="1"/>
  <c r="K200" i="1"/>
  <c r="M200" i="1" s="1"/>
  <c r="N200" i="1" s="1"/>
  <c r="J182" i="1"/>
  <c r="L182" i="1" s="1"/>
  <c r="E182" i="1"/>
  <c r="K182" i="1"/>
  <c r="M182" i="1" s="1"/>
  <c r="N182" i="1" s="1"/>
  <c r="K171" i="1"/>
  <c r="M171" i="1" s="1"/>
  <c r="N171" i="1" s="1"/>
  <c r="E171" i="1"/>
  <c r="J171" i="1"/>
  <c r="L171" i="1" s="1"/>
  <c r="J156" i="1"/>
  <c r="L156" i="1" s="1"/>
  <c r="K156" i="1"/>
  <c r="M156" i="1" s="1"/>
  <c r="N156" i="1" s="1"/>
  <c r="E156" i="1"/>
  <c r="J148" i="1"/>
  <c r="L148" i="1" s="1"/>
  <c r="K148" i="1"/>
  <c r="M148" i="1" s="1"/>
  <c r="N148" i="1" s="1"/>
  <c r="E148" i="1"/>
  <c r="K139" i="1"/>
  <c r="M139" i="1" s="1"/>
  <c r="N139" i="1" s="1"/>
  <c r="E139" i="1"/>
  <c r="J139" i="1"/>
  <c r="K131" i="1"/>
  <c r="M131" i="1" s="1"/>
  <c r="N131" i="1" s="1"/>
  <c r="E131" i="1"/>
  <c r="J131" i="1"/>
  <c r="L131" i="1" s="1"/>
  <c r="K114" i="1"/>
  <c r="M114" i="1" s="1"/>
  <c r="N114" i="1" s="1"/>
  <c r="E114" i="1"/>
  <c r="J114" i="1"/>
  <c r="L114" i="1" s="1"/>
  <c r="J102" i="1"/>
  <c r="L102" i="1" s="1"/>
  <c r="E102" i="1"/>
  <c r="K102" i="1"/>
  <c r="M102" i="1" s="1"/>
  <c r="N102" i="1" s="1"/>
  <c r="K90" i="1"/>
  <c r="M90" i="1" s="1"/>
  <c r="N90" i="1" s="1"/>
  <c r="E90" i="1"/>
  <c r="J90" i="1"/>
  <c r="K82" i="1"/>
  <c r="M82" i="1" s="1"/>
  <c r="N82" i="1" s="1"/>
  <c r="E82" i="1"/>
  <c r="J82" i="1"/>
  <c r="L82" i="1" s="1"/>
  <c r="K73" i="1"/>
  <c r="M73" i="1" s="1"/>
  <c r="N73" i="1" s="1"/>
  <c r="E73" i="1"/>
  <c r="J73" i="1"/>
  <c r="L73" i="1" s="1"/>
  <c r="J60" i="1"/>
  <c r="L60" i="1" s="1"/>
  <c r="K60" i="1"/>
  <c r="M60" i="1" s="1"/>
  <c r="N60" i="1" s="1"/>
  <c r="E60" i="1"/>
  <c r="K42" i="1"/>
  <c r="M42" i="1" s="1"/>
  <c r="N42" i="1" s="1"/>
  <c r="E42" i="1"/>
  <c r="J42" i="1"/>
  <c r="L42" i="1" s="1"/>
  <c r="K26" i="1"/>
  <c r="M26" i="1" s="1"/>
  <c r="N26" i="1" s="1"/>
  <c r="E26" i="1"/>
  <c r="J26" i="1"/>
  <c r="L26" i="1" s="1"/>
  <c r="J14" i="1"/>
  <c r="E14" i="1"/>
  <c r="K14" i="1"/>
  <c r="M14" i="1" s="1"/>
  <c r="N14" i="1" s="1"/>
  <c r="P127" i="1"/>
  <c r="R127" i="1" s="1"/>
  <c r="R164" i="1"/>
  <c r="R18" i="1"/>
  <c r="J152" i="1"/>
  <c r="L152" i="1" s="1"/>
  <c r="E152" i="1"/>
  <c r="K152" i="1"/>
  <c r="M152" i="1" s="1"/>
  <c r="N152" i="1" s="1"/>
  <c r="J86" i="1"/>
  <c r="L86" i="1" s="1"/>
  <c r="E86" i="1"/>
  <c r="K86" i="1"/>
  <c r="M86" i="1" s="1"/>
  <c r="N86" i="1" s="1"/>
  <c r="K34" i="1"/>
  <c r="M34" i="1" s="1"/>
  <c r="N34" i="1" s="1"/>
  <c r="E34" i="1"/>
  <c r="J34" i="1"/>
  <c r="L34" i="1" s="1"/>
  <c r="K234" i="1"/>
  <c r="M234" i="1" s="1"/>
  <c r="N234" i="1" s="1"/>
  <c r="E234" i="1"/>
  <c r="J234" i="1"/>
  <c r="L234" i="1" s="1"/>
  <c r="J208" i="1"/>
  <c r="L208" i="1" s="1"/>
  <c r="E208" i="1"/>
  <c r="K208" i="1"/>
  <c r="M208" i="1" s="1"/>
  <c r="N208" i="1" s="1"/>
  <c r="J199" i="1"/>
  <c r="L199" i="1" s="1"/>
  <c r="E199" i="1"/>
  <c r="K199" i="1"/>
  <c r="M199" i="1" s="1"/>
  <c r="N199" i="1" s="1"/>
  <c r="E181" i="1"/>
  <c r="J181" i="1"/>
  <c r="L181" i="1" s="1"/>
  <c r="K181" i="1"/>
  <c r="M181" i="1" s="1"/>
  <c r="N181" i="1" s="1"/>
  <c r="K169" i="1"/>
  <c r="M169" i="1" s="1"/>
  <c r="N169" i="1" s="1"/>
  <c r="E169" i="1"/>
  <c r="J169" i="1"/>
  <c r="L169" i="1" s="1"/>
  <c r="K155" i="1"/>
  <c r="M155" i="1" s="1"/>
  <c r="N155" i="1" s="1"/>
  <c r="E155" i="1"/>
  <c r="J155" i="1"/>
  <c r="L155" i="1" s="1"/>
  <c r="K147" i="1"/>
  <c r="M147" i="1" s="1"/>
  <c r="N147" i="1" s="1"/>
  <c r="E147" i="1"/>
  <c r="J147" i="1"/>
  <c r="K138" i="1"/>
  <c r="M138" i="1" s="1"/>
  <c r="N138" i="1" s="1"/>
  <c r="E138" i="1"/>
  <c r="J138" i="1"/>
  <c r="L138" i="1" s="1"/>
  <c r="K130" i="1"/>
  <c r="M130" i="1" s="1"/>
  <c r="N130" i="1" s="1"/>
  <c r="E130" i="1"/>
  <c r="J130" i="1"/>
  <c r="L130" i="1" s="1"/>
  <c r="J112" i="1"/>
  <c r="L112" i="1" s="1"/>
  <c r="E112" i="1"/>
  <c r="K112" i="1"/>
  <c r="M112" i="1" s="1"/>
  <c r="N112" i="1" s="1"/>
  <c r="K99" i="1"/>
  <c r="M99" i="1" s="1"/>
  <c r="N99" i="1" s="1"/>
  <c r="E99" i="1"/>
  <c r="J99" i="1"/>
  <c r="L99" i="1" s="1"/>
  <c r="K89" i="1"/>
  <c r="M89" i="1" s="1"/>
  <c r="N89" i="1" s="1"/>
  <c r="E89" i="1"/>
  <c r="J89" i="1"/>
  <c r="L89" i="1" s="1"/>
  <c r="K81" i="1"/>
  <c r="M81" i="1" s="1"/>
  <c r="N81" i="1" s="1"/>
  <c r="E81" i="1"/>
  <c r="J81" i="1"/>
  <c r="L81" i="1" s="1"/>
  <c r="J72" i="1"/>
  <c r="L72" i="1" s="1"/>
  <c r="E72" i="1"/>
  <c r="K72" i="1"/>
  <c r="M72" i="1" s="1"/>
  <c r="N72" i="1" s="1"/>
  <c r="K59" i="1"/>
  <c r="M59" i="1" s="1"/>
  <c r="N59" i="1" s="1"/>
  <c r="E59" i="1"/>
  <c r="J59" i="1"/>
  <c r="L59" i="1" s="1"/>
  <c r="K41" i="1"/>
  <c r="M41" i="1" s="1"/>
  <c r="N41" i="1" s="1"/>
  <c r="E41" i="1"/>
  <c r="J41" i="1"/>
  <c r="L41" i="1" s="1"/>
  <c r="K25" i="1"/>
  <c r="M25" i="1" s="1"/>
  <c r="N25" i="1" s="1"/>
  <c r="K20" i="4" s="1"/>
  <c r="L20" i="4" s="1"/>
  <c r="E25" i="1"/>
  <c r="J25" i="1"/>
  <c r="L25" i="1" s="1"/>
  <c r="E13" i="1"/>
  <c r="J13" i="1"/>
  <c r="L13" i="1" s="1"/>
  <c r="K13" i="1"/>
  <c r="M13" i="1" s="1"/>
  <c r="N13" i="1" s="1"/>
  <c r="P129" i="1"/>
  <c r="H1" i="4"/>
  <c r="D6" i="4"/>
  <c r="L187" i="1"/>
  <c r="L175" i="1"/>
  <c r="F113" i="4" s="1"/>
  <c r="L184" i="1"/>
  <c r="L173" i="1"/>
  <c r="L140" i="1"/>
  <c r="L132" i="1"/>
  <c r="L29" i="1"/>
  <c r="L150" i="1"/>
  <c r="L92" i="1"/>
  <c r="L14" i="1"/>
  <c r="L147" i="1"/>
  <c r="L68" i="1"/>
  <c r="L225" i="1"/>
  <c r="L32" i="1"/>
  <c r="L7" i="1"/>
  <c r="L139" i="1"/>
  <c r="L90" i="1"/>
  <c r="L231" i="1"/>
  <c r="L163" i="1"/>
  <c r="L146" i="1"/>
  <c r="L125" i="1"/>
  <c r="L80" i="1"/>
  <c r="L57" i="1"/>
  <c r="L36" i="1"/>
  <c r="L159" i="1"/>
  <c r="L205" i="1"/>
  <c r="L79" i="1"/>
  <c r="L11" i="1"/>
  <c r="L133" i="1"/>
  <c r="L76" i="1"/>
  <c r="L229" i="1"/>
  <c r="L228" i="1"/>
  <c r="L177" i="1"/>
  <c r="L160" i="1"/>
  <c r="L135" i="1"/>
  <c r="L120" i="1"/>
  <c r="L107" i="1"/>
  <c r="L94" i="1"/>
  <c r="L78" i="1"/>
  <c r="L21" i="1"/>
  <c r="F11" i="4"/>
  <c r="D36" i="4"/>
  <c r="M36" i="4" s="1"/>
  <c r="D22" i="4"/>
  <c r="M22" i="4" s="1"/>
  <c r="D100" i="4"/>
  <c r="M100" i="4" s="1"/>
  <c r="F8" i="4"/>
  <c r="F80" i="4"/>
  <c r="J80" i="4"/>
  <c r="AB80" i="4" s="1"/>
  <c r="D77" i="4"/>
  <c r="M77" i="4" s="1"/>
  <c r="F93" i="4"/>
  <c r="D13" i="4"/>
  <c r="M13" i="4" s="1"/>
  <c r="F135" i="4"/>
  <c r="F110" i="4"/>
  <c r="N110" i="4" s="1"/>
  <c r="F41" i="4"/>
  <c r="N41" i="4" s="1"/>
  <c r="F65" i="4"/>
  <c r="F116" i="4"/>
  <c r="N116" i="4" s="1"/>
  <c r="F143" i="4"/>
  <c r="N143" i="4" s="1"/>
  <c r="F70" i="4"/>
  <c r="F32" i="4"/>
  <c r="F114" i="4"/>
  <c r="N114" i="4" s="1"/>
  <c r="F122" i="4"/>
  <c r="N122" i="4" s="1"/>
  <c r="F151" i="4"/>
  <c r="N151" i="4" s="1"/>
  <c r="F75" i="4"/>
  <c r="N75" i="4" s="1"/>
  <c r="D141" i="4"/>
  <c r="M141" i="4" s="1"/>
  <c r="F142" i="4"/>
  <c r="N142" i="4" s="1"/>
  <c r="D54" i="4"/>
  <c r="M54" i="4" s="1"/>
  <c r="F22" i="4"/>
  <c r="N22" i="4" s="1"/>
  <c r="F14" i="4"/>
  <c r="D118" i="4"/>
  <c r="M118" i="4" s="1"/>
  <c r="F31" i="4"/>
  <c r="N31" i="4" s="1"/>
  <c r="F39" i="4"/>
  <c r="N39" i="4" s="1"/>
  <c r="D140" i="4"/>
  <c r="M140" i="4" s="1"/>
  <c r="D117" i="4"/>
  <c r="M117" i="4" s="1"/>
  <c r="D94" i="4"/>
  <c r="M94" i="4" s="1"/>
  <c r="D76" i="4"/>
  <c r="M76" i="4" s="1"/>
  <c r="D53" i="4"/>
  <c r="M53" i="4" s="1"/>
  <c r="D30" i="4"/>
  <c r="M30" i="4" s="1"/>
  <c r="D12" i="4"/>
  <c r="M12" i="4" s="1"/>
  <c r="D134" i="4"/>
  <c r="M134" i="4" s="1"/>
  <c r="D93" i="4"/>
  <c r="M93" i="4" s="1"/>
  <c r="D70" i="4"/>
  <c r="M70" i="4" s="1"/>
  <c r="D52" i="4"/>
  <c r="M52" i="4" s="1"/>
  <c r="D132" i="4"/>
  <c r="M132" i="4" s="1"/>
  <c r="D86" i="4"/>
  <c r="M86" i="4" s="1"/>
  <c r="D116" i="4"/>
  <c r="M116" i="4" s="1"/>
  <c r="D29" i="4"/>
  <c r="M29" i="4" s="1"/>
  <c r="D133" i="4"/>
  <c r="M133" i="4" s="1"/>
  <c r="D110" i="4"/>
  <c r="M110" i="4" s="1"/>
  <c r="D92" i="4"/>
  <c r="M92" i="4" s="1"/>
  <c r="D69" i="4"/>
  <c r="M69" i="4" s="1"/>
  <c r="D46" i="4"/>
  <c r="M46" i="4" s="1"/>
  <c r="D28" i="4"/>
  <c r="M28" i="4" s="1"/>
  <c r="D150" i="4"/>
  <c r="M150" i="4" s="1"/>
  <c r="D68" i="4"/>
  <c r="M68" i="4" s="1"/>
  <c r="D149" i="4"/>
  <c r="M149" i="4" s="1"/>
  <c r="D108" i="4"/>
  <c r="M108" i="4" s="1"/>
  <c r="D85" i="4"/>
  <c r="M85" i="4" s="1"/>
  <c r="D44" i="4"/>
  <c r="M44" i="4" s="1"/>
  <c r="D148" i="4"/>
  <c r="M148" i="4" s="1"/>
  <c r="D125" i="4"/>
  <c r="M125" i="4" s="1"/>
  <c r="D102" i="4"/>
  <c r="M102" i="4" s="1"/>
  <c r="D84" i="4"/>
  <c r="M84" i="4" s="1"/>
  <c r="D61" i="4"/>
  <c r="M61" i="4" s="1"/>
  <c r="D38" i="4"/>
  <c r="M38" i="4" s="1"/>
  <c r="D20" i="4"/>
  <c r="M20" i="4" s="1"/>
  <c r="D109" i="4"/>
  <c r="M109" i="4" s="1"/>
  <c r="D45" i="4"/>
  <c r="M45" i="4" s="1"/>
  <c r="D126" i="4"/>
  <c r="M126" i="4" s="1"/>
  <c r="D62" i="4"/>
  <c r="M62" i="4" s="1"/>
  <c r="D21" i="4"/>
  <c r="M21" i="4" s="1"/>
  <c r="D142" i="4"/>
  <c r="M142" i="4" s="1"/>
  <c r="D124" i="4"/>
  <c r="M124" i="4" s="1"/>
  <c r="D101" i="4"/>
  <c r="M101" i="4" s="1"/>
  <c r="D78" i="4"/>
  <c r="M78" i="4" s="1"/>
  <c r="D60" i="4"/>
  <c r="M60" i="4" s="1"/>
  <c r="D37" i="4"/>
  <c r="M37" i="4" s="1"/>
  <c r="D14" i="4"/>
  <c r="M14" i="4" s="1"/>
  <c r="D147" i="4"/>
  <c r="M147" i="4" s="1"/>
  <c r="D139" i="4"/>
  <c r="M139" i="4" s="1"/>
  <c r="D131" i="4"/>
  <c r="M131" i="4" s="1"/>
  <c r="D123" i="4"/>
  <c r="M123" i="4" s="1"/>
  <c r="D115" i="4"/>
  <c r="M115" i="4" s="1"/>
  <c r="D107" i="4"/>
  <c r="M107" i="4" s="1"/>
  <c r="D99" i="4"/>
  <c r="M99" i="4" s="1"/>
  <c r="D91" i="4"/>
  <c r="M91" i="4" s="1"/>
  <c r="D83" i="4"/>
  <c r="M83" i="4" s="1"/>
  <c r="D75" i="4"/>
  <c r="M75" i="4" s="1"/>
  <c r="D67" i="4"/>
  <c r="M67" i="4" s="1"/>
  <c r="D59" i="4"/>
  <c r="M59" i="4" s="1"/>
  <c r="D51" i="4"/>
  <c r="M51" i="4" s="1"/>
  <c r="D43" i="4"/>
  <c r="M43" i="4" s="1"/>
  <c r="D35" i="4"/>
  <c r="M35" i="4" s="1"/>
  <c r="D27" i="4"/>
  <c r="M27" i="4" s="1"/>
  <c r="D19" i="4"/>
  <c r="M19" i="4" s="1"/>
  <c r="D11" i="4"/>
  <c r="M11" i="4" s="1"/>
  <c r="D146" i="4"/>
  <c r="M146" i="4" s="1"/>
  <c r="D138" i="4"/>
  <c r="M138" i="4" s="1"/>
  <c r="D130" i="4"/>
  <c r="M130" i="4" s="1"/>
  <c r="D122" i="4"/>
  <c r="M122" i="4" s="1"/>
  <c r="D114" i="4"/>
  <c r="M114" i="4" s="1"/>
  <c r="D106" i="4"/>
  <c r="M106" i="4" s="1"/>
  <c r="D98" i="4"/>
  <c r="M98" i="4" s="1"/>
  <c r="D90" i="4"/>
  <c r="M90" i="4" s="1"/>
  <c r="D82" i="4"/>
  <c r="M82" i="4" s="1"/>
  <c r="D74" i="4"/>
  <c r="M74" i="4" s="1"/>
  <c r="D66" i="4"/>
  <c r="M66" i="4" s="1"/>
  <c r="D58" i="4"/>
  <c r="M58" i="4" s="1"/>
  <c r="D50" i="4"/>
  <c r="M50" i="4" s="1"/>
  <c r="D42" i="4"/>
  <c r="M42" i="4" s="1"/>
  <c r="D34" i="4"/>
  <c r="M34" i="4" s="1"/>
  <c r="D26" i="4"/>
  <c r="M26" i="4" s="1"/>
  <c r="D18" i="4"/>
  <c r="M18" i="4" s="1"/>
  <c r="D10" i="4"/>
  <c r="M10" i="4" s="1"/>
  <c r="D145" i="4"/>
  <c r="M145" i="4" s="1"/>
  <c r="D137" i="4"/>
  <c r="M137" i="4" s="1"/>
  <c r="D129" i="4"/>
  <c r="M129" i="4" s="1"/>
  <c r="D121" i="4"/>
  <c r="M121" i="4" s="1"/>
  <c r="D113" i="4"/>
  <c r="M113" i="4" s="1"/>
  <c r="D105" i="4"/>
  <c r="M105" i="4" s="1"/>
  <c r="D97" i="4"/>
  <c r="M97" i="4" s="1"/>
  <c r="D89" i="4"/>
  <c r="M89" i="4" s="1"/>
  <c r="D81" i="4"/>
  <c r="M81" i="4" s="1"/>
  <c r="D73" i="4"/>
  <c r="M73" i="4" s="1"/>
  <c r="D65" i="4"/>
  <c r="M65" i="4" s="1"/>
  <c r="D57" i="4"/>
  <c r="M57" i="4" s="1"/>
  <c r="D49" i="4"/>
  <c r="M49" i="4" s="1"/>
  <c r="D41" i="4"/>
  <c r="M41" i="4" s="1"/>
  <c r="D33" i="4"/>
  <c r="M33" i="4" s="1"/>
  <c r="D25" i="4"/>
  <c r="M25" i="4" s="1"/>
  <c r="D17" i="4"/>
  <c r="M17" i="4" s="1"/>
  <c r="D9" i="4"/>
  <c r="M9" i="4" s="1"/>
  <c r="D152" i="4"/>
  <c r="M152" i="4" s="1"/>
  <c r="D144" i="4"/>
  <c r="M144" i="4" s="1"/>
  <c r="D136" i="4"/>
  <c r="M136" i="4" s="1"/>
  <c r="D128" i="4"/>
  <c r="M128" i="4" s="1"/>
  <c r="D120" i="4"/>
  <c r="M120" i="4" s="1"/>
  <c r="D112" i="4"/>
  <c r="M112" i="4" s="1"/>
  <c r="D104" i="4"/>
  <c r="M104" i="4" s="1"/>
  <c r="D96" i="4"/>
  <c r="M96" i="4" s="1"/>
  <c r="D88" i="4"/>
  <c r="M88" i="4" s="1"/>
  <c r="D80" i="4"/>
  <c r="M80" i="4" s="1"/>
  <c r="D72" i="4"/>
  <c r="M72" i="4" s="1"/>
  <c r="D64" i="4"/>
  <c r="M64" i="4" s="1"/>
  <c r="D56" i="4"/>
  <c r="M56" i="4" s="1"/>
  <c r="D48" i="4"/>
  <c r="M48" i="4" s="1"/>
  <c r="D40" i="4"/>
  <c r="M40" i="4" s="1"/>
  <c r="D32" i="4"/>
  <c r="M32" i="4" s="1"/>
  <c r="D24" i="4"/>
  <c r="M24" i="4" s="1"/>
  <c r="D16" i="4"/>
  <c r="M16" i="4" s="1"/>
  <c r="D8" i="4"/>
  <c r="M8" i="4" s="1"/>
  <c r="D151" i="4"/>
  <c r="M151" i="4" s="1"/>
  <c r="D143" i="4"/>
  <c r="M143" i="4" s="1"/>
  <c r="D135" i="4"/>
  <c r="M135" i="4" s="1"/>
  <c r="D127" i="4"/>
  <c r="M127" i="4" s="1"/>
  <c r="D119" i="4"/>
  <c r="M119" i="4" s="1"/>
  <c r="D111" i="4"/>
  <c r="M111" i="4" s="1"/>
  <c r="D103" i="4"/>
  <c r="M103" i="4" s="1"/>
  <c r="D95" i="4"/>
  <c r="M95" i="4" s="1"/>
  <c r="D87" i="4"/>
  <c r="M87" i="4" s="1"/>
  <c r="D79" i="4"/>
  <c r="M79" i="4" s="1"/>
  <c r="D71" i="4"/>
  <c r="M71" i="4" s="1"/>
  <c r="D63" i="4"/>
  <c r="M63" i="4" s="1"/>
  <c r="D55" i="4"/>
  <c r="M55" i="4" s="1"/>
  <c r="D47" i="4"/>
  <c r="M47" i="4" s="1"/>
  <c r="D39" i="4"/>
  <c r="M39" i="4" s="1"/>
  <c r="D31" i="4"/>
  <c r="M31" i="4" s="1"/>
  <c r="D23" i="4"/>
  <c r="M23" i="4" s="1"/>
  <c r="D15" i="4"/>
  <c r="M15" i="4" s="1"/>
  <c r="D7" i="4"/>
  <c r="M7" i="4" s="1"/>
  <c r="O142" i="4" l="1"/>
  <c r="AQ142" i="4" s="1"/>
  <c r="AS142" i="4"/>
  <c r="AC92" i="4"/>
  <c r="AU92" i="4"/>
  <c r="O80" i="4"/>
  <c r="AQ80" i="4" s="1"/>
  <c r="AS80" i="4"/>
  <c r="O75" i="4"/>
  <c r="AQ75" i="4" s="1"/>
  <c r="AS75" i="4"/>
  <c r="AC65" i="4"/>
  <c r="AG65" i="4"/>
  <c r="AU65" i="4"/>
  <c r="AV65" i="4" s="1"/>
  <c r="AC142" i="4"/>
  <c r="AG142" i="4"/>
  <c r="AU142" i="4"/>
  <c r="AV142" i="4" s="1"/>
  <c r="O114" i="4"/>
  <c r="AQ114" i="4" s="1"/>
  <c r="AS114" i="4"/>
  <c r="O110" i="4"/>
  <c r="AQ110" i="4" s="1"/>
  <c r="AS110" i="4"/>
  <c r="AC22" i="4"/>
  <c r="AG22" i="4"/>
  <c r="AU22" i="4"/>
  <c r="AV22" i="4" s="1"/>
  <c r="O39" i="4"/>
  <c r="AQ39" i="4" s="1"/>
  <c r="AS39" i="4"/>
  <c r="O70" i="4"/>
  <c r="AQ70" i="4" s="1"/>
  <c r="AS70" i="4"/>
  <c r="AC32" i="4"/>
  <c r="AU32" i="4"/>
  <c r="AV32" i="4" s="1"/>
  <c r="AG32" i="4"/>
  <c r="AC70" i="4"/>
  <c r="AG70" i="4"/>
  <c r="AU70" i="4"/>
  <c r="AV70" i="4" s="1"/>
  <c r="O32" i="4"/>
  <c r="AQ32" i="4" s="1"/>
  <c r="AS32" i="4"/>
  <c r="O41" i="4"/>
  <c r="AQ41" i="4" s="1"/>
  <c r="AS41" i="4"/>
  <c r="O122" i="4"/>
  <c r="AQ122" i="4" s="1"/>
  <c r="AS122" i="4"/>
  <c r="AC80" i="4"/>
  <c r="AG80" i="4"/>
  <c r="AU80" i="4"/>
  <c r="AV80" i="4" s="1"/>
  <c r="O116" i="4"/>
  <c r="AQ116" i="4" s="1"/>
  <c r="AS116" i="4"/>
  <c r="O93" i="4"/>
  <c r="AQ93" i="4" s="1"/>
  <c r="AS93" i="4"/>
  <c r="AC39" i="4"/>
  <c r="AG39" i="4"/>
  <c r="AU39" i="4"/>
  <c r="AV39" i="4" s="1"/>
  <c r="AC31" i="4"/>
  <c r="AG31" i="4"/>
  <c r="AU31" i="4"/>
  <c r="AV31" i="4" s="1"/>
  <c r="AC93" i="4"/>
  <c r="AG93" i="4"/>
  <c r="AU93" i="4"/>
  <c r="AV93" i="4" s="1"/>
  <c r="M6" i="4"/>
  <c r="D1" i="4"/>
  <c r="E1" i="4" s="1"/>
  <c r="AC112" i="4"/>
  <c r="AU112" i="4"/>
  <c r="O22" i="4"/>
  <c r="AQ22" i="4" s="1"/>
  <c r="AS22" i="4"/>
  <c r="O65" i="4"/>
  <c r="AQ65" i="4" s="1"/>
  <c r="AS65" i="4"/>
  <c r="O151" i="4"/>
  <c r="AQ151" i="4" s="1"/>
  <c r="AS151" i="4"/>
  <c r="O31" i="4"/>
  <c r="AQ31" i="4" s="1"/>
  <c r="AS31" i="4"/>
  <c r="O143" i="4"/>
  <c r="AQ143" i="4" s="1"/>
  <c r="AS143" i="4"/>
  <c r="O135" i="4"/>
  <c r="AQ135" i="4" s="1"/>
  <c r="AS135" i="4"/>
  <c r="AC135" i="4"/>
  <c r="AG135" i="4"/>
  <c r="AU135" i="4"/>
  <c r="AV135" i="4" s="1"/>
  <c r="N70" i="4"/>
  <c r="R31" i="1"/>
  <c r="S31" i="1"/>
  <c r="K16" i="4"/>
  <c r="L16" i="4" s="1"/>
  <c r="G16" i="4"/>
  <c r="AS16" i="4" s="1"/>
  <c r="N93" i="4"/>
  <c r="R143" i="1"/>
  <c r="R51" i="1"/>
  <c r="S51" i="1"/>
  <c r="S143" i="1"/>
  <c r="N32" i="4"/>
  <c r="N65" i="4"/>
  <c r="K126" i="4"/>
  <c r="L126" i="4" s="1"/>
  <c r="G126" i="4"/>
  <c r="AS126" i="4" s="1"/>
  <c r="N135" i="4"/>
  <c r="S61" i="1"/>
  <c r="Q104" i="1"/>
  <c r="S104" i="1"/>
  <c r="Q230" i="1"/>
  <c r="S230" i="1"/>
  <c r="Q109" i="1"/>
  <c r="S109" i="1"/>
  <c r="Q236" i="1"/>
  <c r="S236" i="1"/>
  <c r="Q74" i="1"/>
  <c r="S74" i="1"/>
  <c r="R74" i="1"/>
  <c r="Q210" i="1"/>
  <c r="S210" i="1"/>
  <c r="S209" i="1"/>
  <c r="U66" i="1"/>
  <c r="U27" i="1"/>
  <c r="R109" i="1"/>
  <c r="S227" i="1"/>
  <c r="Q227" i="1"/>
  <c r="Q52" i="1"/>
  <c r="S52" i="1"/>
  <c r="R52" i="1"/>
  <c r="Q30" i="1"/>
  <c r="S30" i="1"/>
  <c r="S58" i="1"/>
  <c r="Q58" i="1"/>
  <c r="K83" i="4"/>
  <c r="L83" i="4" s="1"/>
  <c r="G83" i="4"/>
  <c r="AS83" i="4" s="1"/>
  <c r="K147" i="4"/>
  <c r="L147" i="4" s="1"/>
  <c r="G147" i="4"/>
  <c r="AS147" i="4" s="1"/>
  <c r="K57" i="4"/>
  <c r="L57" i="4" s="1"/>
  <c r="G57" i="4"/>
  <c r="AS57" i="4" s="1"/>
  <c r="G30" i="4"/>
  <c r="AS30" i="4" s="1"/>
  <c r="K30" i="4"/>
  <c r="L30" i="4" s="1"/>
  <c r="G123" i="4"/>
  <c r="AS123" i="4" s="1"/>
  <c r="K123" i="4"/>
  <c r="L123" i="4" s="1"/>
  <c r="O123" i="4" s="1"/>
  <c r="AQ123" i="4" s="1"/>
  <c r="G150" i="4"/>
  <c r="AS150" i="4" s="1"/>
  <c r="K150" i="4"/>
  <c r="L150" i="4" s="1"/>
  <c r="K121" i="4"/>
  <c r="L121" i="4" s="1"/>
  <c r="O121" i="4" s="1"/>
  <c r="AQ121" i="4" s="1"/>
  <c r="G20" i="4"/>
  <c r="G49" i="4"/>
  <c r="G24" i="4"/>
  <c r="K43" i="4"/>
  <c r="L43" i="4" s="1"/>
  <c r="G37" i="4"/>
  <c r="AS37" i="4" s="1"/>
  <c r="K37" i="4"/>
  <c r="L37" i="4" s="1"/>
  <c r="K111" i="4"/>
  <c r="L111" i="4" s="1"/>
  <c r="K137" i="4"/>
  <c r="L137" i="4" s="1"/>
  <c r="K21" i="4"/>
  <c r="L21" i="4" s="1"/>
  <c r="G21" i="4"/>
  <c r="AS21" i="4" s="1"/>
  <c r="K97" i="4"/>
  <c r="L97" i="4" s="1"/>
  <c r="G97" i="4"/>
  <c r="AS97" i="4" s="1"/>
  <c r="G96" i="4"/>
  <c r="AS96" i="4" s="1"/>
  <c r="K96" i="4"/>
  <c r="L96" i="4" s="1"/>
  <c r="K25" i="4"/>
  <c r="L25" i="4" s="1"/>
  <c r="G25" i="4"/>
  <c r="AS25" i="4" s="1"/>
  <c r="G120" i="4"/>
  <c r="AS120" i="4" s="1"/>
  <c r="K120" i="4"/>
  <c r="L120" i="4" s="1"/>
  <c r="G146" i="4"/>
  <c r="AS146" i="4" s="1"/>
  <c r="K146" i="4"/>
  <c r="L146" i="4" s="1"/>
  <c r="K33" i="4"/>
  <c r="L33" i="4" s="1"/>
  <c r="G33" i="4"/>
  <c r="AS33" i="4" s="1"/>
  <c r="K92" i="4"/>
  <c r="L92" i="4" s="1"/>
  <c r="AG92" i="4" s="1"/>
  <c r="G92" i="4"/>
  <c r="AS92" i="4" s="1"/>
  <c r="K59" i="4"/>
  <c r="L59" i="4" s="1"/>
  <c r="G59" i="4"/>
  <c r="AS59" i="4" s="1"/>
  <c r="K54" i="4"/>
  <c r="L54" i="4" s="1"/>
  <c r="K66" i="4"/>
  <c r="L66" i="4" s="1"/>
  <c r="K112" i="4"/>
  <c r="L112" i="4" s="1"/>
  <c r="AG112" i="4" s="1"/>
  <c r="K34" i="4"/>
  <c r="L34" i="4" s="1"/>
  <c r="G34" i="4"/>
  <c r="AS34" i="4" s="1"/>
  <c r="G55" i="4"/>
  <c r="AS55" i="4" s="1"/>
  <c r="K55" i="4"/>
  <c r="L55" i="4" s="1"/>
  <c r="K67" i="4"/>
  <c r="L67" i="4" s="1"/>
  <c r="G67" i="4"/>
  <c r="AS67" i="4" s="1"/>
  <c r="K113" i="4"/>
  <c r="L113" i="4" s="1"/>
  <c r="G113" i="4"/>
  <c r="AS113" i="4" s="1"/>
  <c r="G130" i="4"/>
  <c r="AS130" i="4" s="1"/>
  <c r="K130" i="4"/>
  <c r="L130" i="4" s="1"/>
  <c r="K78" i="4"/>
  <c r="L78" i="4" s="1"/>
  <c r="G78" i="4"/>
  <c r="AS78" i="4" s="1"/>
  <c r="K81" i="4"/>
  <c r="L81" i="4" s="1"/>
  <c r="G81" i="4"/>
  <c r="AS81" i="4" s="1"/>
  <c r="K145" i="4"/>
  <c r="L145" i="4" s="1"/>
  <c r="G48" i="4"/>
  <c r="AS48" i="4" s="1"/>
  <c r="K48" i="4"/>
  <c r="L48" i="4" s="1"/>
  <c r="G64" i="4"/>
  <c r="AS64" i="4" s="1"/>
  <c r="K64" i="4"/>
  <c r="L64" i="4" s="1"/>
  <c r="G105" i="4"/>
  <c r="AS105" i="4" s="1"/>
  <c r="K23" i="4"/>
  <c r="L23" i="4" s="1"/>
  <c r="K76" i="4"/>
  <c r="L76" i="4" s="1"/>
  <c r="G76" i="4"/>
  <c r="AS76" i="4" s="1"/>
  <c r="K129" i="4"/>
  <c r="L129" i="4" s="1"/>
  <c r="G77" i="4"/>
  <c r="AS77" i="4" s="1"/>
  <c r="K77" i="4"/>
  <c r="L77" i="4" s="1"/>
  <c r="G63" i="4"/>
  <c r="AS63" i="4" s="1"/>
  <c r="K82" i="4"/>
  <c r="L82" i="4" s="1"/>
  <c r="G127" i="4"/>
  <c r="AS127" i="4" s="1"/>
  <c r="K98" i="4"/>
  <c r="L98" i="4" s="1"/>
  <c r="G98" i="4"/>
  <c r="AS98" i="4" s="1"/>
  <c r="G138" i="4"/>
  <c r="AS138" i="4" s="1"/>
  <c r="K138" i="4"/>
  <c r="L138" i="4" s="1"/>
  <c r="K99" i="4"/>
  <c r="L99" i="4" s="1"/>
  <c r="G99" i="4"/>
  <c r="AS99" i="4" s="1"/>
  <c r="K58" i="4"/>
  <c r="L58" i="4" s="1"/>
  <c r="G58" i="4"/>
  <c r="AS58" i="4" s="1"/>
  <c r="G51" i="4"/>
  <c r="AS51" i="4" s="1"/>
  <c r="K51" i="4"/>
  <c r="L51" i="4" s="1"/>
  <c r="K40" i="4"/>
  <c r="L40" i="4" s="1"/>
  <c r="G40" i="4"/>
  <c r="AS40" i="4" s="1"/>
  <c r="G91" i="4"/>
  <c r="AS91" i="4" s="1"/>
  <c r="K84" i="4"/>
  <c r="L84" i="4" s="1"/>
  <c r="G85" i="4"/>
  <c r="AS85" i="4" s="1"/>
  <c r="K85" i="4"/>
  <c r="L85" i="4" s="1"/>
  <c r="G15" i="4"/>
  <c r="AS15" i="4" s="1"/>
  <c r="K74" i="4"/>
  <c r="L74" i="4" s="1"/>
  <c r="G106" i="4"/>
  <c r="AS106" i="4" s="1"/>
  <c r="K106" i="4"/>
  <c r="L106" i="4" s="1"/>
  <c r="G52" i="4"/>
  <c r="AS52" i="4" s="1"/>
  <c r="K38" i="4"/>
  <c r="L38" i="4" s="1"/>
  <c r="Q128" i="1"/>
  <c r="S128" i="1"/>
  <c r="T212" i="1"/>
  <c r="U212" i="1"/>
  <c r="T209" i="1"/>
  <c r="U209" i="1"/>
  <c r="T18" i="1"/>
  <c r="U18" i="1"/>
  <c r="T220" i="1"/>
  <c r="U220" i="1"/>
  <c r="Q127" i="1"/>
  <c r="S127" i="1"/>
  <c r="Q190" i="1"/>
  <c r="S190" i="1"/>
  <c r="T238" i="1"/>
  <c r="U238" i="1"/>
  <c r="T164" i="1"/>
  <c r="U164" i="1"/>
  <c r="T143" i="1"/>
  <c r="U143" i="1"/>
  <c r="G62" i="4"/>
  <c r="AS62" i="4" s="1"/>
  <c r="Q129" i="1"/>
  <c r="S129" i="1"/>
  <c r="T122" i="1"/>
  <c r="U122" i="1"/>
  <c r="K62" i="4"/>
  <c r="L62" i="4" s="1"/>
  <c r="R129" i="1"/>
  <c r="T123" i="1"/>
  <c r="U123" i="1"/>
  <c r="M1" i="4"/>
  <c r="Q189" i="1"/>
  <c r="S189" i="1"/>
  <c r="T31" i="1"/>
  <c r="U31" i="1"/>
  <c r="T51" i="1"/>
  <c r="U51" i="1"/>
  <c r="G139" i="4"/>
  <c r="AS139" i="4" s="1"/>
  <c r="K11" i="4"/>
  <c r="L11" i="4" s="1"/>
  <c r="O11" i="4" s="1"/>
  <c r="AQ11" i="4" s="1"/>
  <c r="T192" i="1"/>
  <c r="U192" i="1"/>
  <c r="G53" i="4"/>
  <c r="G128" i="4"/>
  <c r="K86" i="4"/>
  <c r="L86" i="4" s="1"/>
  <c r="T207" i="1"/>
  <c r="U207" i="1"/>
  <c r="T65" i="1"/>
  <c r="U65" i="1"/>
  <c r="T61" i="1"/>
  <c r="U61" i="1"/>
  <c r="P89" i="1"/>
  <c r="K89" i="4"/>
  <c r="L89" i="4" s="1"/>
  <c r="G89" i="4"/>
  <c r="AS89" i="4" s="1"/>
  <c r="K46" i="4"/>
  <c r="L46" i="4" s="1"/>
  <c r="G46" i="4"/>
  <c r="AS46" i="4" s="1"/>
  <c r="K56" i="4"/>
  <c r="L56" i="4" s="1"/>
  <c r="G56" i="4"/>
  <c r="AS56" i="4" s="1"/>
  <c r="G35" i="4"/>
  <c r="AS35" i="4" s="1"/>
  <c r="K35" i="4"/>
  <c r="L35" i="4" s="1"/>
  <c r="K69" i="4"/>
  <c r="L69" i="4" s="1"/>
  <c r="G69" i="4"/>
  <c r="AS69" i="4" s="1"/>
  <c r="P145" i="1"/>
  <c r="G108" i="4"/>
  <c r="AS108" i="4" s="1"/>
  <c r="K108" i="4"/>
  <c r="L108" i="4" s="1"/>
  <c r="K68" i="4"/>
  <c r="L68" i="4" s="1"/>
  <c r="G68" i="4"/>
  <c r="AS68" i="4" s="1"/>
  <c r="G12" i="4"/>
  <c r="AS12" i="4" s="1"/>
  <c r="K12" i="4"/>
  <c r="L12" i="4" s="1"/>
  <c r="K109" i="4"/>
  <c r="L109" i="4" s="1"/>
  <c r="G109" i="4"/>
  <c r="AS109" i="4" s="1"/>
  <c r="F103" i="4"/>
  <c r="P155" i="1"/>
  <c r="K104" i="4"/>
  <c r="L104" i="4" s="1"/>
  <c r="G104" i="4"/>
  <c r="AS104" i="4" s="1"/>
  <c r="J25" i="4"/>
  <c r="AB25" i="4" s="1"/>
  <c r="P34" i="1"/>
  <c r="K100" i="4"/>
  <c r="L100" i="4" s="1"/>
  <c r="G100" i="4"/>
  <c r="AS100" i="4" s="1"/>
  <c r="K14" i="4"/>
  <c r="L14" i="4" s="1"/>
  <c r="O14" i="4" s="1"/>
  <c r="AQ14" i="4" s="1"/>
  <c r="X6" i="4"/>
  <c r="K47" i="4"/>
  <c r="L47" i="4" s="1"/>
  <c r="G47" i="4"/>
  <c r="AS47" i="4" s="1"/>
  <c r="G152" i="4"/>
  <c r="AS152" i="4" s="1"/>
  <c r="K152" i="4"/>
  <c r="L152" i="4" s="1"/>
  <c r="K94" i="4"/>
  <c r="L94" i="4" s="1"/>
  <c r="G94" i="4"/>
  <c r="AS94" i="4" s="1"/>
  <c r="K144" i="4"/>
  <c r="L144" i="4" s="1"/>
  <c r="G144" i="4"/>
  <c r="AS144" i="4" s="1"/>
  <c r="K13" i="4"/>
  <c r="L13" i="4" s="1"/>
  <c r="G13" i="4"/>
  <c r="AS13" i="4" s="1"/>
  <c r="K134" i="4"/>
  <c r="L134" i="4" s="1"/>
  <c r="G134" i="4"/>
  <c r="AS134" i="4" s="1"/>
  <c r="K29" i="4"/>
  <c r="L29" i="4" s="1"/>
  <c r="G29" i="4"/>
  <c r="AS29" i="4" s="1"/>
  <c r="K119" i="4"/>
  <c r="L119" i="4" s="1"/>
  <c r="G119" i="4"/>
  <c r="AS119" i="4" s="1"/>
  <c r="G42" i="4"/>
  <c r="AS42" i="4" s="1"/>
  <c r="K42" i="4"/>
  <c r="L42" i="4" s="1"/>
  <c r="K18" i="4"/>
  <c r="L18" i="4" s="1"/>
  <c r="G18" i="4"/>
  <c r="AS18" i="4" s="1"/>
  <c r="K131" i="4"/>
  <c r="L131" i="4" s="1"/>
  <c r="G131" i="4"/>
  <c r="AS131" i="4" s="1"/>
  <c r="G19" i="4"/>
  <c r="AS19" i="4" s="1"/>
  <c r="K19" i="4"/>
  <c r="L19" i="4" s="1"/>
  <c r="K36" i="4"/>
  <c r="L36" i="4" s="1"/>
  <c r="G36" i="4"/>
  <c r="AS36" i="4" s="1"/>
  <c r="G79" i="4"/>
  <c r="AS79" i="4" s="1"/>
  <c r="K79" i="4"/>
  <c r="L79" i="4" s="1"/>
  <c r="K95" i="4"/>
  <c r="L95" i="4" s="1"/>
  <c r="G95" i="4"/>
  <c r="AS95" i="4" s="1"/>
  <c r="K117" i="4"/>
  <c r="L117" i="4" s="1"/>
  <c r="G117" i="4"/>
  <c r="AS117" i="4" s="1"/>
  <c r="G28" i="4"/>
  <c r="AS28" i="4" s="1"/>
  <c r="K28" i="4"/>
  <c r="L28" i="4" s="1"/>
  <c r="K118" i="4"/>
  <c r="L118" i="4" s="1"/>
  <c r="G118" i="4"/>
  <c r="AS118" i="4" s="1"/>
  <c r="K136" i="4"/>
  <c r="L136" i="4" s="1"/>
  <c r="G136" i="4"/>
  <c r="AS136" i="4" s="1"/>
  <c r="K44" i="4"/>
  <c r="L44" i="4" s="1"/>
  <c r="G44" i="4"/>
  <c r="AS44" i="4" s="1"/>
  <c r="K115" i="4"/>
  <c r="L115" i="4" s="1"/>
  <c r="G115" i="4"/>
  <c r="AS115" i="4" s="1"/>
  <c r="G45" i="4"/>
  <c r="AS45" i="4" s="1"/>
  <c r="K45" i="4"/>
  <c r="L45" i="4" s="1"/>
  <c r="F144" i="4"/>
  <c r="P222" i="1"/>
  <c r="T6" i="4"/>
  <c r="K60" i="4"/>
  <c r="L60" i="4" s="1"/>
  <c r="G60" i="4"/>
  <c r="AS60" i="4" s="1"/>
  <c r="G72" i="4"/>
  <c r="AS72" i="4" s="1"/>
  <c r="K72" i="4"/>
  <c r="L72" i="4" s="1"/>
  <c r="G124" i="4"/>
  <c r="AS124" i="4" s="1"/>
  <c r="K124" i="4"/>
  <c r="L124" i="4" s="1"/>
  <c r="G140" i="4"/>
  <c r="AS140" i="4" s="1"/>
  <c r="K140" i="4"/>
  <c r="L140" i="4" s="1"/>
  <c r="J19" i="4"/>
  <c r="AB19" i="4" s="1"/>
  <c r="P24" i="1"/>
  <c r="K141" i="4"/>
  <c r="L141" i="4" s="1"/>
  <c r="G141" i="4"/>
  <c r="AS141" i="4" s="1"/>
  <c r="G148" i="4"/>
  <c r="AS148" i="4" s="1"/>
  <c r="K148" i="4"/>
  <c r="L148" i="4" s="1"/>
  <c r="K87" i="4"/>
  <c r="L87" i="4" s="1"/>
  <c r="G87" i="4"/>
  <c r="AS87" i="4" s="1"/>
  <c r="K101" i="4"/>
  <c r="L101" i="4" s="1"/>
  <c r="G101" i="4"/>
  <c r="AS101" i="4" s="1"/>
  <c r="G149" i="4"/>
  <c r="AS149" i="4" s="1"/>
  <c r="K149" i="4"/>
  <c r="L149" i="4" s="1"/>
  <c r="K102" i="4"/>
  <c r="L102" i="4" s="1"/>
  <c r="G102" i="4"/>
  <c r="AS102" i="4" s="1"/>
  <c r="K8" i="4"/>
  <c r="L8" i="4" s="1"/>
  <c r="O8" i="4" s="1"/>
  <c r="AQ8" i="4" s="1"/>
  <c r="G73" i="4"/>
  <c r="AS73" i="4" s="1"/>
  <c r="K73" i="4"/>
  <c r="L73" i="4" s="1"/>
  <c r="G103" i="4"/>
  <c r="AS103" i="4" s="1"/>
  <c r="K103" i="4"/>
  <c r="L103" i="4" s="1"/>
  <c r="G90" i="4"/>
  <c r="AS90" i="4" s="1"/>
  <c r="K90" i="4"/>
  <c r="L90" i="4" s="1"/>
  <c r="K7" i="4"/>
  <c r="L7" i="4" s="1"/>
  <c r="G7" i="4"/>
  <c r="AS7" i="4" s="1"/>
  <c r="G9" i="4"/>
  <c r="AS9" i="4" s="1"/>
  <c r="K9" i="4"/>
  <c r="L9" i="4" s="1"/>
  <c r="J108" i="4"/>
  <c r="AB108" i="4" s="1"/>
  <c r="P161" i="1"/>
  <c r="R161" i="1" s="1"/>
  <c r="K27" i="4"/>
  <c r="L27" i="4" s="1"/>
  <c r="G27" i="4"/>
  <c r="AS27" i="4" s="1"/>
  <c r="K50" i="4"/>
  <c r="L50" i="4" s="1"/>
  <c r="G50" i="4"/>
  <c r="AS50" i="4" s="1"/>
  <c r="K61" i="4"/>
  <c r="L61" i="4" s="1"/>
  <c r="G61" i="4"/>
  <c r="AS61" i="4" s="1"/>
  <c r="G125" i="4"/>
  <c r="AS125" i="4" s="1"/>
  <c r="K125" i="4"/>
  <c r="L125" i="4" s="1"/>
  <c r="K107" i="4"/>
  <c r="L107" i="4" s="1"/>
  <c r="G107" i="4"/>
  <c r="AS107" i="4" s="1"/>
  <c r="K17" i="4"/>
  <c r="L17" i="4" s="1"/>
  <c r="G17" i="4"/>
  <c r="AS17" i="4" s="1"/>
  <c r="G26" i="4"/>
  <c r="AS26" i="4" s="1"/>
  <c r="K26" i="4"/>
  <c r="L26" i="4" s="1"/>
  <c r="K132" i="4"/>
  <c r="L132" i="4" s="1"/>
  <c r="G132" i="4"/>
  <c r="AS132" i="4" s="1"/>
  <c r="K71" i="4"/>
  <c r="L71" i="4" s="1"/>
  <c r="G71" i="4"/>
  <c r="AS71" i="4" s="1"/>
  <c r="K88" i="4"/>
  <c r="L88" i="4" s="1"/>
  <c r="G88" i="4"/>
  <c r="AS88" i="4" s="1"/>
  <c r="K133" i="4"/>
  <c r="L133" i="4" s="1"/>
  <c r="G133" i="4"/>
  <c r="AS133" i="4" s="1"/>
  <c r="F119" i="4"/>
  <c r="P182" i="1"/>
  <c r="R182" i="1" s="1"/>
  <c r="J140" i="4"/>
  <c r="AB140" i="4" s="1"/>
  <c r="P218" i="1"/>
  <c r="J150" i="4"/>
  <c r="AB150" i="4" s="1"/>
  <c r="P234" i="1"/>
  <c r="J89" i="4"/>
  <c r="AB89" i="4" s="1"/>
  <c r="P138" i="1"/>
  <c r="F40" i="4"/>
  <c r="P62" i="1"/>
  <c r="R62" i="1" s="1"/>
  <c r="F9" i="4"/>
  <c r="P78" i="1"/>
  <c r="J107" i="4"/>
  <c r="AB107" i="4" s="1"/>
  <c r="P160" i="1"/>
  <c r="P114" i="1"/>
  <c r="P215" i="1"/>
  <c r="F60" i="4"/>
  <c r="P95" i="1"/>
  <c r="R95" i="1" s="1"/>
  <c r="F124" i="4"/>
  <c r="P191" i="1"/>
  <c r="J129" i="4"/>
  <c r="AB129" i="4" s="1"/>
  <c r="P202" i="1"/>
  <c r="R202" i="1" s="1"/>
  <c r="F36" i="4"/>
  <c r="P57" i="1"/>
  <c r="R57" i="1" s="1"/>
  <c r="J95" i="4"/>
  <c r="AB95" i="4" s="1"/>
  <c r="P146" i="1"/>
  <c r="J126" i="4"/>
  <c r="AB126" i="4" s="1"/>
  <c r="P199" i="1"/>
  <c r="R199" i="1" s="1"/>
  <c r="J23" i="4"/>
  <c r="AB23" i="4" s="1"/>
  <c r="P32" i="1"/>
  <c r="J13" i="4"/>
  <c r="AB13" i="4" s="1"/>
  <c r="P13" i="1"/>
  <c r="J73" i="4"/>
  <c r="AB73" i="4" s="1"/>
  <c r="P112" i="1"/>
  <c r="P14" i="1"/>
  <c r="R14" i="1" s="1"/>
  <c r="W6" i="4"/>
  <c r="F98" i="4"/>
  <c r="P150" i="1"/>
  <c r="F21" i="4"/>
  <c r="P29" i="1"/>
  <c r="F83" i="4"/>
  <c r="P132" i="1"/>
  <c r="P224" i="1"/>
  <c r="R224" i="1" s="1"/>
  <c r="F67" i="4"/>
  <c r="P106" i="1"/>
  <c r="G66" i="4"/>
  <c r="AS66" i="4" s="1"/>
  <c r="K139" i="4"/>
  <c r="L139" i="4" s="1"/>
  <c r="K52" i="4"/>
  <c r="L52" i="4" s="1"/>
  <c r="O52" i="4" s="1"/>
  <c r="AQ52" i="4" s="1"/>
  <c r="K127" i="4"/>
  <c r="L127" i="4" s="1"/>
  <c r="O127" i="4" s="1"/>
  <c r="AQ127" i="4" s="1"/>
  <c r="G74" i="4"/>
  <c r="AS74" i="4" s="1"/>
  <c r="K105" i="4"/>
  <c r="L105" i="4" s="1"/>
  <c r="G43" i="4"/>
  <c r="AS43" i="4" s="1"/>
  <c r="F150" i="4"/>
  <c r="P86" i="1"/>
  <c r="P177" i="1"/>
  <c r="P148" i="1"/>
  <c r="R148" i="1" s="1"/>
  <c r="J5" i="4"/>
  <c r="P11" i="1"/>
  <c r="F69" i="4"/>
  <c r="P108" i="1"/>
  <c r="J132" i="4"/>
  <c r="AB132" i="4" s="1"/>
  <c r="P205" i="1"/>
  <c r="J33" i="4"/>
  <c r="AB33" i="4" s="1"/>
  <c r="P53" i="1"/>
  <c r="J45" i="4"/>
  <c r="AB45" i="4" s="1"/>
  <c r="P71" i="1"/>
  <c r="J102" i="4"/>
  <c r="AB102" i="4" s="1"/>
  <c r="P154" i="1"/>
  <c r="F134" i="4"/>
  <c r="P208" i="1"/>
  <c r="J30" i="4"/>
  <c r="AB30" i="4" s="1"/>
  <c r="P50" i="1"/>
  <c r="F20" i="4"/>
  <c r="P25" i="1"/>
  <c r="J81" i="4"/>
  <c r="AB81" i="4" s="1"/>
  <c r="P130" i="1"/>
  <c r="F29" i="4"/>
  <c r="P42" i="1"/>
  <c r="F138" i="4"/>
  <c r="P214" i="1"/>
  <c r="P43" i="1"/>
  <c r="F91" i="4"/>
  <c r="P140" i="1"/>
  <c r="R140" i="1" s="1"/>
  <c r="F17" i="4"/>
  <c r="P20" i="1"/>
  <c r="R20" i="1" s="1"/>
  <c r="P187" i="1"/>
  <c r="R189" i="1"/>
  <c r="J6" i="4"/>
  <c r="AB6" i="4" s="1"/>
  <c r="P5" i="1"/>
  <c r="L1" i="1"/>
  <c r="P10" i="1"/>
  <c r="R10" i="1" s="1"/>
  <c r="J68" i="4"/>
  <c r="AB68" i="4" s="1"/>
  <c r="P107" i="1"/>
  <c r="J131" i="4"/>
  <c r="AB131" i="4" s="1"/>
  <c r="P204" i="1"/>
  <c r="J145" i="4"/>
  <c r="AB145" i="4" s="1"/>
  <c r="P223" i="1"/>
  <c r="F26" i="4"/>
  <c r="P35" i="1"/>
  <c r="J87" i="4"/>
  <c r="AB87" i="4" s="1"/>
  <c r="P136" i="1"/>
  <c r="P26" i="1"/>
  <c r="P159" i="1"/>
  <c r="R159" i="1" s="1"/>
  <c r="P88" i="1"/>
  <c r="R88" i="1" s="1"/>
  <c r="J117" i="4"/>
  <c r="AB117" i="4" s="1"/>
  <c r="P180" i="1"/>
  <c r="J56" i="4"/>
  <c r="AB56" i="4" s="1"/>
  <c r="P90" i="1"/>
  <c r="F106" i="4"/>
  <c r="P158" i="1"/>
  <c r="R158" i="1" s="1"/>
  <c r="J37" i="4"/>
  <c r="P59" i="1"/>
  <c r="R59" i="1" s="1"/>
  <c r="F96" i="4"/>
  <c r="P147" i="1"/>
  <c r="J82" i="4"/>
  <c r="AB82" i="4" s="1"/>
  <c r="P131" i="1"/>
  <c r="P77" i="1"/>
  <c r="F48" i="4"/>
  <c r="P75" i="1"/>
  <c r="J105" i="4"/>
  <c r="AB105" i="4" s="1"/>
  <c r="P157" i="1"/>
  <c r="J113" i="4"/>
  <c r="AB113" i="4" s="1"/>
  <c r="P175" i="1"/>
  <c r="R175" i="1" s="1"/>
  <c r="G129" i="4"/>
  <c r="AS129" i="4" s="1"/>
  <c r="G23" i="4"/>
  <c r="AS23" i="4" s="1"/>
  <c r="G38" i="4"/>
  <c r="AS38" i="4" s="1"/>
  <c r="K63" i="4"/>
  <c r="L63" i="4" s="1"/>
  <c r="G111" i="4"/>
  <c r="AS111" i="4" s="1"/>
  <c r="G145" i="4"/>
  <c r="AS145" i="4" s="1"/>
  <c r="G112" i="4"/>
  <c r="AS112" i="4" s="1"/>
  <c r="K15" i="4"/>
  <c r="L15" i="4" s="1"/>
  <c r="O15" i="4" s="1"/>
  <c r="AQ15" i="4" s="1"/>
  <c r="K91" i="4"/>
  <c r="L91" i="4" s="1"/>
  <c r="J1" i="1"/>
  <c r="R128" i="1"/>
  <c r="J123" i="4"/>
  <c r="AB123" i="4" s="1"/>
  <c r="P188" i="1"/>
  <c r="J72" i="4"/>
  <c r="AB72" i="4" s="1"/>
  <c r="P121" i="1"/>
  <c r="R121" i="1" s="1"/>
  <c r="F109" i="4"/>
  <c r="P163" i="1"/>
  <c r="J28" i="4"/>
  <c r="AB28" i="4" s="1"/>
  <c r="P41" i="1"/>
  <c r="F24" i="4"/>
  <c r="P33" i="1"/>
  <c r="J55" i="4"/>
  <c r="AB55" i="4" s="1"/>
  <c r="P85" i="1"/>
  <c r="F55" i="4"/>
  <c r="P21" i="1"/>
  <c r="R21" i="1" s="1"/>
  <c r="J78" i="4"/>
  <c r="AB78" i="4" s="1"/>
  <c r="P120" i="1"/>
  <c r="J139" i="4"/>
  <c r="AB139" i="4" s="1"/>
  <c r="P216" i="1"/>
  <c r="J49" i="4"/>
  <c r="AB49" i="4" s="1"/>
  <c r="P76" i="1"/>
  <c r="F35" i="4"/>
  <c r="P55" i="1"/>
  <c r="J47" i="4"/>
  <c r="AB47" i="4" s="1"/>
  <c r="P73" i="1"/>
  <c r="J147" i="4"/>
  <c r="AB147" i="4" s="1"/>
  <c r="P226" i="1"/>
  <c r="J61" i="4"/>
  <c r="AB61" i="4" s="1"/>
  <c r="P97" i="1"/>
  <c r="F125" i="4"/>
  <c r="P193" i="1"/>
  <c r="J90" i="4"/>
  <c r="AB90" i="4" s="1"/>
  <c r="P139" i="1"/>
  <c r="F146" i="4"/>
  <c r="P225" i="1"/>
  <c r="F46" i="4"/>
  <c r="P72" i="1"/>
  <c r="F104" i="4"/>
  <c r="P156" i="1"/>
  <c r="R156" i="1" s="1"/>
  <c r="J99" i="4"/>
  <c r="AB99" i="4" s="1"/>
  <c r="P151" i="1"/>
  <c r="J53" i="4"/>
  <c r="AB53" i="4" s="1"/>
  <c r="P83" i="1"/>
  <c r="P173" i="1"/>
  <c r="F16" i="4"/>
  <c r="P19" i="1"/>
  <c r="G86" i="4"/>
  <c r="AS86" i="4" s="1"/>
  <c r="Q6" i="4"/>
  <c r="Y6" i="4" s="1"/>
  <c r="R6" i="4"/>
  <c r="P9" i="1"/>
  <c r="R9" i="1" s="1"/>
  <c r="J58" i="4"/>
  <c r="AB58" i="4" s="1"/>
  <c r="P93" i="1"/>
  <c r="J125" i="4"/>
  <c r="AB125" i="4" s="1"/>
  <c r="F90" i="4"/>
  <c r="J86" i="4"/>
  <c r="AB86" i="4" s="1"/>
  <c r="P135" i="1"/>
  <c r="R135" i="1" s="1"/>
  <c r="J148" i="4"/>
  <c r="P228" i="1"/>
  <c r="F84" i="4"/>
  <c r="P133" i="1"/>
  <c r="J44" i="4"/>
  <c r="AB44" i="4" s="1"/>
  <c r="P70" i="1"/>
  <c r="J101" i="4"/>
  <c r="AB101" i="4" s="1"/>
  <c r="P153" i="1"/>
  <c r="F63" i="4"/>
  <c r="P102" i="1"/>
  <c r="R102" i="1" s="1"/>
  <c r="J12" i="4"/>
  <c r="AB12" i="4" s="1"/>
  <c r="P12" i="1"/>
  <c r="F71" i="4"/>
  <c r="P110" i="1"/>
  <c r="J133" i="4"/>
  <c r="AB133" i="4" s="1"/>
  <c r="P206" i="1"/>
  <c r="R206" i="1" s="1"/>
  <c r="F111" i="4"/>
  <c r="P171" i="1"/>
  <c r="F42" i="4"/>
  <c r="P68" i="1"/>
  <c r="R68" i="1" s="1"/>
  <c r="F51" i="4"/>
  <c r="P81" i="1"/>
  <c r="P169" i="1"/>
  <c r="J127" i="4"/>
  <c r="AB127" i="4" s="1"/>
  <c r="P200" i="1"/>
  <c r="F92" i="4"/>
  <c r="N92" i="4" s="1"/>
  <c r="P142" i="1"/>
  <c r="P91" i="1"/>
  <c r="F120" i="4"/>
  <c r="P184" i="1"/>
  <c r="P63" i="1"/>
  <c r="G54" i="4"/>
  <c r="AS54" i="4" s="1"/>
  <c r="G84" i="4"/>
  <c r="AS84" i="4" s="1"/>
  <c r="G82" i="4"/>
  <c r="AS82" i="4" s="1"/>
  <c r="G137" i="4"/>
  <c r="AS137" i="4" s="1"/>
  <c r="J59" i="4"/>
  <c r="AB59" i="4" s="1"/>
  <c r="P94" i="1"/>
  <c r="P23" i="1"/>
  <c r="J50" i="4"/>
  <c r="AB50" i="4" s="1"/>
  <c r="P80" i="1"/>
  <c r="F66" i="4"/>
  <c r="P105" i="1"/>
  <c r="J52" i="4"/>
  <c r="AB52" i="4" s="1"/>
  <c r="P82" i="1"/>
  <c r="J97" i="4"/>
  <c r="AB97" i="4" s="1"/>
  <c r="P149" i="1"/>
  <c r="N1" i="1"/>
  <c r="J34" i="4"/>
  <c r="AB34" i="4" s="1"/>
  <c r="P54" i="1"/>
  <c r="F94" i="4"/>
  <c r="P144" i="1"/>
  <c r="J149" i="4"/>
  <c r="AB149" i="4" s="1"/>
  <c r="P229" i="1"/>
  <c r="J121" i="4"/>
  <c r="AB121" i="4" s="1"/>
  <c r="P185" i="1"/>
  <c r="P79" i="1"/>
  <c r="R79" i="1" s="1"/>
  <c r="F54" i="4"/>
  <c r="P84" i="1"/>
  <c r="J79" i="4"/>
  <c r="AB79" i="4" s="1"/>
  <c r="P125" i="1"/>
  <c r="J141" i="4"/>
  <c r="AB141" i="4" s="1"/>
  <c r="P219" i="1"/>
  <c r="J136" i="4"/>
  <c r="AB136" i="4" s="1"/>
  <c r="P211" i="1"/>
  <c r="J85" i="4"/>
  <c r="AB85" i="4" s="1"/>
  <c r="P134" i="1"/>
  <c r="F118" i="4"/>
  <c r="P181" i="1"/>
  <c r="R181" i="1" s="1"/>
  <c r="J152" i="4"/>
  <c r="AB152" i="4" s="1"/>
  <c r="P239" i="1"/>
  <c r="R239" i="1" s="1"/>
  <c r="J7" i="4"/>
  <c r="AB7" i="4" s="1"/>
  <c r="P6" i="1"/>
  <c r="F64" i="4"/>
  <c r="P103" i="1"/>
  <c r="J128" i="4"/>
  <c r="AB128" i="4" s="1"/>
  <c r="P201" i="1"/>
  <c r="F76" i="4"/>
  <c r="P118" i="1"/>
  <c r="J16" i="4"/>
  <c r="AB16" i="4" s="1"/>
  <c r="F43" i="4"/>
  <c r="P69" i="1"/>
  <c r="J100" i="4"/>
  <c r="AB100" i="4" s="1"/>
  <c r="P152" i="1"/>
  <c r="F38" i="4"/>
  <c r="P60" i="1"/>
  <c r="R60" i="1" s="1"/>
  <c r="J77" i="4"/>
  <c r="AB77" i="4" s="1"/>
  <c r="P119" i="1"/>
  <c r="R119" i="1" s="1"/>
  <c r="P87" i="1"/>
  <c r="J115" i="4"/>
  <c r="AB115" i="4" s="1"/>
  <c r="P178" i="1"/>
  <c r="P141" i="1"/>
  <c r="J27" i="4"/>
  <c r="AB27" i="4" s="1"/>
  <c r="P36" i="1"/>
  <c r="R36" i="1" s="1"/>
  <c r="J88" i="4"/>
  <c r="AB88" i="4" s="1"/>
  <c r="P137" i="1"/>
  <c r="P231" i="1"/>
  <c r="P7" i="1"/>
  <c r="J130" i="4"/>
  <c r="AB130" i="4" s="1"/>
  <c r="P203" i="1"/>
  <c r="R203" i="1" s="1"/>
  <c r="F62" i="4"/>
  <c r="P99" i="1"/>
  <c r="F57" i="4"/>
  <c r="P92" i="1"/>
  <c r="R92" i="1" s="1"/>
  <c r="F15" i="4"/>
  <c r="P17" i="1"/>
  <c r="F74" i="4"/>
  <c r="P116" i="1"/>
  <c r="J137" i="4"/>
  <c r="P213" i="1"/>
  <c r="F112" i="4"/>
  <c r="N112" i="4" s="1"/>
  <c r="P174" i="1"/>
  <c r="F128" i="4"/>
  <c r="J76" i="4"/>
  <c r="AB76" i="4" s="1"/>
  <c r="J18" i="4"/>
  <c r="AB18" i="4" s="1"/>
  <c r="S6" i="4"/>
  <c r="J38" i="4"/>
  <c r="AB38" i="4" s="1"/>
  <c r="F141" i="4"/>
  <c r="F28" i="4"/>
  <c r="J111" i="4"/>
  <c r="AB111" i="4" s="1"/>
  <c r="J48" i="4"/>
  <c r="F89" i="4"/>
  <c r="J74" i="4"/>
  <c r="AB74" i="4" s="1"/>
  <c r="F13" i="4"/>
  <c r="J118" i="4"/>
  <c r="AB118" i="4" s="1"/>
  <c r="J21" i="4"/>
  <c r="J83" i="4"/>
  <c r="F82" i="4"/>
  <c r="F47" i="4"/>
  <c r="N47" i="4" s="1"/>
  <c r="J62" i="4"/>
  <c r="AB62" i="4" s="1"/>
  <c r="J57" i="4"/>
  <c r="AB57" i="4" s="1"/>
  <c r="J64" i="4"/>
  <c r="J15" i="4"/>
  <c r="AB15" i="4" s="1"/>
  <c r="J104" i="4"/>
  <c r="AB104" i="4" s="1"/>
  <c r="F105" i="4"/>
  <c r="F50" i="4"/>
  <c r="J144" i="4"/>
  <c r="J42" i="4"/>
  <c r="AB42" i="4" s="1"/>
  <c r="F68" i="4"/>
  <c r="F99" i="4"/>
  <c r="F95" i="4"/>
  <c r="J46" i="4"/>
  <c r="AB46" i="4" s="1"/>
  <c r="J98" i="4"/>
  <c r="J35" i="4"/>
  <c r="AB35" i="4" s="1"/>
  <c r="F73" i="4"/>
  <c r="J96" i="4"/>
  <c r="J146" i="4"/>
  <c r="AB146" i="4" s="1"/>
  <c r="F53" i="4"/>
  <c r="J60" i="4"/>
  <c r="AB60" i="4" s="1"/>
  <c r="F132" i="4"/>
  <c r="F52" i="4"/>
  <c r="J134" i="4"/>
  <c r="J67" i="4"/>
  <c r="F100" i="4"/>
  <c r="F56" i="4"/>
  <c r="F12" i="4"/>
  <c r="J51" i="4"/>
  <c r="AB51" i="4" s="1"/>
  <c r="J106" i="4"/>
  <c r="F7" i="4"/>
  <c r="F58" i="4"/>
  <c r="F139" i="4"/>
  <c r="N139" i="4" s="1"/>
  <c r="J29" i="4"/>
  <c r="F136" i="4"/>
  <c r="F147" i="4"/>
  <c r="F97" i="4"/>
  <c r="F61" i="4"/>
  <c r="J40" i="4"/>
  <c r="F30" i="4"/>
  <c r="J91" i="4"/>
  <c r="J26" i="4"/>
  <c r="AB26" i="4" s="1"/>
  <c r="F117" i="4"/>
  <c r="J20" i="4"/>
  <c r="J103" i="4"/>
  <c r="AB103" i="4" s="1"/>
  <c r="J17" i="4"/>
  <c r="F45" i="4"/>
  <c r="F149" i="4"/>
  <c r="F87" i="4"/>
  <c r="F152" i="4"/>
  <c r="F37" i="4"/>
  <c r="F23" i="4"/>
  <c r="J24" i="4"/>
  <c r="F130" i="4"/>
  <c r="J120" i="4"/>
  <c r="J9" i="4"/>
  <c r="F145" i="4"/>
  <c r="J71" i="4"/>
  <c r="AB71" i="4" s="1"/>
  <c r="J54" i="4"/>
  <c r="AB54" i="4" s="1"/>
  <c r="G6" i="4"/>
  <c r="AS6" i="4" s="1"/>
  <c r="K6" i="4"/>
  <c r="L6" i="4" s="1"/>
  <c r="O6" i="4" s="1"/>
  <c r="AQ6" i="4" s="1"/>
  <c r="K10" i="4"/>
  <c r="L10" i="4" s="1"/>
  <c r="G10" i="4"/>
  <c r="AS10" i="4" s="1"/>
  <c r="J43" i="4"/>
  <c r="J69" i="4"/>
  <c r="F129" i="4"/>
  <c r="F133" i="4"/>
  <c r="J94" i="4"/>
  <c r="AB94" i="4" s="1"/>
  <c r="F18" i="4"/>
  <c r="F101" i="4"/>
  <c r="F81" i="4"/>
  <c r="N81" i="4" s="1"/>
  <c r="F126" i="4"/>
  <c r="F88" i="4"/>
  <c r="J66" i="4"/>
  <c r="J138" i="4"/>
  <c r="F127" i="4"/>
  <c r="F85" i="4"/>
  <c r="F6" i="4"/>
  <c r="F123" i="4"/>
  <c r="N123" i="4" s="1"/>
  <c r="J36" i="4"/>
  <c r="J109" i="4"/>
  <c r="F148" i="4"/>
  <c r="F107" i="4"/>
  <c r="J63" i="4"/>
  <c r="AB63" i="4" s="1"/>
  <c r="F44" i="4"/>
  <c r="F27" i="4"/>
  <c r="F79" i="4"/>
  <c r="F34" i="4"/>
  <c r="N34" i="4" s="1"/>
  <c r="F131" i="4"/>
  <c r="J8" i="4"/>
  <c r="F86" i="4"/>
  <c r="F59" i="4"/>
  <c r="F72" i="4"/>
  <c r="F19" i="4"/>
  <c r="F78" i="4"/>
  <c r="N78" i="4" s="1"/>
  <c r="F102" i="4"/>
  <c r="N102" i="4" s="1"/>
  <c r="J84" i="4"/>
  <c r="AB84" i="4" s="1"/>
  <c r="F77" i="4"/>
  <c r="J119" i="4"/>
  <c r="AB119" i="4" s="1"/>
  <c r="J11" i="4"/>
  <c r="F140" i="4"/>
  <c r="N140" i="4" s="1"/>
  <c r="F121" i="4"/>
  <c r="N121" i="4" s="1"/>
  <c r="F115" i="4"/>
  <c r="F25" i="4"/>
  <c r="N25" i="4" s="1"/>
  <c r="N74" i="4"/>
  <c r="F108" i="4"/>
  <c r="J124" i="4"/>
  <c r="F49" i="4"/>
  <c r="J14" i="4"/>
  <c r="N80" i="4"/>
  <c r="F10" i="4"/>
  <c r="J10" i="4"/>
  <c r="AB10" i="4" s="1"/>
  <c r="N146" i="4"/>
  <c r="AA6" i="4" l="1"/>
  <c r="N82" i="4"/>
  <c r="AC103" i="4"/>
  <c r="AG103" i="4"/>
  <c r="AU103" i="4"/>
  <c r="AV103" i="4" s="1"/>
  <c r="AC38" i="4"/>
  <c r="AG38" i="4"/>
  <c r="AU38" i="4"/>
  <c r="AV38" i="4" s="1"/>
  <c r="AC52" i="4"/>
  <c r="AU52" i="4"/>
  <c r="AV52" i="4" s="1"/>
  <c r="AG52" i="4"/>
  <c r="AC58" i="4"/>
  <c r="AU58" i="4"/>
  <c r="AV58" i="4" s="1"/>
  <c r="AG58" i="4"/>
  <c r="AC119" i="4"/>
  <c r="AG119" i="4"/>
  <c r="AU119" i="4"/>
  <c r="AV119" i="4" s="1"/>
  <c r="AC54" i="4"/>
  <c r="AG54" i="4"/>
  <c r="AU54" i="4"/>
  <c r="AV54" i="4" s="1"/>
  <c r="AC146" i="4"/>
  <c r="AU146" i="4"/>
  <c r="AV146" i="4" s="1"/>
  <c r="AG146" i="4"/>
  <c r="AC57" i="4"/>
  <c r="AG57" i="4"/>
  <c r="AU57" i="4"/>
  <c r="AV57" i="4" s="1"/>
  <c r="AC74" i="4"/>
  <c r="AU74" i="4"/>
  <c r="AV74" i="4" s="1"/>
  <c r="AG74" i="4"/>
  <c r="AC18" i="4"/>
  <c r="AU18" i="4"/>
  <c r="AV18" i="4" s="1"/>
  <c r="AG18" i="4"/>
  <c r="AC130" i="4"/>
  <c r="AU130" i="4"/>
  <c r="AV130" i="4" s="1"/>
  <c r="AG130" i="4"/>
  <c r="AC100" i="4"/>
  <c r="AU100" i="4"/>
  <c r="AV100" i="4" s="1"/>
  <c r="AG100" i="4"/>
  <c r="AC53" i="4"/>
  <c r="AG53" i="4"/>
  <c r="AU53" i="4"/>
  <c r="AV53" i="4" s="1"/>
  <c r="AC147" i="4"/>
  <c r="AU147" i="4"/>
  <c r="AV147" i="4" s="1"/>
  <c r="AG147" i="4"/>
  <c r="AC139" i="4"/>
  <c r="AU139" i="4"/>
  <c r="AV139" i="4" s="1"/>
  <c r="AG139" i="4"/>
  <c r="AC123" i="4"/>
  <c r="AU123" i="4"/>
  <c r="AV123" i="4" s="1"/>
  <c r="AG123" i="4"/>
  <c r="AC30" i="4"/>
  <c r="AG30" i="4"/>
  <c r="AU30" i="4"/>
  <c r="AV30" i="4" s="1"/>
  <c r="AC33" i="4"/>
  <c r="AG33" i="4"/>
  <c r="AU33" i="4"/>
  <c r="AV33" i="4" s="1"/>
  <c r="AC13" i="4"/>
  <c r="AG13" i="4"/>
  <c r="AU13" i="4"/>
  <c r="AV13" i="4" s="1"/>
  <c r="AC89" i="4"/>
  <c r="AG89" i="4"/>
  <c r="AU89" i="4"/>
  <c r="AV89" i="4" s="1"/>
  <c r="O144" i="4"/>
  <c r="AQ144" i="4" s="1"/>
  <c r="AC51" i="4"/>
  <c r="AU51" i="4"/>
  <c r="AV51" i="4" s="1"/>
  <c r="AG51" i="4"/>
  <c r="AC49" i="4"/>
  <c r="AG49" i="4"/>
  <c r="AU49" i="4"/>
  <c r="AV49" i="4" s="1"/>
  <c r="AC12" i="4"/>
  <c r="AU12" i="4"/>
  <c r="AV12" i="4" s="1"/>
  <c r="AG12" i="4"/>
  <c r="AC71" i="4"/>
  <c r="AG71" i="4"/>
  <c r="AU71" i="4"/>
  <c r="AV71" i="4" s="1"/>
  <c r="AC26" i="4"/>
  <c r="AU26" i="4"/>
  <c r="AV26" i="4" s="1"/>
  <c r="AG26" i="4"/>
  <c r="AC42" i="4"/>
  <c r="AU42" i="4"/>
  <c r="AV42" i="4" s="1"/>
  <c r="AG42" i="4"/>
  <c r="AC62" i="4"/>
  <c r="AG62" i="4"/>
  <c r="AU62" i="4"/>
  <c r="AV62" i="4" s="1"/>
  <c r="AC76" i="4"/>
  <c r="AU76" i="4"/>
  <c r="AV76" i="4" s="1"/>
  <c r="AG76" i="4"/>
  <c r="AC115" i="4"/>
  <c r="AU115" i="4"/>
  <c r="AV115" i="4" s="1"/>
  <c r="AG115" i="4"/>
  <c r="AC85" i="4"/>
  <c r="AG85" i="4"/>
  <c r="AU85" i="4"/>
  <c r="AV85" i="4" s="1"/>
  <c r="AC131" i="4"/>
  <c r="AU131" i="4"/>
  <c r="AV131" i="4" s="1"/>
  <c r="AG131" i="4"/>
  <c r="AC118" i="4"/>
  <c r="AG118" i="4"/>
  <c r="AU118" i="4"/>
  <c r="AV118" i="4" s="1"/>
  <c r="AC59" i="4"/>
  <c r="AU59" i="4"/>
  <c r="AV59" i="4" s="1"/>
  <c r="AG59" i="4"/>
  <c r="AC79" i="4"/>
  <c r="AG79" i="4"/>
  <c r="AU79" i="4"/>
  <c r="AV79" i="4" s="1"/>
  <c r="AC19" i="4"/>
  <c r="AU19" i="4"/>
  <c r="AV19" i="4" s="1"/>
  <c r="AG19" i="4"/>
  <c r="AC84" i="4"/>
  <c r="AU84" i="4"/>
  <c r="AV84" i="4" s="1"/>
  <c r="AG84" i="4"/>
  <c r="N145" i="4"/>
  <c r="AC34" i="4"/>
  <c r="AU34" i="4"/>
  <c r="AV34" i="4" s="1"/>
  <c r="AG34" i="4"/>
  <c r="AC127" i="4"/>
  <c r="AG127" i="4"/>
  <c r="AU127" i="4"/>
  <c r="AV127" i="4" s="1"/>
  <c r="AC99" i="4"/>
  <c r="AU99" i="4"/>
  <c r="AV99" i="4" s="1"/>
  <c r="AG99" i="4"/>
  <c r="AC90" i="4"/>
  <c r="AU90" i="4"/>
  <c r="AV90" i="4" s="1"/>
  <c r="AG90" i="4"/>
  <c r="AC47" i="4"/>
  <c r="AG47" i="4"/>
  <c r="AU47" i="4"/>
  <c r="AV47" i="4" s="1"/>
  <c r="AC78" i="4"/>
  <c r="AG78" i="4"/>
  <c r="AU78" i="4"/>
  <c r="AV78" i="4" s="1"/>
  <c r="AC28" i="4"/>
  <c r="AU28" i="4"/>
  <c r="AV28" i="4" s="1"/>
  <c r="AG28" i="4"/>
  <c r="AC132" i="4"/>
  <c r="AU132" i="4"/>
  <c r="AV132" i="4" s="1"/>
  <c r="AG132" i="4"/>
  <c r="AC23" i="4"/>
  <c r="AG23" i="4"/>
  <c r="AU23" i="4"/>
  <c r="AV23" i="4" s="1"/>
  <c r="AC129" i="4"/>
  <c r="AG129" i="4"/>
  <c r="AU129" i="4"/>
  <c r="AV129" i="4" s="1"/>
  <c r="AC107" i="4"/>
  <c r="AU107" i="4"/>
  <c r="AV107" i="4" s="1"/>
  <c r="AG107" i="4"/>
  <c r="AC150" i="4"/>
  <c r="AG150" i="4"/>
  <c r="AU150" i="4"/>
  <c r="AV150" i="4" s="1"/>
  <c r="O148" i="4"/>
  <c r="AQ148" i="4" s="1"/>
  <c r="O124" i="4"/>
  <c r="AQ124" i="4" s="1"/>
  <c r="O51" i="4"/>
  <c r="AQ51" i="4" s="1"/>
  <c r="O146" i="4"/>
  <c r="AQ146" i="4" s="1"/>
  <c r="AC27" i="4"/>
  <c r="AU27" i="4"/>
  <c r="AV27" i="4" s="1"/>
  <c r="AG27" i="4"/>
  <c r="AC72" i="4"/>
  <c r="AU72" i="4"/>
  <c r="AV72" i="4" s="1"/>
  <c r="AG72" i="4"/>
  <c r="AC94" i="4"/>
  <c r="AG94" i="4"/>
  <c r="AU94" i="4"/>
  <c r="AV94" i="4" s="1"/>
  <c r="AC128" i="4"/>
  <c r="AG128" i="4"/>
  <c r="AU128" i="4"/>
  <c r="AV128" i="4" s="1"/>
  <c r="AC145" i="4"/>
  <c r="AG145" i="4"/>
  <c r="AU145" i="4"/>
  <c r="AV145" i="4" s="1"/>
  <c r="AC10" i="4"/>
  <c r="AU10" i="4"/>
  <c r="AV10" i="4" s="1"/>
  <c r="AG10" i="4"/>
  <c r="N58" i="4"/>
  <c r="AC35" i="4"/>
  <c r="AU35" i="4"/>
  <c r="AV35" i="4" s="1"/>
  <c r="AG35" i="4"/>
  <c r="AC111" i="4"/>
  <c r="AG111" i="4"/>
  <c r="AU111" i="4"/>
  <c r="AV111" i="4" s="1"/>
  <c r="AC16" i="4"/>
  <c r="AG16" i="4"/>
  <c r="AU16" i="4"/>
  <c r="AV16" i="4" s="1"/>
  <c r="AC7" i="4"/>
  <c r="AG7" i="4"/>
  <c r="AU7" i="4"/>
  <c r="AV7" i="4" s="1"/>
  <c r="AC136" i="4"/>
  <c r="AU136" i="4"/>
  <c r="AV136" i="4" s="1"/>
  <c r="AG136" i="4"/>
  <c r="AC50" i="4"/>
  <c r="AU50" i="4"/>
  <c r="AV50" i="4" s="1"/>
  <c r="AG50" i="4"/>
  <c r="AC133" i="4"/>
  <c r="AG133" i="4"/>
  <c r="AU133" i="4"/>
  <c r="AV133" i="4" s="1"/>
  <c r="AC101" i="4"/>
  <c r="AG101" i="4"/>
  <c r="AU101" i="4"/>
  <c r="AV101" i="4" s="1"/>
  <c r="AC86" i="4"/>
  <c r="AG86" i="4"/>
  <c r="AU86" i="4"/>
  <c r="AV86" i="4" s="1"/>
  <c r="O91" i="4"/>
  <c r="AQ91" i="4" s="1"/>
  <c r="AC87" i="4"/>
  <c r="AG87" i="4"/>
  <c r="AU87" i="4"/>
  <c r="AV87" i="4" s="1"/>
  <c r="AC68" i="4"/>
  <c r="AU68" i="4"/>
  <c r="AV68" i="4" s="1"/>
  <c r="AG68" i="4"/>
  <c r="Z6" i="4"/>
  <c r="O24" i="4"/>
  <c r="AQ24" i="4" s="1"/>
  <c r="AS24" i="4"/>
  <c r="AV92" i="4"/>
  <c r="AC61" i="4"/>
  <c r="AG61" i="4"/>
  <c r="AU61" i="4"/>
  <c r="AV61" i="4" s="1"/>
  <c r="AC63" i="4"/>
  <c r="AG63" i="4"/>
  <c r="AU63" i="4"/>
  <c r="AV63" i="4" s="1"/>
  <c r="AC105" i="4"/>
  <c r="AG105" i="4"/>
  <c r="AU105" i="4"/>
  <c r="AV105" i="4" s="1"/>
  <c r="N52" i="4"/>
  <c r="N105" i="4"/>
  <c r="AC88" i="4"/>
  <c r="AU88" i="4"/>
  <c r="AV88" i="4" s="1"/>
  <c r="AG88" i="4"/>
  <c r="AC77" i="4"/>
  <c r="AG77" i="4"/>
  <c r="AU77" i="4"/>
  <c r="AV77" i="4" s="1"/>
  <c r="AC121" i="4"/>
  <c r="AG121" i="4"/>
  <c r="AU121" i="4"/>
  <c r="AV121" i="4" s="1"/>
  <c r="AC82" i="4"/>
  <c r="AU82" i="4"/>
  <c r="AV82" i="4" s="1"/>
  <c r="AG82" i="4"/>
  <c r="AC56" i="4"/>
  <c r="AG56" i="4"/>
  <c r="AU56" i="4"/>
  <c r="AV56" i="4" s="1"/>
  <c r="AC81" i="4"/>
  <c r="AG81" i="4"/>
  <c r="AU81" i="4"/>
  <c r="AV81" i="4" s="1"/>
  <c r="AC102" i="4"/>
  <c r="AG102" i="4"/>
  <c r="AU102" i="4"/>
  <c r="AV102" i="4" s="1"/>
  <c r="AC126" i="4"/>
  <c r="AG126" i="4"/>
  <c r="AU126" i="4"/>
  <c r="AV126" i="4" s="1"/>
  <c r="AC140" i="4"/>
  <c r="AU140" i="4"/>
  <c r="AV140" i="4" s="1"/>
  <c r="AG140" i="4"/>
  <c r="AC25" i="4"/>
  <c r="AG25" i="4"/>
  <c r="AU25" i="4"/>
  <c r="AV25" i="4" s="1"/>
  <c r="O128" i="4"/>
  <c r="AQ128" i="4" s="1"/>
  <c r="AS128" i="4"/>
  <c r="O49" i="4"/>
  <c r="AQ49" i="4" s="1"/>
  <c r="AS49" i="4"/>
  <c r="AC15" i="4"/>
  <c r="AG15" i="4"/>
  <c r="AU15" i="4"/>
  <c r="AV15" i="4" s="1"/>
  <c r="AC149" i="4"/>
  <c r="AG149" i="4"/>
  <c r="AU149" i="4"/>
  <c r="AV149" i="4" s="1"/>
  <c r="AC6" i="4"/>
  <c r="AG6" i="4"/>
  <c r="AU6" i="4"/>
  <c r="AV6" i="4" s="1"/>
  <c r="N6" i="4"/>
  <c r="AC46" i="4"/>
  <c r="AG46" i="4"/>
  <c r="AU46" i="4"/>
  <c r="AV46" i="4" s="1"/>
  <c r="AC104" i="4"/>
  <c r="AU104" i="4"/>
  <c r="AV104" i="4" s="1"/>
  <c r="AG104" i="4"/>
  <c r="AC152" i="4"/>
  <c r="AU152" i="4"/>
  <c r="AV152" i="4" s="1"/>
  <c r="AG152" i="4"/>
  <c r="AC141" i="4"/>
  <c r="AG141" i="4"/>
  <c r="AU141" i="4"/>
  <c r="AV141" i="4" s="1"/>
  <c r="AC97" i="4"/>
  <c r="AG97" i="4"/>
  <c r="AU97" i="4"/>
  <c r="AV97" i="4" s="1"/>
  <c r="AC44" i="4"/>
  <c r="AU44" i="4"/>
  <c r="AV44" i="4" s="1"/>
  <c r="AG44" i="4"/>
  <c r="AC125" i="4"/>
  <c r="AG125" i="4"/>
  <c r="AU125" i="4"/>
  <c r="AV125" i="4" s="1"/>
  <c r="AC113" i="4"/>
  <c r="AG113" i="4"/>
  <c r="AU113" i="4"/>
  <c r="AV113" i="4" s="1"/>
  <c r="O125" i="4"/>
  <c r="AQ125" i="4" s="1"/>
  <c r="O53" i="4"/>
  <c r="AQ53" i="4" s="1"/>
  <c r="AS53" i="4"/>
  <c r="O20" i="4"/>
  <c r="AQ20" i="4" s="1"/>
  <c r="AS20" i="4"/>
  <c r="AV112" i="4"/>
  <c r="AC60" i="4"/>
  <c r="AU60" i="4"/>
  <c r="AV60" i="4" s="1"/>
  <c r="AG60" i="4"/>
  <c r="AC55" i="4"/>
  <c r="AG55" i="4"/>
  <c r="AU55" i="4"/>
  <c r="AV55" i="4" s="1"/>
  <c r="AC117" i="4"/>
  <c r="AG117" i="4"/>
  <c r="AU117" i="4"/>
  <c r="AV117" i="4" s="1"/>
  <c r="AC45" i="4"/>
  <c r="AG45" i="4"/>
  <c r="AU45" i="4"/>
  <c r="AV45" i="4" s="1"/>
  <c r="AC73" i="4"/>
  <c r="AG73" i="4"/>
  <c r="AU73" i="4"/>
  <c r="AV73" i="4" s="1"/>
  <c r="AC95" i="4"/>
  <c r="AG95" i="4"/>
  <c r="AU95" i="4"/>
  <c r="AV95" i="4" s="1"/>
  <c r="AC108" i="4"/>
  <c r="AU108" i="4"/>
  <c r="AV108" i="4" s="1"/>
  <c r="AG108" i="4"/>
  <c r="N59" i="4"/>
  <c r="O78" i="4"/>
  <c r="AQ78" i="4" s="1"/>
  <c r="N117" i="4"/>
  <c r="O63" i="4"/>
  <c r="AQ63" i="4" s="1"/>
  <c r="O133" i="4"/>
  <c r="AQ133" i="4" s="1"/>
  <c r="O61" i="4"/>
  <c r="AQ61" i="4" s="1"/>
  <c r="O44" i="4"/>
  <c r="AQ44" i="4" s="1"/>
  <c r="O117" i="4"/>
  <c r="AQ117" i="4" s="1"/>
  <c r="O119" i="4"/>
  <c r="AQ119" i="4" s="1"/>
  <c r="O57" i="4"/>
  <c r="AQ57" i="4" s="1"/>
  <c r="O129" i="4"/>
  <c r="AQ129" i="4" s="1"/>
  <c r="N73" i="4"/>
  <c r="O30" i="4"/>
  <c r="AQ30" i="4" s="1"/>
  <c r="O105" i="4"/>
  <c r="AQ105" i="4" s="1"/>
  <c r="O149" i="4"/>
  <c r="AQ149" i="4" s="1"/>
  <c r="O72" i="4"/>
  <c r="AQ72" i="4" s="1"/>
  <c r="O35" i="4"/>
  <c r="AQ35" i="4" s="1"/>
  <c r="O85" i="4"/>
  <c r="AQ85" i="4" s="1"/>
  <c r="O115" i="4"/>
  <c r="AQ115" i="4" s="1"/>
  <c r="O36" i="4"/>
  <c r="AQ36" i="4" s="1"/>
  <c r="O13" i="4"/>
  <c r="AQ13" i="4" s="1"/>
  <c r="O47" i="4"/>
  <c r="AQ47" i="4" s="1"/>
  <c r="O104" i="4"/>
  <c r="AQ104" i="4" s="1"/>
  <c r="O68" i="4"/>
  <c r="AQ68" i="4" s="1"/>
  <c r="O64" i="4"/>
  <c r="AQ64" i="4" s="1"/>
  <c r="N131" i="4"/>
  <c r="N33" i="4"/>
  <c r="O77" i="4"/>
  <c r="AQ77" i="4" s="1"/>
  <c r="O130" i="4"/>
  <c r="AQ130" i="4" s="1"/>
  <c r="O150" i="4"/>
  <c r="AQ150" i="4" s="1"/>
  <c r="N57" i="4"/>
  <c r="O88" i="4"/>
  <c r="AQ88" i="4" s="1"/>
  <c r="O17" i="4"/>
  <c r="AQ17" i="4" s="1"/>
  <c r="O50" i="4"/>
  <c r="AQ50" i="4" s="1"/>
  <c r="O74" i="4"/>
  <c r="AQ74" i="4" s="1"/>
  <c r="O66" i="4"/>
  <c r="AQ66" i="4" s="1"/>
  <c r="O16" i="4"/>
  <c r="AQ16" i="4" s="1"/>
  <c r="O40" i="4"/>
  <c r="AQ40" i="4" s="1"/>
  <c r="O33" i="4"/>
  <c r="AQ33" i="4" s="1"/>
  <c r="O90" i="4"/>
  <c r="AQ90" i="4" s="1"/>
  <c r="O45" i="4"/>
  <c r="AQ45" i="4" s="1"/>
  <c r="O79" i="4"/>
  <c r="AQ79" i="4" s="1"/>
  <c r="O152" i="4"/>
  <c r="AQ152" i="4" s="1"/>
  <c r="O12" i="4"/>
  <c r="AQ12" i="4" s="1"/>
  <c r="O46" i="4"/>
  <c r="AQ46" i="4" s="1"/>
  <c r="O87" i="4"/>
  <c r="AQ87" i="4" s="1"/>
  <c r="N28" i="4"/>
  <c r="O21" i="4"/>
  <c r="AQ21" i="4" s="1"/>
  <c r="O139" i="4"/>
  <c r="AQ139" i="4" s="1"/>
  <c r="O9" i="4"/>
  <c r="AQ9" i="4" s="1"/>
  <c r="O73" i="4"/>
  <c r="AQ73" i="4" s="1"/>
  <c r="O101" i="4"/>
  <c r="AQ101" i="4" s="1"/>
  <c r="O60" i="4"/>
  <c r="AQ60" i="4" s="1"/>
  <c r="O19" i="4"/>
  <c r="AQ19" i="4" s="1"/>
  <c r="O108" i="4"/>
  <c r="AQ108" i="4" s="1"/>
  <c r="O56" i="4"/>
  <c r="AQ56" i="4" s="1"/>
  <c r="O99" i="4"/>
  <c r="AQ99" i="4" s="1"/>
  <c r="O92" i="4"/>
  <c r="AQ92" i="4" s="1"/>
  <c r="O25" i="4"/>
  <c r="AQ25" i="4" s="1"/>
  <c r="O111" i="4"/>
  <c r="AQ111" i="4" s="1"/>
  <c r="N44" i="4"/>
  <c r="O10" i="4"/>
  <c r="AQ10" i="4" s="1"/>
  <c r="O140" i="4"/>
  <c r="AQ140" i="4" s="1"/>
  <c r="O106" i="4"/>
  <c r="AQ106" i="4" s="1"/>
  <c r="O138" i="4"/>
  <c r="AQ138" i="4" s="1"/>
  <c r="O48" i="4"/>
  <c r="AQ48" i="4" s="1"/>
  <c r="O34" i="4"/>
  <c r="AQ34" i="4" s="1"/>
  <c r="O96" i="4"/>
  <c r="AQ96" i="4" s="1"/>
  <c r="O37" i="4"/>
  <c r="AQ37" i="4" s="1"/>
  <c r="O147" i="4"/>
  <c r="AQ147" i="4" s="1"/>
  <c r="O126" i="4"/>
  <c r="AQ126" i="4" s="1"/>
  <c r="O136" i="4"/>
  <c r="AQ136" i="4" s="1"/>
  <c r="O29" i="4"/>
  <c r="AQ29" i="4" s="1"/>
  <c r="O109" i="4"/>
  <c r="AQ109" i="4" s="1"/>
  <c r="O43" i="4"/>
  <c r="AQ43" i="4" s="1"/>
  <c r="O71" i="4"/>
  <c r="AQ71" i="4" s="1"/>
  <c r="O107" i="4"/>
  <c r="AQ107" i="4" s="1"/>
  <c r="O27" i="4"/>
  <c r="AQ27" i="4" s="1"/>
  <c r="O102" i="4"/>
  <c r="AQ102" i="4" s="1"/>
  <c r="O69" i="4"/>
  <c r="AQ69" i="4" s="1"/>
  <c r="O89" i="4"/>
  <c r="AQ89" i="4" s="1"/>
  <c r="O86" i="4"/>
  <c r="AQ86" i="4" s="1"/>
  <c r="O98" i="4"/>
  <c r="AQ98" i="4" s="1"/>
  <c r="O76" i="4"/>
  <c r="AQ76" i="4" s="1"/>
  <c r="O54" i="4"/>
  <c r="AQ54" i="4" s="1"/>
  <c r="O97" i="4"/>
  <c r="AQ97" i="4" s="1"/>
  <c r="O118" i="4"/>
  <c r="AQ118" i="4" s="1"/>
  <c r="O18" i="4"/>
  <c r="AQ18" i="4" s="1"/>
  <c r="O134" i="4"/>
  <c r="AQ134" i="4" s="1"/>
  <c r="O62" i="4"/>
  <c r="AQ62" i="4" s="1"/>
  <c r="O23" i="4"/>
  <c r="AQ23" i="4" s="1"/>
  <c r="O81" i="4"/>
  <c r="AQ81" i="4" s="1"/>
  <c r="O67" i="4"/>
  <c r="AQ67" i="4" s="1"/>
  <c r="O120" i="4"/>
  <c r="AQ120" i="4" s="1"/>
  <c r="O112" i="4"/>
  <c r="AQ112" i="4" s="1"/>
  <c r="O131" i="4"/>
  <c r="AQ131" i="4" s="1"/>
  <c r="O94" i="4"/>
  <c r="AQ94" i="4" s="1"/>
  <c r="O145" i="4"/>
  <c r="AQ145" i="4" s="1"/>
  <c r="N76" i="4"/>
  <c r="N87" i="4"/>
  <c r="N128" i="4"/>
  <c r="O132" i="4"/>
  <c r="AQ132" i="4" s="1"/>
  <c r="O103" i="4"/>
  <c r="AQ103" i="4" s="1"/>
  <c r="O141" i="4"/>
  <c r="AQ141" i="4" s="1"/>
  <c r="O28" i="4"/>
  <c r="AQ28" i="4" s="1"/>
  <c r="O42" i="4"/>
  <c r="AQ42" i="4" s="1"/>
  <c r="O58" i="4"/>
  <c r="AQ58" i="4" s="1"/>
  <c r="O82" i="4"/>
  <c r="AQ82" i="4" s="1"/>
  <c r="O55" i="4"/>
  <c r="AQ55" i="4" s="1"/>
  <c r="O59" i="4"/>
  <c r="AQ59" i="4" s="1"/>
  <c r="O7" i="4"/>
  <c r="AQ7" i="4" s="1"/>
  <c r="O95" i="4"/>
  <c r="AQ95" i="4" s="1"/>
  <c r="O100" i="4"/>
  <c r="AQ100" i="4" s="1"/>
  <c r="O113" i="4"/>
  <c r="AQ113" i="4" s="1"/>
  <c r="O83" i="4"/>
  <c r="AQ83" i="4" s="1"/>
  <c r="N115" i="4"/>
  <c r="N79" i="4"/>
  <c r="N149" i="4"/>
  <c r="O26" i="4"/>
  <c r="AQ26" i="4" s="1"/>
  <c r="O38" i="4"/>
  <c r="AQ38" i="4" s="1"/>
  <c r="O84" i="4"/>
  <c r="AQ84" i="4" s="1"/>
  <c r="O137" i="4"/>
  <c r="AQ137" i="4" s="1"/>
  <c r="N45" i="4"/>
  <c r="N95" i="4"/>
  <c r="T52" i="1"/>
  <c r="U52" i="1"/>
  <c r="U210" i="1"/>
  <c r="T210" i="1"/>
  <c r="T227" i="1"/>
  <c r="U227" i="1"/>
  <c r="U230" i="1"/>
  <c r="T230" i="1"/>
  <c r="L1" i="4"/>
  <c r="T58" i="1"/>
  <c r="U58" i="1"/>
  <c r="N18" i="4"/>
  <c r="N103" i="4"/>
  <c r="N86" i="4"/>
  <c r="N107" i="4"/>
  <c r="N147" i="4"/>
  <c r="N53" i="4"/>
  <c r="T74" i="1"/>
  <c r="U74" i="1"/>
  <c r="T104" i="1"/>
  <c r="U104" i="1"/>
  <c r="N77" i="4"/>
  <c r="N129" i="4"/>
  <c r="T30" i="1"/>
  <c r="U30" i="1"/>
  <c r="T236" i="1"/>
  <c r="U236" i="1"/>
  <c r="N88" i="4"/>
  <c r="N54" i="4"/>
  <c r="N150" i="4"/>
  <c r="N50" i="4"/>
  <c r="T109" i="1"/>
  <c r="U109" i="1"/>
  <c r="N144" i="4"/>
  <c r="AB144" i="4"/>
  <c r="N36" i="4"/>
  <c r="AB36" i="4"/>
  <c r="N14" i="4"/>
  <c r="AB14" i="4"/>
  <c r="N19" i="4"/>
  <c r="N27" i="4"/>
  <c r="N120" i="4"/>
  <c r="AB120" i="4"/>
  <c r="N40" i="4"/>
  <c r="AB40" i="4"/>
  <c r="N98" i="4"/>
  <c r="AB98" i="4"/>
  <c r="N83" i="4"/>
  <c r="AB83" i="4"/>
  <c r="N113" i="4"/>
  <c r="N148" i="4"/>
  <c r="AB148" i="4"/>
  <c r="N134" i="4"/>
  <c r="AB134" i="4"/>
  <c r="N55" i="4"/>
  <c r="N101" i="4"/>
  <c r="N17" i="4"/>
  <c r="AB17" i="4"/>
  <c r="N106" i="4"/>
  <c r="AB106" i="4"/>
  <c r="N132" i="4"/>
  <c r="N21" i="4"/>
  <c r="AB21" i="4"/>
  <c r="N37" i="4"/>
  <c r="AB37" i="4"/>
  <c r="N67" i="4"/>
  <c r="AB67" i="4"/>
  <c r="N11" i="4"/>
  <c r="AB11" i="4"/>
  <c r="N48" i="4"/>
  <c r="AB48" i="4"/>
  <c r="N85" i="4"/>
  <c r="N24" i="4"/>
  <c r="AB24" i="4"/>
  <c r="N38" i="4"/>
  <c r="N12" i="4"/>
  <c r="N64" i="4"/>
  <c r="AB64" i="4"/>
  <c r="N69" i="4"/>
  <c r="AB69" i="4"/>
  <c r="N43" i="4"/>
  <c r="AB43" i="4"/>
  <c r="N124" i="4"/>
  <c r="AB124" i="4"/>
  <c r="N137" i="4"/>
  <c r="AB137" i="4"/>
  <c r="N90" i="4"/>
  <c r="N20" i="4"/>
  <c r="AB20" i="4"/>
  <c r="N99" i="4"/>
  <c r="N118" i="4"/>
  <c r="N133" i="4"/>
  <c r="N8" i="4"/>
  <c r="AB8" i="4"/>
  <c r="N138" i="4"/>
  <c r="AB138" i="4"/>
  <c r="N125" i="4"/>
  <c r="N109" i="4"/>
  <c r="AB109" i="4"/>
  <c r="N91" i="4"/>
  <c r="AB91" i="4"/>
  <c r="N9" i="4"/>
  <c r="AB9" i="4"/>
  <c r="N108" i="4"/>
  <c r="N56" i="4"/>
  <c r="N66" i="4"/>
  <c r="AB66" i="4"/>
  <c r="N29" i="4"/>
  <c r="AB29" i="4"/>
  <c r="N96" i="4"/>
  <c r="AB96" i="4"/>
  <c r="N89" i="4"/>
  <c r="N16" i="4"/>
  <c r="N60" i="4"/>
  <c r="N35" i="4"/>
  <c r="N61" i="4"/>
  <c r="N63" i="4"/>
  <c r="N127" i="4"/>
  <c r="N23" i="4"/>
  <c r="N13" i="4"/>
  <c r="N84" i="4"/>
  <c r="N26" i="4"/>
  <c r="N62" i="4"/>
  <c r="N51" i="4"/>
  <c r="N15" i="4"/>
  <c r="Q213" i="1"/>
  <c r="S213" i="1"/>
  <c r="Q231" i="1"/>
  <c r="S231" i="1"/>
  <c r="Q152" i="1"/>
  <c r="S152" i="1"/>
  <c r="Q211" i="1"/>
  <c r="S211" i="1"/>
  <c r="Q79" i="1"/>
  <c r="S79" i="1"/>
  <c r="Q23" i="1"/>
  <c r="S23" i="1"/>
  <c r="Q184" i="1"/>
  <c r="S184" i="1"/>
  <c r="Q81" i="1"/>
  <c r="S81" i="1"/>
  <c r="Q93" i="1"/>
  <c r="S93" i="1"/>
  <c r="Q73" i="1"/>
  <c r="S73" i="1"/>
  <c r="Q33" i="1"/>
  <c r="S33" i="1"/>
  <c r="Q175" i="1"/>
  <c r="S175" i="1"/>
  <c r="Q131" i="1"/>
  <c r="S131" i="1"/>
  <c r="Q159" i="1"/>
  <c r="S159" i="1"/>
  <c r="Q86" i="1"/>
  <c r="S86" i="1"/>
  <c r="Q29" i="1"/>
  <c r="S29" i="1"/>
  <c r="Q112" i="1"/>
  <c r="S112" i="1"/>
  <c r="Q160" i="1"/>
  <c r="S160" i="1"/>
  <c r="Q138" i="1"/>
  <c r="S138" i="1"/>
  <c r="Q99" i="1"/>
  <c r="S99" i="1"/>
  <c r="Q137" i="1"/>
  <c r="S137" i="1"/>
  <c r="Q87" i="1"/>
  <c r="S87" i="1"/>
  <c r="Q103" i="1"/>
  <c r="S103" i="1"/>
  <c r="Q54" i="1"/>
  <c r="S54" i="1"/>
  <c r="Q82" i="1"/>
  <c r="S82" i="1"/>
  <c r="Q94" i="1"/>
  <c r="S94" i="1"/>
  <c r="Q228" i="1"/>
  <c r="S228" i="1"/>
  <c r="Q173" i="1"/>
  <c r="S173" i="1"/>
  <c r="Q193" i="1"/>
  <c r="S193" i="1"/>
  <c r="Q120" i="1"/>
  <c r="S120" i="1"/>
  <c r="Q204" i="1"/>
  <c r="S204" i="1"/>
  <c r="Q130" i="1"/>
  <c r="S130" i="1"/>
  <c r="Q154" i="1"/>
  <c r="S154" i="1"/>
  <c r="Q108" i="1"/>
  <c r="S108" i="1"/>
  <c r="Q106" i="1"/>
  <c r="S106" i="1"/>
  <c r="Q146" i="1"/>
  <c r="S146" i="1"/>
  <c r="Q191" i="1"/>
  <c r="S191" i="1"/>
  <c r="Q24" i="1"/>
  <c r="S24" i="1"/>
  <c r="N136" i="4"/>
  <c r="Q116" i="1"/>
  <c r="S116" i="1"/>
  <c r="Q119" i="1"/>
  <c r="S119" i="1"/>
  <c r="Q69" i="1"/>
  <c r="S69" i="1"/>
  <c r="R103" i="1"/>
  <c r="Q181" i="1"/>
  <c r="S181" i="1"/>
  <c r="Q219" i="1"/>
  <c r="S219" i="1"/>
  <c r="Q185" i="1"/>
  <c r="S185" i="1"/>
  <c r="R54" i="1"/>
  <c r="R82" i="1"/>
  <c r="Q91" i="1"/>
  <c r="S91" i="1"/>
  <c r="Q110" i="1"/>
  <c r="S110" i="1"/>
  <c r="Q153" i="1"/>
  <c r="S153" i="1"/>
  <c r="Q9" i="1"/>
  <c r="S9" i="1"/>
  <c r="R173" i="1"/>
  <c r="Q72" i="1"/>
  <c r="S72" i="1"/>
  <c r="R193" i="1"/>
  <c r="Q55" i="1"/>
  <c r="S55" i="1"/>
  <c r="Q41" i="1"/>
  <c r="S41" i="1"/>
  <c r="Q188" i="1"/>
  <c r="S188" i="1"/>
  <c r="Q147" i="1"/>
  <c r="S147" i="1"/>
  <c r="Q90" i="1"/>
  <c r="S90" i="1"/>
  <c r="Q26" i="1"/>
  <c r="S26" i="1"/>
  <c r="R204" i="1"/>
  <c r="Q5" i="1"/>
  <c r="S5" i="1"/>
  <c r="P1" i="1"/>
  <c r="Q140" i="1"/>
  <c r="S140" i="1"/>
  <c r="Q150" i="1"/>
  <c r="S150" i="1"/>
  <c r="Q13" i="1"/>
  <c r="S13" i="1"/>
  <c r="Q78" i="1"/>
  <c r="S78" i="1"/>
  <c r="Q234" i="1"/>
  <c r="S234" i="1"/>
  <c r="Q155" i="1"/>
  <c r="S155" i="1"/>
  <c r="T127" i="1"/>
  <c r="U127" i="1"/>
  <c r="T128" i="1"/>
  <c r="U128" i="1"/>
  <c r="N152" i="4"/>
  <c r="N100" i="4"/>
  <c r="N42" i="4"/>
  <c r="Q203" i="1"/>
  <c r="S203" i="1"/>
  <c r="Q142" i="1"/>
  <c r="S142" i="1"/>
  <c r="Q68" i="1"/>
  <c r="S68" i="1"/>
  <c r="R110" i="1"/>
  <c r="R153" i="1"/>
  <c r="Q135" i="1"/>
  <c r="S135" i="1"/>
  <c r="Q83" i="1"/>
  <c r="S83" i="1"/>
  <c r="Q21" i="1"/>
  <c r="S21" i="1"/>
  <c r="R188" i="1"/>
  <c r="Q157" i="1"/>
  <c r="S157" i="1"/>
  <c r="Q136" i="1"/>
  <c r="S136" i="1"/>
  <c r="Q25" i="1"/>
  <c r="S25" i="1"/>
  <c r="Q71" i="1"/>
  <c r="S71" i="1"/>
  <c r="Q11" i="1"/>
  <c r="S11" i="1"/>
  <c r="Q224" i="1"/>
  <c r="S224" i="1"/>
  <c r="R150" i="1"/>
  <c r="R78" i="1"/>
  <c r="Q17" i="1"/>
  <c r="S17" i="1"/>
  <c r="Q36" i="1"/>
  <c r="S36" i="1"/>
  <c r="Q6" i="1"/>
  <c r="S6" i="1"/>
  <c r="Q125" i="1"/>
  <c r="S125" i="1"/>
  <c r="Q229" i="1"/>
  <c r="S229" i="1"/>
  <c r="Q105" i="1"/>
  <c r="S105" i="1"/>
  <c r="Q225" i="1"/>
  <c r="S225" i="1"/>
  <c r="Q97" i="1"/>
  <c r="S97" i="1"/>
  <c r="Q76" i="1"/>
  <c r="S76" i="1"/>
  <c r="Q163" i="1"/>
  <c r="S163" i="1"/>
  <c r="Q180" i="1"/>
  <c r="S180" i="1"/>
  <c r="Q107" i="1"/>
  <c r="S107" i="1"/>
  <c r="Q43" i="1"/>
  <c r="S43" i="1"/>
  <c r="Q32" i="1"/>
  <c r="S32" i="1"/>
  <c r="Q57" i="1"/>
  <c r="S57" i="1"/>
  <c r="Q95" i="1"/>
  <c r="S95" i="1"/>
  <c r="Q218" i="1"/>
  <c r="S218" i="1"/>
  <c r="Q222" i="1"/>
  <c r="S222" i="1"/>
  <c r="Q145" i="1"/>
  <c r="S145" i="1"/>
  <c r="Q174" i="1"/>
  <c r="S174" i="1"/>
  <c r="Q118" i="1"/>
  <c r="S118" i="1"/>
  <c r="R6" i="1"/>
  <c r="Q134" i="1"/>
  <c r="S134" i="1"/>
  <c r="R229" i="1"/>
  <c r="Q200" i="1"/>
  <c r="S200" i="1"/>
  <c r="Q171" i="1"/>
  <c r="S171" i="1"/>
  <c r="Q12" i="1"/>
  <c r="S12" i="1"/>
  <c r="Q70" i="1"/>
  <c r="S70" i="1"/>
  <c r="Q151" i="1"/>
  <c r="S151" i="1"/>
  <c r="R225" i="1"/>
  <c r="R163" i="1"/>
  <c r="Q75" i="1"/>
  <c r="S75" i="1"/>
  <c r="Q59" i="1"/>
  <c r="S59" i="1"/>
  <c r="Q35" i="1"/>
  <c r="S35" i="1"/>
  <c r="R107" i="1"/>
  <c r="Q187" i="1"/>
  <c r="S187" i="1"/>
  <c r="Q214" i="1"/>
  <c r="S214" i="1"/>
  <c r="Q50" i="1"/>
  <c r="S50" i="1"/>
  <c r="Q53" i="1"/>
  <c r="S53" i="1"/>
  <c r="Q132" i="1"/>
  <c r="S132" i="1"/>
  <c r="T129" i="1"/>
  <c r="U129" i="1"/>
  <c r="R174" i="1"/>
  <c r="Q7" i="1"/>
  <c r="S7" i="1"/>
  <c r="Q141" i="1"/>
  <c r="S141" i="1"/>
  <c r="Q60" i="1"/>
  <c r="S60" i="1"/>
  <c r="R134" i="1"/>
  <c r="Q84" i="1"/>
  <c r="S84" i="1"/>
  <c r="Q149" i="1"/>
  <c r="S149" i="1"/>
  <c r="Q80" i="1"/>
  <c r="S80" i="1"/>
  <c r="Q226" i="1"/>
  <c r="S226" i="1"/>
  <c r="Q216" i="1"/>
  <c r="S216" i="1"/>
  <c r="Q85" i="1"/>
  <c r="S85" i="1"/>
  <c r="N68" i="4"/>
  <c r="Q148" i="1"/>
  <c r="S148" i="1"/>
  <c r="R132" i="1"/>
  <c r="Q14" i="1"/>
  <c r="S14" i="1"/>
  <c r="Q199" i="1"/>
  <c r="S199" i="1"/>
  <c r="Q202" i="1"/>
  <c r="S202" i="1"/>
  <c r="Q215" i="1"/>
  <c r="S215" i="1"/>
  <c r="Q62" i="1"/>
  <c r="S62" i="1"/>
  <c r="Q182" i="1"/>
  <c r="S182" i="1"/>
  <c r="Q34" i="1"/>
  <c r="S34" i="1"/>
  <c r="T190" i="1"/>
  <c r="U190" i="1"/>
  <c r="N130" i="4"/>
  <c r="N104" i="4"/>
  <c r="Q92" i="1"/>
  <c r="S92" i="1"/>
  <c r="R7" i="1"/>
  <c r="Q178" i="1"/>
  <c r="S178" i="1"/>
  <c r="Q201" i="1"/>
  <c r="S201" i="1"/>
  <c r="Q239" i="1"/>
  <c r="S239" i="1"/>
  <c r="Q144" i="1"/>
  <c r="S144" i="1"/>
  <c r="R149" i="1"/>
  <c r="Q63" i="1"/>
  <c r="S63" i="1"/>
  <c r="Q169" i="1"/>
  <c r="S169" i="1"/>
  <c r="Q206" i="1"/>
  <c r="S206" i="1"/>
  <c r="Q102" i="1"/>
  <c r="S102" i="1"/>
  <c r="Q133" i="1"/>
  <c r="S133" i="1"/>
  <c r="Q19" i="1"/>
  <c r="S19" i="1"/>
  <c r="Q156" i="1"/>
  <c r="S156" i="1"/>
  <c r="Q139" i="1"/>
  <c r="S139" i="1"/>
  <c r="R216" i="1"/>
  <c r="Q121" i="1"/>
  <c r="S121" i="1"/>
  <c r="Q77" i="1"/>
  <c r="S77" i="1"/>
  <c r="Q158" i="1"/>
  <c r="S158" i="1"/>
  <c r="Q88" i="1"/>
  <c r="S88" i="1"/>
  <c r="Q223" i="1"/>
  <c r="S223" i="1"/>
  <c r="Q10" i="1"/>
  <c r="S10" i="1"/>
  <c r="Q20" i="1"/>
  <c r="S20" i="1"/>
  <c r="Q42" i="1"/>
  <c r="S42" i="1"/>
  <c r="Q208" i="1"/>
  <c r="S208" i="1"/>
  <c r="Q205" i="1"/>
  <c r="S205" i="1"/>
  <c r="Q177" i="1"/>
  <c r="S177" i="1"/>
  <c r="Q114" i="1"/>
  <c r="S114" i="1"/>
  <c r="Q161" i="1"/>
  <c r="S161" i="1"/>
  <c r="Q89" i="1"/>
  <c r="S89" i="1"/>
  <c r="T189" i="1"/>
  <c r="U189" i="1"/>
  <c r="J1" i="4"/>
  <c r="R87" i="1"/>
  <c r="R152" i="1"/>
  <c r="R118" i="1"/>
  <c r="R219" i="1"/>
  <c r="R144" i="1"/>
  <c r="R184" i="1"/>
  <c r="R200" i="1"/>
  <c r="R133" i="1"/>
  <c r="R83" i="1"/>
  <c r="R72" i="1"/>
  <c r="R226" i="1"/>
  <c r="R76" i="1"/>
  <c r="R33" i="1"/>
  <c r="R75" i="1"/>
  <c r="R147" i="1"/>
  <c r="R90" i="1"/>
  <c r="R35" i="1"/>
  <c r="R42" i="1"/>
  <c r="R205" i="1"/>
  <c r="R112" i="1"/>
  <c r="R138" i="1"/>
  <c r="R222" i="1"/>
  <c r="R155" i="1"/>
  <c r="N71" i="4"/>
  <c r="R116" i="1"/>
  <c r="R80" i="1"/>
  <c r="R50" i="1"/>
  <c r="R71" i="1"/>
  <c r="N126" i="4"/>
  <c r="N30" i="4"/>
  <c r="N111" i="4"/>
  <c r="R99" i="1"/>
  <c r="R231" i="1"/>
  <c r="R141" i="1"/>
  <c r="R69" i="1"/>
  <c r="R201" i="1"/>
  <c r="R125" i="1"/>
  <c r="R185" i="1"/>
  <c r="R91" i="1"/>
  <c r="R169" i="1"/>
  <c r="R171" i="1"/>
  <c r="R12" i="1"/>
  <c r="R228" i="1"/>
  <c r="R93" i="1"/>
  <c r="R19" i="1"/>
  <c r="R151" i="1"/>
  <c r="R73" i="1"/>
  <c r="R41" i="1"/>
  <c r="R77" i="1"/>
  <c r="R180" i="1"/>
  <c r="R26" i="1"/>
  <c r="R223" i="1"/>
  <c r="R187" i="1"/>
  <c r="R43" i="1"/>
  <c r="R130" i="1"/>
  <c r="R208" i="1"/>
  <c r="R108" i="1"/>
  <c r="R177" i="1"/>
  <c r="R13" i="1"/>
  <c r="R215" i="1"/>
  <c r="R234" i="1"/>
  <c r="R24" i="1"/>
  <c r="R34" i="1"/>
  <c r="R145" i="1"/>
  <c r="N7" i="4"/>
  <c r="R146" i="1"/>
  <c r="N72" i="4"/>
  <c r="N46" i="4"/>
  <c r="N141" i="4"/>
  <c r="R17" i="1"/>
  <c r="R137" i="1"/>
  <c r="R178" i="1"/>
  <c r="R211" i="1"/>
  <c r="R84" i="1"/>
  <c r="R23" i="1"/>
  <c r="R63" i="1"/>
  <c r="R142" i="1"/>
  <c r="R81" i="1"/>
  <c r="R70" i="1"/>
  <c r="R97" i="1"/>
  <c r="R55" i="1"/>
  <c r="R85" i="1"/>
  <c r="R157" i="1"/>
  <c r="R131" i="1"/>
  <c r="R136" i="1"/>
  <c r="R214" i="1"/>
  <c r="R53" i="1"/>
  <c r="R86" i="1"/>
  <c r="R32" i="1"/>
  <c r="R191" i="1"/>
  <c r="R114" i="1"/>
  <c r="N49" i="4"/>
  <c r="N97" i="4"/>
  <c r="R25" i="1"/>
  <c r="R11" i="1"/>
  <c r="R218" i="1"/>
  <c r="R89" i="1"/>
  <c r="N119" i="4"/>
  <c r="N94" i="4"/>
  <c r="R213" i="1"/>
  <c r="R105" i="1"/>
  <c r="R94" i="1"/>
  <c r="R139" i="1"/>
  <c r="R120" i="1"/>
  <c r="R5" i="1"/>
  <c r="R154" i="1"/>
  <c r="R106" i="1"/>
  <c r="R29" i="1"/>
  <c r="R160" i="1"/>
  <c r="N10" i="4"/>
  <c r="AS1" i="4" l="1"/>
  <c r="AS2" i="4" s="1"/>
  <c r="AQ1" i="4"/>
  <c r="AC37" i="4"/>
  <c r="AG37" i="4"/>
  <c r="AU37" i="4"/>
  <c r="AV37" i="4" s="1"/>
  <c r="AC96" i="4"/>
  <c r="AG96" i="4"/>
  <c r="AU96" i="4"/>
  <c r="AV96" i="4" s="1"/>
  <c r="AC9" i="4"/>
  <c r="AG9" i="4"/>
  <c r="AU9" i="4"/>
  <c r="AV9" i="4" s="1"/>
  <c r="AC48" i="4"/>
  <c r="AU48" i="4"/>
  <c r="AV48" i="4" s="1"/>
  <c r="AG48" i="4"/>
  <c r="AC21" i="4"/>
  <c r="AG21" i="4"/>
  <c r="AU21" i="4"/>
  <c r="AV21" i="4" s="1"/>
  <c r="AC98" i="4"/>
  <c r="AU98" i="4"/>
  <c r="AV98" i="4" s="1"/>
  <c r="AG98" i="4"/>
  <c r="AC14" i="4"/>
  <c r="AG14" i="4"/>
  <c r="AU14" i="4"/>
  <c r="AV14" i="4" s="1"/>
  <c r="AC8" i="4"/>
  <c r="AU8" i="4"/>
  <c r="AV8" i="4" s="1"/>
  <c r="AG8" i="4"/>
  <c r="AC137" i="4"/>
  <c r="AG137" i="4"/>
  <c r="AU137" i="4"/>
  <c r="AV137" i="4" s="1"/>
  <c r="AC64" i="4"/>
  <c r="AG64" i="4"/>
  <c r="AU64" i="4"/>
  <c r="AV64" i="4" s="1"/>
  <c r="AC134" i="4"/>
  <c r="AG134" i="4"/>
  <c r="AU134" i="4"/>
  <c r="AV134" i="4" s="1"/>
  <c r="AC69" i="4"/>
  <c r="AG69" i="4"/>
  <c r="AU69" i="4"/>
  <c r="AV69" i="4" s="1"/>
  <c r="AC29" i="4"/>
  <c r="AG29" i="4"/>
  <c r="AU29" i="4"/>
  <c r="AV29" i="4" s="1"/>
  <c r="AC91" i="4"/>
  <c r="AU91" i="4"/>
  <c r="AV91" i="4" s="1"/>
  <c r="AG91" i="4"/>
  <c r="AC11" i="4"/>
  <c r="AU11" i="4"/>
  <c r="AV11" i="4" s="1"/>
  <c r="AG11" i="4"/>
  <c r="AC40" i="4"/>
  <c r="AU40" i="4"/>
  <c r="AV40" i="4" s="1"/>
  <c r="AG40" i="4"/>
  <c r="AC36" i="4"/>
  <c r="AU36" i="4"/>
  <c r="AV36" i="4" s="1"/>
  <c r="AG36" i="4"/>
  <c r="AC20" i="4"/>
  <c r="AU20" i="4"/>
  <c r="AV20" i="4" s="1"/>
  <c r="AG20" i="4"/>
  <c r="AC124" i="4"/>
  <c r="AU124" i="4"/>
  <c r="AV124" i="4" s="1"/>
  <c r="AG124" i="4"/>
  <c r="AC106" i="4"/>
  <c r="AU106" i="4"/>
  <c r="AV106" i="4" s="1"/>
  <c r="AG106" i="4"/>
  <c r="AC148" i="4"/>
  <c r="AU148" i="4"/>
  <c r="AV148" i="4" s="1"/>
  <c r="AG148" i="4"/>
  <c r="AC83" i="4"/>
  <c r="AU83" i="4"/>
  <c r="AV83" i="4" s="1"/>
  <c r="AG83" i="4"/>
  <c r="AC138" i="4"/>
  <c r="AU138" i="4"/>
  <c r="AV138" i="4" s="1"/>
  <c r="AG138" i="4"/>
  <c r="AC66" i="4"/>
  <c r="AU66" i="4"/>
  <c r="AV66" i="4" s="1"/>
  <c r="AG66" i="4"/>
  <c r="AC109" i="4"/>
  <c r="AG109" i="4"/>
  <c r="AU109" i="4"/>
  <c r="AV109" i="4" s="1"/>
  <c r="AC67" i="4"/>
  <c r="AU67" i="4"/>
  <c r="AV67" i="4" s="1"/>
  <c r="AG67" i="4"/>
  <c r="AC120" i="4"/>
  <c r="AG120" i="4"/>
  <c r="AU120" i="4"/>
  <c r="AV120" i="4" s="1"/>
  <c r="AC144" i="4"/>
  <c r="AG144" i="4"/>
  <c r="AU144" i="4"/>
  <c r="AV144" i="4" s="1"/>
  <c r="L2" i="4"/>
  <c r="O1" i="4"/>
  <c r="AC43" i="4"/>
  <c r="AU43" i="4"/>
  <c r="AV43" i="4" s="1"/>
  <c r="AG43" i="4"/>
  <c r="AC24" i="4"/>
  <c r="AU24" i="4"/>
  <c r="AV24" i="4" s="1"/>
  <c r="AG24" i="4"/>
  <c r="AC17" i="4"/>
  <c r="AG17" i="4"/>
  <c r="AU17" i="4"/>
  <c r="AV17" i="4" s="1"/>
  <c r="AV1" i="4" s="1"/>
  <c r="AV2" i="4" s="1"/>
  <c r="N1" i="4"/>
  <c r="T133" i="1"/>
  <c r="U133" i="1"/>
  <c r="T63" i="1"/>
  <c r="U63" i="1"/>
  <c r="T50" i="1"/>
  <c r="U50" i="1"/>
  <c r="T83" i="1"/>
  <c r="U83" i="1"/>
  <c r="T142" i="1"/>
  <c r="U142" i="1"/>
  <c r="T5" i="1"/>
  <c r="Q1" i="1"/>
  <c r="U5" i="1"/>
  <c r="T72" i="1"/>
  <c r="U72" i="1"/>
  <c r="T116" i="1"/>
  <c r="U116" i="1"/>
  <c r="T114" i="1"/>
  <c r="U114" i="1"/>
  <c r="T42" i="1"/>
  <c r="U42" i="1"/>
  <c r="T88" i="1"/>
  <c r="U88" i="1"/>
  <c r="T178" i="1"/>
  <c r="U178" i="1"/>
  <c r="T215" i="1"/>
  <c r="U215" i="1"/>
  <c r="T226" i="1"/>
  <c r="U226" i="1"/>
  <c r="T59" i="1"/>
  <c r="U59" i="1"/>
  <c r="T70" i="1"/>
  <c r="U70" i="1"/>
  <c r="T145" i="1"/>
  <c r="U145" i="1"/>
  <c r="T57" i="1"/>
  <c r="U57" i="1"/>
  <c r="T180" i="1"/>
  <c r="U180" i="1"/>
  <c r="T225" i="1"/>
  <c r="U225" i="1"/>
  <c r="T6" i="1"/>
  <c r="U6" i="1"/>
  <c r="T224" i="1"/>
  <c r="U224" i="1"/>
  <c r="T136" i="1"/>
  <c r="U136" i="1"/>
  <c r="T13" i="1"/>
  <c r="U13" i="1"/>
  <c r="T188" i="1"/>
  <c r="U188" i="1"/>
  <c r="T91" i="1"/>
  <c r="U91" i="1"/>
  <c r="T181" i="1"/>
  <c r="U181" i="1"/>
  <c r="T106" i="1"/>
  <c r="U106" i="1"/>
  <c r="T204" i="1"/>
  <c r="U204" i="1"/>
  <c r="T228" i="1"/>
  <c r="U228" i="1"/>
  <c r="T103" i="1"/>
  <c r="U103" i="1"/>
  <c r="T138" i="1"/>
  <c r="U138" i="1"/>
  <c r="T86" i="1"/>
  <c r="U86" i="1"/>
  <c r="T33" i="1"/>
  <c r="U33" i="1"/>
  <c r="T184" i="1"/>
  <c r="U184" i="1"/>
  <c r="T152" i="1"/>
  <c r="U152" i="1"/>
  <c r="T139" i="1"/>
  <c r="U139" i="1"/>
  <c r="T102" i="1"/>
  <c r="U102" i="1"/>
  <c r="T148" i="1"/>
  <c r="U148" i="1"/>
  <c r="T60" i="1"/>
  <c r="U60" i="1"/>
  <c r="T214" i="1"/>
  <c r="U214" i="1"/>
  <c r="T134" i="1"/>
  <c r="U134" i="1"/>
  <c r="T135" i="1"/>
  <c r="U135" i="1"/>
  <c r="T203" i="1"/>
  <c r="U203" i="1"/>
  <c r="T177" i="1"/>
  <c r="U177" i="1"/>
  <c r="T20" i="1"/>
  <c r="U20" i="1"/>
  <c r="T158" i="1"/>
  <c r="U158" i="1"/>
  <c r="T144" i="1"/>
  <c r="U144" i="1"/>
  <c r="T34" i="1"/>
  <c r="U34" i="1"/>
  <c r="T202" i="1"/>
  <c r="U202" i="1"/>
  <c r="T80" i="1"/>
  <c r="U80" i="1"/>
  <c r="T75" i="1"/>
  <c r="U75" i="1"/>
  <c r="T12" i="1"/>
  <c r="U12" i="1"/>
  <c r="T222" i="1"/>
  <c r="U222" i="1"/>
  <c r="T32" i="1"/>
  <c r="U32" i="1"/>
  <c r="T163" i="1"/>
  <c r="U163" i="1"/>
  <c r="T105" i="1"/>
  <c r="U105" i="1"/>
  <c r="T36" i="1"/>
  <c r="U36" i="1"/>
  <c r="T11" i="1"/>
  <c r="U11" i="1"/>
  <c r="T157" i="1"/>
  <c r="U157" i="1"/>
  <c r="T155" i="1"/>
  <c r="U155" i="1"/>
  <c r="T150" i="1"/>
  <c r="U150" i="1"/>
  <c r="T26" i="1"/>
  <c r="U26" i="1"/>
  <c r="T41" i="1"/>
  <c r="U41" i="1"/>
  <c r="T9" i="1"/>
  <c r="U9" i="1"/>
  <c r="T24" i="1"/>
  <c r="U24" i="1"/>
  <c r="T108" i="1"/>
  <c r="U108" i="1"/>
  <c r="T120" i="1"/>
  <c r="U120" i="1"/>
  <c r="T94" i="1"/>
  <c r="U94" i="1"/>
  <c r="T87" i="1"/>
  <c r="U87" i="1"/>
  <c r="T160" i="1"/>
  <c r="U160" i="1"/>
  <c r="T159" i="1"/>
  <c r="U159" i="1"/>
  <c r="T73" i="1"/>
  <c r="U73" i="1"/>
  <c r="T23" i="1"/>
  <c r="U23" i="1"/>
  <c r="T231" i="1"/>
  <c r="U231" i="1"/>
  <c r="T156" i="1"/>
  <c r="U156" i="1"/>
  <c r="T206" i="1"/>
  <c r="U206" i="1"/>
  <c r="T92" i="1"/>
  <c r="U92" i="1"/>
  <c r="T141" i="1"/>
  <c r="U141" i="1"/>
  <c r="T132" i="1"/>
  <c r="U132" i="1"/>
  <c r="T187" i="1"/>
  <c r="U187" i="1"/>
  <c r="T69" i="1"/>
  <c r="U69" i="1"/>
  <c r="T89" i="1"/>
  <c r="U89" i="1"/>
  <c r="T205" i="1"/>
  <c r="U205" i="1"/>
  <c r="T10" i="1"/>
  <c r="U10" i="1"/>
  <c r="T77" i="1"/>
  <c r="U77" i="1"/>
  <c r="T239" i="1"/>
  <c r="U239" i="1"/>
  <c r="T182" i="1"/>
  <c r="U182" i="1"/>
  <c r="T199" i="1"/>
  <c r="U199" i="1"/>
  <c r="T85" i="1"/>
  <c r="U85" i="1"/>
  <c r="T149" i="1"/>
  <c r="U149" i="1"/>
  <c r="T171" i="1"/>
  <c r="U171" i="1"/>
  <c r="T118" i="1"/>
  <c r="U118" i="1"/>
  <c r="T218" i="1"/>
  <c r="U218" i="1"/>
  <c r="T43" i="1"/>
  <c r="U43" i="1"/>
  <c r="T76" i="1"/>
  <c r="U76" i="1"/>
  <c r="T229" i="1"/>
  <c r="U229" i="1"/>
  <c r="T17" i="1"/>
  <c r="U17" i="1"/>
  <c r="T71" i="1"/>
  <c r="U71" i="1"/>
  <c r="T234" i="1"/>
  <c r="U234" i="1"/>
  <c r="T140" i="1"/>
  <c r="U140" i="1"/>
  <c r="T90" i="1"/>
  <c r="U90" i="1"/>
  <c r="T55" i="1"/>
  <c r="U55" i="1"/>
  <c r="T153" i="1"/>
  <c r="U153" i="1"/>
  <c r="T185" i="1"/>
  <c r="U185" i="1"/>
  <c r="T191" i="1"/>
  <c r="U191" i="1"/>
  <c r="T154" i="1"/>
  <c r="U154" i="1"/>
  <c r="T193" i="1"/>
  <c r="U193" i="1"/>
  <c r="T82" i="1"/>
  <c r="U82" i="1"/>
  <c r="T137" i="1"/>
  <c r="U137" i="1"/>
  <c r="T112" i="1"/>
  <c r="U112" i="1"/>
  <c r="T131" i="1"/>
  <c r="U131" i="1"/>
  <c r="T93" i="1"/>
  <c r="U93" i="1"/>
  <c r="T79" i="1"/>
  <c r="U79" i="1"/>
  <c r="T213" i="1"/>
  <c r="U213" i="1"/>
  <c r="T19" i="1"/>
  <c r="U19" i="1"/>
  <c r="T169" i="1"/>
  <c r="U169" i="1"/>
  <c r="T7" i="1"/>
  <c r="U7" i="1"/>
  <c r="T53" i="1"/>
  <c r="U53" i="1"/>
  <c r="T21" i="1"/>
  <c r="U21" i="1"/>
  <c r="T68" i="1"/>
  <c r="U68" i="1"/>
  <c r="T119" i="1"/>
  <c r="U119" i="1"/>
  <c r="T161" i="1"/>
  <c r="U161" i="1"/>
  <c r="T208" i="1"/>
  <c r="U208" i="1"/>
  <c r="T223" i="1"/>
  <c r="U223" i="1"/>
  <c r="T121" i="1"/>
  <c r="U121" i="1"/>
  <c r="T201" i="1"/>
  <c r="U201" i="1"/>
  <c r="T62" i="1"/>
  <c r="U62" i="1"/>
  <c r="T14" i="1"/>
  <c r="U14" i="1"/>
  <c r="T216" i="1"/>
  <c r="U216" i="1"/>
  <c r="T84" i="1"/>
  <c r="U84" i="1"/>
  <c r="T35" i="1"/>
  <c r="U35" i="1"/>
  <c r="T151" i="1"/>
  <c r="U151" i="1"/>
  <c r="T200" i="1"/>
  <c r="U200" i="1"/>
  <c r="T174" i="1"/>
  <c r="U174" i="1"/>
  <c r="T95" i="1"/>
  <c r="U95" i="1"/>
  <c r="T107" i="1"/>
  <c r="U107" i="1"/>
  <c r="T97" i="1"/>
  <c r="U97" i="1"/>
  <c r="T125" i="1"/>
  <c r="U125" i="1"/>
  <c r="T25" i="1"/>
  <c r="U25" i="1"/>
  <c r="T78" i="1"/>
  <c r="U78" i="1"/>
  <c r="S1" i="1"/>
  <c r="T147" i="1"/>
  <c r="U147" i="1"/>
  <c r="T110" i="1"/>
  <c r="U110" i="1"/>
  <c r="T219" i="1"/>
  <c r="U219" i="1"/>
  <c r="T146" i="1"/>
  <c r="U146" i="1"/>
  <c r="T130" i="1"/>
  <c r="U130" i="1"/>
  <c r="T173" i="1"/>
  <c r="U173" i="1"/>
  <c r="T54" i="1"/>
  <c r="U54" i="1"/>
  <c r="T99" i="1"/>
  <c r="U99" i="1"/>
  <c r="T29" i="1"/>
  <c r="U29" i="1"/>
  <c r="T175" i="1"/>
  <c r="U175" i="1"/>
  <c r="T81" i="1"/>
  <c r="U81" i="1"/>
  <c r="T211" i="1"/>
  <c r="U211" i="1"/>
  <c r="R1" i="1"/>
  <c r="AG4" i="4" l="1"/>
  <c r="AG3" i="4" s="1"/>
  <c r="AC3" i="4"/>
  <c r="AJ6" i="4" s="1"/>
  <c r="AD91" i="4"/>
  <c r="AE91" i="4" s="1"/>
  <c r="AD36" i="4"/>
  <c r="AE36" i="4" s="1"/>
  <c r="AD11" i="4"/>
  <c r="AE11" i="4" s="1"/>
  <c r="AD21" i="4"/>
  <c r="AD124" i="4"/>
  <c r="AF124" i="4" s="1"/>
  <c r="AD20" i="4"/>
  <c r="AF20" i="4" s="1"/>
  <c r="AD83" i="4"/>
  <c r="AF83" i="4" s="1"/>
  <c r="AD138" i="4"/>
  <c r="AE138" i="4" s="1"/>
  <c r="AD14" i="4"/>
  <c r="AD96" i="4"/>
  <c r="AD37" i="4"/>
  <c r="AD29" i="4"/>
  <c r="AD120" i="4"/>
  <c r="AF91" i="4"/>
  <c r="AD134" i="4"/>
  <c r="AE21" i="4"/>
  <c r="AF21" i="4"/>
  <c r="AD40" i="4"/>
  <c r="AD43" i="4"/>
  <c r="AD109" i="4"/>
  <c r="AD106" i="4"/>
  <c r="AD9" i="4"/>
  <c r="AD48" i="4"/>
  <c r="AD69" i="4"/>
  <c r="AF36" i="4"/>
  <c r="AD148" i="4"/>
  <c r="AD137" i="4"/>
  <c r="AD17" i="4"/>
  <c r="AD116" i="4"/>
  <c r="AD65" i="4"/>
  <c r="AD122" i="4"/>
  <c r="AD151" i="4"/>
  <c r="AD143" i="4"/>
  <c r="AD32" i="4"/>
  <c r="AD41" i="4"/>
  <c r="AD70" i="4"/>
  <c r="AD75" i="4"/>
  <c r="AD114" i="4"/>
  <c r="AD110" i="4"/>
  <c r="AD142" i="4"/>
  <c r="AD135" i="4"/>
  <c r="AD31" i="4"/>
  <c r="AD39" i="4"/>
  <c r="AD93" i="4"/>
  <c r="AD22" i="4"/>
  <c r="AD92" i="4"/>
  <c r="AD80" i="4"/>
  <c r="AD112" i="4"/>
  <c r="AD19" i="4"/>
  <c r="AD117" i="4"/>
  <c r="AD55" i="4"/>
  <c r="AD46" i="4"/>
  <c r="AD89" i="4"/>
  <c r="AD47" i="4"/>
  <c r="AD6" i="4"/>
  <c r="AD141" i="4"/>
  <c r="AD74" i="4"/>
  <c r="AD131" i="4"/>
  <c r="AD149" i="4"/>
  <c r="AD26" i="4"/>
  <c r="AD76" i="4"/>
  <c r="AD95" i="4"/>
  <c r="AD100" i="4"/>
  <c r="AD152" i="4"/>
  <c r="AD27" i="4"/>
  <c r="AD42" i="4"/>
  <c r="AD111" i="4"/>
  <c r="AD127" i="4"/>
  <c r="AD23" i="4"/>
  <c r="AD104" i="4"/>
  <c r="AD12" i="4"/>
  <c r="AD15" i="4"/>
  <c r="AD119" i="4"/>
  <c r="AD99" i="4"/>
  <c r="AD18" i="4"/>
  <c r="AD73" i="4"/>
  <c r="AD97" i="4"/>
  <c r="AD115" i="4"/>
  <c r="AD102" i="4"/>
  <c r="AD35" i="4"/>
  <c r="AD90" i="4"/>
  <c r="AD126" i="4"/>
  <c r="AD125" i="4"/>
  <c r="AD129" i="4"/>
  <c r="AD63" i="4"/>
  <c r="AD79" i="4"/>
  <c r="AD84" i="4"/>
  <c r="AD107" i="4"/>
  <c r="AD128" i="4"/>
  <c r="AD7" i="4"/>
  <c r="AD56" i="4"/>
  <c r="AD49" i="4"/>
  <c r="AD85" i="4"/>
  <c r="AD61" i="4"/>
  <c r="AD81" i="4"/>
  <c r="AD113" i="4"/>
  <c r="AD133" i="4"/>
  <c r="AD45" i="4"/>
  <c r="AD130" i="4"/>
  <c r="AD25" i="4"/>
  <c r="AD51" i="4"/>
  <c r="AD10" i="4"/>
  <c r="AD52" i="4"/>
  <c r="AD68" i="4"/>
  <c r="AD94" i="4"/>
  <c r="AD118" i="4"/>
  <c r="AD60" i="4"/>
  <c r="AD147" i="4"/>
  <c r="AD121" i="4"/>
  <c r="AD59" i="4"/>
  <c r="AD82" i="4"/>
  <c r="AD105" i="4"/>
  <c r="AD123" i="4"/>
  <c r="AD101" i="4"/>
  <c r="AD57" i="4"/>
  <c r="AD71" i="4"/>
  <c r="AD87" i="4"/>
  <c r="AD53" i="4"/>
  <c r="AD108" i="4"/>
  <c r="AD34" i="4"/>
  <c r="AD140" i="4"/>
  <c r="AD88" i="4"/>
  <c r="AD72" i="4"/>
  <c r="AD38" i="4"/>
  <c r="AD103" i="4"/>
  <c r="AD54" i="4"/>
  <c r="AD78" i="4"/>
  <c r="AD136" i="4"/>
  <c r="AD28" i="4"/>
  <c r="AD33" i="4"/>
  <c r="AD16" i="4"/>
  <c r="AD77" i="4"/>
  <c r="AD139" i="4"/>
  <c r="AD50" i="4"/>
  <c r="AD150" i="4"/>
  <c r="AD132" i="4"/>
  <c r="AD13" i="4"/>
  <c r="AD86" i="4"/>
  <c r="AD146" i="4"/>
  <c r="AD44" i="4"/>
  <c r="AD145" i="4"/>
  <c r="AD62" i="4"/>
  <c r="AD30" i="4"/>
  <c r="AD58" i="4"/>
  <c r="AD8" i="4"/>
  <c r="AD64" i="4"/>
  <c r="AD66" i="4"/>
  <c r="U1" i="1"/>
  <c r="T1" i="1"/>
  <c r="AD98" i="4" l="1"/>
  <c r="AE98" i="4" s="1"/>
  <c r="AD67" i="4"/>
  <c r="AD24" i="4"/>
  <c r="AE24" i="4" s="1"/>
  <c r="AD144" i="4"/>
  <c r="AF11" i="4"/>
  <c r="AE83" i="4"/>
  <c r="AE20" i="4"/>
  <c r="AK6" i="4"/>
  <c r="AL6" i="4"/>
  <c r="AE124" i="4"/>
  <c r="AF138" i="4"/>
  <c r="AE58" i="4"/>
  <c r="AF58" i="4"/>
  <c r="AE113" i="4"/>
  <c r="AF113" i="4"/>
  <c r="AE37" i="4"/>
  <c r="AF37" i="4"/>
  <c r="AE30" i="4"/>
  <c r="AF30" i="4"/>
  <c r="AE150" i="4"/>
  <c r="AF150" i="4"/>
  <c r="AE78" i="4"/>
  <c r="AF78" i="4"/>
  <c r="AE108" i="4"/>
  <c r="AF108" i="4"/>
  <c r="AE82" i="4"/>
  <c r="AF82" i="4"/>
  <c r="AE52" i="4"/>
  <c r="AF52" i="4"/>
  <c r="AE81" i="4"/>
  <c r="AF81" i="4"/>
  <c r="AE84" i="4"/>
  <c r="AF84" i="4"/>
  <c r="AE102" i="4"/>
  <c r="AF102" i="4"/>
  <c r="AE12" i="4"/>
  <c r="AF12" i="4"/>
  <c r="AE100" i="4"/>
  <c r="AF100" i="4"/>
  <c r="AE6" i="4"/>
  <c r="AF6" i="4"/>
  <c r="AE80" i="4"/>
  <c r="AF80" i="4"/>
  <c r="AE110" i="4"/>
  <c r="AF110" i="4"/>
  <c r="AE122" i="4"/>
  <c r="AF122" i="4"/>
  <c r="AE67" i="4"/>
  <c r="AF67" i="4"/>
  <c r="AF24" i="4"/>
  <c r="AE68" i="4"/>
  <c r="AF68" i="4"/>
  <c r="AE141" i="4"/>
  <c r="AF141" i="4"/>
  <c r="AE142" i="4"/>
  <c r="AF142" i="4"/>
  <c r="AE54" i="4"/>
  <c r="AF54" i="4"/>
  <c r="AE79" i="4"/>
  <c r="AF79" i="4"/>
  <c r="AE104" i="4"/>
  <c r="AF104" i="4"/>
  <c r="AE92" i="4"/>
  <c r="AF92" i="4"/>
  <c r="AE114" i="4"/>
  <c r="AF114" i="4"/>
  <c r="AE65" i="4"/>
  <c r="AF65" i="4"/>
  <c r="AE106" i="4"/>
  <c r="AF106" i="4"/>
  <c r="AE105" i="4"/>
  <c r="AF105" i="4"/>
  <c r="AE107" i="4"/>
  <c r="AF107" i="4"/>
  <c r="AE112" i="4"/>
  <c r="AF112" i="4"/>
  <c r="AE151" i="4"/>
  <c r="AF151" i="4"/>
  <c r="AE50" i="4"/>
  <c r="AF50" i="4"/>
  <c r="AE10" i="4"/>
  <c r="AF10" i="4"/>
  <c r="AE115" i="4"/>
  <c r="AF115" i="4"/>
  <c r="AE145" i="4"/>
  <c r="AF145" i="4"/>
  <c r="AE121" i="4"/>
  <c r="AF121" i="4"/>
  <c r="AE97" i="4"/>
  <c r="AF97" i="4"/>
  <c r="AE89" i="4"/>
  <c r="AF89" i="4"/>
  <c r="AE22" i="4"/>
  <c r="AF22" i="4"/>
  <c r="AE75" i="4"/>
  <c r="AF75" i="4"/>
  <c r="AE116" i="4"/>
  <c r="AF116" i="4"/>
  <c r="AE109" i="4"/>
  <c r="AF109" i="4"/>
  <c r="AE96" i="4"/>
  <c r="AF96" i="4"/>
  <c r="AE87" i="4"/>
  <c r="AF87" i="4"/>
  <c r="AE63" i="4"/>
  <c r="AF63" i="4"/>
  <c r="AE77" i="4"/>
  <c r="AF77" i="4"/>
  <c r="AE49" i="4"/>
  <c r="AF49" i="4"/>
  <c r="AE127" i="4"/>
  <c r="AF127" i="4"/>
  <c r="AE26" i="4"/>
  <c r="AF26" i="4"/>
  <c r="AE46" i="4"/>
  <c r="AF46" i="4"/>
  <c r="AE93" i="4"/>
  <c r="AF93" i="4"/>
  <c r="AE70" i="4"/>
  <c r="AF70" i="4"/>
  <c r="AE17" i="4"/>
  <c r="AF17" i="4"/>
  <c r="AE43" i="4"/>
  <c r="AF43" i="4"/>
  <c r="AE14" i="4"/>
  <c r="AF14" i="4"/>
  <c r="AE136" i="4"/>
  <c r="AF136" i="4"/>
  <c r="AE152" i="4"/>
  <c r="AF152" i="4"/>
  <c r="AE9" i="4"/>
  <c r="AF9" i="4"/>
  <c r="AE59" i="4"/>
  <c r="AF59" i="4"/>
  <c r="AE95" i="4"/>
  <c r="AF95" i="4"/>
  <c r="AE103" i="4"/>
  <c r="AF103" i="4"/>
  <c r="AE85" i="4"/>
  <c r="AF85" i="4"/>
  <c r="AE76" i="4"/>
  <c r="AF76" i="4"/>
  <c r="AE38" i="4"/>
  <c r="AF38" i="4"/>
  <c r="AE125" i="4"/>
  <c r="AF125" i="4"/>
  <c r="AE39" i="4"/>
  <c r="AF39" i="4"/>
  <c r="AE144" i="4"/>
  <c r="AF144" i="4"/>
  <c r="AE34" i="4"/>
  <c r="AF34" i="4"/>
  <c r="AE15" i="4"/>
  <c r="AF15" i="4"/>
  <c r="AE134" i="4"/>
  <c r="AF134" i="4"/>
  <c r="AE62" i="4"/>
  <c r="AF62" i="4"/>
  <c r="AE53" i="4"/>
  <c r="AF53" i="4"/>
  <c r="AE61" i="4"/>
  <c r="AF61" i="4"/>
  <c r="AE47" i="4"/>
  <c r="AF47" i="4"/>
  <c r="AE139" i="4"/>
  <c r="AF139" i="4"/>
  <c r="AE51" i="4"/>
  <c r="AF51" i="4"/>
  <c r="AE23" i="4"/>
  <c r="AF23" i="4"/>
  <c r="AE44" i="4"/>
  <c r="AF44" i="4"/>
  <c r="AE147" i="4"/>
  <c r="AF147" i="4"/>
  <c r="AE129" i="4"/>
  <c r="AF129" i="4"/>
  <c r="AE66" i="4"/>
  <c r="AF66" i="4"/>
  <c r="AE16" i="4"/>
  <c r="AF16" i="4"/>
  <c r="AE72" i="4"/>
  <c r="AF72" i="4"/>
  <c r="AE60" i="4"/>
  <c r="AF60" i="4"/>
  <c r="AE56" i="4"/>
  <c r="AF56" i="4"/>
  <c r="AE111" i="4"/>
  <c r="AF111" i="4"/>
  <c r="AE41" i="4"/>
  <c r="AF41" i="4"/>
  <c r="AE64" i="4"/>
  <c r="AF64" i="4"/>
  <c r="AE118" i="4"/>
  <c r="AF118" i="4"/>
  <c r="AE126" i="4"/>
  <c r="AF126" i="4"/>
  <c r="AE42" i="4"/>
  <c r="AF42" i="4"/>
  <c r="AE131" i="4"/>
  <c r="AF131" i="4"/>
  <c r="AE117" i="4"/>
  <c r="AF117" i="4"/>
  <c r="AE31" i="4"/>
  <c r="AF31" i="4"/>
  <c r="AE32" i="4"/>
  <c r="AF32" i="4"/>
  <c r="AE137" i="4"/>
  <c r="AF137" i="4"/>
  <c r="AE69" i="4"/>
  <c r="AF69" i="4"/>
  <c r="AE120" i="4"/>
  <c r="AF120" i="4"/>
  <c r="AE132" i="4"/>
  <c r="AF132" i="4"/>
  <c r="AE35" i="4"/>
  <c r="AF35" i="4"/>
  <c r="AE71" i="4"/>
  <c r="AF71" i="4"/>
  <c r="AE25" i="4"/>
  <c r="AF25" i="4"/>
  <c r="AE73" i="4"/>
  <c r="AF73" i="4"/>
  <c r="AE146" i="4"/>
  <c r="AF146" i="4"/>
  <c r="AE57" i="4"/>
  <c r="AF57" i="4"/>
  <c r="AE130" i="4"/>
  <c r="AF130" i="4"/>
  <c r="AE18" i="4"/>
  <c r="AF18" i="4"/>
  <c r="AE149" i="4"/>
  <c r="AF149" i="4"/>
  <c r="AE55" i="4"/>
  <c r="AF55" i="4"/>
  <c r="AE40" i="4"/>
  <c r="AF40" i="4"/>
  <c r="AE86" i="4"/>
  <c r="AF86" i="4"/>
  <c r="AE33" i="4"/>
  <c r="AF33" i="4"/>
  <c r="AE88" i="4"/>
  <c r="AF88" i="4"/>
  <c r="AE101" i="4"/>
  <c r="AF101" i="4"/>
  <c r="AE45" i="4"/>
  <c r="AF45" i="4"/>
  <c r="AE7" i="4"/>
  <c r="AF7" i="4"/>
  <c r="AE99" i="4"/>
  <c r="AF99" i="4"/>
  <c r="AE8" i="4"/>
  <c r="AF8" i="4"/>
  <c r="AE13" i="4"/>
  <c r="AF13" i="4"/>
  <c r="AE28" i="4"/>
  <c r="AF28" i="4"/>
  <c r="AE140" i="4"/>
  <c r="AF140" i="4"/>
  <c r="AE123" i="4"/>
  <c r="AF123" i="4"/>
  <c r="AE94" i="4"/>
  <c r="AF94" i="4"/>
  <c r="AE133" i="4"/>
  <c r="AF133" i="4"/>
  <c r="AE128" i="4"/>
  <c r="AF128" i="4"/>
  <c r="AE90" i="4"/>
  <c r="AF90" i="4"/>
  <c r="AE119" i="4"/>
  <c r="AF119" i="4"/>
  <c r="AE27" i="4"/>
  <c r="AF27" i="4"/>
  <c r="AE74" i="4"/>
  <c r="AF74" i="4"/>
  <c r="AE19" i="4"/>
  <c r="AF19" i="4"/>
  <c r="AE135" i="4"/>
  <c r="AF135" i="4"/>
  <c r="AE143" i="4"/>
  <c r="AF143" i="4"/>
  <c r="AE148" i="4"/>
  <c r="AF148" i="4"/>
  <c r="AE48" i="4"/>
  <c r="AF48" i="4"/>
  <c r="AE29" i="4"/>
  <c r="AF29" i="4"/>
  <c r="AF98" i="4" l="1"/>
</calcChain>
</file>

<file path=xl/sharedStrings.xml><?xml version="1.0" encoding="utf-8"?>
<sst xmlns="http://schemas.openxmlformats.org/spreadsheetml/2006/main" count="3195" uniqueCount="703">
  <si>
    <t>TERRITORY1</t>
  </si>
  <si>
    <t>Total_flux_by_annual_flux</t>
  </si>
  <si>
    <t>Albania</t>
  </si>
  <si>
    <t>Algeria</t>
  </si>
  <si>
    <t>American Samoa</t>
  </si>
  <si>
    <t>Amsterdam and Saint Paul Islands</t>
  </si>
  <si>
    <t>Angola</t>
  </si>
  <si>
    <t>Anguilla</t>
  </si>
  <si>
    <t>Antarctica</t>
  </si>
  <si>
    <t>Antigua and Barbuda</t>
  </si>
  <si>
    <t>Argentina</t>
  </si>
  <si>
    <t>Aruba</t>
  </si>
  <si>
    <t>Ascension</t>
  </si>
  <si>
    <t>Macquarie Island</t>
  </si>
  <si>
    <t>Australia</t>
  </si>
  <si>
    <t>Bahamas</t>
  </si>
  <si>
    <t>Bahrain</t>
  </si>
  <si>
    <t>Bangladesh</t>
  </si>
  <si>
    <t>Barbados</t>
  </si>
  <si>
    <t>Bassas da India</t>
  </si>
  <si>
    <t>Belgium</t>
  </si>
  <si>
    <t>Belize</t>
  </si>
  <si>
    <t>Benin</t>
  </si>
  <si>
    <t>Bermuda</t>
  </si>
  <si>
    <t>Bonaire</t>
  </si>
  <si>
    <t>Trindade</t>
  </si>
  <si>
    <t>Brazil</t>
  </si>
  <si>
    <t>British Virgin Islands</t>
  </si>
  <si>
    <t>Brunei</t>
  </si>
  <si>
    <t>Bulgaria</t>
  </si>
  <si>
    <t>Cambodia</t>
  </si>
  <si>
    <t>Cameroon</t>
  </si>
  <si>
    <t>Canada</t>
  </si>
  <si>
    <t>Cape Verde</t>
  </si>
  <si>
    <t>Cayman Islands</t>
  </si>
  <si>
    <t>Chagos Archipelago</t>
  </si>
  <si>
    <t>Easter Island</t>
  </si>
  <si>
    <t>Islas San Fâˆ©â”â•œlix and San Ambrosio</t>
  </si>
  <si>
    <t>Chile</t>
  </si>
  <si>
    <t>China</t>
  </si>
  <si>
    <t>Christmas Island</t>
  </si>
  <si>
    <t>Clipperton Island</t>
  </si>
  <si>
    <t>Cocos Islands</t>
  </si>
  <si>
    <t>Bajo Nuevo Bank</t>
  </si>
  <si>
    <t>Quitasueâ”œâ–’o Bank</t>
  </si>
  <si>
    <t>Serrana Bank</t>
  </si>
  <si>
    <t>Serranilla Bank</t>
  </si>
  <si>
    <t>Colombia</t>
  </si>
  <si>
    <t>Comores</t>
  </si>
  <si>
    <t>Republic of the Congo</t>
  </si>
  <si>
    <t>Cook Islands</t>
  </si>
  <si>
    <t>Costa Rica</t>
  </si>
  <si>
    <t>Croatia</t>
  </si>
  <si>
    <t>Crozet Islands</t>
  </si>
  <si>
    <t>Cuba</t>
  </si>
  <si>
    <t>Curaâ”œÂºao</t>
  </si>
  <si>
    <t>Cyprus</t>
  </si>
  <si>
    <t>Denmark</t>
  </si>
  <si>
    <t>Democratic Republic of the Congo</t>
  </si>
  <si>
    <t>Djibouti</t>
  </si>
  <si>
    <t>Dominica</t>
  </si>
  <si>
    <t>Dominican Republic</t>
  </si>
  <si>
    <t>Netherlands</t>
  </si>
  <si>
    <t>East Timor</t>
  </si>
  <si>
    <t>Galapagos</t>
  </si>
  <si>
    <t>Ecuador</t>
  </si>
  <si>
    <t>Egypt</t>
  </si>
  <si>
    <t>El Salvador</t>
  </si>
  <si>
    <t>Equatorial Guinea</t>
  </si>
  <si>
    <t>Eritrea</t>
  </si>
  <si>
    <t>Estonia</t>
  </si>
  <si>
    <t>Faeroe</t>
  </si>
  <si>
    <t>Fiji</t>
  </si>
  <si>
    <t>Finland</t>
  </si>
  <si>
    <t>French Guiana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</si>
  <si>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</si>
  <si>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</si>
  <si>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</si>
  <si>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</si>
  <si>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</si>
  <si>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</si>
  <si>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</si>
  <si>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</si>
  <si>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</si>
  <si>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</si>
  <si>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Guadeloupe</t>
  </si>
  <si>
    <t>Guam</t>
  </si>
  <si>
    <t>Guatemala</t>
  </si>
  <si>
    <t>Guernsey</t>
  </si>
  <si>
    <t>Guinea-Bissau</t>
  </si>
  <si>
    <t>Guinea</t>
  </si>
  <si>
    <t>Guyana</t>
  </si>
  <si>
    <t>Haiti</t>
  </si>
  <si>
    <t>Heard and McDonald Islands</t>
  </si>
  <si>
    <t>Honduras</t>
  </si>
  <si>
    <t>Howland and Baker islands</t>
  </si>
  <si>
    <t>Iceland</t>
  </si>
  <si>
    <t>Europa Island</t>
  </si>
  <si>
    <t>Andaman and Nicobar</t>
  </si>
  <si>
    <t>India</t>
  </si>
  <si>
    <t>Indonesia</t>
  </si>
  <si>
    <t>Iran</t>
  </si>
  <si>
    <t>Iraq</t>
  </si>
  <si>
    <t>Ireland</t>
  </si>
  <si>
    <t>Israel</t>
  </si>
  <si>
    <t>Italy</t>
  </si>
  <si>
    <t>Ivory Coast</t>
  </si>
  <si>
    <t>Jamaica</t>
  </si>
  <si>
    <t>Jan Mayen</t>
  </si>
  <si>
    <t>Japan</t>
  </si>
  <si>
    <t>Jarvis Island</t>
  </si>
  <si>
    <t>Jersey</t>
  </si>
  <si>
    <t>Johnston Atoll</t>
  </si>
  <si>
    <t>Uruguay</t>
  </si>
  <si>
    <t>South Korea</t>
  </si>
  <si>
    <t>Sao Tome and Principe</t>
  </si>
  <si>
    <t>Peru</t>
  </si>
  <si>
    <t>Senegal</t>
  </si>
  <si>
    <t>Norway</t>
  </si>
  <si>
    <t>United Kingdom</t>
  </si>
  <si>
    <t>United States</t>
  </si>
  <si>
    <t>Juan de Nova Island</t>
  </si>
  <si>
    <t>Kenya</t>
  </si>
  <si>
    <t>Kerguâ”œâŒlen</t>
  </si>
  <si>
    <t>Gilbert Islands</t>
  </si>
  <si>
    <t>Line Group</t>
  </si>
  <si>
    <t>Phoenix Group</t>
  </si>
  <si>
    <t>Kuwait</t>
  </si>
  <si>
    <t>Latvia</t>
  </si>
  <si>
    <t>Lebanon</t>
  </si>
  <si>
    <t>Liberia</t>
  </si>
  <si>
    <t>Libya</t>
  </si>
  <si>
    <t>Lithuania</t>
  </si>
  <si>
    <t>Madagascar</t>
  </si>
  <si>
    <t>Malaysia</t>
  </si>
  <si>
    <t>Maldives</t>
  </si>
  <si>
    <t>Malta</t>
  </si>
  <si>
    <t>Marshall Islands</t>
  </si>
  <si>
    <t>Martinique</t>
  </si>
  <si>
    <t>Mauritania</t>
  </si>
  <si>
    <t>Republic of Mauritius</t>
  </si>
  <si>
    <t>Mexico</t>
  </si>
  <si>
    <t>Micronesia</t>
  </si>
  <si>
    <t>Monaco</t>
  </si>
  <si>
    <t>Montenegro</t>
  </si>
  <si>
    <t>Montserrat</t>
  </si>
  <si>
    <t>Morocco</t>
  </si>
  <si>
    <t>Mozambique</t>
  </si>
  <si>
    <t>Myanmar</t>
  </si>
  <si>
    <t>Namibia</t>
  </si>
  <si>
    <t>Nauru</t>
  </si>
  <si>
    <t>New Caledonia</t>
  </si>
  <si>
    <t>New Zealand</t>
  </si>
  <si>
    <t>Nicaragua</t>
  </si>
  <si>
    <t>Nigeria</t>
  </si>
  <si>
    <t>Niue</t>
  </si>
  <si>
    <t>Norfolk Island</t>
  </si>
  <si>
    <t>North Korea</t>
  </si>
  <si>
    <t>Northern Mariana Islands</t>
  </si>
  <si>
    <t>Oecusse</t>
  </si>
  <si>
    <t>Oman</t>
  </si>
  <si>
    <t>Falkland / Malvinas Islands</t>
  </si>
  <si>
    <t>Glorioso Islands</t>
  </si>
  <si>
    <t>Ile Tromelin</t>
  </si>
  <si>
    <t>Kuril Islands</t>
  </si>
  <si>
    <t>Matthew and Hunter Islands</t>
  </si>
  <si>
    <t>Mayotte</t>
  </si>
  <si>
    <t>Navassa Island</t>
  </si>
  <si>
    <t>Qatar</t>
  </si>
  <si>
    <t>Senkaku Islands</t>
  </si>
  <si>
    <t>South Georgia and the South Sandwich Islands</t>
  </si>
  <si>
    <t>Ukraine</t>
  </si>
  <si>
    <t>Western Sahara</t>
  </si>
  <si>
    <t>United Arab Emirates</t>
  </si>
  <si>
    <t>Puerto Rico</t>
  </si>
  <si>
    <t>Sudan</t>
  </si>
  <si>
    <t>Venezuela</t>
  </si>
  <si>
    <t>Pakistan</t>
  </si>
  <si>
    <t>Palau</t>
  </si>
  <si>
    <t>Palestine</t>
  </si>
  <si>
    <t>Palmyra Atoll</t>
  </si>
  <si>
    <t>Panama</t>
  </si>
  <si>
    <t>Papua New Guinea</t>
  </si>
  <si>
    <t>Philippines</t>
  </si>
  <si>
    <t>Pitcairn</t>
  </si>
  <si>
    <t>Poland</t>
  </si>
  <si>
    <t>Azores</t>
  </si>
  <si>
    <t>Madeira</t>
  </si>
  <si>
    <t>Portugal</t>
  </si>
  <si>
    <t>Râ”œâŒunion</t>
  </si>
  <si>
    <t>Romania</t>
  </si>
  <si>
    <t>Russia</t>
  </si>
  <si>
    <t>Saba</t>
  </si>
  <si>
    <t>Saint-Barthâ”œâŒlemy</t>
  </si>
  <si>
    <t>Collectivity of Saint Martin</t>
  </si>
  <si>
    <t>Saint-Pierre and Miquelon</t>
  </si>
  <si>
    <t>Saint Kitts and Nevis</t>
  </si>
  <si>
    <t>Saint Lucia</t>
  </si>
  <si>
    <t>Saint Vincent and the Grenadines</t>
  </si>
  <si>
    <t>Samoa</t>
  </si>
  <si>
    <t>Saudi Arabia</t>
  </si>
  <si>
    <t>Seychelles</t>
  </si>
  <si>
    <t>Sierra Leone</t>
  </si>
  <si>
    <t>Singapore</t>
  </si>
  <si>
    <t>Sint-Eustatius</t>
  </si>
  <si>
    <t>Solomon Islands</t>
  </si>
  <si>
    <t>Federal Republic of Somalia</t>
  </si>
  <si>
    <t>Prince Edward Islands</t>
  </si>
  <si>
    <t>South Africa</t>
  </si>
  <si>
    <t>Canary Islands</t>
  </si>
  <si>
    <t>Spain</t>
  </si>
  <si>
    <t>Sri Lanka</t>
  </si>
  <si>
    <t>Saint Helena</t>
  </si>
  <si>
    <t>Suriname</t>
  </si>
  <si>
    <t>Svalbard</t>
  </si>
  <si>
    <t>Sweden</t>
  </si>
  <si>
    <t>Syria</t>
  </si>
  <si>
    <t>Taiwan</t>
  </si>
  <si>
    <t>Tanzania</t>
  </si>
  <si>
    <t>Thailand</t>
  </si>
  <si>
    <t>Togo</t>
  </si>
  <si>
    <t>Tokelau</t>
  </si>
  <si>
    <t>Tonga</t>
  </si>
  <si>
    <t>Trinidad and Tobago</t>
  </si>
  <si>
    <t>Tristan da Cunha</t>
  </si>
  <si>
    <t>Tunisia</t>
  </si>
  <si>
    <t>Turkey</t>
  </si>
  <si>
    <t>Turks and Caicos Islands</t>
  </si>
  <si>
    <t>Tuvalu</t>
  </si>
  <si>
    <t>Alaska</t>
  </si>
  <si>
    <t>Hawaii</t>
  </si>
  <si>
    <t>Vanuatu</t>
  </si>
  <si>
    <t>Vietnam</t>
  </si>
  <si>
    <t>United States Virgin Islands</t>
  </si>
  <si>
    <t>Wake Island</t>
  </si>
  <si>
    <t>Wallis and Futuna</t>
  </si>
  <si>
    <t>Yemen</t>
  </si>
  <si>
    <t>Liancourt Rocks</t>
  </si>
  <si>
    <t>FREQUENCY</t>
  </si>
  <si>
    <t>SUM_AREA_M2</t>
  </si>
  <si>
    <t>High Seas</t>
  </si>
  <si>
    <t>Alhucemas Islands</t>
  </si>
  <si>
    <t>Bosnia and Herzegovina</t>
  </si>
  <si>
    <t>Ceuta</t>
  </si>
  <si>
    <t>Chafarinas Islands</t>
  </si>
  <si>
    <t>Doumeira Islands</t>
  </si>
  <si>
    <t>Gibraltar</t>
  </si>
  <si>
    <t>Jordan</t>
  </si>
  <si>
    <t>Melilla</t>
  </si>
  <si>
    <t>Peâ”œâ–’â”œâ”‚n de Vâ”œâŒlez de la Gomera</t>
  </si>
  <si>
    <t>Perejil Island</t>
  </si>
  <si>
    <t>Sint-Maarten</t>
  </si>
  <si>
    <t>Slovenia</t>
  </si>
  <si>
    <t>HighSeas</t>
  </si>
  <si>
    <t>Afghanistan</t>
  </si>
  <si>
    <t>AFG</t>
  </si>
  <si>
    <t>ALB</t>
  </si>
  <si>
    <t>DZA</t>
  </si>
  <si>
    <t>ASM</t>
  </si>
  <si>
    <t>Andorra</t>
  </si>
  <si>
    <t>AND</t>
  </si>
  <si>
    <t>AGO</t>
  </si>
  <si>
    <t>AIA</t>
  </si>
  <si>
    <t>ATA</t>
  </si>
  <si>
    <t>ATG</t>
  </si>
  <si>
    <t>ARG</t>
  </si>
  <si>
    <t>Armenia</t>
  </si>
  <si>
    <t>ARM</t>
  </si>
  <si>
    <t>ABW</t>
  </si>
  <si>
    <t>AUS</t>
  </si>
  <si>
    <t>Austria</t>
  </si>
  <si>
    <t>AUT</t>
  </si>
  <si>
    <t>Azerbaijan</t>
  </si>
  <si>
    <t>AZE</t>
  </si>
  <si>
    <t>Bahamas (the)</t>
  </si>
  <si>
    <t>BHS</t>
  </si>
  <si>
    <t>BHR</t>
  </si>
  <si>
    <t>BGD</t>
  </si>
  <si>
    <t>BRB</t>
  </si>
  <si>
    <t>Belarus</t>
  </si>
  <si>
    <t>BLR</t>
  </si>
  <si>
    <t>BEL</t>
  </si>
  <si>
    <t>BLZ</t>
  </si>
  <si>
    <t>BEN</t>
  </si>
  <si>
    <t>BMU</t>
  </si>
  <si>
    <t>Bhutan</t>
  </si>
  <si>
    <t>BTN</t>
  </si>
  <si>
    <t>Bolivia (Plurinational State of)</t>
  </si>
  <si>
    <t>BOL</t>
  </si>
  <si>
    <t>Bonaire, Sint Eustatius and Saba</t>
  </si>
  <si>
    <t>BES</t>
  </si>
  <si>
    <t>BIH</t>
  </si>
  <si>
    <t>Botswana</t>
  </si>
  <si>
    <t>BWA</t>
  </si>
  <si>
    <t>Bouvet Island</t>
  </si>
  <si>
    <t>BVT</t>
  </si>
  <si>
    <t>BRA</t>
  </si>
  <si>
    <t>British Indian Ocean Territory</t>
  </si>
  <si>
    <t>IOT</t>
  </si>
  <si>
    <t>Brunei Darussalam</t>
  </si>
  <si>
    <t>BRN</t>
  </si>
  <si>
    <t>BGR</t>
  </si>
  <si>
    <t>Burkina Faso</t>
  </si>
  <si>
    <t>BFA</t>
  </si>
  <si>
    <t>Burundi</t>
  </si>
  <si>
    <t>BDI</t>
  </si>
  <si>
    <t>CPV</t>
  </si>
  <si>
    <t>KHM</t>
  </si>
  <si>
    <t>CMR</t>
  </si>
  <si>
    <t>CAN</t>
  </si>
  <si>
    <t>Cayman Islands (the)</t>
  </si>
  <si>
    <t>CYM</t>
  </si>
  <si>
    <t>Central African Republic</t>
  </si>
  <si>
    <t>CAF</t>
  </si>
  <si>
    <t>Chad</t>
  </si>
  <si>
    <t>TCD</t>
  </si>
  <si>
    <t>CHL</t>
  </si>
  <si>
    <t>CHN</t>
  </si>
  <si>
    <t>CXR</t>
  </si>
  <si>
    <t>Cocos (Keeling) Islands (the)</t>
  </si>
  <si>
    <t>CCK</t>
  </si>
  <si>
    <t>COL</t>
  </si>
  <si>
    <t>Comoros</t>
  </si>
  <si>
    <t>COM</t>
  </si>
  <si>
    <t>Congo</t>
  </si>
  <si>
    <t>COD</t>
  </si>
  <si>
    <t>Congo (the)</t>
  </si>
  <si>
    <t>COG</t>
  </si>
  <si>
    <t>COK</t>
  </si>
  <si>
    <t>CRI</t>
  </si>
  <si>
    <t>HRV</t>
  </si>
  <si>
    <t>CUB</t>
  </si>
  <si>
    <t>Curaçao</t>
  </si>
  <si>
    <t>CUW</t>
  </si>
  <si>
    <t>CYP</t>
  </si>
  <si>
    <t>Czechia</t>
  </si>
  <si>
    <t>CZE</t>
  </si>
  <si>
    <t>Côte d'Ivoire</t>
  </si>
  <si>
    <t>CIV</t>
  </si>
  <si>
    <t>DNK</t>
  </si>
  <si>
    <t>DJI</t>
  </si>
  <si>
    <t>DMA</t>
  </si>
  <si>
    <t>Dominican Republic (the)</t>
  </si>
  <si>
    <t>DOM</t>
  </si>
  <si>
    <t>ECU</t>
  </si>
  <si>
    <t>EGY</t>
  </si>
  <si>
    <t>SLV</t>
  </si>
  <si>
    <t>GNQ</t>
  </si>
  <si>
    <t>ERI</t>
  </si>
  <si>
    <t>EST</t>
  </si>
  <si>
    <t>Eswatini</t>
  </si>
  <si>
    <t>SWZ</t>
  </si>
  <si>
    <t>Ethiopia</t>
  </si>
  <si>
    <t>ETH</t>
  </si>
  <si>
    <t>Falkland</t>
  </si>
  <si>
    <t>FLK</t>
  </si>
  <si>
    <t>Faroe Islands</t>
  </si>
  <si>
    <t>FRO</t>
  </si>
  <si>
    <t>FJI</t>
  </si>
  <si>
    <t>FIN</t>
  </si>
  <si>
    <t>FRA</t>
  </si>
  <si>
    <t>GUF</t>
  </si>
  <si>
    <t>PYF</t>
  </si>
  <si>
    <t>French Southern Territories</t>
  </si>
  <si>
    <t>ATF</t>
  </si>
  <si>
    <t>GAB</t>
  </si>
  <si>
    <t>GMB</t>
  </si>
  <si>
    <t>GEO</t>
  </si>
  <si>
    <t>DEU</t>
  </si>
  <si>
    <t>GHA</t>
  </si>
  <si>
    <t>GIB</t>
  </si>
  <si>
    <t>GRC</t>
  </si>
  <si>
    <t>GRL</t>
  </si>
  <si>
    <t>GRD</t>
  </si>
  <si>
    <t>GLP</t>
  </si>
  <si>
    <t>GUM</t>
  </si>
  <si>
    <t>GTM</t>
  </si>
  <si>
    <t>GGY</t>
  </si>
  <si>
    <t>GIN</t>
  </si>
  <si>
    <t>GNB</t>
  </si>
  <si>
    <t>GUY</t>
  </si>
  <si>
    <t>HTI</t>
  </si>
  <si>
    <t>Heard Island and McDonald Islands</t>
  </si>
  <si>
    <t>HMD</t>
  </si>
  <si>
    <t>Holy See</t>
  </si>
  <si>
    <t>VAT</t>
  </si>
  <si>
    <t>HND</t>
  </si>
  <si>
    <t>Hong Kong</t>
  </si>
  <si>
    <t>HKG</t>
  </si>
  <si>
    <t>Hungary</t>
  </si>
  <si>
    <t>HUN</t>
  </si>
  <si>
    <t>ISL</t>
  </si>
  <si>
    <t>IND</t>
  </si>
  <si>
    <t>IDN</t>
  </si>
  <si>
    <t>Iran (Islamic Republic of)</t>
  </si>
  <si>
    <t>IRN</t>
  </si>
  <si>
    <t>IRQ</t>
  </si>
  <si>
    <t>IRL</t>
  </si>
  <si>
    <t>Isle of Man</t>
  </si>
  <si>
    <t>IMN</t>
  </si>
  <si>
    <t>ISR</t>
  </si>
  <si>
    <t>ITA</t>
  </si>
  <si>
    <t>JAM</t>
  </si>
  <si>
    <t>JPN</t>
  </si>
  <si>
    <t>JEY</t>
  </si>
  <si>
    <t>JOR</t>
  </si>
  <si>
    <t>Kazakhstan</t>
  </si>
  <si>
    <t>KAZ</t>
  </si>
  <si>
    <t>KEN</t>
  </si>
  <si>
    <t>Kiribati</t>
  </si>
  <si>
    <t>KIR</t>
  </si>
  <si>
    <t>PRK</t>
  </si>
  <si>
    <t>Korea (the Republic of)</t>
  </si>
  <si>
    <t>KOR</t>
  </si>
  <si>
    <t>KWT</t>
  </si>
  <si>
    <t>Kyrgyzstan</t>
  </si>
  <si>
    <t>KGZ</t>
  </si>
  <si>
    <t>Lao People's Democratic Republic (the)</t>
  </si>
  <si>
    <t>LAO</t>
  </si>
  <si>
    <t>LVA</t>
  </si>
  <si>
    <t>LBN</t>
  </si>
  <si>
    <t>Lesotho</t>
  </si>
  <si>
    <t>LSO</t>
  </si>
  <si>
    <t>LBR</t>
  </si>
  <si>
    <t>LBY</t>
  </si>
  <si>
    <t>Liechtenstein</t>
  </si>
  <si>
    <t>LIE</t>
  </si>
  <si>
    <t>LTU</t>
  </si>
  <si>
    <t>Luxembourg</t>
  </si>
  <si>
    <t>LUX</t>
  </si>
  <si>
    <t>Macao</t>
  </si>
  <si>
    <t>MAC</t>
  </si>
  <si>
    <t>MDG</t>
  </si>
  <si>
    <t>Malawi</t>
  </si>
  <si>
    <t>MWI</t>
  </si>
  <si>
    <t>MYS</t>
  </si>
  <si>
    <t>MDV</t>
  </si>
  <si>
    <t>Mali</t>
  </si>
  <si>
    <t>MLI</t>
  </si>
  <si>
    <t>MLT</t>
  </si>
  <si>
    <t>MHL</t>
  </si>
  <si>
    <t>MTQ</t>
  </si>
  <si>
    <t>MRT</t>
  </si>
  <si>
    <t>Mauritius</t>
  </si>
  <si>
    <t>MUS</t>
  </si>
  <si>
    <t>MYT</t>
  </si>
  <si>
    <t>MEX</t>
  </si>
  <si>
    <t>FSM</t>
  </si>
  <si>
    <t>Moldova</t>
  </si>
  <si>
    <t>MDA</t>
  </si>
  <si>
    <t>MCO</t>
  </si>
  <si>
    <t>Mongolia</t>
  </si>
  <si>
    <t>MNG</t>
  </si>
  <si>
    <t>MNE</t>
  </si>
  <si>
    <t>MSR</t>
  </si>
  <si>
    <t>MAR</t>
  </si>
  <si>
    <t>MOZ</t>
  </si>
  <si>
    <t>MMR</t>
  </si>
  <si>
    <t>NAM</t>
  </si>
  <si>
    <t>NRU</t>
  </si>
  <si>
    <t>Nepal</t>
  </si>
  <si>
    <t>NPL</t>
  </si>
  <si>
    <t>Netherlands (the)</t>
  </si>
  <si>
    <t>NLD</t>
  </si>
  <si>
    <t>NCL</t>
  </si>
  <si>
    <t>NZL</t>
  </si>
  <si>
    <t>NIC</t>
  </si>
  <si>
    <t>Niger</t>
  </si>
  <si>
    <t>NER</t>
  </si>
  <si>
    <t>NGA</t>
  </si>
  <si>
    <t>NIU</t>
  </si>
  <si>
    <t>NFK</t>
  </si>
  <si>
    <t>MNP</t>
  </si>
  <si>
    <t>NOR</t>
  </si>
  <si>
    <t>OMN</t>
  </si>
  <si>
    <t>PAK</t>
  </si>
  <si>
    <t>PLW</t>
  </si>
  <si>
    <t>PSE</t>
  </si>
  <si>
    <t>PAN</t>
  </si>
  <si>
    <t>PNG</t>
  </si>
  <si>
    <t>Paraguay</t>
  </si>
  <si>
    <t>PRY</t>
  </si>
  <si>
    <t>PER</t>
  </si>
  <si>
    <t>Philippines (the)</t>
  </si>
  <si>
    <t>PHL</t>
  </si>
  <si>
    <t>PCN</t>
  </si>
  <si>
    <t>POL</t>
  </si>
  <si>
    <t>PRT</t>
  </si>
  <si>
    <t>PRI</t>
  </si>
  <si>
    <t>QAT</t>
  </si>
  <si>
    <t>Macedonia</t>
  </si>
  <si>
    <t>MKD</t>
  </si>
  <si>
    <t>ROU</t>
  </si>
  <si>
    <t>Russian Federation (the)</t>
  </si>
  <si>
    <t>RUS</t>
  </si>
  <si>
    <t>Rwanda</t>
  </si>
  <si>
    <t>RWA</t>
  </si>
  <si>
    <t>Réunion</t>
  </si>
  <si>
    <t>REU</t>
  </si>
  <si>
    <t>Saint Barthélemy</t>
  </si>
  <si>
    <t>BLM</t>
  </si>
  <si>
    <t>SHN</t>
  </si>
  <si>
    <t>KNA</t>
  </si>
  <si>
    <t>LCA</t>
  </si>
  <si>
    <t>Saint Martin (French part)</t>
  </si>
  <si>
    <t>MAF</t>
  </si>
  <si>
    <t>Saint Pierre and Miquelon</t>
  </si>
  <si>
    <t>SPM</t>
  </si>
  <si>
    <t>VCT</t>
  </si>
  <si>
    <t>WSM</t>
  </si>
  <si>
    <t>San Marino</t>
  </si>
  <si>
    <t>SMR</t>
  </si>
  <si>
    <t>STP</t>
  </si>
  <si>
    <t>SAU</t>
  </si>
  <si>
    <t>SEN</t>
  </si>
  <si>
    <t>Serbia</t>
  </si>
  <si>
    <t>SRB</t>
  </si>
  <si>
    <t>SYC</t>
  </si>
  <si>
    <t>SLE</t>
  </si>
  <si>
    <t>SGP</t>
  </si>
  <si>
    <t>Sint Maarten (Dutch part)</t>
  </si>
  <si>
    <t>SXM</t>
  </si>
  <si>
    <t>Slovakia</t>
  </si>
  <si>
    <t>SVK</t>
  </si>
  <si>
    <t>SVN</t>
  </si>
  <si>
    <t>SLB</t>
  </si>
  <si>
    <t>Somalia</t>
  </si>
  <si>
    <t>SOM</t>
  </si>
  <si>
    <t>ZAF</t>
  </si>
  <si>
    <t>SGS</t>
  </si>
  <si>
    <t>South Sudan</t>
  </si>
  <si>
    <t>SSD</t>
  </si>
  <si>
    <t>ESP</t>
  </si>
  <si>
    <t>LKA</t>
  </si>
  <si>
    <t>SDN</t>
  </si>
  <si>
    <t>SUR</t>
  </si>
  <si>
    <t>Svalbard and Jan Mayen</t>
  </si>
  <si>
    <t>SJM</t>
  </si>
  <si>
    <t>SWE</t>
  </si>
  <si>
    <t>Switzerland</t>
  </si>
  <si>
    <t>CHE</t>
  </si>
  <si>
    <t>SYR</t>
  </si>
  <si>
    <t>Taiwan (Province of China)</t>
  </si>
  <si>
    <t>TWN</t>
  </si>
  <si>
    <t>Tajikistan</t>
  </si>
  <si>
    <t>TJK</t>
  </si>
  <si>
    <t>Tanzania, United Republic of</t>
  </si>
  <si>
    <t>TZA</t>
  </si>
  <si>
    <t>THA</t>
  </si>
  <si>
    <t>Timor-Leste</t>
  </si>
  <si>
    <t>TLS</t>
  </si>
  <si>
    <t>TGO</t>
  </si>
  <si>
    <t>TKL</t>
  </si>
  <si>
    <t>TON</t>
  </si>
  <si>
    <t>TTO</t>
  </si>
  <si>
    <t>TUN</t>
  </si>
  <si>
    <t>TUR</t>
  </si>
  <si>
    <t>Turkmenistan</t>
  </si>
  <si>
    <t>TKM</t>
  </si>
  <si>
    <t>Turks and Caicos Islands (the)</t>
  </si>
  <si>
    <t>TCA</t>
  </si>
  <si>
    <t>TUV</t>
  </si>
  <si>
    <t>Uganda</t>
  </si>
  <si>
    <t>UGA</t>
  </si>
  <si>
    <t>UKR</t>
  </si>
  <si>
    <t>United Arab Emirates (the)</t>
  </si>
  <si>
    <t>ARE</t>
  </si>
  <si>
    <t>United Kingdom of Great Britain and Northern Ireland (the)</t>
  </si>
  <si>
    <t>GBR</t>
  </si>
  <si>
    <t>United States Minor Outlying Islands</t>
  </si>
  <si>
    <t>UMI</t>
  </si>
  <si>
    <t>United States of America (the)</t>
  </si>
  <si>
    <t>USA</t>
  </si>
  <si>
    <t>URY</t>
  </si>
  <si>
    <t>Uzbekistan</t>
  </si>
  <si>
    <t>UZB</t>
  </si>
  <si>
    <t>VUT</t>
  </si>
  <si>
    <t>Venezuela (Bolivarian Republic of)</t>
  </si>
  <si>
    <t>VEN</t>
  </si>
  <si>
    <t>Viet Nam</t>
  </si>
  <si>
    <t>VNM</t>
  </si>
  <si>
    <t>Virgin Islands (British)</t>
  </si>
  <si>
    <t>VGB</t>
  </si>
  <si>
    <t>Virgin Islands (U.S.)</t>
  </si>
  <si>
    <t>VIR</t>
  </si>
  <si>
    <t>Wallis and Futuna Islands</t>
  </si>
  <si>
    <t>WLF</t>
  </si>
  <si>
    <t>ESH</t>
  </si>
  <si>
    <t>YEM</t>
  </si>
  <si>
    <t>Zambia</t>
  </si>
  <si>
    <t>ZMB</t>
  </si>
  <si>
    <t>Zimbabwe</t>
  </si>
  <si>
    <t>ZWE</t>
  </si>
  <si>
    <t>Åland Islands</t>
  </si>
  <si>
    <t>ALA</t>
  </si>
  <si>
    <t>ISO3</t>
  </si>
  <si>
    <t>Sovereign</t>
  </si>
  <si>
    <t>NA</t>
  </si>
  <si>
    <t>X</t>
  </si>
  <si>
    <t>Islas San Felix and San Ambrosio</t>
  </si>
  <si>
    <t>Kerguelen Islands</t>
  </si>
  <si>
    <t>ReUnion</t>
  </si>
  <si>
    <t>Saint-Barthélemy</t>
  </si>
  <si>
    <t>Oversea</t>
  </si>
  <si>
    <t>Country</t>
  </si>
  <si>
    <t>ISO</t>
  </si>
  <si>
    <t>Exp</t>
  </si>
  <si>
    <t>Oversea assigned</t>
  </si>
  <si>
    <t>CSCC missing</t>
  </si>
  <si>
    <t>Key</t>
  </si>
  <si>
    <t>EEZ_area</t>
  </si>
  <si>
    <t>seagrass_km2</t>
  </si>
  <si>
    <t>saltmarsh_km2</t>
  </si>
  <si>
    <t>mangroves_km2</t>
  </si>
  <si>
    <t>Seagrass_uptake (MtC)</t>
  </si>
  <si>
    <t>Saltmarsh_uptake (MtC)</t>
  </si>
  <si>
    <t>Mangroves_uptake (MtC)</t>
  </si>
  <si>
    <t>C_uptake (MtC)</t>
  </si>
  <si>
    <t>(138tC km-2 yr-1)</t>
  </si>
  <si>
    <t>245tC m-2 yr-1</t>
  </si>
  <si>
    <t>174 tC m-2 yr-1</t>
  </si>
  <si>
    <t>Conflicted</t>
  </si>
  <si>
    <t>ANT</t>
  </si>
  <si>
    <t>Niederländische Antillen</t>
  </si>
  <si>
    <t>Antartica</t>
  </si>
  <si>
    <t xml:space="preserve">Bonaire, Sint Eustatius und Saba </t>
  </si>
  <si>
    <t>Cocos (Keeling) Islands</t>
  </si>
  <si>
    <t>CPT</t>
  </si>
  <si>
    <t>CURAÇAO</t>
  </si>
  <si>
    <t>Christmas Islands</t>
  </si>
  <si>
    <t>Falkland Islands</t>
  </si>
  <si>
    <t>Federated States of Micronesia</t>
  </si>
  <si>
    <t>Gibralta</t>
  </si>
  <si>
    <t>Saint Martin</t>
  </si>
  <si>
    <t>MNP++</t>
  </si>
  <si>
    <t>Korea, Democratic People's Republic of</t>
  </si>
  <si>
    <t>Palestinian Territory, Occupied</t>
  </si>
  <si>
    <t>Saint Helena, Ascension and Tristan da Cunha</t>
  </si>
  <si>
    <t>Sint Maarten</t>
  </si>
  <si>
    <t>Taiwan, Province of China</t>
  </si>
  <si>
    <t>Virgin Islands, British</t>
  </si>
  <si>
    <t>Virgin Islands, US</t>
  </si>
  <si>
    <t>VTC</t>
  </si>
  <si>
    <t>Coastal_BlueC</t>
  </si>
  <si>
    <t>gC</t>
  </si>
  <si>
    <t>MtC</t>
  </si>
  <si>
    <t>Total</t>
  </si>
  <si>
    <t>Sink_M_woBC</t>
  </si>
  <si>
    <t>Sink_m_wBC</t>
  </si>
  <si>
    <t>Sink_T_woBC</t>
  </si>
  <si>
    <t>Sink_T_wBC</t>
  </si>
  <si>
    <t>OverSea_I</t>
  </si>
  <si>
    <t>OverSea_II</t>
  </si>
  <si>
    <t>EU</t>
  </si>
  <si>
    <t>Island</t>
  </si>
  <si>
    <t>The Netherlands</t>
  </si>
  <si>
    <t>EU_Sovereign</t>
  </si>
  <si>
    <t>Std</t>
  </si>
  <si>
    <t>C_uptake (Std)</t>
  </si>
  <si>
    <t>Var</t>
  </si>
  <si>
    <t>Mean</t>
  </si>
  <si>
    <t>Varianz</t>
  </si>
  <si>
    <t>SE seagrass C uptake (MtC)</t>
  </si>
  <si>
    <t>38tC km-2 yr-1</t>
  </si>
  <si>
    <t>SE saltmarsh C uptake (MtC)</t>
  </si>
  <si>
    <t>26tC m-2 yr-1</t>
  </si>
  <si>
    <t>SE mangrove C uptake (MtC)</t>
  </si>
  <si>
    <t>23 tC m-2 yr-1</t>
  </si>
  <si>
    <t>Fraction</t>
  </si>
  <si>
    <t>Sink (1/0)</t>
  </si>
  <si>
    <t>Share</t>
  </si>
  <si>
    <t>Variance</t>
  </si>
  <si>
    <t>Sink</t>
  </si>
  <si>
    <t>EEZ_carbon_flux_by_territory_bo</t>
  </si>
  <si>
    <t>includes the raw ocean sink data, the aggregation with coastal blue carbon data,  and the assigment of oversea territories to sovereign countries</t>
  </si>
  <si>
    <t>EEZ_carbon_flux_Sovereign</t>
  </si>
  <si>
    <t>aggregation of ocean sink data on the sovereign country level</t>
  </si>
  <si>
    <t>BlueCarbon_Bertram</t>
  </si>
  <si>
    <t>the data on coastal blue carbon ecosystems obtained from Bertram, C., Quaas, M., Reusch, T.B.H. et al. The blue carbon wealth of nations. Nat. Clim. Chang. 11, 704–709 (2021). https://doi.org/10.1038/s41558-021-01089-4</t>
  </si>
  <si>
    <t>List with country codes</t>
  </si>
  <si>
    <t>EEZ_Area</t>
  </si>
  <si>
    <t>EEZ area of regions used in "EEZ_carbon_Flux_by_territory_bo"</t>
  </si>
  <si>
    <t>EU29</t>
  </si>
  <si>
    <t>ISO code keys for EU29</t>
  </si>
  <si>
    <t>Top10s</t>
  </si>
  <si>
    <t>Analysis of Top 10 source and top 10 sink countries</t>
  </si>
  <si>
    <t>Economic_Sink</t>
  </si>
  <si>
    <t>Overview about the economic sink data (ordered descending), i.e. net sink distributed proportional accross countries</t>
  </si>
  <si>
    <t>C Sink (in country)</t>
  </si>
  <si>
    <t>C Source (in country)</t>
  </si>
  <si>
    <t>C Source (oversea)</t>
  </si>
  <si>
    <t>C Sink (oversea)</t>
  </si>
  <si>
    <t>Attributed Sink</t>
  </si>
  <si>
    <t>Flux w/o Blue Carbon</t>
  </si>
  <si>
    <t>Flux w Blue Carbon</t>
  </si>
  <si>
    <t>Oversea Contribution</t>
  </si>
  <si>
    <t>Top10s Graphic</t>
  </si>
  <si>
    <t>Figure used in the manuscript</t>
  </si>
  <si>
    <t>Eu29</t>
  </si>
  <si>
    <t>Top10s_AttributedSink</t>
  </si>
  <si>
    <t>Top 10 of attributed sink (figure not used in manuscript)</t>
  </si>
  <si>
    <t>Economic_Sink_Summary</t>
  </si>
  <si>
    <t>Data for Supplementary Table TS1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</si>
</sst>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E+00"/>
    <numFmt numFmtId="165" formatCode="0.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212529"/>
      <name val="Inherit"/>
    </font>
    <font>
      <b/>
      <sz val="11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18" fillId="33" borderId="10" xfId="0" applyFont="1" applyFill="1" applyBorder="1" applyAlignment="1">
      <alignment vertical="center" wrapText="1"/>
    </xf>
    <xf numFmtId="0" fontId="19" fillId="0" borderId="11" xfId="0" applyFont="1" applyBorder="1" applyAlignment="1">
      <alignment horizontal="center" vertical="top"/>
    </xf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164" fontId="0" fillId="0" borderId="0" xfId="0" applyNumberFormat="1"/>
    <xf numFmtId="0" fontId="19" fillId="0" borderId="13" xfId="0" applyFont="1" applyFill="1" applyBorder="1" applyAlignment="1">
      <alignment horizontal="center" vertical="top" wrapText="1"/>
    </xf>
    <xf numFmtId="165" fontId="0" fillId="0" borderId="0" xfId="0" applyNumberFormat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39" borderId="0" xfId="0" applyFill="1"/>
    <xf numFmtId="0" fontId="0" fillId="40" borderId="0" xfId="0" applyFill="1"/>
    <xf numFmtId="2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chartsheet" Target="chartsheets/sheet2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9226802909273523E-2"/>
          <c:y val="2.7593571914901558E-2"/>
          <c:w val="0.93773755755413524"/>
          <c:h val="0.80891972754853636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Top10s!$T$27</c:f>
              <c:strCache>
                <c:ptCount val="1"/>
                <c:pt idx="0">
                  <c:v>C Sink (in country)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Top10s!$R$28:$R$48</c:f>
              <c:strCache>
                <c:ptCount val="21"/>
                <c:pt idx="0">
                  <c:v>KIR</c:v>
                </c:pt>
                <c:pt idx="1">
                  <c:v>BRA</c:v>
                </c:pt>
                <c:pt idx="2">
                  <c:v>ECU</c:v>
                </c:pt>
                <c:pt idx="3">
                  <c:v>SYC</c:v>
                </c:pt>
                <c:pt idx="4">
                  <c:v>IND</c:v>
                </c:pt>
                <c:pt idx="5">
                  <c:v>SOM</c:v>
                </c:pt>
                <c:pt idx="6">
                  <c:v>YEM</c:v>
                </c:pt>
                <c:pt idx="7">
                  <c:v>PER</c:v>
                </c:pt>
                <c:pt idx="8">
                  <c:v>IDN</c:v>
                </c:pt>
                <c:pt idx="9">
                  <c:v>MEX</c:v>
                </c:pt>
                <c:pt idx="10">
                  <c:v>GBR</c:v>
                </c:pt>
                <c:pt idx="11">
                  <c:v>MUS</c:v>
                </c:pt>
                <c:pt idx="12">
                  <c:v>NZL</c:v>
                </c:pt>
                <c:pt idx="13">
                  <c:v>FRA</c:v>
                </c:pt>
                <c:pt idx="14">
                  <c:v>JPN</c:v>
                </c:pt>
                <c:pt idx="15">
                  <c:v>CAN</c:v>
                </c:pt>
                <c:pt idx="16">
                  <c:v>NOR</c:v>
                </c:pt>
                <c:pt idx="17">
                  <c:v>AUS</c:v>
                </c:pt>
                <c:pt idx="18">
                  <c:v>DNK</c:v>
                </c:pt>
                <c:pt idx="19">
                  <c:v>RUS</c:v>
                </c:pt>
                <c:pt idx="20">
                  <c:v>EU29</c:v>
                </c:pt>
              </c:strCache>
            </c:strRef>
          </c:cat>
          <c:val>
            <c:numRef>
              <c:f>Top10s!$T$28:$T$48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-11.818357556300001</c:v>
                </c:pt>
                <c:pt idx="11">
                  <c:v>-176.95136297799999</c:v>
                </c:pt>
                <c:pt idx="12">
                  <c:v>-184.8141393738</c:v>
                </c:pt>
                <c:pt idx="13">
                  <c:v>-3.6115007049000099</c:v>
                </c:pt>
                <c:pt idx="14">
                  <c:v>-254.21465186399999</c:v>
                </c:pt>
                <c:pt idx="15">
                  <c:v>-311.22748148699998</c:v>
                </c:pt>
                <c:pt idx="16">
                  <c:v>-29.394717630199978</c:v>
                </c:pt>
                <c:pt idx="17">
                  <c:v>-298.22188470899999</c:v>
                </c:pt>
                <c:pt idx="18">
                  <c:v>-1.4068850411899803</c:v>
                </c:pt>
                <c:pt idx="19">
                  <c:v>-694.53676970900005</c:v>
                </c:pt>
                <c:pt idx="20">
                  <c:v>-103.63999883564429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0-40E2-893A-DA922B33FF98}"/>
            </c:ext>
          </c:extLst>
        </c:ser>
        <c:ser>
          <c:idx val="0"/>
          <c:order val="1"/>
          <c:tx>
            <c:strRef>
              <c:f>Top10s!$S$27</c:f>
              <c:strCache>
                <c:ptCount val="1"/>
                <c:pt idx="0">
                  <c:v>C Sink (oversea)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Top10s!$R$28:$R$48</c:f>
              <c:strCache>
                <c:ptCount val="21"/>
                <c:pt idx="0">
                  <c:v>KIR</c:v>
                </c:pt>
                <c:pt idx="1">
                  <c:v>BRA</c:v>
                </c:pt>
                <c:pt idx="2">
                  <c:v>ECU</c:v>
                </c:pt>
                <c:pt idx="3">
                  <c:v>SYC</c:v>
                </c:pt>
                <c:pt idx="4">
                  <c:v>IND</c:v>
                </c:pt>
                <c:pt idx="5">
                  <c:v>SOM</c:v>
                </c:pt>
                <c:pt idx="6">
                  <c:v>YEM</c:v>
                </c:pt>
                <c:pt idx="7">
                  <c:v>PER</c:v>
                </c:pt>
                <c:pt idx="8">
                  <c:v>IDN</c:v>
                </c:pt>
                <c:pt idx="9">
                  <c:v>MEX</c:v>
                </c:pt>
                <c:pt idx="10">
                  <c:v>GBR</c:v>
                </c:pt>
                <c:pt idx="11">
                  <c:v>MUS</c:v>
                </c:pt>
                <c:pt idx="12">
                  <c:v>NZL</c:v>
                </c:pt>
                <c:pt idx="13">
                  <c:v>FRA</c:v>
                </c:pt>
                <c:pt idx="14">
                  <c:v>JPN</c:v>
                </c:pt>
                <c:pt idx="15">
                  <c:v>CAN</c:v>
                </c:pt>
                <c:pt idx="16">
                  <c:v>NOR</c:v>
                </c:pt>
                <c:pt idx="17">
                  <c:v>AUS</c:v>
                </c:pt>
                <c:pt idx="18">
                  <c:v>DNK</c:v>
                </c:pt>
                <c:pt idx="19">
                  <c:v>RUS</c:v>
                </c:pt>
                <c:pt idx="20">
                  <c:v>EU29</c:v>
                </c:pt>
              </c:strCache>
            </c:strRef>
          </c:cat>
          <c:val>
            <c:numRef>
              <c:f>Top10s!$S$28:$S$48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-113.58459109176604</c:v>
                </c:pt>
                <c:pt idx="11">
                  <c:v>0</c:v>
                </c:pt>
                <c:pt idx="13">
                  <c:v>-192.18309313342291</c:v>
                </c:pt>
                <c:pt idx="14">
                  <c:v>-7.0207585035300042</c:v>
                </c:pt>
                <c:pt idx="15">
                  <c:v>0</c:v>
                </c:pt>
                <c:pt idx="16">
                  <c:v>-282.22516550660004</c:v>
                </c:pt>
                <c:pt idx="17">
                  <c:v>-57.455738792149987</c:v>
                </c:pt>
                <c:pt idx="18">
                  <c:v>-415.10709914330005</c:v>
                </c:pt>
                <c:pt idx="19">
                  <c:v>-6.4200458843899924</c:v>
                </c:pt>
                <c:pt idx="20">
                  <c:v>-883.00458414547563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20-40E2-893A-DA922B33FF98}"/>
            </c:ext>
          </c:extLst>
        </c:ser>
        <c:ser>
          <c:idx val="2"/>
          <c:order val="2"/>
          <c:tx>
            <c:strRef>
              <c:f>Top10s!$U$27</c:f>
              <c:strCache>
                <c:ptCount val="1"/>
                <c:pt idx="0">
                  <c:v>C Source (in country)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Top10s!$R$28:$R$48</c:f>
              <c:strCache>
                <c:ptCount val="21"/>
                <c:pt idx="0">
                  <c:v>KIR</c:v>
                </c:pt>
                <c:pt idx="1">
                  <c:v>BRA</c:v>
                </c:pt>
                <c:pt idx="2">
                  <c:v>ECU</c:v>
                </c:pt>
                <c:pt idx="3">
                  <c:v>SYC</c:v>
                </c:pt>
                <c:pt idx="4">
                  <c:v>IND</c:v>
                </c:pt>
                <c:pt idx="5">
                  <c:v>SOM</c:v>
                </c:pt>
                <c:pt idx="6">
                  <c:v>YEM</c:v>
                </c:pt>
                <c:pt idx="7">
                  <c:v>PER</c:v>
                </c:pt>
                <c:pt idx="8">
                  <c:v>IDN</c:v>
                </c:pt>
                <c:pt idx="9">
                  <c:v>MEX</c:v>
                </c:pt>
                <c:pt idx="10">
                  <c:v>GBR</c:v>
                </c:pt>
                <c:pt idx="11">
                  <c:v>MUS</c:v>
                </c:pt>
                <c:pt idx="12">
                  <c:v>NZL</c:v>
                </c:pt>
                <c:pt idx="13">
                  <c:v>FRA</c:v>
                </c:pt>
                <c:pt idx="14">
                  <c:v>JPN</c:v>
                </c:pt>
                <c:pt idx="15">
                  <c:v>CAN</c:v>
                </c:pt>
                <c:pt idx="16">
                  <c:v>NOR</c:v>
                </c:pt>
                <c:pt idx="17">
                  <c:v>AUS</c:v>
                </c:pt>
                <c:pt idx="18">
                  <c:v>DNK</c:v>
                </c:pt>
                <c:pt idx="19">
                  <c:v>RUS</c:v>
                </c:pt>
                <c:pt idx="20">
                  <c:v>EU29</c:v>
                </c:pt>
              </c:strCache>
            </c:strRef>
          </c:cat>
          <c:val>
            <c:numRef>
              <c:f>Top10s!$U$28:$U$48</c:f>
              <c:numCache>
                <c:formatCode>General</c:formatCode>
                <c:ptCount val="21"/>
                <c:pt idx="0">
                  <c:v>546.81106932529997</c:v>
                </c:pt>
                <c:pt idx="1">
                  <c:v>276.21166171200002</c:v>
                </c:pt>
                <c:pt idx="2">
                  <c:v>23.238501406599994</c:v>
                </c:pt>
                <c:pt idx="3">
                  <c:v>142.06608155999999</c:v>
                </c:pt>
                <c:pt idx="4">
                  <c:v>131.31240198</c:v>
                </c:pt>
                <c:pt idx="5">
                  <c:v>113.567144341</c:v>
                </c:pt>
                <c:pt idx="6">
                  <c:v>113.467853428</c:v>
                </c:pt>
                <c:pt idx="7">
                  <c:v>95.326619429000004</c:v>
                </c:pt>
                <c:pt idx="8">
                  <c:v>102.822010319</c:v>
                </c:pt>
                <c:pt idx="9">
                  <c:v>77.110797118899995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20-40E2-893A-DA922B33FF98}"/>
            </c:ext>
          </c:extLst>
        </c:ser>
        <c:ser>
          <c:idx val="3"/>
          <c:order val="3"/>
          <c:tx>
            <c:strRef>
              <c:f>Top10s!$V$27</c:f>
              <c:strCache>
                <c:ptCount val="1"/>
                <c:pt idx="0">
                  <c:v>C Source (oversea)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Top10s!$R$28:$R$48</c:f>
              <c:strCache>
                <c:ptCount val="21"/>
                <c:pt idx="0">
                  <c:v>KIR</c:v>
                </c:pt>
                <c:pt idx="1">
                  <c:v>BRA</c:v>
                </c:pt>
                <c:pt idx="2">
                  <c:v>ECU</c:v>
                </c:pt>
                <c:pt idx="3">
                  <c:v>SYC</c:v>
                </c:pt>
                <c:pt idx="4">
                  <c:v>IND</c:v>
                </c:pt>
                <c:pt idx="5">
                  <c:v>SOM</c:v>
                </c:pt>
                <c:pt idx="6">
                  <c:v>YEM</c:v>
                </c:pt>
                <c:pt idx="7">
                  <c:v>PER</c:v>
                </c:pt>
                <c:pt idx="8">
                  <c:v>IDN</c:v>
                </c:pt>
                <c:pt idx="9">
                  <c:v>MEX</c:v>
                </c:pt>
                <c:pt idx="10">
                  <c:v>GBR</c:v>
                </c:pt>
                <c:pt idx="11">
                  <c:v>MUS</c:v>
                </c:pt>
                <c:pt idx="12">
                  <c:v>NZL</c:v>
                </c:pt>
                <c:pt idx="13">
                  <c:v>FRA</c:v>
                </c:pt>
                <c:pt idx="14">
                  <c:v>JPN</c:v>
                </c:pt>
                <c:pt idx="15">
                  <c:v>CAN</c:v>
                </c:pt>
                <c:pt idx="16">
                  <c:v>NOR</c:v>
                </c:pt>
                <c:pt idx="17">
                  <c:v>AUS</c:v>
                </c:pt>
                <c:pt idx="18">
                  <c:v>DNK</c:v>
                </c:pt>
                <c:pt idx="19">
                  <c:v>RUS</c:v>
                </c:pt>
                <c:pt idx="20">
                  <c:v>EU29</c:v>
                </c:pt>
              </c:strCache>
            </c:strRef>
          </c:cat>
          <c:val>
            <c:numRef>
              <c:f>Top10s!$V$28:$V$48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135.46686041699999</c:v>
                </c:pt>
                <c:pt idx="3">
                  <c:v>0</c:v>
                </c:pt>
                <c:pt idx="4">
                  <c:v>5.7496760179199953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9.6513272132000054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20-40E2-893A-DA922B33F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29799743"/>
        <c:axId val="1529798495"/>
      </c:barChart>
      <c:catAx>
        <c:axId val="152979974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798495"/>
        <c:crossesAt val="-800"/>
        <c:auto val="0"/>
        <c:lblAlgn val="ctr"/>
        <c:lblOffset val="100"/>
        <c:noMultiLvlLbl val="0"/>
      </c:catAx>
      <c:valAx>
        <c:axId val="1529798495"/>
        <c:scaling>
          <c:orientation val="minMax"/>
          <c:min val="-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 baseline="0"/>
                  <a:t>MtC/year</a:t>
                </a:r>
                <a:endParaRPr lang="de-DE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79974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4099764452520362E-2"/>
          <c:y val="0.92189217105420063"/>
          <c:w val="0.90974811225519892"/>
          <c:h val="7.81078289457993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/>
              <a:t>Top10 Attributed ocean</a:t>
            </a:r>
            <a:r>
              <a:rPr lang="de-DE" sz="1800" baseline="0"/>
              <a:t> sink</a:t>
            </a:r>
            <a:endParaRPr lang="de-DE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90248305098695E-2"/>
          <c:y val="0.18643232216639419"/>
          <c:w val="0.89269442375614816"/>
          <c:h val="0.77724589987853032"/>
        </c:manualLayout>
      </c:layout>
      <c:barChart>
        <c:barDir val="bar"/>
        <c:grouping val="stacked"/>
        <c:varyColors val="0"/>
        <c:ser>
          <c:idx val="4"/>
          <c:order val="4"/>
          <c:tx>
            <c:v>Attributed ocean sink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Economic_Sink!$G$2:$G$11</c:f>
              <c:strCache>
                <c:ptCount val="10"/>
                <c:pt idx="0">
                  <c:v>Eu29</c:v>
                </c:pt>
                <c:pt idx="1">
                  <c:v>RUS</c:v>
                </c:pt>
                <c:pt idx="2">
                  <c:v>AUS</c:v>
                </c:pt>
                <c:pt idx="3">
                  <c:v>CAN</c:v>
                </c:pt>
                <c:pt idx="4">
                  <c:v>JPN</c:v>
                </c:pt>
                <c:pt idx="5">
                  <c:v>NZL</c:v>
                </c:pt>
                <c:pt idx="6">
                  <c:v>MUS</c:v>
                </c:pt>
                <c:pt idx="7">
                  <c:v>GBR</c:v>
                </c:pt>
                <c:pt idx="8">
                  <c:v>USA</c:v>
                </c:pt>
                <c:pt idx="9">
                  <c:v>NCL</c:v>
                </c:pt>
              </c:strCache>
            </c:strRef>
          </c:cat>
          <c:val>
            <c:numRef>
              <c:f>Economic_Sink!$H$2:$H$11</c:f>
              <c:numCache>
                <c:formatCode>General</c:formatCode>
                <c:ptCount val="10"/>
                <c:pt idx="0">
                  <c:v>-407.35530557892258</c:v>
                </c:pt>
                <c:pt idx="1">
                  <c:v>-290.2370220406271</c:v>
                </c:pt>
                <c:pt idx="2">
                  <c:v>-152.0196150575353</c:v>
                </c:pt>
                <c:pt idx="3">
                  <c:v>-128.64520283878116</c:v>
                </c:pt>
                <c:pt idx="4">
                  <c:v>-107.89129612142689</c:v>
                </c:pt>
                <c:pt idx="5">
                  <c:v>-76.345580507332997</c:v>
                </c:pt>
                <c:pt idx="6">
                  <c:v>-73.064195592943719</c:v>
                </c:pt>
                <c:pt idx="7">
                  <c:v>-52.211005163644472</c:v>
                </c:pt>
                <c:pt idx="8">
                  <c:v>-46.673493093913855</c:v>
                </c:pt>
                <c:pt idx="9">
                  <c:v>-46.634002196283781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07-4CD8-A214-7330C48B9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29799743"/>
        <c:axId val="1529798495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Top10s!$T$27</c15:sqref>
                        </c15:formulaRef>
                      </c:ext>
                    </c:extLst>
                    <c:strCache>
                      <c:ptCount val="1"/>
                      <c:pt idx="0">
                        <c:v>C Sink (in country)</c:v>
                      </c:pt>
                    </c:strCache>
                  </c:strRef>
                </c:tx>
                <c:spPr>
                  <a:solidFill>
                    <a:schemeClr val="accent1">
                      <a:lumMod val="7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Economic_Sink!$G$2:$G$11</c15:sqref>
                        </c15:formulaRef>
                      </c:ext>
                    </c:extLst>
                    <c:strCache>
                      <c:ptCount val="10"/>
                      <c:pt idx="0">
                        <c:v>Eu29</c:v>
                      </c:pt>
                      <c:pt idx="1">
                        <c:v>RUS</c:v>
                      </c:pt>
                      <c:pt idx="2">
                        <c:v>AUS</c:v>
                      </c:pt>
                      <c:pt idx="3">
                        <c:v>CAN</c:v>
                      </c:pt>
                      <c:pt idx="4">
                        <c:v>JPN</c:v>
                      </c:pt>
                      <c:pt idx="5">
                        <c:v>NZL</c:v>
                      </c:pt>
                      <c:pt idx="6">
                        <c:v>MUS</c:v>
                      </c:pt>
                      <c:pt idx="7">
                        <c:v>GBR</c:v>
                      </c:pt>
                      <c:pt idx="8">
                        <c:v>USA</c:v>
                      </c:pt>
                      <c:pt idx="9">
                        <c:v>NCL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Top10s!$T$28:$T$47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-11.818357556300001</c:v>
                      </c:pt>
                      <c:pt idx="11">
                        <c:v>-176.95136297799999</c:v>
                      </c:pt>
                      <c:pt idx="12">
                        <c:v>-184.8141393738</c:v>
                      </c:pt>
                      <c:pt idx="13">
                        <c:v>-3.6115007049000099</c:v>
                      </c:pt>
                      <c:pt idx="14">
                        <c:v>-254.21465186399999</c:v>
                      </c:pt>
                      <c:pt idx="15">
                        <c:v>-311.22748148699998</c:v>
                      </c:pt>
                      <c:pt idx="16">
                        <c:v>-29.394717630199978</c:v>
                      </c:pt>
                      <c:pt idx="17">
                        <c:v>-298.22188470899999</c:v>
                      </c:pt>
                      <c:pt idx="18">
                        <c:v>-1.4068850411899803</c:v>
                      </c:pt>
                      <c:pt idx="19">
                        <c:v>-694.53676970900005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871-483B-92AD-427DD27ECC2D}"/>
                  </c:ext>
                </c:extLst>
              </c15:ser>
            </c15:filteredBarSeries>
            <c15:filteredBarSeries>
              <c15:ser>
                <c:idx val="0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Top10s!$S$27</c15:sqref>
                        </c15:formulaRef>
                      </c:ext>
                    </c:extLst>
                    <c:strCache>
                      <c:ptCount val="1"/>
                      <c:pt idx="0">
                        <c:v>C Sink (oversea)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Economic_Sink!$G$2:$G$11</c15:sqref>
                        </c15:formulaRef>
                      </c:ext>
                    </c:extLst>
                    <c:strCache>
                      <c:ptCount val="10"/>
                      <c:pt idx="0">
                        <c:v>Eu29</c:v>
                      </c:pt>
                      <c:pt idx="1">
                        <c:v>RUS</c:v>
                      </c:pt>
                      <c:pt idx="2">
                        <c:v>AUS</c:v>
                      </c:pt>
                      <c:pt idx="3">
                        <c:v>CAN</c:v>
                      </c:pt>
                      <c:pt idx="4">
                        <c:v>JPN</c:v>
                      </c:pt>
                      <c:pt idx="5">
                        <c:v>NZL</c:v>
                      </c:pt>
                      <c:pt idx="6">
                        <c:v>MUS</c:v>
                      </c:pt>
                      <c:pt idx="7">
                        <c:v>GBR</c:v>
                      </c:pt>
                      <c:pt idx="8">
                        <c:v>USA</c:v>
                      </c:pt>
                      <c:pt idx="9">
                        <c:v>NCL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Top10s!$S$28:$S$47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-113.58459109176604</c:v>
                      </c:pt>
                      <c:pt idx="11">
                        <c:v>0</c:v>
                      </c:pt>
                      <c:pt idx="13">
                        <c:v>-192.18309313342291</c:v>
                      </c:pt>
                      <c:pt idx="14">
                        <c:v>-7.0207585035300042</c:v>
                      </c:pt>
                      <c:pt idx="15">
                        <c:v>0</c:v>
                      </c:pt>
                      <c:pt idx="16">
                        <c:v>-282.22516550660004</c:v>
                      </c:pt>
                      <c:pt idx="17">
                        <c:v>-57.455738792149987</c:v>
                      </c:pt>
                      <c:pt idx="18">
                        <c:v>-415.10709914330005</c:v>
                      </c:pt>
                      <c:pt idx="19">
                        <c:v>-6.4200458843899924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7871-483B-92AD-427DD27ECC2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Top10s!$U$27</c15:sqref>
                        </c15:formulaRef>
                      </c:ext>
                    </c:extLst>
                    <c:strCache>
                      <c:ptCount val="1"/>
                      <c:pt idx="0">
                        <c:v>C Source (in country)</c:v>
                      </c:pt>
                    </c:strCache>
                  </c:strRef>
                </c:tx>
                <c:spPr>
                  <a:solidFill>
                    <a:srgbClr val="C0000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Economic_Sink!$G$2:$G$11</c15:sqref>
                        </c15:formulaRef>
                      </c:ext>
                    </c:extLst>
                    <c:strCache>
                      <c:ptCount val="10"/>
                      <c:pt idx="0">
                        <c:v>Eu29</c:v>
                      </c:pt>
                      <c:pt idx="1">
                        <c:v>RUS</c:v>
                      </c:pt>
                      <c:pt idx="2">
                        <c:v>AUS</c:v>
                      </c:pt>
                      <c:pt idx="3">
                        <c:v>CAN</c:v>
                      </c:pt>
                      <c:pt idx="4">
                        <c:v>JPN</c:v>
                      </c:pt>
                      <c:pt idx="5">
                        <c:v>NZL</c:v>
                      </c:pt>
                      <c:pt idx="6">
                        <c:v>MUS</c:v>
                      </c:pt>
                      <c:pt idx="7">
                        <c:v>GBR</c:v>
                      </c:pt>
                      <c:pt idx="8">
                        <c:v>USA</c:v>
                      </c:pt>
                      <c:pt idx="9">
                        <c:v>NCL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Top10s!$U$28:$U$47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546.81106932529997</c:v>
                      </c:pt>
                      <c:pt idx="1">
                        <c:v>276.21166171200002</c:v>
                      </c:pt>
                      <c:pt idx="2">
                        <c:v>23.238501406599994</c:v>
                      </c:pt>
                      <c:pt idx="3">
                        <c:v>142.06608155999999</c:v>
                      </c:pt>
                      <c:pt idx="4">
                        <c:v>131.31240198</c:v>
                      </c:pt>
                      <c:pt idx="5">
                        <c:v>113.567144341</c:v>
                      </c:pt>
                      <c:pt idx="6">
                        <c:v>113.467853428</c:v>
                      </c:pt>
                      <c:pt idx="7">
                        <c:v>95.326619429000004</c:v>
                      </c:pt>
                      <c:pt idx="8">
                        <c:v>102.822010319</c:v>
                      </c:pt>
                      <c:pt idx="9">
                        <c:v>77.110797118899995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871-483B-92AD-427DD27ECC2D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Top10s!$V$27</c15:sqref>
                        </c15:formulaRef>
                      </c:ext>
                    </c:extLst>
                    <c:strCache>
                      <c:ptCount val="1"/>
                      <c:pt idx="0">
                        <c:v>C Source (oversea)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Economic_Sink!$G$2:$G$11</c15:sqref>
                        </c15:formulaRef>
                      </c:ext>
                    </c:extLst>
                    <c:strCache>
                      <c:ptCount val="10"/>
                      <c:pt idx="0">
                        <c:v>Eu29</c:v>
                      </c:pt>
                      <c:pt idx="1">
                        <c:v>RUS</c:v>
                      </c:pt>
                      <c:pt idx="2">
                        <c:v>AUS</c:v>
                      </c:pt>
                      <c:pt idx="3">
                        <c:v>CAN</c:v>
                      </c:pt>
                      <c:pt idx="4">
                        <c:v>JPN</c:v>
                      </c:pt>
                      <c:pt idx="5">
                        <c:v>NZL</c:v>
                      </c:pt>
                      <c:pt idx="6">
                        <c:v>MUS</c:v>
                      </c:pt>
                      <c:pt idx="7">
                        <c:v>GBR</c:v>
                      </c:pt>
                      <c:pt idx="8">
                        <c:v>USA</c:v>
                      </c:pt>
                      <c:pt idx="9">
                        <c:v>NCL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Top10s!$V$28:$V$47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0</c:v>
                      </c:pt>
                      <c:pt idx="2">
                        <c:v>135.46686041699999</c:v>
                      </c:pt>
                      <c:pt idx="3">
                        <c:v>0</c:v>
                      </c:pt>
                      <c:pt idx="4">
                        <c:v>5.7496760179199953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9.6513272132000054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871-483B-92AD-427DD27ECC2D}"/>
                  </c:ext>
                </c:extLst>
              </c15:ser>
            </c15:filteredBarSeries>
          </c:ext>
        </c:extLst>
      </c:barChart>
      <c:catAx>
        <c:axId val="152979974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798495"/>
        <c:crossesAt val="-800"/>
        <c:auto val="0"/>
        <c:lblAlgn val="ctr"/>
        <c:lblOffset val="100"/>
        <c:noMultiLvlLbl val="0"/>
      </c:catAx>
      <c:valAx>
        <c:axId val="1529798495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 baseline="0"/>
                  <a:t>MtC/year</a:t>
                </a:r>
                <a:endParaRPr lang="de-DE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7997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B3C16A3-3968-40FE-8A03-C0451ABF51F4}">
  <sheetPr/>
  <sheetViews>
    <sheetView zoomScale="112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6B95633-0833-4831-9A83-7D0CD0DCBC80}">
  <sheetPr/>
  <sheetViews>
    <sheetView zoomScale="112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5647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86BDF13-5B8E-4D62-9050-18C9AD1AE55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5647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AD9CA60-C997-4408-9002-459E0D4A4B5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8DEB2-100B-4566-B82C-920DADD49D07}">
  <dimension ref="A3:D13"/>
  <sheetViews>
    <sheetView workbookViewId="0">
      <selection activeCell="D14" sqref="D14"/>
    </sheetView>
  </sheetViews>
  <sheetFormatPr baseColWidth="10" defaultRowHeight="15"/>
  <sheetData>
    <row r="3" spans="1:4">
      <c r="A3" t="s">
        <v>673</v>
      </c>
      <c r="D3" t="s">
        <v>674</v>
      </c>
    </row>
    <row r="4" spans="1:4">
      <c r="A4" t="s">
        <v>675</v>
      </c>
      <c r="D4" t="s">
        <v>676</v>
      </c>
    </row>
    <row r="5" spans="1:4">
      <c r="A5" t="s">
        <v>677</v>
      </c>
      <c r="D5" t="s">
        <v>678</v>
      </c>
    </row>
    <row r="6" spans="1:4">
      <c r="A6" t="s">
        <v>595</v>
      </c>
      <c r="D6" t="s">
        <v>679</v>
      </c>
    </row>
    <row r="7" spans="1:4">
      <c r="A7" t="s">
        <v>680</v>
      </c>
      <c r="D7" t="s">
        <v>681</v>
      </c>
    </row>
    <row r="8" spans="1:4">
      <c r="A8" t="s">
        <v>682</v>
      </c>
      <c r="D8" t="s">
        <v>683</v>
      </c>
    </row>
    <row r="9" spans="1:4">
      <c r="A9" t="s">
        <v>684</v>
      </c>
      <c r="D9" t="s">
        <v>685</v>
      </c>
    </row>
    <row r="10" spans="1:4">
      <c r="A10" t="s">
        <v>696</v>
      </c>
      <c r="D10" t="s">
        <v>697</v>
      </c>
    </row>
    <row r="11" spans="1:4">
      <c r="A11" t="s">
        <v>699</v>
      </c>
      <c r="D11" t="s">
        <v>700</v>
      </c>
    </row>
    <row r="12" spans="1:4">
      <c r="A12" t="s">
        <v>686</v>
      </c>
      <c r="D12" t="s">
        <v>687</v>
      </c>
    </row>
    <row r="13" spans="1:4">
      <c r="A13" t="s">
        <v>701</v>
      </c>
      <c r="D13" t="s">
        <v>702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DEB64-0C25-4F15-9F46-6473EFB129AF}">
  <dimension ref="A1:V151"/>
  <sheetViews>
    <sheetView workbookViewId="0">
      <selection activeCell="M28" sqref="M28"/>
    </sheetView>
  </sheetViews>
  <sheetFormatPr baseColWidth="10" defaultRowHeight="15"/>
  <sheetData>
    <row r="1" spans="1:22">
      <c r="D1" s="18">
        <f>SUM(D5:D151)</f>
        <v>-1721.8014835842621</v>
      </c>
      <c r="E1" s="18"/>
      <c r="F1" s="18">
        <f t="shared" ref="F1:J1" si="0">SUM(F5:F151)</f>
        <v>-1639.3379102288411</v>
      </c>
      <c r="G1" s="18"/>
      <c r="H1" s="18">
        <f t="shared" si="0"/>
        <v>-1734.7566670985425</v>
      </c>
      <c r="I1" s="18"/>
      <c r="J1" s="18">
        <f t="shared" si="0"/>
        <v>-948.57375182881924</v>
      </c>
      <c r="K1" s="18"/>
    </row>
    <row r="2" spans="1:22">
      <c r="A2" t="s">
        <v>604</v>
      </c>
      <c r="B2" t="s">
        <v>609</v>
      </c>
      <c r="C2" t="s">
        <v>653</v>
      </c>
      <c r="D2" t="s">
        <v>692</v>
      </c>
      <c r="F2" t="s">
        <v>693</v>
      </c>
      <c r="H2" t="s">
        <v>694</v>
      </c>
      <c r="J2" t="s">
        <v>695</v>
      </c>
    </row>
    <row r="3" spans="1:22">
      <c r="A3" t="s">
        <v>604</v>
      </c>
      <c r="B3" t="s">
        <v>609</v>
      </c>
      <c r="C3" t="s">
        <v>653</v>
      </c>
      <c r="D3" t="s">
        <v>660</v>
      </c>
      <c r="E3" t="s">
        <v>657</v>
      </c>
      <c r="F3" t="s">
        <v>660</v>
      </c>
      <c r="G3" t="s">
        <v>657</v>
      </c>
      <c r="H3" t="s">
        <v>660</v>
      </c>
      <c r="I3" t="s">
        <v>657</v>
      </c>
      <c r="J3" t="s">
        <v>660</v>
      </c>
      <c r="K3" t="s">
        <v>657</v>
      </c>
    </row>
    <row r="4" spans="1:22">
      <c r="A4" t="s">
        <v>682</v>
      </c>
      <c r="B4" t="s">
        <v>653</v>
      </c>
      <c r="C4" t="s">
        <v>653</v>
      </c>
      <c r="D4" s="18">
        <v>-407.35530557892258</v>
      </c>
      <c r="E4" s="18">
        <v>0.64437808208148784</v>
      </c>
      <c r="F4" s="18">
        <v>-981.10029971454185</v>
      </c>
      <c r="G4" s="18">
        <v>0.17374749712485871</v>
      </c>
      <c r="H4" s="18">
        <v>-986.64458298111992</v>
      </c>
      <c r="I4" s="18">
        <v>0.42407229827819654</v>
      </c>
      <c r="J4" s="18">
        <v>-882.19039545204805</v>
      </c>
      <c r="K4" s="18">
        <v>0.57163535714660663</v>
      </c>
      <c r="N4" t="s">
        <v>682</v>
      </c>
      <c r="O4" s="18">
        <v>-407.35530557892258</v>
      </c>
      <c r="P4" s="18">
        <v>0.64437808208148784</v>
      </c>
      <c r="Q4" s="18">
        <v>-981.10029971454185</v>
      </c>
      <c r="R4" s="18">
        <v>0.17374749712485871</v>
      </c>
      <c r="S4" s="18">
        <v>-986.64458298111992</v>
      </c>
      <c r="T4" s="18">
        <v>0.42407229827819654</v>
      </c>
      <c r="U4" s="18">
        <v>-882.19039545204805</v>
      </c>
      <c r="V4" s="18">
        <v>0.57163535714660663</v>
      </c>
    </row>
    <row r="5" spans="1:22">
      <c r="A5" t="s">
        <v>494</v>
      </c>
      <c r="B5" t="str">
        <f>VLOOKUP(A5,EEZ_carbon_flux_by_territory_bo!$B$4:$O$240,2,FALSE)</f>
        <v>RUS</v>
      </c>
      <c r="C5" t="str">
        <f>VLOOKUP(A5,EEZ_carbon_flux_by_territory_bo!$C$4:$F$240,4,FALSE)</f>
        <v>NA</v>
      </c>
      <c r="D5" s="18">
        <v>-290.2370220406271</v>
      </c>
      <c r="E5" s="18">
        <v>0.45911363630281077</v>
      </c>
      <c r="F5" s="18">
        <v>-700.95681559339005</v>
      </c>
      <c r="G5" s="18">
        <v>4.5308637104981619E-2</v>
      </c>
      <c r="H5" s="18">
        <v>-702.9754655471296</v>
      </c>
      <c r="I5" s="18">
        <v>0.18950702478598408</v>
      </c>
      <c r="J5" s="18">
        <v>-6.4200458843899924</v>
      </c>
      <c r="K5" s="18">
        <v>1.7834324698500072E-2</v>
      </c>
      <c r="N5" t="s">
        <v>494</v>
      </c>
      <c r="O5" s="18">
        <v>-290.2370220406271</v>
      </c>
      <c r="P5" s="18">
        <v>0.45911363630281077</v>
      </c>
      <c r="Q5" s="18">
        <v>-700.95681559339005</v>
      </c>
      <c r="R5" s="18">
        <v>4.5308637104981619E-2</v>
      </c>
      <c r="S5" s="18">
        <v>-702.9754655471296</v>
      </c>
      <c r="T5" s="18">
        <v>0.18950702478598408</v>
      </c>
      <c r="U5" s="18">
        <v>-6.4200458843899924</v>
      </c>
      <c r="V5" s="18">
        <v>1.7834324698500072E-2</v>
      </c>
    </row>
    <row r="6" spans="1:22">
      <c r="A6" t="s">
        <v>339</v>
      </c>
      <c r="B6" t="str">
        <f>VLOOKUP(A6,EEZ_carbon_flux_by_territory_bo!$B$4:$O$240,2,FALSE)</f>
        <v>DNK</v>
      </c>
      <c r="C6" t="str">
        <f>VLOOKUP(A6,EEZ_carbon_flux_by_territory_bo!$C$4:$F$240,4,FALSE)</f>
        <v>EU</v>
      </c>
      <c r="D6" s="18">
        <v>-172.08548261011535</v>
      </c>
      <c r="E6" s="18">
        <v>0.27221472684830289</v>
      </c>
      <c r="F6" s="18">
        <v>-416.51398418449003</v>
      </c>
      <c r="G6" s="18">
        <v>6.1783203663520143E-2</v>
      </c>
      <c r="H6" s="18">
        <v>-416.80372614495332</v>
      </c>
      <c r="I6" s="18">
        <v>7.6721130333882226E-2</v>
      </c>
      <c r="J6" s="18">
        <v>-415.10709914329999</v>
      </c>
      <c r="K6" s="18">
        <v>6.1289622518482231E-2</v>
      </c>
      <c r="N6" t="s">
        <v>339</v>
      </c>
      <c r="O6" s="18">
        <v>-172.08548261011535</v>
      </c>
      <c r="P6" s="18">
        <v>0.27221472684830289</v>
      </c>
      <c r="Q6" s="18">
        <v>-416.51398418449003</v>
      </c>
      <c r="R6" s="18">
        <v>6.1783203663520143E-2</v>
      </c>
      <c r="S6" s="18">
        <v>-416.80372614495332</v>
      </c>
      <c r="T6" s="18">
        <v>7.6721130333882226E-2</v>
      </c>
      <c r="U6" s="18">
        <v>-415.10709914329999</v>
      </c>
      <c r="V6" s="18">
        <v>6.1289622518482231E-2</v>
      </c>
    </row>
    <row r="7" spans="1:22">
      <c r="A7" t="s">
        <v>269</v>
      </c>
      <c r="B7" t="str">
        <f>VLOOKUP(A7,EEZ_carbon_flux_by_territory_bo!$B$4:$O$240,2,FALSE)</f>
        <v>AUS</v>
      </c>
      <c r="C7" t="str">
        <f>VLOOKUP(A7,EEZ_carbon_flux_by_territory_bo!$C$4:$F$240,4,FALSE)</f>
        <v>NA</v>
      </c>
      <c r="D7" s="18">
        <v>-152.0196150575353</v>
      </c>
      <c r="E7" s="18">
        <v>0.24047338195417683</v>
      </c>
      <c r="F7" s="18">
        <v>-355.67762350114998</v>
      </c>
      <c r="G7" s="18">
        <v>5.3971091045269537E-2</v>
      </c>
      <c r="H7" s="18">
        <v>-368.20271554607984</v>
      </c>
      <c r="I7" s="18">
        <v>1.6183492242605682</v>
      </c>
      <c r="J7" s="18">
        <v>-57.483804511188168</v>
      </c>
      <c r="K7" s="18">
        <v>3.6786489894910811E-2</v>
      </c>
      <c r="N7" t="s">
        <v>269</v>
      </c>
      <c r="O7" s="18">
        <v>-152.0196150575353</v>
      </c>
      <c r="P7" s="18">
        <v>0.24047338195417683</v>
      </c>
      <c r="Q7" s="18">
        <v>-355.67762350114998</v>
      </c>
      <c r="R7" s="18">
        <v>5.3971091045269537E-2</v>
      </c>
      <c r="S7" s="18">
        <v>-368.20271554607984</v>
      </c>
      <c r="T7" s="18">
        <v>1.6183492242605682</v>
      </c>
      <c r="U7" s="18">
        <v>-57.483804511188168</v>
      </c>
      <c r="V7" s="18">
        <v>3.6786489894910811E-2</v>
      </c>
    </row>
    <row r="8" spans="1:22">
      <c r="A8" t="s">
        <v>473</v>
      </c>
      <c r="B8" t="str">
        <f>VLOOKUP(A8,EEZ_carbon_flux_by_territory_bo!$B$4:$O$240,2,FALSE)</f>
        <v>NOR</v>
      </c>
      <c r="C8" t="str">
        <f>VLOOKUP(A8,EEZ_carbon_flux_by_territory_bo!$C$4:$F$240,4,FALSE)</f>
        <v>EU</v>
      </c>
      <c r="D8" s="18">
        <v>-128.66246068654178</v>
      </c>
      <c r="E8" s="18">
        <v>0.20352569002446891</v>
      </c>
      <c r="F8" s="18">
        <v>-311.61988313680001</v>
      </c>
      <c r="G8" s="18">
        <v>6.3295530279237164E-2</v>
      </c>
      <c r="H8" s="18">
        <v>-311.62996561789538</v>
      </c>
      <c r="I8" s="18">
        <v>6.3332953855094284E-2</v>
      </c>
      <c r="J8" s="18">
        <v>-282.22516550660004</v>
      </c>
      <c r="K8" s="18">
        <v>6.2845118016793891E-2</v>
      </c>
      <c r="N8" t="s">
        <v>473</v>
      </c>
      <c r="O8" s="18">
        <v>-128.66246068654178</v>
      </c>
      <c r="P8" s="18">
        <v>0.20352569002446891</v>
      </c>
      <c r="Q8" s="18">
        <v>-311.61988313680001</v>
      </c>
      <c r="R8" s="18">
        <v>6.3295530279237164E-2</v>
      </c>
      <c r="S8" s="18">
        <v>-311.62996561789538</v>
      </c>
      <c r="T8" s="18">
        <v>6.3332953855094284E-2</v>
      </c>
      <c r="U8" s="18">
        <v>-282.22516550660004</v>
      </c>
      <c r="V8" s="18">
        <v>6.2845118016793891E-2</v>
      </c>
    </row>
    <row r="9" spans="1:22">
      <c r="A9" t="s">
        <v>309</v>
      </c>
      <c r="B9" t="str">
        <f>VLOOKUP(A9,EEZ_carbon_flux_by_territory_bo!$B$4:$O$240,2,FALSE)</f>
        <v>CAN</v>
      </c>
      <c r="C9" t="str">
        <f>VLOOKUP(A9,EEZ_carbon_flux_by_territory_bo!$C$4:$F$240,4,FALSE)</f>
        <v>NA</v>
      </c>
      <c r="D9" s="18">
        <v>-128.64520283878116</v>
      </c>
      <c r="E9" s="18">
        <v>0.20349839056699648</v>
      </c>
      <c r="F9" s="18">
        <v>-311.22748148699998</v>
      </c>
      <c r="G9" s="18">
        <v>3.3382089144599995E-2</v>
      </c>
      <c r="H9" s="18">
        <v>-311.58816583825819</v>
      </c>
      <c r="I9" s="18">
        <v>4.5982309171682327E-2</v>
      </c>
      <c r="J9" s="18">
        <v>0</v>
      </c>
      <c r="K9" s="18">
        <v>0</v>
      </c>
      <c r="N9" t="s">
        <v>309</v>
      </c>
      <c r="O9" s="18">
        <v>-128.64520283878116</v>
      </c>
      <c r="P9" s="18">
        <v>0.20349839056699648</v>
      </c>
      <c r="Q9" s="18">
        <v>-311.22748148699998</v>
      </c>
      <c r="R9" s="18">
        <v>3.3382089144599995E-2</v>
      </c>
      <c r="S9" s="18">
        <v>-311.58816583825819</v>
      </c>
      <c r="T9" s="18">
        <v>4.5982309171682327E-2</v>
      </c>
      <c r="U9" s="18">
        <v>0</v>
      </c>
      <c r="V9" s="18">
        <v>0</v>
      </c>
    </row>
    <row r="10" spans="1:22">
      <c r="A10" t="s">
        <v>403</v>
      </c>
      <c r="B10" t="str">
        <f>VLOOKUP(A10,EEZ_carbon_flux_by_territory_bo!$B$4:$O$240,2,FALSE)</f>
        <v>JPN</v>
      </c>
      <c r="C10" t="str">
        <f>VLOOKUP(A10,EEZ_carbon_flux_by_territory_bo!$C$4:$F$240,4,FALSE)</f>
        <v>NA</v>
      </c>
      <c r="D10" s="18">
        <v>-107.89129612142689</v>
      </c>
      <c r="E10" s="18">
        <v>0.17066866569764441</v>
      </c>
      <c r="F10" s="18">
        <v>-261.23541036752999</v>
      </c>
      <c r="G10" s="18">
        <v>3.6146792642907474E-2</v>
      </c>
      <c r="H10" s="18">
        <v>-261.32067365557032</v>
      </c>
      <c r="I10" s="18">
        <v>4.0396212399357673E-2</v>
      </c>
      <c r="J10" s="18">
        <v>-7.0207585035299758</v>
      </c>
      <c r="K10" s="18">
        <v>2.0745396939799994E-2</v>
      </c>
      <c r="N10" t="s">
        <v>403</v>
      </c>
      <c r="O10" s="18">
        <v>-107.89129612142689</v>
      </c>
      <c r="P10" s="18">
        <v>0.17066866569764441</v>
      </c>
      <c r="Q10" s="18">
        <v>-261.23541036752999</v>
      </c>
      <c r="R10" s="18">
        <v>3.6146792642907474E-2</v>
      </c>
      <c r="S10" s="18">
        <v>-261.32067365557032</v>
      </c>
      <c r="T10" s="18">
        <v>4.0396212399357673E-2</v>
      </c>
      <c r="U10" s="18">
        <v>-7.0207585035299758</v>
      </c>
      <c r="V10" s="18">
        <v>2.0745396939799994E-2</v>
      </c>
    </row>
    <row r="11" spans="1:22">
      <c r="A11" t="s">
        <v>360</v>
      </c>
      <c r="B11" t="str">
        <f>VLOOKUP(A11,EEZ_carbon_flux_by_territory_bo!$B$4:$O$240,2,FALSE)</f>
        <v>FRA</v>
      </c>
      <c r="C11" t="str">
        <f>VLOOKUP(A11,EEZ_carbon_flux_by_territory_bo!$C$4:$F$240,4,FALSE)</f>
        <v>EU</v>
      </c>
      <c r="D11" s="18">
        <v>-81.335471908753902</v>
      </c>
      <c r="E11" s="18">
        <v>0.12866113359999259</v>
      </c>
      <c r="F11" s="18">
        <v>-195.79459383832292</v>
      </c>
      <c r="G11" s="18">
        <v>0.10522390885332127</v>
      </c>
      <c r="H11" s="18">
        <v>-197.00050954405191</v>
      </c>
      <c r="I11" s="18">
        <v>0.13741243071654693</v>
      </c>
      <c r="J11" s="18">
        <v>-192.98921012185787</v>
      </c>
      <c r="K11" s="18">
        <v>0.12986450981029352</v>
      </c>
      <c r="N11" t="s">
        <v>360</v>
      </c>
      <c r="O11" s="18">
        <v>-81.335471908753902</v>
      </c>
      <c r="P11" s="18">
        <v>0.12866113359999259</v>
      </c>
      <c r="Q11" s="18">
        <v>-195.79459383832292</v>
      </c>
      <c r="R11" s="18">
        <v>0.10522390885332127</v>
      </c>
      <c r="S11" s="18">
        <v>-197.00050954405191</v>
      </c>
      <c r="T11" s="18">
        <v>0.13741243071654693</v>
      </c>
      <c r="U11" s="18">
        <v>-192.98921012185787</v>
      </c>
      <c r="V11" s="18">
        <v>0.12986450981029352</v>
      </c>
    </row>
    <row r="12" spans="1:22">
      <c r="A12" t="s">
        <v>465</v>
      </c>
      <c r="B12" t="str">
        <f>VLOOKUP(A12,EEZ_carbon_flux_by_territory_bo!$B$4:$O$240,2,FALSE)</f>
        <v>NZL</v>
      </c>
      <c r="C12" t="str">
        <f>VLOOKUP(A12,EEZ_carbon_flux_by_territory_bo!$C$4:$F$240,4,FALSE)</f>
        <v>NA</v>
      </c>
      <c r="D12" s="18">
        <v>-76.345580507332997</v>
      </c>
      <c r="E12" s="18">
        <v>0.12076783601185172</v>
      </c>
      <c r="F12" s="18">
        <v>-184.8141393738</v>
      </c>
      <c r="G12" s="18">
        <v>2.2588948118374957E-2</v>
      </c>
      <c r="H12" s="18">
        <v>-184.91462468249739</v>
      </c>
      <c r="I12" s="18">
        <v>2.3986322116480312E-2</v>
      </c>
      <c r="J12" s="18">
        <v>9.6513272132000054</v>
      </c>
      <c r="K12" s="18">
        <v>1.63697475375E-2</v>
      </c>
      <c r="N12" t="s">
        <v>465</v>
      </c>
      <c r="O12" s="18">
        <v>-76.345580507332997</v>
      </c>
      <c r="P12" s="18">
        <v>0.12076783601185172</v>
      </c>
      <c r="Q12" s="18">
        <v>-184.8141393738</v>
      </c>
      <c r="R12" s="18">
        <v>2.2588948118374957E-2</v>
      </c>
      <c r="S12" s="18">
        <v>-184.91462468249739</v>
      </c>
      <c r="T12" s="18">
        <v>2.3986322116480312E-2</v>
      </c>
      <c r="U12" s="18">
        <v>9.6513272132000054</v>
      </c>
      <c r="V12" s="18">
        <v>1.63697475375E-2</v>
      </c>
    </row>
    <row r="13" spans="1:22">
      <c r="A13" t="s">
        <v>444</v>
      </c>
      <c r="B13" t="str">
        <f>VLOOKUP(A13,EEZ_carbon_flux_by_territory_bo!$B$4:$O$240,2,FALSE)</f>
        <v>MUS</v>
      </c>
      <c r="C13" t="str">
        <f>VLOOKUP(A13,EEZ_carbon_flux_by_territory_bo!$C$4:$F$240,4,FALSE)</f>
        <v>NA</v>
      </c>
      <c r="D13" s="18">
        <v>-73.064195592943719</v>
      </c>
      <c r="E13" s="18">
        <v>0.11557715237830901</v>
      </c>
      <c r="F13" s="18">
        <v>-176.95136297799999</v>
      </c>
      <c r="G13" s="18">
        <v>6.2493486531800001E-2</v>
      </c>
      <c r="H13" s="18">
        <v>-176.96686849476595</v>
      </c>
      <c r="I13" s="18">
        <v>6.2583092792015751E-2</v>
      </c>
      <c r="J13" s="18">
        <v>0</v>
      </c>
      <c r="K13" s="18">
        <v>0</v>
      </c>
      <c r="N13" t="s">
        <v>444</v>
      </c>
      <c r="O13" s="18">
        <v>-73.064195592943719</v>
      </c>
      <c r="P13" s="18">
        <v>0.11557715237830901</v>
      </c>
      <c r="Q13" s="18">
        <v>-176.95136297799999</v>
      </c>
      <c r="R13" s="18">
        <v>6.2493486531800001E-2</v>
      </c>
      <c r="S13" s="18">
        <v>-176.96686849476595</v>
      </c>
      <c r="T13" s="18">
        <v>6.2583092792015751E-2</v>
      </c>
      <c r="U13" s="18">
        <v>0</v>
      </c>
      <c r="V13" s="18">
        <v>0</v>
      </c>
    </row>
    <row r="14" spans="1:22">
      <c r="A14" t="s">
        <v>568</v>
      </c>
      <c r="B14" t="str">
        <f>VLOOKUP(A14,EEZ_carbon_flux_by_territory_bo!$B$4:$O$240,2,FALSE)</f>
        <v>GBR</v>
      </c>
      <c r="C14" t="str">
        <f>VLOOKUP(A14,EEZ_carbon_flux_by_territory_bo!$C$4:$F$240,4,FALSE)</f>
        <v>NA</v>
      </c>
      <c r="D14" s="18">
        <v>-52.211005163644472</v>
      </c>
      <c r="E14" s="18">
        <v>8.2590374815623049E-2</v>
      </c>
      <c r="F14" s="18">
        <v>-125.40294864806604</v>
      </c>
      <c r="G14" s="18">
        <v>8.2842218600386375E-2</v>
      </c>
      <c r="H14" s="18">
        <v>-126.45890384190513</v>
      </c>
      <c r="I14" s="18">
        <v>0.1288794055090923</v>
      </c>
      <c r="J14" s="18">
        <v>-114.46531632290775</v>
      </c>
      <c r="K14" s="18">
        <v>0.12781134067923375</v>
      </c>
      <c r="N14" t="s">
        <v>568</v>
      </c>
      <c r="O14" s="18">
        <v>-52.211005163644472</v>
      </c>
      <c r="P14" s="18">
        <v>8.2590374815623049E-2</v>
      </c>
      <c r="Q14" s="18">
        <v>-125.40294864806604</v>
      </c>
      <c r="R14" s="18">
        <v>8.2842218600386375E-2</v>
      </c>
      <c r="S14" s="18">
        <v>-126.45890384190513</v>
      </c>
      <c r="T14" s="18">
        <v>0.1288794055090923</v>
      </c>
      <c r="U14" s="18">
        <v>-114.46531632290775</v>
      </c>
      <c r="V14" s="18">
        <v>0.12781134067923375</v>
      </c>
    </row>
    <row r="15" spans="1:22">
      <c r="A15" t="s">
        <v>572</v>
      </c>
      <c r="B15" t="str">
        <f>VLOOKUP(A15,EEZ_carbon_flux_by_territory_bo!$B$4:$O$240,2,FALSE)</f>
        <v>USA</v>
      </c>
      <c r="C15" t="str">
        <f>VLOOKUP(A15,EEZ_carbon_flux_by_territory_bo!$C$4:$F$240,4,FALSE)</f>
        <v>NA</v>
      </c>
      <c r="D15" s="18">
        <v>-46.673493093913855</v>
      </c>
      <c r="E15" s="18">
        <v>7.383081931670793E-2</v>
      </c>
      <c r="F15" s="18">
        <v>-104.545251195498</v>
      </c>
      <c r="G15" s="18">
        <v>8.1215118315890789E-2</v>
      </c>
      <c r="H15" s="18">
        <v>-113.04664134754</v>
      </c>
      <c r="I15" s="18">
        <v>0.73136464081718011</v>
      </c>
      <c r="J15" s="18">
        <v>-44.830602951847609</v>
      </c>
      <c r="K15" s="18">
        <v>0.10282405857579267</v>
      </c>
      <c r="N15" t="s">
        <v>572</v>
      </c>
      <c r="O15" s="18">
        <v>-46.673493093913855</v>
      </c>
      <c r="P15" s="18">
        <v>7.383081931670793E-2</v>
      </c>
      <c r="Q15" s="18">
        <v>-104.545251195498</v>
      </c>
      <c r="R15" s="18">
        <v>8.1215118315890789E-2</v>
      </c>
      <c r="S15" s="18">
        <v>-113.04664134754</v>
      </c>
      <c r="T15" s="18">
        <v>0.73136464081718011</v>
      </c>
      <c r="U15" s="18">
        <v>-44.830602951847609</v>
      </c>
      <c r="V15" s="18">
        <v>0.10282405857579267</v>
      </c>
    </row>
    <row r="16" spans="1:22">
      <c r="A16" t="s">
        <v>464</v>
      </c>
      <c r="B16" t="str">
        <f>VLOOKUP(A16,EEZ_carbon_flux_by_territory_bo!$B$4:$O$240,2,FALSE)</f>
        <v>NCL</v>
      </c>
      <c r="C16" t="str">
        <f>VLOOKUP(A16,EEZ_carbon_flux_by_territory_bo!$C$4:$F$240,4,FALSE)</f>
        <v>NA</v>
      </c>
      <c r="D16" s="18">
        <v>-46.634002196283781</v>
      </c>
      <c r="E16" s="18">
        <v>7.3768350340543784E-2</v>
      </c>
      <c r="F16" s="18">
        <v>-112.64803109899999</v>
      </c>
      <c r="G16" s="18">
        <v>2.4847387039199999E-2</v>
      </c>
      <c r="H16" s="18">
        <v>-112.95099148195362</v>
      </c>
      <c r="I16" s="18">
        <v>6.1627002420448732E-2</v>
      </c>
      <c r="J16" s="18">
        <v>0</v>
      </c>
      <c r="K16" s="18">
        <v>0</v>
      </c>
      <c r="N16" t="s">
        <v>464</v>
      </c>
      <c r="O16" s="18">
        <v>-46.634002196283781</v>
      </c>
      <c r="P16" s="18">
        <v>7.3768350340543784E-2</v>
      </c>
      <c r="Q16" s="18">
        <v>-112.64803109899999</v>
      </c>
      <c r="R16" s="18">
        <v>2.4847387039199999E-2</v>
      </c>
      <c r="S16" s="18">
        <v>-112.95099148195362</v>
      </c>
      <c r="T16" s="18">
        <v>6.1627002420448732E-2</v>
      </c>
      <c r="U16" s="18">
        <v>0</v>
      </c>
      <c r="V16" s="18">
        <v>0</v>
      </c>
    </row>
    <row r="17" spans="1:22">
      <c r="A17" t="s">
        <v>316</v>
      </c>
      <c r="B17" t="str">
        <f>VLOOKUP(A17,EEZ_carbon_flux_by_territory_bo!$B$4:$O$240,2,FALSE)</f>
        <v>CHL</v>
      </c>
      <c r="C17" t="str">
        <f>VLOOKUP(A17,EEZ_carbon_flux_by_territory_bo!$C$4:$F$240,4,FALSE)</f>
        <v>NA</v>
      </c>
      <c r="D17" s="18">
        <v>-42.638630875507864</v>
      </c>
      <c r="E17" s="18">
        <v>6.7448241890683019E-2</v>
      </c>
      <c r="F17" s="18">
        <v>-103.2714026136</v>
      </c>
      <c r="G17" s="18">
        <v>4.261391693437782E-2</v>
      </c>
      <c r="H17" s="18">
        <v>-103.27390757822286</v>
      </c>
      <c r="I17" s="18">
        <v>4.2614594617085361E-2</v>
      </c>
      <c r="J17" s="18">
        <v>13.783496842399998</v>
      </c>
      <c r="K17" s="18">
        <v>8.0826022507100009E-3</v>
      </c>
      <c r="N17" t="s">
        <v>316</v>
      </c>
      <c r="O17" s="18">
        <v>-42.638630875507864</v>
      </c>
      <c r="P17" s="18">
        <v>6.7448241890683019E-2</v>
      </c>
      <c r="Q17" s="18">
        <v>-103.2714026136</v>
      </c>
      <c r="R17" s="18">
        <v>4.261391693437782E-2</v>
      </c>
      <c r="S17" s="18">
        <v>-103.27390757822286</v>
      </c>
      <c r="T17" s="18">
        <v>4.2614594617085361E-2</v>
      </c>
      <c r="U17" s="18">
        <v>13.783496842399998</v>
      </c>
      <c r="V17" s="18">
        <v>8.0826022507100009E-3</v>
      </c>
    </row>
    <row r="18" spans="1:22">
      <c r="A18" t="s">
        <v>528</v>
      </c>
      <c r="B18" t="str">
        <f>VLOOKUP(A18,EEZ_carbon_flux_by_territory_bo!$B$4:$O$240,2,FALSE)</f>
        <v>ZAF</v>
      </c>
      <c r="C18" t="str">
        <f>VLOOKUP(A18,EEZ_carbon_flux_by_territory_bo!$C$4:$F$240,4,FALSE)</f>
        <v>NA</v>
      </c>
      <c r="D18" s="18">
        <v>-40.276642318550508</v>
      </c>
      <c r="E18" s="18">
        <v>6.3711912363643819E-2</v>
      </c>
      <c r="F18" s="18">
        <v>-97.367201624200007</v>
      </c>
      <c r="G18" s="18">
        <v>3.0385577072782954E-2</v>
      </c>
      <c r="H18" s="18">
        <v>-97.552997152082725</v>
      </c>
      <c r="I18" s="18">
        <v>3.7791986525941804E-2</v>
      </c>
      <c r="J18" s="18">
        <v>0</v>
      </c>
      <c r="K18" s="18">
        <v>0</v>
      </c>
      <c r="N18" t="s">
        <v>528</v>
      </c>
      <c r="O18" s="18">
        <v>-40.276642318550508</v>
      </c>
      <c r="P18" s="18">
        <v>6.3711912363643819E-2</v>
      </c>
      <c r="Q18" s="18">
        <v>-97.367201624200007</v>
      </c>
      <c r="R18" s="18">
        <v>3.0385577072782954E-2</v>
      </c>
      <c r="S18" s="18">
        <v>-97.552997152082725</v>
      </c>
      <c r="T18" s="18">
        <v>3.7791986525941804E-2</v>
      </c>
      <c r="U18" s="18">
        <v>0</v>
      </c>
      <c r="V18" s="18">
        <v>0</v>
      </c>
    </row>
    <row r="19" spans="1:22">
      <c r="A19" t="s">
        <v>358</v>
      </c>
      <c r="B19" t="str">
        <f>VLOOKUP(A19,EEZ_carbon_flux_by_territory_bo!$B$4:$O$240,2,FALSE)</f>
        <v>FJI</v>
      </c>
      <c r="C19" t="str">
        <f>VLOOKUP(A19,EEZ_carbon_flux_by_territory_bo!$C$4:$F$240,4,FALSE)</f>
        <v>NA</v>
      </c>
      <c r="D19" s="18">
        <v>-36.703435471279505</v>
      </c>
      <c r="E19" s="18">
        <v>5.8059607990554381E-2</v>
      </c>
      <c r="F19" s="18">
        <v>-88.399384146100005</v>
      </c>
      <c r="G19" s="18">
        <v>2.7004692041299998E-2</v>
      </c>
      <c r="H19" s="18">
        <v>-88.898426727897089</v>
      </c>
      <c r="I19" s="18">
        <v>7.5975760251695154E-2</v>
      </c>
      <c r="J19" s="18">
        <v>0</v>
      </c>
      <c r="K19" s="18">
        <v>0</v>
      </c>
      <c r="N19" t="s">
        <v>358</v>
      </c>
      <c r="O19" s="18">
        <v>-36.703435471279505</v>
      </c>
      <c r="P19" s="18">
        <v>5.8059607990554381E-2</v>
      </c>
      <c r="Q19" s="18">
        <v>-88.399384146100005</v>
      </c>
      <c r="R19" s="18">
        <v>2.7004692041299998E-2</v>
      </c>
      <c r="S19" s="18">
        <v>-88.898426727897089</v>
      </c>
      <c r="T19" s="18">
        <v>7.5975760251695154E-2</v>
      </c>
      <c r="U19" s="18">
        <v>0</v>
      </c>
      <c r="V19" s="18">
        <v>0</v>
      </c>
    </row>
    <row r="20" spans="1:22">
      <c r="A20" t="s">
        <v>265</v>
      </c>
      <c r="B20" t="str">
        <f>VLOOKUP(A20,EEZ_carbon_flux_by_territory_bo!$B$4:$O$240,2,FALSE)</f>
        <v>ARG</v>
      </c>
      <c r="C20" t="str">
        <f>VLOOKUP(A20,EEZ_carbon_flux_by_territory_bo!$C$4:$F$240,4,FALSE)</f>
        <v>NA</v>
      </c>
      <c r="D20" s="18">
        <v>-23.356118447988582</v>
      </c>
      <c r="E20" s="18">
        <v>3.6946053247039548E-2</v>
      </c>
      <c r="F20" s="18">
        <v>-56.248103239800002</v>
      </c>
      <c r="G20" s="18">
        <v>2.4306123478E-2</v>
      </c>
      <c r="H20" s="18">
        <v>-56.570240846291455</v>
      </c>
      <c r="I20" s="18">
        <v>3.9318955764748878E-2</v>
      </c>
      <c r="J20" s="18">
        <v>0</v>
      </c>
      <c r="K20" s="18">
        <v>0</v>
      </c>
      <c r="N20" t="s">
        <v>265</v>
      </c>
      <c r="O20" s="18">
        <v>-23.356118447988582</v>
      </c>
      <c r="P20" s="18">
        <v>3.6946053247039548E-2</v>
      </c>
      <c r="Q20" s="18">
        <v>-56.248103239800002</v>
      </c>
      <c r="R20" s="18">
        <v>2.4306123478E-2</v>
      </c>
      <c r="S20" s="18">
        <v>-56.570240846291455</v>
      </c>
      <c r="T20" s="18">
        <v>3.9318955764748878E-2</v>
      </c>
      <c r="U20" s="18">
        <v>0</v>
      </c>
      <c r="V20" s="18">
        <v>0</v>
      </c>
    </row>
    <row r="21" spans="1:22">
      <c r="A21" t="s">
        <v>576</v>
      </c>
      <c r="B21" t="str">
        <f>VLOOKUP(A21,EEZ_carbon_flux_by_territory_bo!$B$4:$O$240,2,FALSE)</f>
        <v>VUT</v>
      </c>
      <c r="C21" t="str">
        <f>VLOOKUP(A21,EEZ_carbon_flux_by_territory_bo!$C$4:$F$240,4,FALSE)</f>
        <v>NA</v>
      </c>
      <c r="D21" s="18">
        <v>-22.551135663726036</v>
      </c>
      <c r="E21" s="18">
        <v>3.5672685119688081E-2</v>
      </c>
      <c r="F21" s="18">
        <v>-54.399065521899999</v>
      </c>
      <c r="G21" s="18">
        <v>3.5663410292699996E-2</v>
      </c>
      <c r="H21" s="18">
        <v>-54.620513194230661</v>
      </c>
      <c r="I21" s="18">
        <v>5.9238787908255659E-2</v>
      </c>
      <c r="J21" s="18">
        <v>0</v>
      </c>
      <c r="K21" s="18">
        <v>0</v>
      </c>
      <c r="N21" t="s">
        <v>576</v>
      </c>
      <c r="O21" s="18">
        <v>-22.551135663726036</v>
      </c>
      <c r="P21" s="18">
        <v>3.5672685119688081E-2</v>
      </c>
      <c r="Q21" s="18">
        <v>-54.399065521899999</v>
      </c>
      <c r="R21" s="18">
        <v>3.5663410292699996E-2</v>
      </c>
      <c r="S21" s="18">
        <v>-54.620513194230661</v>
      </c>
      <c r="T21" s="18">
        <v>5.9238787908255659E-2</v>
      </c>
      <c r="U21" s="18">
        <v>0</v>
      </c>
      <c r="V21" s="18">
        <v>0</v>
      </c>
    </row>
    <row r="22" spans="1:22">
      <c r="A22" t="s">
        <v>553</v>
      </c>
      <c r="B22" t="str">
        <f>VLOOKUP(A22,EEZ_carbon_flux_by_territory_bo!$B$4:$O$240,2,FALSE)</f>
        <v>TON</v>
      </c>
      <c r="C22" t="str">
        <f>VLOOKUP(A22,EEZ_carbon_flux_by_territory_bo!$C$4:$F$240,4,FALSE)</f>
        <v>NA</v>
      </c>
      <c r="D22" s="18">
        <v>-21.651379786262705</v>
      </c>
      <c r="E22" s="18">
        <v>3.4249399455500165E-2</v>
      </c>
      <c r="F22" s="18">
        <v>-51.7880821579</v>
      </c>
      <c r="G22" s="18">
        <v>1.66806457981E-2</v>
      </c>
      <c r="H22" s="18">
        <v>-52.441238123147507</v>
      </c>
      <c r="I22" s="18">
        <v>0.14171328095881852</v>
      </c>
      <c r="J22" s="18">
        <v>0</v>
      </c>
      <c r="K22" s="18">
        <v>0</v>
      </c>
      <c r="N22" t="s">
        <v>553</v>
      </c>
      <c r="O22" s="18">
        <v>-21.651379786262705</v>
      </c>
      <c r="P22" s="18">
        <v>3.4249399455500165E-2</v>
      </c>
      <c r="Q22" s="18">
        <v>-51.7880821579</v>
      </c>
      <c r="R22" s="18">
        <v>1.66806457981E-2</v>
      </c>
      <c r="S22" s="18">
        <v>-52.441238123147507</v>
      </c>
      <c r="T22" s="18">
        <v>0.14171328095881852</v>
      </c>
      <c r="U22" s="18">
        <v>0</v>
      </c>
      <c r="V22" s="18">
        <v>0</v>
      </c>
    </row>
    <row r="23" spans="1:22">
      <c r="A23" t="s">
        <v>432</v>
      </c>
      <c r="B23" t="str">
        <f>VLOOKUP(A23,EEZ_carbon_flux_by_territory_bo!$B$4:$O$240,2,FALSE)</f>
        <v>MDG</v>
      </c>
      <c r="C23" t="str">
        <f>VLOOKUP(A23,EEZ_carbon_flux_by_territory_bo!$C$4:$F$240,4,FALSE)</f>
        <v>NA</v>
      </c>
      <c r="D23" s="18">
        <v>-19.183854301910593</v>
      </c>
      <c r="E23" s="18">
        <v>3.0346125538803993E-2</v>
      </c>
      <c r="F23" s="18">
        <v>-45.015258407300003</v>
      </c>
      <c r="G23" s="18">
        <v>3.0734850518200001E-2</v>
      </c>
      <c r="H23" s="18">
        <v>-46.464709477987192</v>
      </c>
      <c r="I23" s="18">
        <v>0.22899762777184507</v>
      </c>
      <c r="J23" s="18">
        <v>0</v>
      </c>
      <c r="K23" s="18">
        <v>0</v>
      </c>
      <c r="N23" t="s">
        <v>432</v>
      </c>
      <c r="O23" s="18">
        <v>-19.183854301910593</v>
      </c>
      <c r="P23" s="18">
        <v>3.0346125538803993E-2</v>
      </c>
      <c r="Q23" s="18">
        <v>-45.015258407300003</v>
      </c>
      <c r="R23" s="18">
        <v>3.0734850518200001E-2</v>
      </c>
      <c r="S23" s="18">
        <v>-46.464709477987192</v>
      </c>
      <c r="T23" s="18">
        <v>0.22899762777184507</v>
      </c>
      <c r="U23" s="18">
        <v>0</v>
      </c>
      <c r="V23" s="18">
        <v>0</v>
      </c>
    </row>
    <row r="24" spans="1:22">
      <c r="A24" t="s">
        <v>458</v>
      </c>
      <c r="B24" t="str">
        <f>VLOOKUP(A24,EEZ_carbon_flux_by_territory_bo!$B$4:$O$240,2,FALSE)</f>
        <v>NAM</v>
      </c>
      <c r="C24" t="str">
        <f>VLOOKUP(A24,EEZ_carbon_flux_by_territory_bo!$C$4:$F$240,4,FALSE)</f>
        <v>NA</v>
      </c>
      <c r="D24" s="18">
        <v>-18.073683101567344</v>
      </c>
      <c r="E24" s="18">
        <v>2.8589992799001769E-2</v>
      </c>
      <c r="F24" s="18">
        <v>-43.7757929817</v>
      </c>
      <c r="G24" s="18">
        <v>4.4361411325099999E-2</v>
      </c>
      <c r="H24" s="18">
        <v>-43.7757929817</v>
      </c>
      <c r="I24" s="18">
        <v>4.4361411325099999E-2</v>
      </c>
      <c r="J24" s="18">
        <v>0</v>
      </c>
      <c r="K24" s="18">
        <v>0</v>
      </c>
      <c r="N24" t="s">
        <v>458</v>
      </c>
      <c r="O24" s="18">
        <v>-18.073683101567344</v>
      </c>
      <c r="P24" s="18">
        <v>2.8589992799001769E-2</v>
      </c>
      <c r="Q24" s="18">
        <v>-43.7757929817</v>
      </c>
      <c r="R24" s="18">
        <v>4.4361411325099999E-2</v>
      </c>
      <c r="S24" s="18">
        <v>-43.7757929817</v>
      </c>
      <c r="T24" s="18">
        <v>4.4361411325099999E-2</v>
      </c>
      <c r="U24" s="18">
        <v>0</v>
      </c>
      <c r="V24" s="18">
        <v>0</v>
      </c>
    </row>
    <row r="25" spans="1:22">
      <c r="A25" t="s">
        <v>391</v>
      </c>
      <c r="B25" t="str">
        <f>VLOOKUP(A25,EEZ_carbon_flux_by_territory_bo!$B$4:$O$240,2,FALSE)</f>
        <v>ISL</v>
      </c>
      <c r="C25" t="str">
        <f>VLOOKUP(A25,EEZ_carbon_flux_by_territory_bo!$C$4:$F$240,4,FALSE)</f>
        <v>EU</v>
      </c>
      <c r="D25" s="18">
        <v>-17.790472497126309</v>
      </c>
      <c r="E25" s="18">
        <v>2.8141993954711533E-2</v>
      </c>
      <c r="F25" s="18">
        <v>-43.082742922999998</v>
      </c>
      <c r="G25" s="18">
        <v>3.0412449681900003E-2</v>
      </c>
      <c r="H25" s="18">
        <v>-43.089836017612377</v>
      </c>
      <c r="I25" s="18">
        <v>3.0420062472221485E-2</v>
      </c>
      <c r="J25" s="18">
        <v>0</v>
      </c>
      <c r="K25" s="18">
        <v>0</v>
      </c>
      <c r="N25" t="s">
        <v>391</v>
      </c>
      <c r="O25" s="18">
        <v>-17.790472497126309</v>
      </c>
      <c r="P25" s="18">
        <v>2.8141993954711533E-2</v>
      </c>
      <c r="Q25" s="18">
        <v>-43.082742922999998</v>
      </c>
      <c r="R25" s="18">
        <v>3.0412449681900003E-2</v>
      </c>
      <c r="S25" s="18">
        <v>-43.089836017612377</v>
      </c>
      <c r="T25" s="18">
        <v>3.0420062472221485E-2</v>
      </c>
      <c r="U25" s="18">
        <v>0</v>
      </c>
      <c r="V25" s="18">
        <v>0</v>
      </c>
    </row>
    <row r="26" spans="1:22">
      <c r="A26" t="s">
        <v>317</v>
      </c>
      <c r="B26" t="str">
        <f>VLOOKUP(A26,EEZ_carbon_flux_by_territory_bo!$B$4:$O$240,2,FALSE)</f>
        <v>CHN</v>
      </c>
      <c r="C26" t="str">
        <f>VLOOKUP(A26,EEZ_carbon_flux_by_territory_bo!$C$4:$F$240,4,FALSE)</f>
        <v>NA</v>
      </c>
      <c r="D26" s="18">
        <v>-15.329577510856561</v>
      </c>
      <c r="E26" s="18">
        <v>2.4249208541734457E-2</v>
      </c>
      <c r="F26" s="18">
        <v>-34.280675519500001</v>
      </c>
      <c r="G26" s="18">
        <v>2.0677728239599999E-2</v>
      </c>
      <c r="H26" s="18">
        <v>-37.129366927651091</v>
      </c>
      <c r="I26" s="18">
        <v>0.32308797218097529</v>
      </c>
      <c r="J26" s="18">
        <v>0</v>
      </c>
      <c r="K26" s="18">
        <v>0</v>
      </c>
      <c r="N26" t="s">
        <v>317</v>
      </c>
      <c r="O26" s="18">
        <v>-15.329577510856561</v>
      </c>
      <c r="P26" s="18">
        <v>2.4249208541734457E-2</v>
      </c>
      <c r="Q26" s="18">
        <v>-34.280675519500001</v>
      </c>
      <c r="R26" s="18">
        <v>2.0677728239599999E-2</v>
      </c>
      <c r="S26" s="18">
        <v>-37.129366927651091</v>
      </c>
      <c r="T26" s="18">
        <v>0.32308797218097529</v>
      </c>
      <c r="U26" s="18">
        <v>0</v>
      </c>
      <c r="V26" s="18">
        <v>0</v>
      </c>
    </row>
    <row r="27" spans="1:22">
      <c r="A27" t="s">
        <v>328</v>
      </c>
      <c r="B27" t="str">
        <f>VLOOKUP(A27,EEZ_carbon_flux_by_territory_bo!$B$4:$O$240,2,FALSE)</f>
        <v>COK</v>
      </c>
      <c r="C27" t="str">
        <f>VLOOKUP(A27,EEZ_carbon_flux_by_territory_bo!$C$4:$F$240,4,FALSE)</f>
        <v>NA</v>
      </c>
      <c r="D27" s="18">
        <v>-15.039303659712434</v>
      </c>
      <c r="E27" s="18">
        <v>2.3790036647034732E-2</v>
      </c>
      <c r="F27" s="18">
        <v>-36.426302259300002</v>
      </c>
      <c r="G27" s="18">
        <v>4.8585029879599999E-2</v>
      </c>
      <c r="H27" s="18">
        <v>-36.426302259300002</v>
      </c>
      <c r="I27" s="18">
        <v>4.8585029879599999E-2</v>
      </c>
      <c r="J27" s="18">
        <v>0</v>
      </c>
      <c r="K27" s="18">
        <v>0</v>
      </c>
      <c r="N27" t="s">
        <v>328</v>
      </c>
      <c r="O27" s="18">
        <v>-15.039303659712434</v>
      </c>
      <c r="P27" s="18">
        <v>2.3790036647034732E-2</v>
      </c>
      <c r="Q27" s="18">
        <v>-36.426302259300002</v>
      </c>
      <c r="R27" s="18">
        <v>4.8585029879599999E-2</v>
      </c>
      <c r="S27" s="18">
        <v>-36.426302259300002</v>
      </c>
      <c r="T27" s="18">
        <v>4.8585029879599999E-2</v>
      </c>
      <c r="U27" s="18">
        <v>0</v>
      </c>
      <c r="V27" s="18">
        <v>0</v>
      </c>
    </row>
    <row r="28" spans="1:22">
      <c r="A28" t="s">
        <v>470</v>
      </c>
      <c r="B28" t="str">
        <f>VLOOKUP(A28,EEZ_carbon_flux_by_territory_bo!$B$4:$O$240,2,FALSE)</f>
        <v>NIU</v>
      </c>
      <c r="C28" t="str">
        <f>VLOOKUP(A28,EEZ_carbon_flux_by_territory_bo!$C$4:$F$240,4,FALSE)</f>
        <v>NA</v>
      </c>
      <c r="D28" s="18">
        <v>-12.147213751791574</v>
      </c>
      <c r="E28" s="18">
        <v>1.9215162274342387E-2</v>
      </c>
      <c r="F28" s="18">
        <v>-29.421447278599999</v>
      </c>
      <c r="G28" s="18">
        <v>9.4848892397599999E-3</v>
      </c>
      <c r="H28" s="18">
        <v>-29.421447278599999</v>
      </c>
      <c r="I28" s="18">
        <v>9.4848892397599999E-3</v>
      </c>
      <c r="J28" s="18">
        <v>0</v>
      </c>
      <c r="K28" s="18">
        <v>0</v>
      </c>
      <c r="N28" t="s">
        <v>470</v>
      </c>
      <c r="O28" s="18">
        <v>-12.147213751791574</v>
      </c>
      <c r="P28" s="18">
        <v>1.9215162274342387E-2</v>
      </c>
      <c r="Q28" s="18">
        <v>-29.421447278599999</v>
      </c>
      <c r="R28" s="18">
        <v>9.4848892397599999E-3</v>
      </c>
      <c r="S28" s="18">
        <v>-29.421447278599999</v>
      </c>
      <c r="T28" s="18">
        <v>9.4848892397599999E-3</v>
      </c>
      <c r="U28" s="18">
        <v>0</v>
      </c>
      <c r="V28" s="18">
        <v>0</v>
      </c>
    </row>
    <row r="29" spans="1:22">
      <c r="A29" t="s">
        <v>413</v>
      </c>
      <c r="B29" t="str">
        <f>VLOOKUP(A29,EEZ_carbon_flux_by_territory_bo!$B$4:$O$240,2,FALSE)</f>
        <v>KOR</v>
      </c>
      <c r="C29" t="str">
        <f>VLOOKUP(A29,EEZ_carbon_flux_by_territory_bo!$C$4:$F$240,4,FALSE)</f>
        <v>NA</v>
      </c>
      <c r="D29" s="18">
        <v>-11.296921899502836</v>
      </c>
      <c r="E29" s="18">
        <v>1.7870121653823998E-2</v>
      </c>
      <c r="F29" s="18">
        <v>-27.361977723300001</v>
      </c>
      <c r="G29" s="18">
        <v>2.7829160887299999E-2</v>
      </c>
      <c r="H29" s="18">
        <v>-27.361977723300001</v>
      </c>
      <c r="I29" s="18">
        <v>2.7829160887299999E-2</v>
      </c>
      <c r="J29" s="18">
        <v>0</v>
      </c>
      <c r="K29" s="18">
        <v>0</v>
      </c>
      <c r="N29" t="s">
        <v>413</v>
      </c>
      <c r="O29" s="18">
        <v>-11.296921899502836</v>
      </c>
      <c r="P29" s="18">
        <v>1.7870121653823998E-2</v>
      </c>
      <c r="Q29" s="18">
        <v>-27.361977723300001</v>
      </c>
      <c r="R29" s="18">
        <v>2.7829160887299999E-2</v>
      </c>
      <c r="S29" s="18">
        <v>-27.361977723300001</v>
      </c>
      <c r="T29" s="18">
        <v>2.7829160887299999E-2</v>
      </c>
      <c r="U29" s="18">
        <v>0</v>
      </c>
      <c r="V29" s="18">
        <v>0</v>
      </c>
    </row>
    <row r="30" spans="1:22">
      <c r="A30" t="s">
        <v>472</v>
      </c>
      <c r="B30" t="str">
        <f>VLOOKUP(A30,EEZ_carbon_flux_by_territory_bo!$B$4:$O$240,2,FALSE)</f>
        <v>MNP</v>
      </c>
      <c r="C30" t="str">
        <f>VLOOKUP(A30,EEZ_carbon_flux_by_territory_bo!$C$4:$F$240,4,FALSE)</f>
        <v>NA</v>
      </c>
      <c r="D30" s="18">
        <v>-9.6622382783755576</v>
      </c>
      <c r="E30" s="18">
        <v>1.5284284959994718E-2</v>
      </c>
      <c r="F30" s="18">
        <v>-23.402653473400001</v>
      </c>
      <c r="G30" s="18">
        <v>7.4696189747700007E-3</v>
      </c>
      <c r="H30" s="18">
        <v>-23.402653473400001</v>
      </c>
      <c r="I30" s="18">
        <v>7.4696189747700007E-3</v>
      </c>
      <c r="J30" s="18">
        <v>0</v>
      </c>
      <c r="K30" s="18">
        <v>0</v>
      </c>
      <c r="N30" t="s">
        <v>472</v>
      </c>
      <c r="O30" s="18">
        <v>-9.6622382783755576</v>
      </c>
      <c r="P30" s="18">
        <v>1.5284284959994718E-2</v>
      </c>
      <c r="Q30" s="18">
        <v>-23.402653473400001</v>
      </c>
      <c r="R30" s="18">
        <v>7.4696189747700007E-3</v>
      </c>
      <c r="S30" s="18">
        <v>-23.402653473400001</v>
      </c>
      <c r="T30" s="18">
        <v>7.4696189747700007E-3</v>
      </c>
      <c r="U30" s="18">
        <v>0</v>
      </c>
      <c r="V30" s="18">
        <v>0</v>
      </c>
    </row>
    <row r="31" spans="1:22">
      <c r="A31" t="s">
        <v>525</v>
      </c>
      <c r="B31" t="str">
        <f>VLOOKUP(A31,EEZ_carbon_flux_by_territory_bo!$B$4:$O$240,2,FALSE)</f>
        <v>SLB</v>
      </c>
      <c r="C31" t="str">
        <f>VLOOKUP(A31,EEZ_carbon_flux_by_territory_bo!$C$4:$F$240,4,FALSE)</f>
        <v>NA</v>
      </c>
      <c r="D31" s="18">
        <v>-9.1002217076151339</v>
      </c>
      <c r="E31" s="18">
        <v>1.4395254781659525E-2</v>
      </c>
      <c r="F31" s="18">
        <v>-21.738289880699998</v>
      </c>
      <c r="G31" s="18">
        <v>2.0424205452999999E-2</v>
      </c>
      <c r="H31" s="18">
        <v>-22.041407903494012</v>
      </c>
      <c r="I31" s="18">
        <v>5.3203946976029093E-2</v>
      </c>
      <c r="J31" s="18">
        <v>0</v>
      </c>
      <c r="K31" s="18">
        <v>0</v>
      </c>
      <c r="N31" t="s">
        <v>525</v>
      </c>
      <c r="O31" s="18">
        <v>-9.1002217076151339</v>
      </c>
      <c r="P31" s="18">
        <v>1.4395254781659525E-2</v>
      </c>
      <c r="Q31" s="18">
        <v>-21.738289880699998</v>
      </c>
      <c r="R31" s="18">
        <v>2.0424205452999999E-2</v>
      </c>
      <c r="S31" s="18">
        <v>-22.041407903494012</v>
      </c>
      <c r="T31" s="18">
        <v>5.3203946976029093E-2</v>
      </c>
      <c r="U31" s="18">
        <v>0</v>
      </c>
      <c r="V31" s="18">
        <v>0</v>
      </c>
    </row>
    <row r="32" spans="1:22">
      <c r="A32" t="s">
        <v>487</v>
      </c>
      <c r="B32" t="str">
        <f>VLOOKUP(A32,EEZ_carbon_flux_by_territory_bo!$B$4:$O$240,2,FALSE)</f>
        <v>PRT</v>
      </c>
      <c r="C32" t="str">
        <f>VLOOKUP(A32,EEZ_carbon_flux_by_territory_bo!$C$4:$F$240,4,FALSE)</f>
        <v>EU</v>
      </c>
      <c r="D32" s="18">
        <v>-8.1666936959683945</v>
      </c>
      <c r="E32" s="18">
        <v>1.2918546410672749E-2</v>
      </c>
      <c r="F32" s="18">
        <v>-19.618898862719998</v>
      </c>
      <c r="G32" s="18">
        <v>1.1299402085951619E-2</v>
      </c>
      <c r="H32" s="18">
        <v>-19.780334233516815</v>
      </c>
      <c r="I32" s="18">
        <v>1.4409670309540195E-2</v>
      </c>
      <c r="J32" s="18">
        <v>0</v>
      </c>
      <c r="K32" s="18">
        <v>0</v>
      </c>
      <c r="N32" t="s">
        <v>487</v>
      </c>
      <c r="O32" s="18">
        <v>-8.1666936959683945</v>
      </c>
      <c r="P32" s="18">
        <v>1.2918546410672749E-2</v>
      </c>
      <c r="Q32" s="18">
        <v>-19.618898862719998</v>
      </c>
      <c r="R32" s="18">
        <v>1.1299402085951619E-2</v>
      </c>
      <c r="S32" s="18">
        <v>-19.780334233516815</v>
      </c>
      <c r="T32" s="18">
        <v>1.4409670309540195E-2</v>
      </c>
      <c r="U32" s="18">
        <v>0</v>
      </c>
      <c r="V32" s="18">
        <v>0</v>
      </c>
    </row>
    <row r="33" spans="1:22">
      <c r="A33" t="s">
        <v>397</v>
      </c>
      <c r="B33" t="str">
        <f>VLOOKUP(A33,EEZ_carbon_flux_by_territory_bo!$B$4:$O$240,2,FALSE)</f>
        <v>IRL</v>
      </c>
      <c r="C33" t="str">
        <f>VLOOKUP(A33,EEZ_carbon_flux_by_territory_bo!$C$4:$F$240,4,FALSE)</f>
        <v>EU</v>
      </c>
      <c r="D33" s="18">
        <v>-7.399978082803842</v>
      </c>
      <c r="E33" s="18">
        <v>1.170571149838219E-2</v>
      </c>
      <c r="F33" s="18">
        <v>-17.896500531800001</v>
      </c>
      <c r="G33" s="18">
        <v>9.6667266147900006E-3</v>
      </c>
      <c r="H33" s="18">
        <v>-17.923292491160602</v>
      </c>
      <c r="I33" s="18">
        <v>1.0002639529235607E-2</v>
      </c>
      <c r="J33" s="18">
        <v>0</v>
      </c>
      <c r="K33" s="18">
        <v>0</v>
      </c>
      <c r="N33" t="s">
        <v>397</v>
      </c>
      <c r="O33" s="18">
        <v>-7.399978082803842</v>
      </c>
      <c r="P33" s="18">
        <v>1.170571149838219E-2</v>
      </c>
      <c r="Q33" s="18">
        <v>-17.896500531800001</v>
      </c>
      <c r="R33" s="18">
        <v>9.6667266147900006E-3</v>
      </c>
      <c r="S33" s="18">
        <v>-17.923292491160602</v>
      </c>
      <c r="T33" s="18">
        <v>1.0002639529235607E-2</v>
      </c>
      <c r="U33" s="18">
        <v>0</v>
      </c>
      <c r="V33" s="18">
        <v>0</v>
      </c>
    </row>
    <row r="34" spans="1:22">
      <c r="A34" t="s">
        <v>543</v>
      </c>
      <c r="B34" t="str">
        <f>VLOOKUP(A34,EEZ_carbon_flux_by_territory_bo!$B$4:$O$240,2,FALSE)</f>
        <v>TWN</v>
      </c>
      <c r="C34" t="str">
        <f>VLOOKUP(A34,EEZ_carbon_flux_by_territory_bo!$C$4:$F$240,4,FALSE)</f>
        <v>NA</v>
      </c>
      <c r="D34" s="18">
        <v>-7.2721179821410384</v>
      </c>
      <c r="E34" s="18">
        <v>1.1503455027651431E-2</v>
      </c>
      <c r="F34" s="18">
        <v>-17.381194556200001</v>
      </c>
      <c r="G34" s="18">
        <v>2.0654590108200001E-2</v>
      </c>
      <c r="H34" s="18">
        <v>-17.613605900675413</v>
      </c>
      <c r="I34" s="18">
        <v>5.173774888139291E-2</v>
      </c>
      <c r="J34" s="18">
        <v>0</v>
      </c>
      <c r="K34" s="18">
        <v>0</v>
      </c>
      <c r="N34" t="s">
        <v>543</v>
      </c>
      <c r="O34" s="18">
        <v>-7.2721179821410384</v>
      </c>
      <c r="P34" s="18">
        <v>1.1503455027651431E-2</v>
      </c>
      <c r="Q34" s="18">
        <v>-17.381194556200001</v>
      </c>
      <c r="R34" s="18">
        <v>2.0654590108200001E-2</v>
      </c>
      <c r="S34" s="18">
        <v>-17.613605900675413</v>
      </c>
      <c r="T34" s="18">
        <v>5.173774888139291E-2</v>
      </c>
      <c r="U34" s="18">
        <v>0</v>
      </c>
      <c r="V34" s="18">
        <v>0</v>
      </c>
    </row>
    <row r="35" spans="1:22">
      <c r="A35" t="s">
        <v>484</v>
      </c>
      <c r="B35" t="str">
        <f>VLOOKUP(A35,EEZ_carbon_flux_by_territory_bo!$B$4:$O$240,2,FALSE)</f>
        <v>PHL</v>
      </c>
      <c r="C35" t="str">
        <f>VLOOKUP(A35,EEZ_carbon_flux_by_territory_bo!$C$4:$F$240,4,FALSE)</f>
        <v>NA</v>
      </c>
      <c r="D35" s="18">
        <v>-4.347231996271641</v>
      </c>
      <c r="E35" s="18">
        <v>6.8767019301239239E-3</v>
      </c>
      <c r="F35" s="18">
        <v>-7.43194173937</v>
      </c>
      <c r="G35" s="18">
        <v>1.7096246034799999E-2</v>
      </c>
      <c r="H35" s="18">
        <v>-10.529316401243459</v>
      </c>
      <c r="I35" s="18">
        <v>0.57478751930100269</v>
      </c>
      <c r="J35" s="18">
        <v>0</v>
      </c>
      <c r="K35" s="18">
        <v>0</v>
      </c>
      <c r="N35" t="s">
        <v>484</v>
      </c>
      <c r="O35" s="18">
        <v>-4.347231996271641</v>
      </c>
      <c r="P35" s="18">
        <v>6.8767019301239239E-3</v>
      </c>
      <c r="Q35" s="18">
        <v>-7.43194173937</v>
      </c>
      <c r="R35" s="18">
        <v>1.7096246034799999E-2</v>
      </c>
      <c r="S35" s="18">
        <v>-10.529316401243459</v>
      </c>
      <c r="T35" s="18">
        <v>0.57478751930100269</v>
      </c>
      <c r="U35" s="18">
        <v>0</v>
      </c>
      <c r="V35" s="18">
        <v>0</v>
      </c>
    </row>
    <row r="36" spans="1:22">
      <c r="A36" t="s">
        <v>411</v>
      </c>
      <c r="B36" t="str">
        <f>VLOOKUP(A36,EEZ_carbon_flux_by_territory_bo!$B$4:$O$240,2,FALSE)</f>
        <v>PRK</v>
      </c>
      <c r="C36" t="str">
        <f>VLOOKUP(A36,EEZ_carbon_flux_by_territory_bo!$C$4:$F$240,4,FALSE)</f>
        <v>NA</v>
      </c>
      <c r="D36" s="18">
        <v>-4.2476920138574137</v>
      </c>
      <c r="E36" s="18">
        <v>6.7192438534030416E-3</v>
      </c>
      <c r="F36" s="18">
        <v>-10.288223225099999</v>
      </c>
      <c r="G36" s="18">
        <v>4.0394885978099995E-2</v>
      </c>
      <c r="H36" s="18">
        <v>-10.288223225099999</v>
      </c>
      <c r="I36" s="18">
        <v>4.0394885978099995E-2</v>
      </c>
      <c r="J36" s="18">
        <v>0</v>
      </c>
      <c r="K36" s="18">
        <v>0</v>
      </c>
      <c r="N36" t="s">
        <v>411</v>
      </c>
      <c r="O36" s="18">
        <v>-4.2476920138574137</v>
      </c>
      <c r="P36" s="18">
        <v>6.7192438534030416E-3</v>
      </c>
      <c r="Q36" s="18">
        <v>-10.288223225099999</v>
      </c>
      <c r="R36" s="18">
        <v>4.0394885978099995E-2</v>
      </c>
      <c r="S36" s="18">
        <v>-10.288223225099999</v>
      </c>
      <c r="T36" s="18">
        <v>4.0394885978099995E-2</v>
      </c>
      <c r="U36" s="18">
        <v>0</v>
      </c>
      <c r="V36" s="18">
        <v>0</v>
      </c>
    </row>
    <row r="37" spans="1:22">
      <c r="A37" t="s">
        <v>479</v>
      </c>
      <c r="B37" t="str">
        <f>VLOOKUP(A37,EEZ_carbon_flux_by_territory_bo!$B$4:$O$240,2,FALSE)</f>
        <v>PNG</v>
      </c>
      <c r="C37" t="str">
        <f>VLOOKUP(A37,EEZ_carbon_flux_by_territory_bo!$C$4:$F$240,4,FALSE)</f>
        <v>NA</v>
      </c>
      <c r="D37" s="18">
        <v>-3.097162183543483</v>
      </c>
      <c r="E37" s="18">
        <v>4.8992695084473367E-3</v>
      </c>
      <c r="F37" s="18">
        <v>-5.03827916962</v>
      </c>
      <c r="G37" s="18">
        <v>2.42827021038E-2</v>
      </c>
      <c r="H37" s="18">
        <v>-7.5015551515226004</v>
      </c>
      <c r="I37" s="18">
        <v>0.37029185409919402</v>
      </c>
      <c r="J37" s="18">
        <v>0</v>
      </c>
      <c r="K37" s="18">
        <v>0</v>
      </c>
      <c r="N37" t="s">
        <v>479</v>
      </c>
      <c r="O37" s="18">
        <v>-3.097162183543483</v>
      </c>
      <c r="P37" s="18">
        <v>4.8992695084473367E-3</v>
      </c>
      <c r="Q37" s="18">
        <v>-5.03827916962</v>
      </c>
      <c r="R37" s="18">
        <v>2.42827021038E-2</v>
      </c>
      <c r="S37" s="18">
        <v>-7.5015551515226004</v>
      </c>
      <c r="T37" s="18">
        <v>0.37029185409919402</v>
      </c>
      <c r="U37" s="18">
        <v>0</v>
      </c>
      <c r="V37" s="18">
        <v>0</v>
      </c>
    </row>
    <row r="38" spans="1:22">
      <c r="A38" t="s">
        <v>457</v>
      </c>
      <c r="B38" t="str">
        <f>VLOOKUP(A38,EEZ_carbon_flux_by_territory_bo!$B$4:$O$240,2,FALSE)</f>
        <v>MMR</v>
      </c>
      <c r="C38" t="str">
        <f>VLOOKUP(A38,EEZ_carbon_flux_by_territory_bo!$C$4:$F$240,4,FALSE)</f>
        <v>NA</v>
      </c>
      <c r="D38" s="18">
        <v>-2.1942616392750769</v>
      </c>
      <c r="E38" s="18">
        <v>3.4710094292048307E-3</v>
      </c>
      <c r="F38" s="18">
        <v>-3.9127532862500001</v>
      </c>
      <c r="G38" s="18">
        <v>5.7120790521700002E-3</v>
      </c>
      <c r="H38" s="18">
        <v>-5.3146634655922202</v>
      </c>
      <c r="I38" s="18">
        <v>0.16191878290806383</v>
      </c>
      <c r="J38" s="18">
        <v>0</v>
      </c>
      <c r="K38" s="18">
        <v>0</v>
      </c>
      <c r="N38" t="s">
        <v>457</v>
      </c>
      <c r="O38" s="18">
        <v>-2.1942616392750769</v>
      </c>
      <c r="P38" s="18">
        <v>3.4710094292048307E-3</v>
      </c>
      <c r="Q38" s="18">
        <v>-3.9127532862500001</v>
      </c>
      <c r="R38" s="18">
        <v>5.7120790521700002E-3</v>
      </c>
      <c r="S38" s="18">
        <v>-5.3146634655922202</v>
      </c>
      <c r="T38" s="18">
        <v>0.16191878290806383</v>
      </c>
      <c r="U38" s="18">
        <v>0</v>
      </c>
      <c r="V38" s="18">
        <v>0</v>
      </c>
    </row>
    <row r="39" spans="1:22">
      <c r="A39" t="s">
        <v>580</v>
      </c>
      <c r="B39" t="str">
        <f>VLOOKUP(A39,EEZ_carbon_flux_by_territory_bo!$B$4:$O$240,2,FALSE)</f>
        <v>VNM</v>
      </c>
      <c r="C39" t="str">
        <f>VLOOKUP(A39,EEZ_carbon_flux_by_territory_bo!$C$4:$F$240,4,FALSE)</f>
        <v>NA</v>
      </c>
      <c r="D39" s="18">
        <v>-2.1521566010347839</v>
      </c>
      <c r="E39" s="18">
        <v>3.4044052548742941E-3</v>
      </c>
      <c r="F39" s="18">
        <v>-4.8325677862600003</v>
      </c>
      <c r="G39" s="18">
        <v>2.13875477127E-2</v>
      </c>
      <c r="H39" s="18">
        <v>-5.2126819587164146</v>
      </c>
      <c r="I39" s="18">
        <v>5.3969144433146016E-2</v>
      </c>
      <c r="J39" s="18">
        <v>0</v>
      </c>
      <c r="K39" s="18">
        <v>0</v>
      </c>
      <c r="N39" t="s">
        <v>580</v>
      </c>
      <c r="O39" s="18">
        <v>-2.1521566010347839</v>
      </c>
      <c r="P39" s="18">
        <v>3.4044052548742941E-3</v>
      </c>
      <c r="Q39" s="18">
        <v>-4.8325677862600003</v>
      </c>
      <c r="R39" s="18">
        <v>2.13875477127E-2</v>
      </c>
      <c r="S39" s="18">
        <v>-5.2126819587164146</v>
      </c>
      <c r="T39" s="18">
        <v>5.3969144433146016E-2</v>
      </c>
      <c r="U39" s="18">
        <v>0</v>
      </c>
      <c r="V39" s="18">
        <v>0</v>
      </c>
    </row>
    <row r="40" spans="1:22">
      <c r="A40" t="s">
        <v>509</v>
      </c>
      <c r="B40" t="str">
        <f>VLOOKUP(A40,EEZ_carbon_flux_by_territory_bo!$B$4:$O$240,2,FALSE)</f>
        <v>WSM</v>
      </c>
      <c r="C40" t="str">
        <f>VLOOKUP(A40,EEZ_carbon_flux_by_territory_bo!$C$4:$F$240,4,FALSE)</f>
        <v>NA</v>
      </c>
      <c r="D40" s="18">
        <v>-1.8224637641090415</v>
      </c>
      <c r="E40" s="18">
        <v>2.8828781383137508E-3</v>
      </c>
      <c r="F40" s="18">
        <v>-4.2394693557499998</v>
      </c>
      <c r="G40" s="18">
        <v>1.32943530705E-2</v>
      </c>
      <c r="H40" s="18">
        <v>-4.4141416005777305</v>
      </c>
      <c r="I40" s="18">
        <v>3.9854502815754513E-2</v>
      </c>
      <c r="J40" s="18">
        <v>0</v>
      </c>
      <c r="K40" s="18">
        <v>0</v>
      </c>
      <c r="N40" t="s">
        <v>509</v>
      </c>
      <c r="O40" s="18">
        <v>-1.8224637641090415</v>
      </c>
      <c r="P40" s="18">
        <v>2.8828781383137508E-3</v>
      </c>
      <c r="Q40" s="18">
        <v>-4.2394693557499998</v>
      </c>
      <c r="R40" s="18">
        <v>1.32943530705E-2</v>
      </c>
      <c r="S40" s="18">
        <v>-4.4141416005777305</v>
      </c>
      <c r="T40" s="18">
        <v>3.9854502815754513E-2</v>
      </c>
      <c r="U40" s="18">
        <v>0</v>
      </c>
      <c r="V40" s="18">
        <v>0</v>
      </c>
    </row>
    <row r="41" spans="1:22">
      <c r="A41" t="s">
        <v>564</v>
      </c>
      <c r="B41" t="str">
        <f>VLOOKUP(A41,EEZ_carbon_flux_by_territory_bo!$B$4:$O$240,2,FALSE)</f>
        <v>UKR</v>
      </c>
      <c r="C41" t="str">
        <f>VLOOKUP(A41,EEZ_carbon_flux_by_territory_bo!$C$4:$F$240,4,FALSE)</f>
        <v>NA</v>
      </c>
      <c r="D41" s="18">
        <v>-1.5958703700562842</v>
      </c>
      <c r="E41" s="18">
        <v>2.5244396580181706E-3</v>
      </c>
      <c r="F41" s="18">
        <v>-2.8158931947100001</v>
      </c>
      <c r="G41" s="18">
        <v>1.3618546624600001E-2</v>
      </c>
      <c r="H41" s="18">
        <v>-3.8653156942402402</v>
      </c>
      <c r="I41" s="18">
        <v>0.22698875918623473</v>
      </c>
      <c r="J41" s="18">
        <v>0</v>
      </c>
      <c r="K41" s="18">
        <v>0</v>
      </c>
      <c r="N41" t="s">
        <v>564</v>
      </c>
      <c r="O41" s="18">
        <v>-1.5958703700562842</v>
      </c>
      <c r="P41" s="18">
        <v>2.5244396580181706E-3</v>
      </c>
      <c r="Q41" s="18">
        <v>-2.8158931947100001</v>
      </c>
      <c r="R41" s="18">
        <v>1.3618546624600001E-2</v>
      </c>
      <c r="S41" s="18">
        <v>-3.8653156942402402</v>
      </c>
      <c r="T41" s="18">
        <v>0.22698875918623473</v>
      </c>
      <c r="U41" s="18">
        <v>0</v>
      </c>
      <c r="V41" s="18">
        <v>0</v>
      </c>
    </row>
    <row r="42" spans="1:22">
      <c r="A42" t="s">
        <v>264</v>
      </c>
      <c r="B42" t="str">
        <f>VLOOKUP(A42,EEZ_carbon_flux_by_territory_bo!$B$4:$O$240,2,FALSE)</f>
        <v>ATG</v>
      </c>
      <c r="C42" t="str">
        <f>VLOOKUP(A42,EEZ_carbon_flux_by_territory_bo!$C$4:$F$240,4,FALSE)</f>
        <v>NA</v>
      </c>
      <c r="D42" s="18">
        <v>-1.1669326824806763</v>
      </c>
      <c r="E42" s="18">
        <v>1.8459213211583399E-3</v>
      </c>
      <c r="F42" s="18">
        <v>-2.7806099129700002</v>
      </c>
      <c r="G42" s="18">
        <v>1.0019347695499999E-2</v>
      </c>
      <c r="H42" s="18">
        <v>-2.8263969908504158</v>
      </c>
      <c r="I42" s="18">
        <v>1.383524087166375E-2</v>
      </c>
      <c r="J42" s="18">
        <v>0</v>
      </c>
      <c r="K42" s="18">
        <v>0</v>
      </c>
      <c r="N42" t="s">
        <v>264</v>
      </c>
      <c r="O42" s="18">
        <v>-1.1669326824806763</v>
      </c>
      <c r="P42" s="18">
        <v>1.8459213211583399E-3</v>
      </c>
      <c r="Q42" s="18">
        <v>-2.7806099129700002</v>
      </c>
      <c r="R42" s="18">
        <v>1.0019347695499999E-2</v>
      </c>
      <c r="S42" s="18">
        <v>-2.8263969908504158</v>
      </c>
      <c r="T42" s="18">
        <v>1.383524087166375E-2</v>
      </c>
      <c r="U42" s="18">
        <v>0</v>
      </c>
      <c r="V42" s="18">
        <v>0</v>
      </c>
    </row>
    <row r="43" spans="1:22">
      <c r="A43" t="s">
        <v>573</v>
      </c>
      <c r="B43" t="str">
        <f>VLOOKUP(A43,EEZ_carbon_flux_by_territory_bo!$B$4:$O$240,2,FALSE)</f>
        <v>URY</v>
      </c>
      <c r="C43" t="str">
        <f>VLOOKUP(A43,EEZ_carbon_flux_by_territory_bo!$C$4:$F$240,4,FALSE)</f>
        <v>NA</v>
      </c>
      <c r="D43" s="18">
        <v>-0.83164895285497942</v>
      </c>
      <c r="E43" s="18">
        <v>1.3155502085437862E-3</v>
      </c>
      <c r="F43" s="18">
        <v>-2.0075738236</v>
      </c>
      <c r="G43" s="18">
        <v>4.0025353332699999E-3</v>
      </c>
      <c r="H43" s="18">
        <v>-2.0143150783953958</v>
      </c>
      <c r="I43" s="18">
        <v>4.0544532016402145E-3</v>
      </c>
      <c r="J43" s="18">
        <v>0</v>
      </c>
      <c r="K43" s="18">
        <v>0</v>
      </c>
      <c r="N43" t="s">
        <v>573</v>
      </c>
      <c r="O43" s="18">
        <v>-0.83164895285497942</v>
      </c>
      <c r="P43" s="18">
        <v>1.3155502085437862E-3</v>
      </c>
      <c r="Q43" s="18">
        <v>-2.0075738236</v>
      </c>
      <c r="R43" s="18">
        <v>4.0025353332699999E-3</v>
      </c>
      <c r="S43" s="18">
        <v>-2.0143150783953958</v>
      </c>
      <c r="T43" s="18">
        <v>4.0544532016402145E-3</v>
      </c>
      <c r="U43" s="18">
        <v>0</v>
      </c>
      <c r="V43" s="18">
        <v>0</v>
      </c>
    </row>
    <row r="44" spans="1:22">
      <c r="A44" t="s">
        <v>301</v>
      </c>
      <c r="B44" t="str">
        <f>VLOOKUP(A44,EEZ_carbon_flux_by_territory_bo!$B$4:$O$240,2,FALSE)</f>
        <v>BGR</v>
      </c>
      <c r="C44" t="str">
        <f>VLOOKUP(A44,EEZ_carbon_flux_by_territory_bo!$C$4:$F$240,4,FALSE)</f>
        <v>EU</v>
      </c>
      <c r="D44" s="18">
        <v>-0.82126448661552709</v>
      </c>
      <c r="E44" s="18">
        <v>1.2991234618016309E-3</v>
      </c>
      <c r="F44" s="18">
        <v>-1.98907757932</v>
      </c>
      <c r="G44" s="18">
        <v>2.1491916609499999E-2</v>
      </c>
      <c r="H44" s="18">
        <v>-1.9891631355529158</v>
      </c>
      <c r="I44" s="18">
        <v>2.1491918176995358E-2</v>
      </c>
      <c r="J44" s="18">
        <v>0</v>
      </c>
      <c r="K44" s="18">
        <v>0</v>
      </c>
      <c r="N44" t="s">
        <v>301</v>
      </c>
      <c r="O44" s="18">
        <v>-0.82126448661552709</v>
      </c>
      <c r="P44" s="18">
        <v>1.2991234618016309E-3</v>
      </c>
      <c r="Q44" s="18">
        <v>-1.98907757932</v>
      </c>
      <c r="R44" s="18">
        <v>2.1491916609499999E-2</v>
      </c>
      <c r="S44" s="18">
        <v>-1.9891631355529158</v>
      </c>
      <c r="T44" s="18">
        <v>2.1491918176995358E-2</v>
      </c>
      <c r="U44" s="18">
        <v>0</v>
      </c>
      <c r="V44" s="18">
        <v>0</v>
      </c>
    </row>
    <row r="45" spans="1:22">
      <c r="A45" t="s">
        <v>492</v>
      </c>
      <c r="B45" t="str">
        <f>VLOOKUP(A45,EEZ_carbon_flux_by_territory_bo!$B$4:$O$240,2,FALSE)</f>
        <v>ROU</v>
      </c>
      <c r="C45" t="str">
        <f>VLOOKUP(A45,EEZ_carbon_flux_by_territory_bo!$C$4:$F$240,4,FALSE)</f>
        <v>EU</v>
      </c>
      <c r="D45" s="18">
        <v>-0.76577118602342265</v>
      </c>
      <c r="E45" s="18">
        <v>1.2113409630488713E-3</v>
      </c>
      <c r="F45" s="18">
        <v>-1.8399228995900001</v>
      </c>
      <c r="G45" s="18">
        <v>1.7482290012400002E-2</v>
      </c>
      <c r="H45" s="18">
        <v>-1.8547542701910711</v>
      </c>
      <c r="I45" s="18">
        <v>1.7540102927971129E-2</v>
      </c>
      <c r="J45" s="18">
        <v>0</v>
      </c>
      <c r="K45" s="18">
        <v>0</v>
      </c>
      <c r="N45" t="s">
        <v>492</v>
      </c>
      <c r="O45" s="18">
        <v>-0.76577118602342265</v>
      </c>
      <c r="P45" s="18">
        <v>1.2113409630488713E-3</v>
      </c>
      <c r="Q45" s="18">
        <v>-1.8399228995900001</v>
      </c>
      <c r="R45" s="18">
        <v>1.7482290012400002E-2</v>
      </c>
      <c r="S45" s="18">
        <v>-1.8547542701910711</v>
      </c>
      <c r="T45" s="18">
        <v>1.7540102927971129E-2</v>
      </c>
      <c r="U45" s="18">
        <v>0</v>
      </c>
      <c r="V45" s="18">
        <v>0</v>
      </c>
    </row>
    <row r="46" spans="1:22">
      <c r="A46" t="s">
        <v>379</v>
      </c>
      <c r="B46" t="str">
        <f>VLOOKUP(A46,EEZ_carbon_flux_by_territory_bo!$B$4:$O$240,2,FALSE)</f>
        <v>GNB</v>
      </c>
      <c r="C46" t="str">
        <f>VLOOKUP(A46,EEZ_carbon_flux_by_territory_bo!$C$4:$F$240,4,FALSE)</f>
        <v>NA</v>
      </c>
      <c r="D46" s="18">
        <v>-0.74872465364970986</v>
      </c>
      <c r="E46" s="18">
        <v>1.1843757764251146E-3</v>
      </c>
      <c r="F46" s="18">
        <v>1.37180676105</v>
      </c>
      <c r="G46" s="18">
        <v>4.4587206914599997E-3</v>
      </c>
      <c r="H46" s="18">
        <v>-1.8134663120004804</v>
      </c>
      <c r="I46" s="18">
        <v>0.58847275476541383</v>
      </c>
      <c r="J46" s="18">
        <v>0</v>
      </c>
      <c r="K46" s="18">
        <v>0</v>
      </c>
      <c r="N46" t="s">
        <v>379</v>
      </c>
      <c r="O46" s="18">
        <v>-0.74872465364970986</v>
      </c>
      <c r="P46" s="18">
        <v>1.1843757764251146E-3</v>
      </c>
      <c r="Q46" s="18">
        <v>1.37180676105</v>
      </c>
      <c r="R46" s="18">
        <v>4.4587206914599997E-3</v>
      </c>
      <c r="S46" s="18">
        <v>-1.8134663120004804</v>
      </c>
      <c r="T46" s="18">
        <v>0.58847275476541383</v>
      </c>
      <c r="U46" s="18">
        <v>0</v>
      </c>
      <c r="V46" s="18">
        <v>0</v>
      </c>
    </row>
    <row r="47" spans="1:22">
      <c r="A47" t="s">
        <v>435</v>
      </c>
      <c r="B47" t="str">
        <f>VLOOKUP(A47,EEZ_carbon_flux_by_territory_bo!$B$4:$O$240,2,FALSE)</f>
        <v>MYS</v>
      </c>
      <c r="C47" t="str">
        <f>VLOOKUP(A47,EEZ_carbon_flux_by_territory_bo!$C$4:$F$240,4,FALSE)</f>
        <v>NA</v>
      </c>
      <c r="D47" s="18">
        <v>-0.71023288086562686</v>
      </c>
      <c r="E47" s="18">
        <v>1.1234872734822744E-3</v>
      </c>
      <c r="F47" s="18">
        <v>-0.65213291579199995</v>
      </c>
      <c r="G47" s="18">
        <v>7.903286053659999E-3</v>
      </c>
      <c r="H47" s="18">
        <v>-1.7202364004530921</v>
      </c>
      <c r="I47" s="18">
        <v>0.13043485703890917</v>
      </c>
      <c r="J47" s="18">
        <v>0</v>
      </c>
      <c r="K47" s="18">
        <v>0</v>
      </c>
      <c r="N47" t="s">
        <v>435</v>
      </c>
      <c r="O47" s="18">
        <v>-0.71023288086562686</v>
      </c>
      <c r="P47" s="18">
        <v>1.1234872734822744E-3</v>
      </c>
      <c r="Q47" s="18">
        <v>-0.65213291579199995</v>
      </c>
      <c r="R47" s="18">
        <v>7.903286053659999E-3</v>
      </c>
      <c r="S47" s="18">
        <v>-1.7202364004530921</v>
      </c>
      <c r="T47" s="18">
        <v>0.13043485703890917</v>
      </c>
      <c r="U47" s="18">
        <v>0</v>
      </c>
      <c r="V47" s="18">
        <v>0</v>
      </c>
    </row>
    <row r="48" spans="1:22">
      <c r="A48" t="s">
        <v>556</v>
      </c>
      <c r="B48" t="str">
        <f>VLOOKUP(A48,EEZ_carbon_flux_by_territory_bo!$B$4:$O$240,2,FALSE)</f>
        <v>TUR</v>
      </c>
      <c r="C48" t="str">
        <f>VLOOKUP(A48,EEZ_carbon_flux_by_territory_bo!$C$4:$F$240,4,FALSE)</f>
        <v>NA</v>
      </c>
      <c r="D48" s="18">
        <v>-0.62063697834732667</v>
      </c>
      <c r="E48" s="18">
        <v>9.8175931502337416E-4</v>
      </c>
      <c r="F48" s="18">
        <v>-1.4336776662199999</v>
      </c>
      <c r="G48" s="18">
        <v>1.5599384594299999E-2</v>
      </c>
      <c r="H48" s="18">
        <v>-1.5032285189599417</v>
      </c>
      <c r="I48" s="18">
        <v>1.6963111138398986E-2</v>
      </c>
      <c r="J48" s="18">
        <v>0</v>
      </c>
      <c r="K48" s="18">
        <v>0</v>
      </c>
      <c r="N48" t="s">
        <v>556</v>
      </c>
      <c r="O48" s="18">
        <v>-0.62063697834732667</v>
      </c>
      <c r="P48" s="18">
        <v>9.8175931502337416E-4</v>
      </c>
      <c r="Q48" s="18">
        <v>-1.4336776662199999</v>
      </c>
      <c r="R48" s="18">
        <v>1.5599384594299999E-2</v>
      </c>
      <c r="S48" s="18">
        <v>-1.5032285189599417</v>
      </c>
      <c r="T48" s="18">
        <v>1.6963111138398986E-2</v>
      </c>
      <c r="U48" s="18">
        <v>0</v>
      </c>
      <c r="V48" s="18">
        <v>0</v>
      </c>
    </row>
    <row r="49" spans="1:22">
      <c r="A49" t="s">
        <v>555</v>
      </c>
      <c r="B49" t="str">
        <f>VLOOKUP(A49,EEZ_carbon_flux_by_territory_bo!$B$4:$O$240,2,FALSE)</f>
        <v>TUN</v>
      </c>
      <c r="C49" t="str">
        <f>VLOOKUP(A49,EEZ_carbon_flux_by_territory_bo!$C$4:$F$240,4,FALSE)</f>
        <v>NA</v>
      </c>
      <c r="D49" s="18">
        <v>-0.56382792307043006</v>
      </c>
      <c r="E49" s="18">
        <v>8.9189547973549522E-4</v>
      </c>
      <c r="F49" s="18">
        <v>-0.48552335521000001</v>
      </c>
      <c r="G49" s="18">
        <v>5.3259569629799993E-3</v>
      </c>
      <c r="H49" s="18">
        <v>-1.3656327987455201</v>
      </c>
      <c r="I49" s="18">
        <v>0.19009825280775286</v>
      </c>
      <c r="J49" s="18">
        <v>0</v>
      </c>
      <c r="K49" s="18">
        <v>0</v>
      </c>
      <c r="N49" t="s">
        <v>555</v>
      </c>
      <c r="O49" s="18">
        <v>-0.56382792307043006</v>
      </c>
      <c r="P49" s="18">
        <v>8.9189547973549522E-4</v>
      </c>
      <c r="Q49" s="18">
        <v>-0.48552335521000001</v>
      </c>
      <c r="R49" s="18">
        <v>5.3259569629799993E-3</v>
      </c>
      <c r="S49" s="18">
        <v>-1.3656327987455201</v>
      </c>
      <c r="T49" s="18">
        <v>0.19009825280775286</v>
      </c>
      <c r="U49" s="18">
        <v>0</v>
      </c>
      <c r="V49" s="18">
        <v>0</v>
      </c>
    </row>
    <row r="50" spans="1:22">
      <c r="A50" t="s">
        <v>378</v>
      </c>
      <c r="B50" t="str">
        <f>VLOOKUP(A50,EEZ_carbon_flux_by_territory_bo!$B$4:$O$240,2,FALSE)</f>
        <v>GIN</v>
      </c>
      <c r="C50" t="str">
        <f>VLOOKUP(A50,EEZ_carbon_flux_by_territory_bo!$C$4:$F$240,4,FALSE)</f>
        <v>NA</v>
      </c>
      <c r="D50" s="18">
        <v>-0.45775267222607063</v>
      </c>
      <c r="E50" s="18">
        <v>7.2409953904371946E-4</v>
      </c>
      <c r="F50" s="18">
        <v>1.5786361877199999</v>
      </c>
      <c r="G50" s="18">
        <v>6.3353442751700002E-3</v>
      </c>
      <c r="H50" s="18">
        <v>-1.1087107206417</v>
      </c>
      <c r="I50" s="18">
        <v>0.49335238470924009</v>
      </c>
      <c r="J50" s="18">
        <v>0</v>
      </c>
      <c r="K50" s="18">
        <v>0</v>
      </c>
      <c r="N50" t="s">
        <v>378</v>
      </c>
      <c r="O50" s="18">
        <v>-0.45775267222607063</v>
      </c>
      <c r="P50" s="18">
        <v>7.2409953904371946E-4</v>
      </c>
      <c r="Q50" s="18">
        <v>1.5786361877199999</v>
      </c>
      <c r="R50" s="18">
        <v>6.3353442751700002E-3</v>
      </c>
      <c r="S50" s="18">
        <v>-1.1087107206417</v>
      </c>
      <c r="T50" s="18">
        <v>0.49335238470924009</v>
      </c>
      <c r="U50" s="18">
        <v>0</v>
      </c>
      <c r="V50" s="18">
        <v>0</v>
      </c>
    </row>
    <row r="51" spans="1:22">
      <c r="A51" t="s">
        <v>368</v>
      </c>
      <c r="B51" t="str">
        <f>VLOOKUP(A51,EEZ_carbon_flux_by_territory_bo!$B$4:$O$240,2,FALSE)</f>
        <v>DEU</v>
      </c>
      <c r="C51" t="str">
        <f>VLOOKUP(A51,EEZ_carbon_flux_by_territory_bo!$C$4:$F$240,4,FALSE)</f>
        <v>EU</v>
      </c>
      <c r="D51" s="18">
        <v>-0.44019239128276877</v>
      </c>
      <c r="E51" s="18">
        <v>6.9632167534564959E-4</v>
      </c>
      <c r="F51" s="18">
        <v>-0.95563419010899997</v>
      </c>
      <c r="G51" s="18">
        <v>8.5525554467100005E-3</v>
      </c>
      <c r="H51" s="18">
        <v>-1.0661784255386719</v>
      </c>
      <c r="I51" s="18">
        <v>1.5641979483643539E-2</v>
      </c>
      <c r="J51" s="18">
        <v>0</v>
      </c>
      <c r="K51" s="18">
        <v>0</v>
      </c>
      <c r="N51" t="s">
        <v>368</v>
      </c>
      <c r="O51" s="18">
        <v>-0.44019239128276877</v>
      </c>
      <c r="P51" s="18">
        <v>6.9632167534564959E-4</v>
      </c>
      <c r="Q51" s="18">
        <v>-0.95563419010899997</v>
      </c>
      <c r="R51" s="18">
        <v>8.5525554467100005E-3</v>
      </c>
      <c r="S51" s="18">
        <v>-1.0661784255386719</v>
      </c>
      <c r="T51" s="18">
        <v>1.5641979483643539E-2</v>
      </c>
      <c r="U51" s="18">
        <v>0</v>
      </c>
      <c r="V51" s="18">
        <v>0</v>
      </c>
    </row>
    <row r="52" spans="1:22">
      <c r="A52" t="s">
        <v>476</v>
      </c>
      <c r="B52" t="str">
        <f>VLOOKUP(A52,EEZ_carbon_flux_by_territory_bo!$B$4:$O$240,2,FALSE)</f>
        <v>PLW</v>
      </c>
      <c r="C52" t="str">
        <f>VLOOKUP(A52,EEZ_carbon_flux_by_territory_bo!$C$4:$F$240,4,FALSE)</f>
        <v>NA</v>
      </c>
      <c r="D52" s="18">
        <v>-0.43182929894887551</v>
      </c>
      <c r="E52" s="18">
        <v>6.8309245425884956E-4</v>
      </c>
      <c r="F52" s="18">
        <v>-0.90718001442399998</v>
      </c>
      <c r="G52" s="18">
        <v>5.0597285421899998E-3</v>
      </c>
      <c r="H52" s="18">
        <v>-1.0459223993243136</v>
      </c>
      <c r="I52" s="18">
        <v>2.8308044295802318E-2</v>
      </c>
      <c r="J52" s="18">
        <v>0</v>
      </c>
      <c r="K52" s="18">
        <v>0</v>
      </c>
      <c r="N52" t="s">
        <v>476</v>
      </c>
      <c r="O52" s="18">
        <v>-0.43182929894887551</v>
      </c>
      <c r="P52" s="18">
        <v>6.8309245425884956E-4</v>
      </c>
      <c r="Q52" s="18">
        <v>-0.90718001442399998</v>
      </c>
      <c r="R52" s="18">
        <v>5.0597285421899998E-3</v>
      </c>
      <c r="S52" s="18">
        <v>-1.0459223993243136</v>
      </c>
      <c r="T52" s="18">
        <v>2.8308044295802318E-2</v>
      </c>
      <c r="U52" s="18">
        <v>0</v>
      </c>
      <c r="V52" s="18">
        <v>0</v>
      </c>
    </row>
    <row r="53" spans="1:22">
      <c r="A53" t="s">
        <v>367</v>
      </c>
      <c r="B53" t="str">
        <f>VLOOKUP(A53,EEZ_carbon_flux_by_territory_bo!$B$4:$O$240,2,FALSE)</f>
        <v>GEO</v>
      </c>
      <c r="C53" t="str">
        <f>VLOOKUP(A53,EEZ_carbon_flux_by_territory_bo!$C$4:$F$240,4,FALSE)</f>
        <v>NA</v>
      </c>
      <c r="D53" s="18">
        <v>-0.38735174459414901</v>
      </c>
      <c r="E53" s="18">
        <v>6.1273529730457234E-4</v>
      </c>
      <c r="F53" s="18">
        <v>-0.93819448350199997</v>
      </c>
      <c r="G53" s="18">
        <v>1.7878454232400001E-2</v>
      </c>
      <c r="H53" s="18">
        <v>-0.93819448350199997</v>
      </c>
      <c r="I53" s="18">
        <v>1.7878454232400001E-2</v>
      </c>
      <c r="J53" s="18">
        <v>0</v>
      </c>
      <c r="K53" s="18">
        <v>0</v>
      </c>
      <c r="N53" t="s">
        <v>367</v>
      </c>
      <c r="O53" s="18">
        <v>-0.38735174459414901</v>
      </c>
      <c r="P53" s="18">
        <v>6.1273529730457234E-4</v>
      </c>
      <c r="Q53" s="18">
        <v>-0.93819448350199997</v>
      </c>
      <c r="R53" s="18">
        <v>1.7878454232400001E-2</v>
      </c>
      <c r="S53" s="18">
        <v>-0.93819448350199997</v>
      </c>
      <c r="T53" s="18">
        <v>1.7878454232400001E-2</v>
      </c>
      <c r="U53" s="18">
        <v>0</v>
      </c>
      <c r="V53" s="18">
        <v>0</v>
      </c>
    </row>
    <row r="54" spans="1:22">
      <c r="A54" t="s">
        <v>308</v>
      </c>
      <c r="B54" t="str">
        <f>VLOOKUP(A54,EEZ_carbon_flux_by_territory_bo!$B$4:$O$240,2,FALSE)</f>
        <v>CMR</v>
      </c>
      <c r="C54" t="str">
        <f>VLOOKUP(A54,EEZ_carbon_flux_by_territory_bo!$C$4:$F$240,4,FALSE)</f>
        <v>NA</v>
      </c>
      <c r="D54" s="18">
        <v>-0.20398559958087153</v>
      </c>
      <c r="E54" s="18">
        <v>3.2267616901014663E-4</v>
      </c>
      <c r="F54" s="18">
        <v>-0.12038796672</v>
      </c>
      <c r="G54" s="18">
        <v>9.5991515407000006E-3</v>
      </c>
      <c r="H54" s="18">
        <v>-0.49406816133263998</v>
      </c>
      <c r="I54" s="18">
        <v>5.0318596747188235E-2</v>
      </c>
      <c r="J54" s="18">
        <v>0</v>
      </c>
      <c r="K54" s="18">
        <v>0</v>
      </c>
      <c r="N54" t="s">
        <v>308</v>
      </c>
      <c r="O54" s="18">
        <v>-0.20398559958087153</v>
      </c>
      <c r="P54" s="18">
        <v>3.2267616901014663E-4</v>
      </c>
      <c r="Q54" s="18">
        <v>-0.12038796672</v>
      </c>
      <c r="R54" s="18">
        <v>9.5991515407000006E-3</v>
      </c>
      <c r="S54" s="18">
        <v>-0.49406816133263998</v>
      </c>
      <c r="T54" s="18">
        <v>5.0318596747188235E-2</v>
      </c>
      <c r="U54" s="18">
        <v>0</v>
      </c>
      <c r="V54" s="18">
        <v>0</v>
      </c>
    </row>
    <row r="55" spans="1:22">
      <c r="A55" t="s">
        <v>566</v>
      </c>
      <c r="B55" t="str">
        <f>VLOOKUP(A55,EEZ_carbon_flux_by_territory_bo!$B$4:$O$240,2,FALSE)</f>
        <v>ARE</v>
      </c>
      <c r="C55" t="str">
        <f>VLOOKUP(A55,EEZ_carbon_flux_by_territory_bo!$C$4:$F$240,4,FALSE)</f>
        <v>NA</v>
      </c>
      <c r="D55" s="18">
        <v>-0.17776270835753621</v>
      </c>
      <c r="E55" s="18">
        <v>2.8119528948874188E-4</v>
      </c>
      <c r="F55" s="18">
        <v>0.40910815374100001</v>
      </c>
      <c r="G55" s="18">
        <v>8.2553601677600001E-3</v>
      </c>
      <c r="H55" s="18">
        <v>-0.43055438546728703</v>
      </c>
      <c r="I55" s="18">
        <v>0.17452950008539167</v>
      </c>
      <c r="J55" s="18">
        <v>0</v>
      </c>
      <c r="K55" s="18">
        <v>0</v>
      </c>
      <c r="N55" t="s">
        <v>566</v>
      </c>
      <c r="O55" s="18">
        <v>-0.17776270835753621</v>
      </c>
      <c r="P55" s="18">
        <v>2.8119528948874188E-4</v>
      </c>
      <c r="Q55" s="18">
        <v>0.40910815374100001</v>
      </c>
      <c r="R55" s="18">
        <v>8.2553601677600001E-3</v>
      </c>
      <c r="S55" s="18">
        <v>-0.43055438546728703</v>
      </c>
      <c r="T55" s="18">
        <v>0.17452950008539167</v>
      </c>
      <c r="U55" s="18">
        <v>0</v>
      </c>
      <c r="V55" s="18">
        <v>0</v>
      </c>
    </row>
    <row r="56" spans="1:22">
      <c r="A56" t="s">
        <v>277</v>
      </c>
      <c r="B56" t="str">
        <f>VLOOKUP(A56,EEZ_carbon_flux_by_territory_bo!$B$4:$O$240,2,FALSE)</f>
        <v>BGD</v>
      </c>
      <c r="C56" t="str">
        <f>VLOOKUP(A56,EEZ_carbon_flux_by_territory_bo!$C$4:$F$240,4,FALSE)</f>
        <v>NA</v>
      </c>
      <c r="D56" s="18">
        <v>-0.1477242716414616</v>
      </c>
      <c r="E56" s="18">
        <v>2.336787603684892E-4</v>
      </c>
      <c r="F56" s="18">
        <v>0.41089389388100001</v>
      </c>
      <c r="G56" s="18">
        <v>1.01225080353E-2</v>
      </c>
      <c r="H56" s="18">
        <v>-0.35779907711164</v>
      </c>
      <c r="I56" s="18">
        <v>0.10211180997770222</v>
      </c>
      <c r="J56" s="18">
        <v>0</v>
      </c>
      <c r="K56" s="18">
        <v>0</v>
      </c>
      <c r="N56" t="s">
        <v>277</v>
      </c>
      <c r="O56" s="18">
        <v>-0.1477242716414616</v>
      </c>
      <c r="P56" s="18">
        <v>2.336787603684892E-4</v>
      </c>
      <c r="Q56" s="18">
        <v>0.41089389388100001</v>
      </c>
      <c r="R56" s="18">
        <v>1.01225080353E-2</v>
      </c>
      <c r="S56" s="18">
        <v>-0.35779907711164</v>
      </c>
      <c r="T56" s="18">
        <v>0.10211180997770222</v>
      </c>
      <c r="U56" s="18">
        <v>0</v>
      </c>
      <c r="V56" s="18">
        <v>0</v>
      </c>
    </row>
    <row r="57" spans="1:22">
      <c r="A57" t="s">
        <v>439</v>
      </c>
      <c r="B57" t="str">
        <f>VLOOKUP(A57,EEZ_carbon_flux_by_territory_bo!$B$4:$O$240,2,FALSE)</f>
        <v>MLT</v>
      </c>
      <c r="C57" t="str">
        <f>VLOOKUP(A57,EEZ_carbon_flux_by_territory_bo!$C$4:$F$240,4,FALSE)</f>
        <v>EU</v>
      </c>
      <c r="D57" s="18">
        <v>-0.10923335176771808</v>
      </c>
      <c r="E57" s="18">
        <v>1.7279160660834333E-4</v>
      </c>
      <c r="F57" s="18">
        <v>-0.20160151460100001</v>
      </c>
      <c r="G57" s="18">
        <v>4.5842032394799994E-3</v>
      </c>
      <c r="H57" s="18">
        <v>-0.26457123137597599</v>
      </c>
      <c r="I57" s="18">
        <v>1.4347784170293946E-2</v>
      </c>
      <c r="J57" s="18">
        <v>0</v>
      </c>
      <c r="K57" s="18">
        <v>0</v>
      </c>
      <c r="N57" t="s">
        <v>439</v>
      </c>
      <c r="O57" s="18">
        <v>-0.10923335176771808</v>
      </c>
      <c r="P57" s="18">
        <v>1.7279160660834333E-4</v>
      </c>
      <c r="Q57" s="18">
        <v>-0.20160151460100001</v>
      </c>
      <c r="R57" s="18">
        <v>4.5842032394799994E-3</v>
      </c>
      <c r="S57" s="18">
        <v>-0.26457123137597599</v>
      </c>
      <c r="T57" s="18">
        <v>1.4347784170293946E-2</v>
      </c>
      <c r="U57" s="18">
        <v>0</v>
      </c>
      <c r="V57" s="18">
        <v>0</v>
      </c>
    </row>
    <row r="58" spans="1:22">
      <c r="A58" t="s">
        <v>532</v>
      </c>
      <c r="B58" t="str">
        <f>VLOOKUP(A58,EEZ_carbon_flux_by_territory_bo!$B$4:$O$240,2,FALSE)</f>
        <v>ESP</v>
      </c>
      <c r="C58" t="str">
        <f>VLOOKUP(A58,EEZ_carbon_flux_by_territory_bo!$C$4:$F$240,4,FALSE)</f>
        <v>EU</v>
      </c>
      <c r="D58" s="18">
        <v>-8.3658081620519603E-2</v>
      </c>
      <c r="E58" s="18">
        <v>1.323351714018679E-4</v>
      </c>
      <c r="F58" s="18">
        <v>1.67495488995</v>
      </c>
      <c r="G58" s="18">
        <v>1.0294753538241186E-2</v>
      </c>
      <c r="H58" s="18">
        <v>-0.20262604150387276</v>
      </c>
      <c r="I58" s="18">
        <v>0.21622732211992843</v>
      </c>
      <c r="J58" s="18">
        <v>0</v>
      </c>
      <c r="K58" s="18">
        <v>0</v>
      </c>
      <c r="N58" t="s">
        <v>532</v>
      </c>
      <c r="O58" s="18">
        <v>-8.3658081620519603E-2</v>
      </c>
      <c r="P58" s="18">
        <v>1.323351714018679E-4</v>
      </c>
      <c r="Q58" s="18">
        <v>1.67495488995</v>
      </c>
      <c r="R58" s="18">
        <v>1.0294753538241186E-2</v>
      </c>
      <c r="S58" s="18">
        <v>-0.20262604150387276</v>
      </c>
      <c r="T58" s="18">
        <v>0.21622732211992843</v>
      </c>
      <c r="U58" s="18">
        <v>0</v>
      </c>
      <c r="V58" s="18">
        <v>0</v>
      </c>
    </row>
    <row r="59" spans="1:22">
      <c r="A59" t="s">
        <v>414</v>
      </c>
      <c r="B59" t="str">
        <f>VLOOKUP(A59,EEZ_carbon_flux_by_territory_bo!$B$4:$O$240,2,FALSE)</f>
        <v>KWT</v>
      </c>
      <c r="C59" t="str">
        <f>VLOOKUP(A59,EEZ_carbon_flux_by_territory_bo!$C$4:$F$240,4,FALSE)</f>
        <v>NA</v>
      </c>
      <c r="D59" s="18">
        <v>-7.5362310857823953E-2</v>
      </c>
      <c r="E59" s="18">
        <v>1.1921244345345817E-4</v>
      </c>
      <c r="F59" s="18">
        <v>9.7292096286300006E-2</v>
      </c>
      <c r="G59" s="18">
        <v>7.8821149280500005E-3</v>
      </c>
      <c r="H59" s="18">
        <v>-0.18253307309833997</v>
      </c>
      <c r="I59" s="18">
        <v>6.0928788011056612E-2</v>
      </c>
      <c r="J59" s="18">
        <v>0</v>
      </c>
      <c r="K59" s="18">
        <v>0</v>
      </c>
      <c r="N59" t="s">
        <v>414</v>
      </c>
      <c r="O59" s="18">
        <v>-7.5362310857823953E-2</v>
      </c>
      <c r="P59" s="18">
        <v>1.1921244345345817E-4</v>
      </c>
      <c r="Q59" s="18">
        <v>9.7292096286300006E-2</v>
      </c>
      <c r="R59" s="18">
        <v>7.8821149280500005E-3</v>
      </c>
      <c r="S59" s="18">
        <v>-0.18253307309833997</v>
      </c>
      <c r="T59" s="18">
        <v>6.0928788011056612E-2</v>
      </c>
      <c r="U59" s="18">
        <v>0</v>
      </c>
      <c r="V59" s="18">
        <v>0</v>
      </c>
    </row>
    <row r="60" spans="1:22">
      <c r="A60" t="s">
        <v>330</v>
      </c>
      <c r="B60" t="str">
        <f>VLOOKUP(A60,EEZ_carbon_flux_by_territory_bo!$B$4:$O$240,2,FALSE)</f>
        <v>HRV</v>
      </c>
      <c r="C60" t="str">
        <f>VLOOKUP(A60,EEZ_carbon_flux_by_territory_bo!$C$4:$F$240,4,FALSE)</f>
        <v>EU</v>
      </c>
      <c r="D60" s="18">
        <v>-6.3004781394873588E-2</v>
      </c>
      <c r="E60" s="18">
        <v>9.9664591675058638E-5</v>
      </c>
      <c r="F60" s="18">
        <v>-9.8372973527199994E-2</v>
      </c>
      <c r="G60" s="18">
        <v>2.2437264257899998E-3</v>
      </c>
      <c r="H60" s="18">
        <v>-0.15260222566146855</v>
      </c>
      <c r="I60" s="18">
        <v>1.1606806825047703E-2</v>
      </c>
      <c r="J60" s="18">
        <v>0</v>
      </c>
      <c r="K60" s="18">
        <v>0</v>
      </c>
      <c r="N60" t="s">
        <v>330</v>
      </c>
      <c r="O60" s="18">
        <v>-6.3004781394873588E-2</v>
      </c>
      <c r="P60" s="18">
        <v>9.9664591675058638E-5</v>
      </c>
      <c r="Q60" s="18">
        <v>-9.8372973527199994E-2</v>
      </c>
      <c r="R60" s="18">
        <v>2.2437264257899998E-3</v>
      </c>
      <c r="S60" s="18">
        <v>-0.15260222566146855</v>
      </c>
      <c r="T60" s="18">
        <v>1.1606806825047703E-2</v>
      </c>
      <c r="U60" s="18">
        <v>0</v>
      </c>
      <c r="V60" s="18">
        <v>0</v>
      </c>
    </row>
    <row r="61" spans="1:22">
      <c r="A61" t="s">
        <v>401</v>
      </c>
      <c r="B61" t="str">
        <f>VLOOKUP(A61,EEZ_carbon_flux_by_territory_bo!$B$4:$O$240,2,FALSE)</f>
        <v>ITA</v>
      </c>
      <c r="C61" t="str">
        <f>VLOOKUP(A61,EEZ_carbon_flux_by_territory_bo!$C$4:$F$240,4,FALSE)</f>
        <v>EU</v>
      </c>
      <c r="D61" s="18">
        <v>-4.1768357015961141E-2</v>
      </c>
      <c r="E61" s="18">
        <v>6.6071592580314026E-5</v>
      </c>
      <c r="F61" s="18">
        <v>1.42369924655</v>
      </c>
      <c r="G61" s="18">
        <v>5.0440292691400004E-3</v>
      </c>
      <c r="H61" s="18">
        <v>-0.10116604012814023</v>
      </c>
      <c r="I61" s="18">
        <v>0.30377799542757122</v>
      </c>
      <c r="J61" s="18">
        <v>0</v>
      </c>
      <c r="K61" s="18">
        <v>0</v>
      </c>
      <c r="N61" t="s">
        <v>401</v>
      </c>
      <c r="O61" s="18">
        <v>-4.1768357015961141E-2</v>
      </c>
      <c r="P61" s="18">
        <v>6.6071592580314026E-5</v>
      </c>
      <c r="Q61" s="18">
        <v>1.42369924655</v>
      </c>
      <c r="R61" s="18">
        <v>5.0440292691400004E-3</v>
      </c>
      <c r="S61" s="18">
        <v>-0.10116604012814023</v>
      </c>
      <c r="T61" s="18">
        <v>0.30377799542757122</v>
      </c>
      <c r="U61" s="18">
        <v>0</v>
      </c>
      <c r="V61" s="18">
        <v>0</v>
      </c>
    </row>
    <row r="62" spans="1:22">
      <c r="A62" t="s">
        <v>281</v>
      </c>
      <c r="B62" t="str">
        <f>VLOOKUP(A62,EEZ_carbon_flux_by_territory_bo!$B$4:$O$240,2,FALSE)</f>
        <v>BEL</v>
      </c>
      <c r="C62" t="str">
        <f>VLOOKUP(A62,EEZ_carbon_flux_by_territory_bo!$C$4:$F$240,4,FALSE)</f>
        <v>EU</v>
      </c>
      <c r="D62" s="18">
        <v>-1.4866704461401573E-2</v>
      </c>
      <c r="E62" s="18">
        <v>2.3517009295105943E-5</v>
      </c>
      <c r="F62" s="18">
        <v>-3.5011852314099999E-2</v>
      </c>
      <c r="G62" s="18">
        <v>4.34007335331E-3</v>
      </c>
      <c r="H62" s="18">
        <v>-3.6008254275853371E-2</v>
      </c>
      <c r="I62" s="18">
        <v>4.3411260361193903E-3</v>
      </c>
      <c r="J62" s="18">
        <v>0</v>
      </c>
      <c r="K62" s="18">
        <v>0</v>
      </c>
      <c r="N62" t="s">
        <v>281</v>
      </c>
      <c r="O62" s="18">
        <v>-1.4866704461401573E-2</v>
      </c>
      <c r="P62" s="18">
        <v>2.3517009295105943E-5</v>
      </c>
      <c r="Q62" s="18">
        <v>-3.5011852314099999E-2</v>
      </c>
      <c r="R62" s="18">
        <v>4.34007335331E-3</v>
      </c>
      <c r="S62" s="18">
        <v>-3.6008254275853371E-2</v>
      </c>
      <c r="T62" s="18">
        <v>4.3411260361193903E-3</v>
      </c>
      <c r="U62" s="18">
        <v>0</v>
      </c>
      <c r="V62" s="18">
        <v>0</v>
      </c>
    </row>
    <row r="63" spans="1:22">
      <c r="A63" t="s">
        <v>366</v>
      </c>
      <c r="B63" t="str">
        <f>VLOOKUP(A63,EEZ_carbon_flux_by_territory_bo!$B$4:$O$240,2,FALSE)</f>
        <v>GMB</v>
      </c>
      <c r="C63" t="str">
        <f>VLOOKUP(A63,EEZ_carbon_flux_by_territory_bo!$C$4:$F$240,4,FALSE)</f>
        <v>NA</v>
      </c>
      <c r="D63" s="18">
        <v>-1.4579568151754433E-2</v>
      </c>
      <c r="E63" s="18">
        <v>2.3062800544238125E-5</v>
      </c>
      <c r="F63" s="18">
        <v>8.3000529213300006E-2</v>
      </c>
      <c r="G63" s="18">
        <v>2.31056615606E-3</v>
      </c>
      <c r="H63" s="18">
        <v>-3.531278896432799E-2</v>
      </c>
      <c r="I63" s="18">
        <v>1.5808880078176938E-2</v>
      </c>
      <c r="J63" s="18">
        <v>0</v>
      </c>
      <c r="K63" s="18">
        <v>0</v>
      </c>
      <c r="N63" t="s">
        <v>366</v>
      </c>
      <c r="O63" s="18">
        <v>-1.4579568151754433E-2</v>
      </c>
      <c r="P63" s="18">
        <v>2.3062800544238125E-5</v>
      </c>
      <c r="Q63" s="18">
        <v>8.3000529213300006E-2</v>
      </c>
      <c r="R63" s="18">
        <v>2.31056615606E-3</v>
      </c>
      <c r="S63" s="18">
        <v>-3.531278896432799E-2</v>
      </c>
      <c r="T63" s="18">
        <v>1.5808880078176938E-2</v>
      </c>
      <c r="U63" s="18">
        <v>0</v>
      </c>
      <c r="V63" s="18">
        <v>0</v>
      </c>
    </row>
    <row r="64" spans="1:22">
      <c r="A64" t="s">
        <v>519</v>
      </c>
      <c r="B64" t="str">
        <f>VLOOKUP(A64,EEZ_carbon_flux_by_territory_bo!$B$4:$O$240,2,FALSE)</f>
        <v>SGP</v>
      </c>
      <c r="C64" t="str">
        <f>VLOOKUP(A64,EEZ_carbon_flux_by_territory_bo!$C$4:$F$240,4,FALSE)</f>
        <v>NA</v>
      </c>
      <c r="D64" s="18">
        <v>-9.7832867807180167E-3</v>
      </c>
      <c r="E64" s="18">
        <v>1.5475766452220325E-5</v>
      </c>
      <c r="F64" s="18">
        <v>0</v>
      </c>
      <c r="G64" s="18">
        <v>0</v>
      </c>
      <c r="H64" s="18">
        <v>-2.3695841870557899E-2</v>
      </c>
      <c r="I64" s="18">
        <v>4.898910416616253E-3</v>
      </c>
      <c r="J64" s="18">
        <v>0</v>
      </c>
      <c r="K64" s="18">
        <v>0</v>
      </c>
      <c r="N64" t="s">
        <v>519</v>
      </c>
      <c r="O64" s="18">
        <v>-9.7832867807180167E-3</v>
      </c>
      <c r="P64" s="18">
        <v>1.5475766452220325E-5</v>
      </c>
      <c r="Q64" s="18">
        <v>0</v>
      </c>
      <c r="R64" s="18">
        <v>0</v>
      </c>
      <c r="S64" s="18">
        <v>-2.3695841870557899E-2</v>
      </c>
      <c r="T64" s="18">
        <v>4.898910416616253E-3</v>
      </c>
      <c r="U64" s="18">
        <v>0</v>
      </c>
      <c r="V64" s="18">
        <v>0</v>
      </c>
    </row>
    <row r="65" spans="1:22">
      <c r="A65" t="s">
        <v>257</v>
      </c>
      <c r="B65" t="str">
        <f>VLOOKUP(A65,EEZ_carbon_flux_by_territory_bo!$B$4:$O$240,2,FALSE)</f>
        <v>DZA</v>
      </c>
      <c r="C65" t="str">
        <f>VLOOKUP(A65,EEZ_carbon_flux_by_territory_bo!$C$4:$F$240,4,FALSE)</f>
        <v>NA</v>
      </c>
      <c r="D65" s="18">
        <v>-6.2932110902610052E-3</v>
      </c>
      <c r="E65" s="18">
        <v>9.9549637305280284E-6</v>
      </c>
      <c r="F65" s="18">
        <v>-8.1037749368199994E-3</v>
      </c>
      <c r="G65" s="18">
        <v>2.6717438238899999E-3</v>
      </c>
      <c r="H65" s="18">
        <v>-1.5242621237146398E-2</v>
      </c>
      <c r="I65" s="18">
        <v>3.0844691035376713E-3</v>
      </c>
      <c r="J65" s="18">
        <v>0</v>
      </c>
      <c r="K65" s="18">
        <v>0</v>
      </c>
      <c r="N65" t="s">
        <v>257</v>
      </c>
      <c r="O65" s="18">
        <v>-6.2932110902610052E-3</v>
      </c>
      <c r="P65" s="18">
        <v>9.9549637305280284E-6</v>
      </c>
      <c r="Q65" s="18">
        <v>-8.1037749368199994E-3</v>
      </c>
      <c r="R65" s="18">
        <v>2.6717438238899999E-3</v>
      </c>
      <c r="S65" s="18">
        <v>-1.5242621237146398E-2</v>
      </c>
      <c r="T65" s="18">
        <v>3.0844691035376713E-3</v>
      </c>
      <c r="U65" s="18">
        <v>0</v>
      </c>
      <c r="V65" s="18">
        <v>0</v>
      </c>
    </row>
    <row r="66" spans="1:22">
      <c r="A66" t="s">
        <v>276</v>
      </c>
      <c r="B66" t="str">
        <f>VLOOKUP(A66,EEZ_carbon_flux_by_territory_bo!$B$4:$O$240,2,FALSE)</f>
        <v>BHR</v>
      </c>
      <c r="C66" t="str">
        <f>VLOOKUP(A66,EEZ_carbon_flux_by_territory_bo!$C$4:$F$240,4,FALSE)</f>
        <v>NA</v>
      </c>
      <c r="D66" s="18">
        <v>-6.0100818473853793E-3</v>
      </c>
      <c r="E66" s="18">
        <v>9.5070935886475931E-6</v>
      </c>
      <c r="F66" s="18">
        <v>8.0273853256499994E-2</v>
      </c>
      <c r="G66" s="18">
        <v>1.1597705226399999E-2</v>
      </c>
      <c r="H66" s="18">
        <v>-1.4556861336768701E-2</v>
      </c>
      <c r="I66" s="18">
        <v>2.3503613373932444E-2</v>
      </c>
      <c r="J66" s="18">
        <v>0</v>
      </c>
      <c r="K66" s="18">
        <v>0</v>
      </c>
      <c r="N66" t="s">
        <v>276</v>
      </c>
      <c r="O66" s="18">
        <v>-6.0100818473853793E-3</v>
      </c>
      <c r="P66" s="18">
        <v>9.5070935886475931E-6</v>
      </c>
      <c r="Q66" s="18">
        <v>8.0273853256499994E-2</v>
      </c>
      <c r="R66" s="18">
        <v>1.1597705226399999E-2</v>
      </c>
      <c r="S66" s="18">
        <v>-1.4556861336768701E-2</v>
      </c>
      <c r="T66" s="18">
        <v>2.3503613373932444E-2</v>
      </c>
      <c r="U66" s="18">
        <v>0</v>
      </c>
      <c r="V66" s="18">
        <v>0</v>
      </c>
    </row>
    <row r="67" spans="1:22">
      <c r="A67" t="s">
        <v>256</v>
      </c>
      <c r="B67" t="str">
        <f>VLOOKUP(A67,EEZ_carbon_flux_by_territory_bo!$B$4:$O$240,2,FALSE)</f>
        <v>ALB</v>
      </c>
      <c r="C67" t="str">
        <f>VLOOKUP(A67,EEZ_carbon_flux_by_territory_bo!$C$4:$F$240,4,FALSE)</f>
        <v>NA</v>
      </c>
      <c r="D67" s="18">
        <v>0</v>
      </c>
      <c r="E67" s="18">
        <v>0</v>
      </c>
      <c r="F67" s="18">
        <v>2.9595217548199999E-2</v>
      </c>
      <c r="G67" s="18">
        <v>1.8270416086600002E-3</v>
      </c>
      <c r="H67" s="18">
        <v>9.2061221262186993E-3</v>
      </c>
      <c r="I67" s="18">
        <v>2.7587714662035373E-3</v>
      </c>
      <c r="J67" s="18">
        <v>0</v>
      </c>
      <c r="K67" s="18">
        <v>0</v>
      </c>
      <c r="N67" t="s">
        <v>256</v>
      </c>
      <c r="O67" s="18">
        <v>0</v>
      </c>
      <c r="P67" s="18">
        <v>0</v>
      </c>
      <c r="Q67" s="18">
        <v>2.9595217548199999E-2</v>
      </c>
      <c r="R67" s="18">
        <v>1.8270416086600002E-3</v>
      </c>
      <c r="S67" s="18">
        <v>9.2061221262186993E-3</v>
      </c>
      <c r="T67" s="18">
        <v>2.7587714662035373E-3</v>
      </c>
      <c r="U67" s="18">
        <v>0</v>
      </c>
      <c r="V67" s="18">
        <v>0</v>
      </c>
    </row>
    <row r="68" spans="1:22">
      <c r="A68" t="s">
        <v>261</v>
      </c>
      <c r="B68" t="str">
        <f>VLOOKUP(A68,EEZ_carbon_flux_by_territory_bo!$B$4:$O$240,2,FALSE)</f>
        <v>AGO</v>
      </c>
      <c r="C68" t="str">
        <f>VLOOKUP(A68,EEZ_carbon_flux_by_territory_bo!$C$4:$F$240,4,FALSE)</f>
        <v>NA</v>
      </c>
      <c r="D68" s="18">
        <v>0</v>
      </c>
      <c r="E68" s="18">
        <v>0</v>
      </c>
      <c r="F68" s="18">
        <v>12.3925402326</v>
      </c>
      <c r="G68" s="18">
        <v>2.7311624442599998E-2</v>
      </c>
      <c r="H68" s="18">
        <v>12.236075218481965</v>
      </c>
      <c r="I68" s="18">
        <v>3.6142268920660831E-2</v>
      </c>
      <c r="J68" s="18">
        <v>0</v>
      </c>
      <c r="K68" s="18">
        <v>0</v>
      </c>
      <c r="N68" t="s">
        <v>261</v>
      </c>
      <c r="O68" s="18">
        <v>0</v>
      </c>
      <c r="P68" s="18">
        <v>0</v>
      </c>
      <c r="Q68" s="18">
        <v>12.3925402326</v>
      </c>
      <c r="R68" s="18">
        <v>2.7311624442599998E-2</v>
      </c>
      <c r="S68" s="18">
        <v>12.236075218481965</v>
      </c>
      <c r="T68" s="18">
        <v>3.6142268920660831E-2</v>
      </c>
      <c r="U68" s="18">
        <v>0</v>
      </c>
      <c r="V68" s="18">
        <v>0</v>
      </c>
    </row>
    <row r="69" spans="1:22">
      <c r="A69" t="s">
        <v>463</v>
      </c>
      <c r="B69" t="str">
        <f>VLOOKUP(A69,EEZ_carbon_flux_by_territory_bo!$B$4:$O$240,2,FALSE)</f>
        <v>NLD</v>
      </c>
      <c r="C69" t="str">
        <f>VLOOKUP(A69,EEZ_carbon_flux_by_territory_bo!$C$4:$F$240,4,FALSE)</f>
        <v>EU</v>
      </c>
      <c r="D69" s="18">
        <v>0</v>
      </c>
      <c r="E69" s="18">
        <v>0</v>
      </c>
      <c r="F69" s="18">
        <v>6.1569015915648198</v>
      </c>
      <c r="G69" s="18">
        <v>9.1469526214654387E-2</v>
      </c>
      <c r="H69" s="18">
        <v>6.1072730603683425</v>
      </c>
      <c r="I69" s="18">
        <v>9.1563356870602755E-2</v>
      </c>
      <c r="J69" s="18">
        <v>7.3168906262821762</v>
      </c>
      <c r="K69" s="18">
        <v>9.1306786158008094E-2</v>
      </c>
      <c r="N69" t="s">
        <v>463</v>
      </c>
      <c r="O69" s="18">
        <v>0</v>
      </c>
      <c r="P69" s="18">
        <v>0</v>
      </c>
      <c r="Q69" s="18">
        <v>6.1569015915648198</v>
      </c>
      <c r="R69" s="18">
        <v>9.1469526214654387E-2</v>
      </c>
      <c r="S69" s="18">
        <v>6.1072730603683425</v>
      </c>
      <c r="T69" s="18">
        <v>9.1563356870602755E-2</v>
      </c>
      <c r="U69" s="18">
        <v>7.3168906262821762</v>
      </c>
      <c r="V69" s="18">
        <v>9.1306786158008094E-2</v>
      </c>
    </row>
    <row r="70" spans="1:22">
      <c r="A70" t="s">
        <v>282</v>
      </c>
      <c r="B70" t="str">
        <f>VLOOKUP(A70,EEZ_carbon_flux_by_territory_bo!$B$4:$O$240,2,FALSE)</f>
        <v>BLZ</v>
      </c>
      <c r="C70" t="str">
        <f>VLOOKUP(A70,EEZ_carbon_flux_by_territory_bo!$C$4:$F$240,4,FALSE)</f>
        <v>NA</v>
      </c>
      <c r="D70" s="18">
        <v>0</v>
      </c>
      <c r="E70" s="18">
        <v>0</v>
      </c>
      <c r="F70" s="18">
        <v>2.5039492514999999</v>
      </c>
      <c r="G70" s="18">
        <v>4.2593238795800001E-2</v>
      </c>
      <c r="H70" s="18">
        <v>1.5374455226723518</v>
      </c>
      <c r="I70" s="18">
        <v>0.19251757498907363</v>
      </c>
      <c r="J70" s="18">
        <v>0</v>
      </c>
      <c r="K70" s="18">
        <v>0</v>
      </c>
      <c r="N70" t="s">
        <v>282</v>
      </c>
      <c r="O70" s="18">
        <v>0</v>
      </c>
      <c r="P70" s="18">
        <v>0</v>
      </c>
      <c r="Q70" s="18">
        <v>2.5039492514999999</v>
      </c>
      <c r="R70" s="18">
        <v>4.2593238795800001E-2</v>
      </c>
      <c r="S70" s="18">
        <v>1.5374455226723518</v>
      </c>
      <c r="T70" s="18">
        <v>0.19251757498907363</v>
      </c>
      <c r="U70" s="18">
        <v>0</v>
      </c>
      <c r="V70" s="18">
        <v>0</v>
      </c>
    </row>
    <row r="71" spans="1:22">
      <c r="A71" t="s">
        <v>283</v>
      </c>
      <c r="B71" t="str">
        <f>VLOOKUP(A71,EEZ_carbon_flux_by_territory_bo!$B$4:$O$240,2,FALSE)</f>
        <v>BEN</v>
      </c>
      <c r="C71" t="str">
        <f>VLOOKUP(A71,EEZ_carbon_flux_by_territory_bo!$C$4:$F$240,4,FALSE)</f>
        <v>NA</v>
      </c>
      <c r="D71" s="18">
        <v>0</v>
      </c>
      <c r="E71" s="18">
        <v>0</v>
      </c>
      <c r="F71" s="18">
        <v>1.39678080569</v>
      </c>
      <c r="G71" s="18">
        <v>9.995195220510001E-3</v>
      </c>
      <c r="H71" s="18">
        <v>1.1495938629122906</v>
      </c>
      <c r="I71" s="18">
        <v>5.2794283351148781E-2</v>
      </c>
      <c r="J71" s="18">
        <v>0</v>
      </c>
      <c r="K71" s="18">
        <v>0</v>
      </c>
      <c r="N71" t="s">
        <v>283</v>
      </c>
      <c r="O71" s="18">
        <v>0</v>
      </c>
      <c r="P71" s="18">
        <v>0</v>
      </c>
      <c r="Q71" s="18">
        <v>1.39678080569</v>
      </c>
      <c r="R71" s="18">
        <v>9.995195220510001E-3</v>
      </c>
      <c r="S71" s="18">
        <v>1.1495938629122906</v>
      </c>
      <c r="T71" s="18">
        <v>5.2794283351148781E-2</v>
      </c>
      <c r="U71" s="18">
        <v>0</v>
      </c>
      <c r="V71" s="18">
        <v>0</v>
      </c>
    </row>
    <row r="72" spans="1:22">
      <c r="A72" t="s">
        <v>296</v>
      </c>
      <c r="B72" t="str">
        <f>VLOOKUP(A72,EEZ_carbon_flux_by_territory_bo!$B$4:$O$240,2,FALSE)</f>
        <v>BRA</v>
      </c>
      <c r="C72" t="str">
        <f>VLOOKUP(A72,EEZ_carbon_flux_by_territory_bo!$C$4:$F$240,4,FALSE)</f>
        <v>NA</v>
      </c>
      <c r="D72" s="18">
        <v>0</v>
      </c>
      <c r="E72" s="18">
        <v>0</v>
      </c>
      <c r="F72" s="18">
        <v>276.21166171200002</v>
      </c>
      <c r="G72" s="18">
        <v>6.59839459904E-2</v>
      </c>
      <c r="H72" s="18">
        <v>274.27764559985332</v>
      </c>
      <c r="I72" s="18">
        <v>0.2528260768655643</v>
      </c>
      <c r="J72" s="18">
        <v>0</v>
      </c>
      <c r="K72" s="18">
        <v>0</v>
      </c>
      <c r="N72" t="s">
        <v>296</v>
      </c>
      <c r="O72" s="18">
        <v>0</v>
      </c>
      <c r="P72" s="18">
        <v>0</v>
      </c>
      <c r="Q72" s="18">
        <v>276.21166171200002</v>
      </c>
      <c r="R72" s="18">
        <v>6.59839459904E-2</v>
      </c>
      <c r="S72" s="18">
        <v>274.27764559985332</v>
      </c>
      <c r="T72" s="18">
        <v>0.2528260768655643</v>
      </c>
      <c r="U72" s="18">
        <v>0</v>
      </c>
      <c r="V72" s="18">
        <v>0</v>
      </c>
    </row>
    <row r="73" spans="1:22">
      <c r="A73" t="s">
        <v>300</v>
      </c>
      <c r="B73" t="str">
        <f>VLOOKUP(A73,EEZ_carbon_flux_by_territory_bo!$B$4:$O$240,2,FALSE)</f>
        <v>BRN</v>
      </c>
      <c r="C73" t="str">
        <f>VLOOKUP(A73,EEZ_carbon_flux_by_territory_bo!$C$4:$F$240,4,FALSE)</f>
        <v>NA</v>
      </c>
      <c r="D73" s="18">
        <v>0</v>
      </c>
      <c r="E73" s="18">
        <v>0</v>
      </c>
      <c r="F73" s="18">
        <v>7.9658287922799997E-2</v>
      </c>
      <c r="G73" s="18">
        <v>6.4115661655799999E-3</v>
      </c>
      <c r="H73" s="18">
        <v>6.0620120340694E-2</v>
      </c>
      <c r="I73" s="18">
        <v>6.8877537130995949E-3</v>
      </c>
      <c r="J73" s="18">
        <v>0</v>
      </c>
      <c r="K73" s="18">
        <v>0</v>
      </c>
      <c r="N73" t="s">
        <v>300</v>
      </c>
      <c r="O73" s="18">
        <v>0</v>
      </c>
      <c r="P73" s="18">
        <v>0</v>
      </c>
      <c r="Q73" s="18">
        <v>7.9658287922799997E-2</v>
      </c>
      <c r="R73" s="18">
        <v>6.4115661655799999E-3</v>
      </c>
      <c r="S73" s="18">
        <v>6.0620120340694E-2</v>
      </c>
      <c r="T73" s="18">
        <v>6.8877537130995949E-3</v>
      </c>
      <c r="U73" s="18">
        <v>0</v>
      </c>
      <c r="V73" s="18">
        <v>0</v>
      </c>
    </row>
    <row r="74" spans="1:22">
      <c r="A74" t="s">
        <v>307</v>
      </c>
      <c r="B74" t="str">
        <f>VLOOKUP(A74,EEZ_carbon_flux_by_territory_bo!$B$4:$O$240,2,FALSE)</f>
        <v>KHM</v>
      </c>
      <c r="C74" t="str">
        <f>VLOOKUP(A74,EEZ_carbon_flux_by_territory_bo!$C$4:$F$240,4,FALSE)</f>
        <v>NA</v>
      </c>
      <c r="D74" s="18">
        <v>0</v>
      </c>
      <c r="E74" s="18">
        <v>0</v>
      </c>
      <c r="F74" s="18">
        <v>0.69122479796500003</v>
      </c>
      <c r="G74" s="18">
        <v>7.9121765618200002E-3</v>
      </c>
      <c r="H74" s="18">
        <v>0.60850896393782805</v>
      </c>
      <c r="I74" s="18">
        <v>1.3496235835287557E-2</v>
      </c>
      <c r="J74" s="18">
        <v>0</v>
      </c>
      <c r="K74" s="18">
        <v>0</v>
      </c>
      <c r="N74" t="s">
        <v>307</v>
      </c>
      <c r="O74" s="18">
        <v>0</v>
      </c>
      <c r="P74" s="18">
        <v>0</v>
      </c>
      <c r="Q74" s="18">
        <v>0.69122479796500003</v>
      </c>
      <c r="R74" s="18">
        <v>7.9121765618200002E-3</v>
      </c>
      <c r="S74" s="18">
        <v>0.60850896393782805</v>
      </c>
      <c r="T74" s="18">
        <v>1.3496235835287557E-2</v>
      </c>
      <c r="U74" s="18">
        <v>0</v>
      </c>
      <c r="V74" s="18">
        <v>0</v>
      </c>
    </row>
    <row r="75" spans="1:22">
      <c r="A75" t="s">
        <v>306</v>
      </c>
      <c r="B75" t="str">
        <f>VLOOKUP(A75,EEZ_carbon_flux_by_territory_bo!$B$4:$O$240,2,FALSE)</f>
        <v>CPV</v>
      </c>
      <c r="C75" t="str">
        <f>VLOOKUP(A75,EEZ_carbon_flux_by_territory_bo!$C$4:$F$240,4,FALSE)</f>
        <v>NA</v>
      </c>
      <c r="D75" s="18">
        <v>0</v>
      </c>
      <c r="E75" s="18">
        <v>0</v>
      </c>
      <c r="F75" s="18">
        <v>21.737081491000001</v>
      </c>
      <c r="G75" s="18">
        <v>1.75746903382E-2</v>
      </c>
      <c r="H75" s="18">
        <v>21.737081491000001</v>
      </c>
      <c r="I75" s="18">
        <v>1.75746903382E-2</v>
      </c>
      <c r="J75" s="18">
        <v>0</v>
      </c>
      <c r="K75" s="18">
        <v>0</v>
      </c>
      <c r="N75" t="s">
        <v>306</v>
      </c>
      <c r="O75" s="18">
        <v>0</v>
      </c>
      <c r="P75" s="18">
        <v>0</v>
      </c>
      <c r="Q75" s="18">
        <v>21.737081491000001</v>
      </c>
      <c r="R75" s="18">
        <v>1.75746903382E-2</v>
      </c>
      <c r="S75" s="18">
        <v>21.737081491000001</v>
      </c>
      <c r="T75" s="18">
        <v>1.75746903382E-2</v>
      </c>
      <c r="U75" s="18">
        <v>0</v>
      </c>
      <c r="V75" s="18">
        <v>0</v>
      </c>
    </row>
    <row r="76" spans="1:22">
      <c r="A76" t="s">
        <v>321</v>
      </c>
      <c r="B76" t="str">
        <f>VLOOKUP(A76,EEZ_carbon_flux_by_territory_bo!$B$4:$O$240,2,FALSE)</f>
        <v>COL</v>
      </c>
      <c r="C76" t="str">
        <f>VLOOKUP(A76,EEZ_carbon_flux_by_territory_bo!$C$4:$F$240,4,FALSE)</f>
        <v>NA</v>
      </c>
      <c r="D76" s="18">
        <v>0</v>
      </c>
      <c r="E76" s="18">
        <v>0</v>
      </c>
      <c r="F76" s="18">
        <v>56.090335166700001</v>
      </c>
      <c r="G76" s="18">
        <v>5.7880730487699997E-2</v>
      </c>
      <c r="H76" s="18">
        <v>55.642599597250452</v>
      </c>
      <c r="I76" s="18">
        <v>7.7667021843272607E-2</v>
      </c>
      <c r="J76" s="18">
        <v>0</v>
      </c>
      <c r="K76" s="18">
        <v>0</v>
      </c>
      <c r="N76" t="s">
        <v>321</v>
      </c>
      <c r="O76" s="18">
        <v>0</v>
      </c>
      <c r="P76" s="18">
        <v>0</v>
      </c>
      <c r="Q76" s="18">
        <v>56.090335166700001</v>
      </c>
      <c r="R76" s="18">
        <v>5.7880730487699997E-2</v>
      </c>
      <c r="S76" s="18">
        <v>55.642599597250452</v>
      </c>
      <c r="T76" s="18">
        <v>7.7667021843272607E-2</v>
      </c>
      <c r="U76" s="18">
        <v>0</v>
      </c>
      <c r="V76" s="18">
        <v>0</v>
      </c>
    </row>
    <row r="77" spans="1:22">
      <c r="A77" t="s">
        <v>323</v>
      </c>
      <c r="B77" t="str">
        <f>VLOOKUP(A77,EEZ_carbon_flux_by_territory_bo!$B$4:$O$240,2,FALSE)</f>
        <v>COM</v>
      </c>
      <c r="C77" t="str">
        <f>VLOOKUP(A77,EEZ_carbon_flux_by_territory_bo!$C$4:$F$240,4,FALSE)</f>
        <v>NA</v>
      </c>
      <c r="D77" s="18">
        <v>0</v>
      </c>
      <c r="E77" s="18">
        <v>0</v>
      </c>
      <c r="F77" s="18">
        <v>4.0396344606000003</v>
      </c>
      <c r="G77" s="18">
        <v>8.9989954041900001E-3</v>
      </c>
      <c r="H77" s="18">
        <v>3.815413662884136</v>
      </c>
      <c r="I77" s="18">
        <v>4.9200444512811997E-2</v>
      </c>
      <c r="J77" s="18">
        <v>0</v>
      </c>
      <c r="K77" s="18">
        <v>0</v>
      </c>
      <c r="N77" t="s">
        <v>323</v>
      </c>
      <c r="O77" s="18">
        <v>0</v>
      </c>
      <c r="P77" s="18">
        <v>0</v>
      </c>
      <c r="Q77" s="18">
        <v>4.0396344606000003</v>
      </c>
      <c r="R77" s="18">
        <v>8.9989954041900001E-3</v>
      </c>
      <c r="S77" s="18">
        <v>3.815413662884136</v>
      </c>
      <c r="T77" s="18">
        <v>4.9200444512811997E-2</v>
      </c>
      <c r="U77" s="18">
        <v>0</v>
      </c>
      <c r="V77" s="18">
        <v>0</v>
      </c>
    </row>
    <row r="78" spans="1:22">
      <c r="A78" t="s">
        <v>327</v>
      </c>
      <c r="B78" t="str">
        <f>VLOOKUP(A78,EEZ_carbon_flux_by_territory_bo!$B$4:$O$240,2,FALSE)</f>
        <v>COG</v>
      </c>
      <c r="C78" t="str">
        <f>VLOOKUP(A78,EEZ_carbon_flux_by_territory_bo!$C$4:$F$240,4,FALSE)</f>
        <v>NA</v>
      </c>
      <c r="D78" s="18">
        <v>0</v>
      </c>
      <c r="E78" s="18">
        <v>0</v>
      </c>
      <c r="F78" s="18">
        <v>1.5706155504399999</v>
      </c>
      <c r="G78" s="18">
        <v>1.9392154536799999E-2</v>
      </c>
      <c r="H78" s="18">
        <v>1.5706155504399999</v>
      </c>
      <c r="I78" s="18">
        <v>1.9392154536799999E-2</v>
      </c>
      <c r="J78" s="18">
        <v>0</v>
      </c>
      <c r="K78" s="18">
        <v>0</v>
      </c>
      <c r="N78" t="s">
        <v>327</v>
      </c>
      <c r="O78" s="18">
        <v>0</v>
      </c>
      <c r="P78" s="18">
        <v>0</v>
      </c>
      <c r="Q78" s="18">
        <v>1.5706155504399999</v>
      </c>
      <c r="R78" s="18">
        <v>1.9392154536799999E-2</v>
      </c>
      <c r="S78" s="18">
        <v>1.5706155504399999</v>
      </c>
      <c r="T78" s="18">
        <v>1.9392154536799999E-2</v>
      </c>
      <c r="U78" s="18">
        <v>0</v>
      </c>
      <c r="V78" s="18">
        <v>0</v>
      </c>
    </row>
    <row r="79" spans="1:22">
      <c r="A79" t="s">
        <v>329</v>
      </c>
      <c r="B79" t="str">
        <f>VLOOKUP(A79,EEZ_carbon_flux_by_territory_bo!$B$4:$O$240,2,FALSE)</f>
        <v>CRI</v>
      </c>
      <c r="C79" t="str">
        <f>VLOOKUP(A79,EEZ_carbon_flux_by_territory_bo!$C$4:$F$240,4,FALSE)</f>
        <v>NA</v>
      </c>
      <c r="D79" s="18">
        <v>0</v>
      </c>
      <c r="E79" s="18">
        <v>0</v>
      </c>
      <c r="F79" s="18">
        <v>19.6330192446</v>
      </c>
      <c r="G79" s="18">
        <v>2.4562940638599998E-2</v>
      </c>
      <c r="H79" s="18">
        <v>19.56509869073524</v>
      </c>
      <c r="I79" s="18">
        <v>2.6152296516088174E-2</v>
      </c>
      <c r="J79" s="18">
        <v>0</v>
      </c>
      <c r="K79" s="18">
        <v>0</v>
      </c>
      <c r="N79" t="s">
        <v>329</v>
      </c>
      <c r="O79" s="18">
        <v>0</v>
      </c>
      <c r="P79" s="18">
        <v>0</v>
      </c>
      <c r="Q79" s="18">
        <v>19.6330192446</v>
      </c>
      <c r="R79" s="18">
        <v>2.4562940638599998E-2</v>
      </c>
      <c r="S79" s="18">
        <v>19.56509869073524</v>
      </c>
      <c r="T79" s="18">
        <v>2.6152296516088174E-2</v>
      </c>
      <c r="U79" s="18">
        <v>0</v>
      </c>
      <c r="V79" s="18">
        <v>0</v>
      </c>
    </row>
    <row r="80" spans="1:22">
      <c r="A80" t="s">
        <v>331</v>
      </c>
      <c r="B80" t="str">
        <f>VLOOKUP(A80,EEZ_carbon_flux_by_territory_bo!$B$4:$O$240,2,FALSE)</f>
        <v>CUB</v>
      </c>
      <c r="C80" t="str">
        <f>VLOOKUP(A80,EEZ_carbon_flux_by_territory_bo!$C$4:$F$240,4,FALSE)</f>
        <v>NA</v>
      </c>
      <c r="D80" s="18">
        <v>0</v>
      </c>
      <c r="E80" s="18">
        <v>0</v>
      </c>
      <c r="F80" s="18">
        <v>15.1460815255</v>
      </c>
      <c r="G80" s="18">
        <v>2.5552463161299999E-2</v>
      </c>
      <c r="H80" s="18">
        <v>11.94577893879622</v>
      </c>
      <c r="I80" s="18">
        <v>0.53978139488346355</v>
      </c>
      <c r="J80" s="18">
        <v>0</v>
      </c>
      <c r="K80" s="18">
        <v>0</v>
      </c>
      <c r="N80" t="s">
        <v>331</v>
      </c>
      <c r="O80" s="18">
        <v>0</v>
      </c>
      <c r="P80" s="18">
        <v>0</v>
      </c>
      <c r="Q80" s="18">
        <v>15.1460815255</v>
      </c>
      <c r="R80" s="18">
        <v>2.5552463161299999E-2</v>
      </c>
      <c r="S80" s="18">
        <v>11.94577893879622</v>
      </c>
      <c r="T80" s="18">
        <v>0.53978139488346355</v>
      </c>
      <c r="U80" s="18">
        <v>0</v>
      </c>
      <c r="V80" s="18">
        <v>0</v>
      </c>
    </row>
    <row r="81" spans="1:22">
      <c r="A81" t="s">
        <v>334</v>
      </c>
      <c r="B81" t="str">
        <f>VLOOKUP(A81,EEZ_carbon_flux_by_territory_bo!$B$4:$O$240,2,FALSE)</f>
        <v>CYP</v>
      </c>
      <c r="C81" t="str">
        <f>VLOOKUP(A81,EEZ_carbon_flux_by_territory_bo!$C$4:$F$240,4,FALSE)</f>
        <v>EU</v>
      </c>
      <c r="D81" s="18">
        <v>0</v>
      </c>
      <c r="E81" s="18">
        <v>0</v>
      </c>
      <c r="F81" s="18">
        <v>4.2415419118299997</v>
      </c>
      <c r="G81" s="18">
        <v>1.67871199964E-2</v>
      </c>
      <c r="H81" s="18">
        <v>4.2238996804145872</v>
      </c>
      <c r="I81" s="18">
        <v>1.7004440768962781E-2</v>
      </c>
      <c r="J81" s="18">
        <v>0</v>
      </c>
      <c r="K81" s="18">
        <v>0</v>
      </c>
      <c r="N81" t="s">
        <v>334</v>
      </c>
      <c r="O81" s="18">
        <v>0</v>
      </c>
      <c r="P81" s="18">
        <v>0</v>
      </c>
      <c r="Q81" s="18">
        <v>4.2415419118299997</v>
      </c>
      <c r="R81" s="18">
        <v>1.67871199964E-2</v>
      </c>
      <c r="S81" s="18">
        <v>4.2238996804145872</v>
      </c>
      <c r="T81" s="18">
        <v>1.7004440768962781E-2</v>
      </c>
      <c r="U81" s="18">
        <v>0</v>
      </c>
      <c r="V81" s="18">
        <v>0</v>
      </c>
    </row>
    <row r="82" spans="1:22">
      <c r="A82" t="s">
        <v>325</v>
      </c>
      <c r="B82" t="str">
        <f>VLOOKUP(A82,EEZ_carbon_flux_by_territory_bo!$B$4:$O$240,2,FALSE)</f>
        <v>COD</v>
      </c>
      <c r="C82" t="str">
        <f>VLOOKUP(A82,EEZ_carbon_flux_by_territory_bo!$C$4:$F$240,4,FALSE)</f>
        <v>NA</v>
      </c>
      <c r="D82" s="18">
        <v>0</v>
      </c>
      <c r="E82" s="18">
        <v>0</v>
      </c>
      <c r="F82" s="18">
        <v>0.74455588545600004</v>
      </c>
      <c r="G82" s="18">
        <v>1.9603888200400002E-2</v>
      </c>
      <c r="H82" s="18">
        <v>0.70536403794496205</v>
      </c>
      <c r="I82" s="18">
        <v>2.0276842453798738E-2</v>
      </c>
      <c r="J82" s="18">
        <v>0</v>
      </c>
      <c r="K82" s="18">
        <v>0</v>
      </c>
      <c r="N82" t="s">
        <v>325</v>
      </c>
      <c r="O82" s="18">
        <v>0</v>
      </c>
      <c r="P82" s="18">
        <v>0</v>
      </c>
      <c r="Q82" s="18">
        <v>0.74455588545600004</v>
      </c>
      <c r="R82" s="18">
        <v>1.9603888200400002E-2</v>
      </c>
      <c r="S82" s="18">
        <v>0.70536403794496205</v>
      </c>
      <c r="T82" s="18">
        <v>2.0276842453798738E-2</v>
      </c>
      <c r="U82" s="18">
        <v>0</v>
      </c>
      <c r="V82" s="18">
        <v>0</v>
      </c>
    </row>
    <row r="83" spans="1:22">
      <c r="A83" t="s">
        <v>340</v>
      </c>
      <c r="B83" t="str">
        <f>VLOOKUP(A83,EEZ_carbon_flux_by_territory_bo!$B$4:$O$240,2,FALSE)</f>
        <v>DJI</v>
      </c>
      <c r="C83" t="str">
        <f>VLOOKUP(A83,EEZ_carbon_flux_by_territory_bo!$C$4:$F$240,4,FALSE)</f>
        <v>NA</v>
      </c>
      <c r="D83" s="18">
        <v>0</v>
      </c>
      <c r="E83" s="18">
        <v>0</v>
      </c>
      <c r="F83" s="18">
        <v>7.4500261963699993E-2</v>
      </c>
      <c r="G83" s="18">
        <v>2.4638645720599997E-2</v>
      </c>
      <c r="H83" s="18">
        <v>7.3540679709673873E-2</v>
      </c>
      <c r="I83" s="18">
        <v>2.4638972212104402E-2</v>
      </c>
      <c r="J83" s="18">
        <v>0</v>
      </c>
      <c r="K83" s="18">
        <v>0</v>
      </c>
      <c r="N83" t="s">
        <v>340</v>
      </c>
      <c r="O83" s="18">
        <v>0</v>
      </c>
      <c r="P83" s="18">
        <v>0</v>
      </c>
      <c r="Q83" s="18">
        <v>7.4500261963699993E-2</v>
      </c>
      <c r="R83" s="18">
        <v>2.4638645720599997E-2</v>
      </c>
      <c r="S83" s="18">
        <v>7.3540679709673873E-2</v>
      </c>
      <c r="T83" s="18">
        <v>2.4638972212104402E-2</v>
      </c>
      <c r="U83" s="18">
        <v>0</v>
      </c>
      <c r="V83" s="18">
        <v>0</v>
      </c>
    </row>
    <row r="84" spans="1:22">
      <c r="A84" t="s">
        <v>343</v>
      </c>
      <c r="B84" t="str">
        <f>VLOOKUP(A84,EEZ_carbon_flux_by_territory_bo!$B$4:$O$240,2,FALSE)</f>
        <v>DOM</v>
      </c>
      <c r="C84" t="str">
        <f>VLOOKUP(A84,EEZ_carbon_flux_by_territory_bo!$C$4:$F$240,4,FALSE)</f>
        <v>NA</v>
      </c>
      <c r="D84" s="18">
        <v>0</v>
      </c>
      <c r="E84" s="18">
        <v>0</v>
      </c>
      <c r="F84" s="18">
        <v>20.251093536999999</v>
      </c>
      <c r="G84" s="18">
        <v>4.1055937728199994E-2</v>
      </c>
      <c r="H84" s="18">
        <v>20.158481241116199</v>
      </c>
      <c r="I84" s="18">
        <v>4.3337226815353999E-2</v>
      </c>
      <c r="J84" s="18">
        <v>0</v>
      </c>
      <c r="K84" s="18">
        <v>0</v>
      </c>
      <c r="N84" t="s">
        <v>343</v>
      </c>
      <c r="O84" s="18">
        <v>0</v>
      </c>
      <c r="P84" s="18">
        <v>0</v>
      </c>
      <c r="Q84" s="18">
        <v>20.251093536999999</v>
      </c>
      <c r="R84" s="18">
        <v>4.1055937728199994E-2</v>
      </c>
      <c r="S84" s="18">
        <v>20.158481241116199</v>
      </c>
      <c r="T84" s="18">
        <v>4.3337226815353999E-2</v>
      </c>
      <c r="U84" s="18">
        <v>0</v>
      </c>
      <c r="V84" s="18">
        <v>0</v>
      </c>
    </row>
    <row r="85" spans="1:22">
      <c r="A85" t="s">
        <v>344</v>
      </c>
      <c r="B85" t="str">
        <f>VLOOKUP(A85,EEZ_carbon_flux_by_territory_bo!$B$4:$O$240,2,FALSE)</f>
        <v>ECU</v>
      </c>
      <c r="C85" t="str">
        <f>VLOOKUP(A85,EEZ_carbon_flux_by_territory_bo!$C$4:$F$240,4,FALSE)</f>
        <v>NA</v>
      </c>
      <c r="D85" s="18">
        <v>0</v>
      </c>
      <c r="E85" s="18">
        <v>0</v>
      </c>
      <c r="F85" s="18">
        <v>158.70536182359999</v>
      </c>
      <c r="G85" s="18">
        <v>9.8516137282283561E-2</v>
      </c>
      <c r="H85" s="18">
        <v>158.46260252505033</v>
      </c>
      <c r="I85" s="18">
        <v>0.10350741361449312</v>
      </c>
      <c r="J85" s="18">
        <v>135.46686041699999</v>
      </c>
      <c r="K85" s="18">
        <v>8.7135989516799989E-2</v>
      </c>
      <c r="N85" t="s">
        <v>344</v>
      </c>
      <c r="O85" s="18">
        <v>0</v>
      </c>
      <c r="P85" s="18">
        <v>0</v>
      </c>
      <c r="Q85" s="18">
        <v>158.70536182359999</v>
      </c>
      <c r="R85" s="18">
        <v>9.8516137282283561E-2</v>
      </c>
      <c r="S85" s="18">
        <v>158.46260252505033</v>
      </c>
      <c r="T85" s="18">
        <v>0.10350741361449312</v>
      </c>
      <c r="U85" s="18">
        <v>135.46686041699999</v>
      </c>
      <c r="V85" s="18">
        <v>8.7135989516799989E-2</v>
      </c>
    </row>
    <row r="86" spans="1:22">
      <c r="A86" t="s">
        <v>345</v>
      </c>
      <c r="B86" t="str">
        <f>VLOOKUP(A86,EEZ_carbon_flux_by_territory_bo!$B$4:$O$240,2,FALSE)</f>
        <v>EGY</v>
      </c>
      <c r="C86" t="str">
        <f>VLOOKUP(A86,EEZ_carbon_flux_by_territory_bo!$C$4:$F$240,4,FALSE)</f>
        <v>NA</v>
      </c>
      <c r="D86" s="18">
        <v>0</v>
      </c>
      <c r="E86" s="18">
        <v>0</v>
      </c>
      <c r="F86" s="18">
        <v>15.1784421043</v>
      </c>
      <c r="G86" s="18">
        <v>3.8846517410400003E-2</v>
      </c>
      <c r="H86" s="18">
        <v>14.746513112137979</v>
      </c>
      <c r="I86" s="18">
        <v>0.10101233370217917</v>
      </c>
      <c r="J86" s="18">
        <v>0</v>
      </c>
      <c r="K86" s="18">
        <v>0</v>
      </c>
      <c r="N86" t="s">
        <v>345</v>
      </c>
      <c r="O86" s="18">
        <v>0</v>
      </c>
      <c r="P86" s="18">
        <v>0</v>
      </c>
      <c r="Q86" s="18">
        <v>15.1784421043</v>
      </c>
      <c r="R86" s="18">
        <v>3.8846517410400003E-2</v>
      </c>
      <c r="S86" s="18">
        <v>14.746513112137979</v>
      </c>
      <c r="T86" s="18">
        <v>0.10101233370217917</v>
      </c>
      <c r="U86" s="18">
        <v>0</v>
      </c>
      <c r="V86" s="18">
        <v>0</v>
      </c>
    </row>
    <row r="87" spans="1:22">
      <c r="A87" t="s">
        <v>346</v>
      </c>
      <c r="B87" t="str">
        <f>VLOOKUP(A87,EEZ_carbon_flux_by_territory_bo!$B$4:$O$240,2,FALSE)</f>
        <v>SLV</v>
      </c>
      <c r="C87" t="str">
        <f>VLOOKUP(A87,EEZ_carbon_flux_by_territory_bo!$C$4:$F$240,4,FALSE)</f>
        <v>NA</v>
      </c>
      <c r="D87" s="18">
        <v>0</v>
      </c>
      <c r="E87" s="18">
        <v>0</v>
      </c>
      <c r="F87" s="18">
        <v>4.6415761629399999</v>
      </c>
      <c r="G87" s="18">
        <v>2.71668791662E-2</v>
      </c>
      <c r="H87" s="18">
        <v>4.5828384114994662</v>
      </c>
      <c r="I87" s="18">
        <v>2.8254590789048569E-2</v>
      </c>
      <c r="J87" s="18">
        <v>0</v>
      </c>
      <c r="K87" s="18">
        <v>0</v>
      </c>
      <c r="N87" t="s">
        <v>346</v>
      </c>
      <c r="O87" s="18">
        <v>0</v>
      </c>
      <c r="P87" s="18">
        <v>0</v>
      </c>
      <c r="Q87" s="18">
        <v>4.6415761629399999</v>
      </c>
      <c r="R87" s="18">
        <v>2.71668791662E-2</v>
      </c>
      <c r="S87" s="18">
        <v>4.5828384114994662</v>
      </c>
      <c r="T87" s="18">
        <v>2.8254590789048569E-2</v>
      </c>
      <c r="U87" s="18">
        <v>0</v>
      </c>
      <c r="V87" s="18">
        <v>0</v>
      </c>
    </row>
    <row r="88" spans="1:22">
      <c r="A88" t="s">
        <v>347</v>
      </c>
      <c r="B88" t="str">
        <f>VLOOKUP(A88,EEZ_carbon_flux_by_territory_bo!$B$4:$O$240,2,FALSE)</f>
        <v>GNQ</v>
      </c>
      <c r="C88" t="str">
        <f>VLOOKUP(A88,EEZ_carbon_flux_by_territory_bo!$C$4:$F$240,4,FALSE)</f>
        <v>NA</v>
      </c>
      <c r="D88" s="18">
        <v>0</v>
      </c>
      <c r="E88" s="18">
        <v>0</v>
      </c>
      <c r="F88" s="18">
        <v>22.565946290199999</v>
      </c>
      <c r="G88" s="18">
        <v>3.5742950431699998E-2</v>
      </c>
      <c r="H88" s="18">
        <v>22.527778598853914</v>
      </c>
      <c r="I88" s="18">
        <v>3.6097258767575892E-2</v>
      </c>
      <c r="J88" s="18">
        <v>0</v>
      </c>
      <c r="K88" s="18">
        <v>0</v>
      </c>
      <c r="N88" t="s">
        <v>347</v>
      </c>
      <c r="O88" s="18">
        <v>0</v>
      </c>
      <c r="P88" s="18">
        <v>0</v>
      </c>
      <c r="Q88" s="18">
        <v>22.565946290199999</v>
      </c>
      <c r="R88" s="18">
        <v>3.5742950431699998E-2</v>
      </c>
      <c r="S88" s="18">
        <v>22.527778598853914</v>
      </c>
      <c r="T88" s="18">
        <v>3.6097258767575892E-2</v>
      </c>
      <c r="U88" s="18">
        <v>0</v>
      </c>
      <c r="V88" s="18">
        <v>0</v>
      </c>
    </row>
    <row r="89" spans="1:22">
      <c r="A89" t="s">
        <v>348</v>
      </c>
      <c r="B89" t="str">
        <f>VLOOKUP(A89,EEZ_carbon_flux_by_territory_bo!$B$4:$O$240,2,FALSE)</f>
        <v>ERI</v>
      </c>
      <c r="C89" t="str">
        <f>VLOOKUP(A89,EEZ_carbon_flux_by_territory_bo!$C$4:$F$240,4,FALSE)</f>
        <v>NA</v>
      </c>
      <c r="D89" s="18">
        <v>0</v>
      </c>
      <c r="E89" s="18">
        <v>0</v>
      </c>
      <c r="F89" s="18">
        <v>1.66414263292</v>
      </c>
      <c r="G89" s="18">
        <v>3.1853703769199999E-2</v>
      </c>
      <c r="H89" s="18">
        <v>1.6521103291193873</v>
      </c>
      <c r="I89" s="18">
        <v>3.18825834538147E-2</v>
      </c>
      <c r="J89" s="18">
        <v>0</v>
      </c>
      <c r="K89" s="18">
        <v>0</v>
      </c>
      <c r="N89" t="s">
        <v>348</v>
      </c>
      <c r="O89" s="18">
        <v>0</v>
      </c>
      <c r="P89" s="18">
        <v>0</v>
      </c>
      <c r="Q89" s="18">
        <v>1.66414263292</v>
      </c>
      <c r="R89" s="18">
        <v>3.1853703769199999E-2</v>
      </c>
      <c r="S89" s="18">
        <v>1.6521103291193873</v>
      </c>
      <c r="T89" s="18">
        <v>3.18825834538147E-2</v>
      </c>
      <c r="U89" s="18">
        <v>0</v>
      </c>
      <c r="V89" s="18">
        <v>0</v>
      </c>
    </row>
    <row r="90" spans="1:22">
      <c r="A90" t="s">
        <v>349</v>
      </c>
      <c r="B90" t="str">
        <f>VLOOKUP(A90,EEZ_carbon_flux_by_territory_bo!$B$4:$O$240,2,FALSE)</f>
        <v>EST</v>
      </c>
      <c r="C90" t="str">
        <f>VLOOKUP(A90,EEZ_carbon_flux_by_territory_bo!$C$4:$F$240,4,FALSE)</f>
        <v>EU</v>
      </c>
      <c r="D90" s="18">
        <v>0</v>
      </c>
      <c r="E90" s="18">
        <v>0</v>
      </c>
      <c r="F90" s="18">
        <v>6.0742931965899999E-2</v>
      </c>
      <c r="G90" s="18">
        <v>1.47031380042E-3</v>
      </c>
      <c r="H90" s="18">
        <v>5.9688947865794907E-2</v>
      </c>
      <c r="I90" s="18">
        <v>1.4737869506171472E-3</v>
      </c>
      <c r="J90" s="18">
        <v>0</v>
      </c>
      <c r="K90" s="18">
        <v>0</v>
      </c>
      <c r="N90" t="s">
        <v>349</v>
      </c>
      <c r="O90" s="18">
        <v>0</v>
      </c>
      <c r="P90" s="18">
        <v>0</v>
      </c>
      <c r="Q90" s="18">
        <v>6.0742931965899999E-2</v>
      </c>
      <c r="R90" s="18">
        <v>1.47031380042E-3</v>
      </c>
      <c r="S90" s="18">
        <v>5.9688947865794907E-2</v>
      </c>
      <c r="T90" s="18">
        <v>1.4737869506171472E-3</v>
      </c>
      <c r="U90" s="18">
        <v>0</v>
      </c>
      <c r="V90" s="18">
        <v>0</v>
      </c>
    </row>
    <row r="91" spans="1:22">
      <c r="A91" t="s">
        <v>359</v>
      </c>
      <c r="B91" t="str">
        <f>VLOOKUP(A91,EEZ_carbon_flux_by_territory_bo!$B$4:$O$240,2,FALSE)</f>
        <v>FIN</v>
      </c>
      <c r="C91" t="str">
        <f>VLOOKUP(A91,EEZ_carbon_flux_by_territory_bo!$C$4:$F$240,4,FALSE)</f>
        <v>EU</v>
      </c>
      <c r="D91" s="18">
        <v>0</v>
      </c>
      <c r="E91" s="18">
        <v>0</v>
      </c>
      <c r="F91" s="18">
        <v>0.67273853861599997</v>
      </c>
      <c r="G91" s="18">
        <v>7.0847273924799998E-3</v>
      </c>
      <c r="H91" s="18">
        <v>0.63676245661591901</v>
      </c>
      <c r="I91" s="18">
        <v>7.8807845738549532E-3</v>
      </c>
      <c r="J91" s="18">
        <v>0</v>
      </c>
      <c r="K91" s="18">
        <v>0</v>
      </c>
      <c r="N91" t="s">
        <v>359</v>
      </c>
      <c r="O91" s="18">
        <v>0</v>
      </c>
      <c r="P91" s="18">
        <v>0</v>
      </c>
      <c r="Q91" s="18">
        <v>0.67273853861599997</v>
      </c>
      <c r="R91" s="18">
        <v>7.0847273924799998E-3</v>
      </c>
      <c r="S91" s="18">
        <v>0.63676245661591901</v>
      </c>
      <c r="T91" s="18">
        <v>7.8807845738549532E-3</v>
      </c>
      <c r="U91" s="18">
        <v>0</v>
      </c>
      <c r="V91" s="18">
        <v>0</v>
      </c>
    </row>
    <row r="92" spans="1:22">
      <c r="A92" t="s">
        <v>365</v>
      </c>
      <c r="B92" t="str">
        <f>VLOOKUP(A92,EEZ_carbon_flux_by_territory_bo!$B$4:$O$240,2,FALSE)</f>
        <v>GAB</v>
      </c>
      <c r="C92" t="str">
        <f>VLOOKUP(A92,EEZ_carbon_flux_by_territory_bo!$C$4:$F$240,4,FALSE)</f>
        <v>NA</v>
      </c>
      <c r="D92" s="18">
        <v>0</v>
      </c>
      <c r="E92" s="18">
        <v>0</v>
      </c>
      <c r="F92" s="18">
        <v>11.098704692</v>
      </c>
      <c r="G92" s="18">
        <v>2.19682161024E-2</v>
      </c>
      <c r="H92" s="18">
        <v>10.82216625222974</v>
      </c>
      <c r="I92" s="18">
        <v>4.2647302857209503E-2</v>
      </c>
      <c r="J92" s="18">
        <v>0</v>
      </c>
      <c r="K92" s="18">
        <v>0</v>
      </c>
      <c r="N92" t="s">
        <v>365</v>
      </c>
      <c r="O92" s="18">
        <v>0</v>
      </c>
      <c r="P92" s="18">
        <v>0</v>
      </c>
      <c r="Q92" s="18">
        <v>11.098704692</v>
      </c>
      <c r="R92" s="18">
        <v>2.19682161024E-2</v>
      </c>
      <c r="S92" s="18">
        <v>10.82216625222974</v>
      </c>
      <c r="T92" s="18">
        <v>4.2647302857209503E-2</v>
      </c>
      <c r="U92" s="18">
        <v>0</v>
      </c>
      <c r="V92" s="18">
        <v>0</v>
      </c>
    </row>
    <row r="93" spans="1:22">
      <c r="A93" t="s">
        <v>369</v>
      </c>
      <c r="B93" t="str">
        <f>VLOOKUP(A93,EEZ_carbon_flux_by_territory_bo!$B$4:$O$240,2,FALSE)</f>
        <v>GHA</v>
      </c>
      <c r="C93" t="str">
        <f>VLOOKUP(A93,EEZ_carbon_flux_by_territory_bo!$C$4:$F$240,4,FALSE)</f>
        <v>NA</v>
      </c>
      <c r="D93" s="18">
        <v>0</v>
      </c>
      <c r="E93" s="18">
        <v>0</v>
      </c>
      <c r="F93" s="18">
        <v>4.9377799628199996</v>
      </c>
      <c r="G93" s="18">
        <v>9.0134580438500003E-3</v>
      </c>
      <c r="H93" s="18">
        <v>4.4369785942581537</v>
      </c>
      <c r="I93" s="18">
        <v>0.10426180310282725</v>
      </c>
      <c r="J93" s="18">
        <v>0</v>
      </c>
      <c r="K93" s="18">
        <v>0</v>
      </c>
      <c r="N93" t="s">
        <v>369</v>
      </c>
      <c r="O93" s="18">
        <v>0</v>
      </c>
      <c r="P93" s="18">
        <v>0</v>
      </c>
      <c r="Q93" s="18">
        <v>4.9377799628199996</v>
      </c>
      <c r="R93" s="18">
        <v>9.0134580438500003E-3</v>
      </c>
      <c r="S93" s="18">
        <v>4.4369785942581537</v>
      </c>
      <c r="T93" s="18">
        <v>0.10426180310282725</v>
      </c>
      <c r="U93" s="18">
        <v>0</v>
      </c>
      <c r="V93" s="18">
        <v>0</v>
      </c>
    </row>
    <row r="94" spans="1:22">
      <c r="A94" t="s">
        <v>371</v>
      </c>
      <c r="B94" t="str">
        <f>VLOOKUP(A94,EEZ_carbon_flux_by_territory_bo!$B$4:$O$240,2,FALSE)</f>
        <v>GRC</v>
      </c>
      <c r="C94" t="str">
        <f>VLOOKUP(A94,EEZ_carbon_flux_by_territory_bo!$C$4:$F$240,4,FALSE)</f>
        <v>EU</v>
      </c>
      <c r="D94" s="18">
        <v>0</v>
      </c>
      <c r="E94" s="18">
        <v>0</v>
      </c>
      <c r="F94" s="18">
        <v>13.0562258268</v>
      </c>
      <c r="G94" s="18">
        <v>1.8366194723200002E-2</v>
      </c>
      <c r="H94" s="18">
        <v>12.983505700346608</v>
      </c>
      <c r="I94" s="18">
        <v>2.416270912456624E-2</v>
      </c>
      <c r="J94" s="18">
        <v>0</v>
      </c>
      <c r="K94" s="18">
        <v>0</v>
      </c>
      <c r="N94" t="s">
        <v>371</v>
      </c>
      <c r="O94" s="18">
        <v>0</v>
      </c>
      <c r="P94" s="18">
        <v>0</v>
      </c>
      <c r="Q94" s="18">
        <v>13.0562258268</v>
      </c>
      <c r="R94" s="18">
        <v>1.8366194723200002E-2</v>
      </c>
      <c r="S94" s="18">
        <v>12.983505700346608</v>
      </c>
      <c r="T94" s="18">
        <v>2.416270912456624E-2</v>
      </c>
      <c r="U94" s="18">
        <v>0</v>
      </c>
      <c r="V94" s="18">
        <v>0</v>
      </c>
    </row>
    <row r="95" spans="1:22">
      <c r="A95" t="s">
        <v>376</v>
      </c>
      <c r="B95" t="str">
        <f>VLOOKUP(A95,EEZ_carbon_flux_by_territory_bo!$B$4:$O$240,2,FALSE)</f>
        <v>GTM</v>
      </c>
      <c r="C95" t="str">
        <f>VLOOKUP(A95,EEZ_carbon_flux_by_territory_bo!$C$4:$F$240,4,FALSE)</f>
        <v>NA</v>
      </c>
      <c r="D95" s="18">
        <v>0</v>
      </c>
      <c r="E95" s="18">
        <v>0</v>
      </c>
      <c r="F95" s="18">
        <v>2.4713221862700001</v>
      </c>
      <c r="G95" s="18">
        <v>1.38128535859E-2</v>
      </c>
      <c r="H95" s="18">
        <v>2.4105362287999861</v>
      </c>
      <c r="I95" s="18">
        <v>1.5979829491368516E-2</v>
      </c>
      <c r="J95" s="18">
        <v>0</v>
      </c>
      <c r="K95" s="18">
        <v>0</v>
      </c>
      <c r="N95" t="s">
        <v>376</v>
      </c>
      <c r="O95" s="18">
        <v>0</v>
      </c>
      <c r="P95" s="18">
        <v>0</v>
      </c>
      <c r="Q95" s="18">
        <v>2.4713221862700001</v>
      </c>
      <c r="R95" s="18">
        <v>1.38128535859E-2</v>
      </c>
      <c r="S95" s="18">
        <v>2.4105362287999861</v>
      </c>
      <c r="T95" s="18">
        <v>1.5979829491368516E-2</v>
      </c>
      <c r="U95" s="18">
        <v>0</v>
      </c>
      <c r="V95" s="18">
        <v>0</v>
      </c>
    </row>
    <row r="96" spans="1:22">
      <c r="A96" t="s">
        <v>380</v>
      </c>
      <c r="B96" t="str">
        <f>VLOOKUP(A96,EEZ_carbon_flux_by_territory_bo!$B$4:$O$240,2,FALSE)</f>
        <v>GUY</v>
      </c>
      <c r="C96" t="str">
        <f>VLOOKUP(A96,EEZ_carbon_flux_by_territory_bo!$C$4:$F$240,4,FALSE)</f>
        <v>NA</v>
      </c>
      <c r="D96" s="18">
        <v>0</v>
      </c>
      <c r="E96" s="18">
        <v>0</v>
      </c>
      <c r="F96" s="18">
        <v>9.7132859275500003</v>
      </c>
      <c r="G96" s="18">
        <v>2.30536887253E-2</v>
      </c>
      <c r="H96" s="18">
        <v>9.6744972722534524</v>
      </c>
      <c r="I96" s="18">
        <v>2.3616966640608566E-2</v>
      </c>
      <c r="J96" s="18">
        <v>0</v>
      </c>
      <c r="K96" s="18">
        <v>0</v>
      </c>
      <c r="N96" t="s">
        <v>380</v>
      </c>
      <c r="O96" s="18">
        <v>0</v>
      </c>
      <c r="P96" s="18">
        <v>0</v>
      </c>
      <c r="Q96" s="18">
        <v>9.7132859275500003</v>
      </c>
      <c r="R96" s="18">
        <v>2.30536887253E-2</v>
      </c>
      <c r="S96" s="18">
        <v>9.6744972722534524</v>
      </c>
      <c r="T96" s="18">
        <v>2.3616966640608566E-2</v>
      </c>
      <c r="U96" s="18">
        <v>0</v>
      </c>
      <c r="V96" s="18">
        <v>0</v>
      </c>
    </row>
    <row r="97" spans="1:22">
      <c r="A97" t="s">
        <v>381</v>
      </c>
      <c r="B97" t="str">
        <f>VLOOKUP(A97,EEZ_carbon_flux_by_territory_bo!$B$4:$O$240,2,FALSE)</f>
        <v>HTI</v>
      </c>
      <c r="C97" t="str">
        <f>VLOOKUP(A97,EEZ_carbon_flux_by_territory_bo!$C$4:$F$240,4,FALSE)</f>
        <v>NA</v>
      </c>
      <c r="D97" s="18">
        <v>0</v>
      </c>
      <c r="E97" s="18">
        <v>0</v>
      </c>
      <c r="F97" s="18">
        <v>7.7291464160199999</v>
      </c>
      <c r="G97" s="18">
        <v>4.2866361890000003E-2</v>
      </c>
      <c r="H97" s="18">
        <v>7.5710242957834861</v>
      </c>
      <c r="I97" s="18">
        <v>5.1642244291732448E-2</v>
      </c>
      <c r="J97" s="18">
        <v>0</v>
      </c>
      <c r="K97" s="18">
        <v>0</v>
      </c>
      <c r="N97" t="s">
        <v>381</v>
      </c>
      <c r="O97" s="18">
        <v>0</v>
      </c>
      <c r="P97" s="18">
        <v>0</v>
      </c>
      <c r="Q97" s="18">
        <v>7.7291464160199999</v>
      </c>
      <c r="R97" s="18">
        <v>4.2866361890000003E-2</v>
      </c>
      <c r="S97" s="18">
        <v>7.5710242957834861</v>
      </c>
      <c r="T97" s="18">
        <v>5.1642244291732448E-2</v>
      </c>
      <c r="U97" s="18">
        <v>0</v>
      </c>
      <c r="V97" s="18">
        <v>0</v>
      </c>
    </row>
    <row r="98" spans="1:22">
      <c r="A98" t="s">
        <v>386</v>
      </c>
      <c r="B98" t="str">
        <f>VLOOKUP(A98,EEZ_carbon_flux_by_territory_bo!$B$4:$O$240,2,FALSE)</f>
        <v>HND</v>
      </c>
      <c r="C98" t="str">
        <f>VLOOKUP(A98,EEZ_carbon_flux_by_territory_bo!$C$4:$F$240,4,FALSE)</f>
        <v>NA</v>
      </c>
      <c r="D98" s="18">
        <v>0</v>
      </c>
      <c r="E98" s="18">
        <v>0</v>
      </c>
      <c r="F98" s="18">
        <v>21.071993934599998</v>
      </c>
      <c r="G98" s="18">
        <v>3.8090341538199998E-2</v>
      </c>
      <c r="H98" s="18">
        <v>20.470958854067234</v>
      </c>
      <c r="I98" s="18">
        <v>0.11247682409974312</v>
      </c>
      <c r="J98" s="18">
        <v>0</v>
      </c>
      <c r="K98" s="18">
        <v>0</v>
      </c>
      <c r="N98" t="s">
        <v>386</v>
      </c>
      <c r="O98" s="18">
        <v>0</v>
      </c>
      <c r="P98" s="18">
        <v>0</v>
      </c>
      <c r="Q98" s="18">
        <v>21.071993934599998</v>
      </c>
      <c r="R98" s="18">
        <v>3.8090341538199998E-2</v>
      </c>
      <c r="S98" s="18">
        <v>20.470958854067234</v>
      </c>
      <c r="T98" s="18">
        <v>0.11247682409974312</v>
      </c>
      <c r="U98" s="18">
        <v>0</v>
      </c>
      <c r="V98" s="18">
        <v>0</v>
      </c>
    </row>
    <row r="99" spans="1:22">
      <c r="A99" t="s">
        <v>392</v>
      </c>
      <c r="B99" t="str">
        <f>VLOOKUP(A99,EEZ_carbon_flux_by_territory_bo!$B$4:$O$240,2,FALSE)</f>
        <v>IND</v>
      </c>
      <c r="C99" t="str">
        <f>VLOOKUP(A99,EEZ_carbon_flux_by_territory_bo!$C$4:$F$240,4,FALSE)</f>
        <v>NA</v>
      </c>
      <c r="D99" s="18">
        <v>0</v>
      </c>
      <c r="E99" s="18">
        <v>0</v>
      </c>
      <c r="F99" s="18">
        <v>137.06207799792</v>
      </c>
      <c r="G99" s="18">
        <v>4.0594323218382071E-2</v>
      </c>
      <c r="H99" s="18">
        <v>135.63307315011804</v>
      </c>
      <c r="I99" s="18">
        <v>0.18941902180166853</v>
      </c>
      <c r="J99" s="18">
        <v>5.7496760179199953</v>
      </c>
      <c r="K99" s="18">
        <v>1.633150892689984E-2</v>
      </c>
      <c r="N99" t="s">
        <v>392</v>
      </c>
      <c r="O99" s="18">
        <v>0</v>
      </c>
      <c r="P99" s="18">
        <v>0</v>
      </c>
      <c r="Q99" s="18">
        <v>137.06207799792</v>
      </c>
      <c r="R99" s="18">
        <v>4.0594323218382071E-2</v>
      </c>
      <c r="S99" s="18">
        <v>135.63307315011804</v>
      </c>
      <c r="T99" s="18">
        <v>0.18941902180166853</v>
      </c>
      <c r="U99" s="18">
        <v>5.7496760179199953</v>
      </c>
      <c r="V99" s="18">
        <v>1.633150892689984E-2</v>
      </c>
    </row>
    <row r="100" spans="1:22">
      <c r="A100" t="s">
        <v>393</v>
      </c>
      <c r="B100" t="str">
        <f>VLOOKUP(A100,EEZ_carbon_flux_by_territory_bo!$B$4:$O$240,2,FALSE)</f>
        <v>IDN</v>
      </c>
      <c r="C100" t="str">
        <f>VLOOKUP(A100,EEZ_carbon_flux_by_territory_bo!$C$4:$F$240,4,FALSE)</f>
        <v>NA</v>
      </c>
      <c r="D100" s="18">
        <v>0</v>
      </c>
      <c r="E100" s="18">
        <v>0</v>
      </c>
      <c r="F100" s="18">
        <v>102.822010319</v>
      </c>
      <c r="G100" s="18">
        <v>1.9714262745200002E-2</v>
      </c>
      <c r="H100" s="18">
        <v>94.993539364329607</v>
      </c>
      <c r="I100" s="18">
        <v>0.91719138329315764</v>
      </c>
      <c r="J100" s="18">
        <v>0</v>
      </c>
      <c r="K100" s="18">
        <v>0</v>
      </c>
      <c r="N100" t="s">
        <v>393</v>
      </c>
      <c r="O100" s="18">
        <v>0</v>
      </c>
      <c r="P100" s="18">
        <v>0</v>
      </c>
      <c r="Q100" s="18">
        <v>102.822010319</v>
      </c>
      <c r="R100" s="18">
        <v>1.9714262745200002E-2</v>
      </c>
      <c r="S100" s="18">
        <v>94.993539364329607</v>
      </c>
      <c r="T100" s="18">
        <v>0.91719138329315764</v>
      </c>
      <c r="U100" s="18">
        <v>0</v>
      </c>
      <c r="V100" s="18">
        <v>0</v>
      </c>
    </row>
    <row r="101" spans="1:22">
      <c r="A101" t="s">
        <v>395</v>
      </c>
      <c r="B101" t="str">
        <f>VLOOKUP(A101,EEZ_carbon_flux_by_territory_bo!$B$4:$O$240,2,FALSE)</f>
        <v>IRN</v>
      </c>
      <c r="C101" t="str">
        <f>VLOOKUP(A101,EEZ_carbon_flux_by_territory_bo!$C$4:$F$240,4,FALSE)</f>
        <v>NA</v>
      </c>
      <c r="D101" s="18">
        <v>0</v>
      </c>
      <c r="E101" s="18">
        <v>0</v>
      </c>
      <c r="F101" s="18">
        <v>3.0224818986800002</v>
      </c>
      <c r="G101" s="18">
        <v>1.2502901592399999E-2</v>
      </c>
      <c r="H101" s="18">
        <v>2.5237050791632201</v>
      </c>
      <c r="I101" s="18">
        <v>0.10393728644649398</v>
      </c>
      <c r="J101" s="18">
        <v>0</v>
      </c>
      <c r="K101" s="18">
        <v>0</v>
      </c>
      <c r="N101" t="s">
        <v>395</v>
      </c>
      <c r="O101" s="18">
        <v>0</v>
      </c>
      <c r="P101" s="18">
        <v>0</v>
      </c>
      <c r="Q101" s="18">
        <v>3.0224818986800002</v>
      </c>
      <c r="R101" s="18">
        <v>1.2502901592399999E-2</v>
      </c>
      <c r="S101" s="18">
        <v>2.5237050791632201</v>
      </c>
      <c r="T101" s="18">
        <v>0.10393728644649398</v>
      </c>
      <c r="U101" s="18">
        <v>0</v>
      </c>
      <c r="V101" s="18">
        <v>0</v>
      </c>
    </row>
    <row r="102" spans="1:22">
      <c r="A102" t="s">
        <v>396</v>
      </c>
      <c r="B102" t="str">
        <f>VLOOKUP(A102,EEZ_carbon_flux_by_territory_bo!$B$4:$O$240,2,FALSE)</f>
        <v>IRQ</v>
      </c>
      <c r="C102" t="str">
        <f>VLOOKUP(A102,EEZ_carbon_flux_by_territory_bo!$C$4:$F$240,4,FALSE)</f>
        <v>NA</v>
      </c>
      <c r="D102" s="18">
        <v>0</v>
      </c>
      <c r="E102" s="18">
        <v>0</v>
      </c>
      <c r="F102" s="18">
        <v>1.62536126042E-2</v>
      </c>
      <c r="G102" s="18">
        <v>8.1268063021199995E-3</v>
      </c>
      <c r="H102" s="18">
        <v>3.0452853149616002E-3</v>
      </c>
      <c r="I102" s="18">
        <v>8.6126495428652423E-3</v>
      </c>
      <c r="J102" s="18">
        <v>0</v>
      </c>
      <c r="K102" s="18">
        <v>0</v>
      </c>
      <c r="N102" t="s">
        <v>396</v>
      </c>
      <c r="O102" s="18">
        <v>0</v>
      </c>
      <c r="P102" s="18">
        <v>0</v>
      </c>
      <c r="Q102" s="18">
        <v>1.62536126042E-2</v>
      </c>
      <c r="R102" s="18">
        <v>8.1268063021199995E-3</v>
      </c>
      <c r="S102" s="18">
        <v>3.0452853149616002E-3</v>
      </c>
      <c r="T102" s="18">
        <v>8.6126495428652423E-3</v>
      </c>
      <c r="U102" s="18">
        <v>0</v>
      </c>
      <c r="V102" s="18">
        <v>0</v>
      </c>
    </row>
    <row r="103" spans="1:22">
      <c r="A103" t="s">
        <v>400</v>
      </c>
      <c r="B103" t="str">
        <f>VLOOKUP(A103,EEZ_carbon_flux_by_territory_bo!$B$4:$O$240,2,FALSE)</f>
        <v>ISR</v>
      </c>
      <c r="C103" t="str">
        <f>VLOOKUP(A103,EEZ_carbon_flux_by_territory_bo!$C$4:$F$240,4,FALSE)</f>
        <v>NA</v>
      </c>
      <c r="D103" s="18">
        <v>0</v>
      </c>
      <c r="E103" s="18">
        <v>0</v>
      </c>
      <c r="F103" s="18">
        <v>1.2714856615100001</v>
      </c>
      <c r="G103" s="18">
        <v>1.4751782839799998E-2</v>
      </c>
      <c r="H103" s="18">
        <v>1.2684143658358193</v>
      </c>
      <c r="I103" s="18">
        <v>1.4766679584735997E-2</v>
      </c>
      <c r="J103" s="18">
        <v>0</v>
      </c>
      <c r="K103" s="18">
        <v>0</v>
      </c>
      <c r="N103" t="s">
        <v>400</v>
      </c>
      <c r="O103" s="18">
        <v>0</v>
      </c>
      <c r="P103" s="18">
        <v>0</v>
      </c>
      <c r="Q103" s="18">
        <v>1.2714856615100001</v>
      </c>
      <c r="R103" s="18">
        <v>1.4751782839799998E-2</v>
      </c>
      <c r="S103" s="18">
        <v>1.2684143658358193</v>
      </c>
      <c r="T103" s="18">
        <v>1.4766679584735997E-2</v>
      </c>
      <c r="U103" s="18">
        <v>0</v>
      </c>
      <c r="V103" s="18">
        <v>0</v>
      </c>
    </row>
    <row r="104" spans="1:22">
      <c r="A104" t="s">
        <v>338</v>
      </c>
      <c r="B104" t="str">
        <f>VLOOKUP(A104,EEZ_carbon_flux_by_territory_bo!$B$4:$O$240,2,FALSE)</f>
        <v>CIV</v>
      </c>
      <c r="C104" t="str">
        <f>VLOOKUP(A104,EEZ_carbon_flux_by_territory_bo!$C$4:$F$240,4,FALSE)</f>
        <v>NA</v>
      </c>
      <c r="D104" s="18">
        <v>0</v>
      </c>
      <c r="E104" s="18">
        <v>0</v>
      </c>
      <c r="F104" s="18">
        <v>7.85140422983</v>
      </c>
      <c r="G104" s="18">
        <v>1.4931299056499999E-2</v>
      </c>
      <c r="H104" s="18">
        <v>7.8438976007274288</v>
      </c>
      <c r="I104" s="18">
        <v>1.4964232777956806E-2</v>
      </c>
      <c r="J104" s="18">
        <v>0</v>
      </c>
      <c r="K104" s="18">
        <v>0</v>
      </c>
      <c r="N104" t="s">
        <v>338</v>
      </c>
      <c r="O104" s="18">
        <v>0</v>
      </c>
      <c r="P104" s="18">
        <v>0</v>
      </c>
      <c r="Q104" s="18">
        <v>7.85140422983</v>
      </c>
      <c r="R104" s="18">
        <v>1.4931299056499999E-2</v>
      </c>
      <c r="S104" s="18">
        <v>7.8438976007274288</v>
      </c>
      <c r="T104" s="18">
        <v>1.4964232777956806E-2</v>
      </c>
      <c r="U104" s="18">
        <v>0</v>
      </c>
      <c r="V104" s="18">
        <v>0</v>
      </c>
    </row>
    <row r="105" spans="1:22">
      <c r="A105" t="s">
        <v>402</v>
      </c>
      <c r="B105" t="str">
        <f>VLOOKUP(A105,EEZ_carbon_flux_by_territory_bo!$B$4:$O$240,2,FALSE)</f>
        <v>JAM</v>
      </c>
      <c r="C105" t="str">
        <f>VLOOKUP(A105,EEZ_carbon_flux_by_territory_bo!$C$4:$F$240,4,FALSE)</f>
        <v>NA</v>
      </c>
      <c r="D105" s="18">
        <v>0</v>
      </c>
      <c r="E105" s="18">
        <v>0</v>
      </c>
      <c r="F105" s="18">
        <v>30.8855201143</v>
      </c>
      <c r="G105" s="18">
        <v>2.5474014755299999E-2</v>
      </c>
      <c r="H105" s="18">
        <v>30.728720369849921</v>
      </c>
      <c r="I105" s="18">
        <v>3.960782811686598E-2</v>
      </c>
      <c r="J105" s="18">
        <v>0</v>
      </c>
      <c r="K105" s="18">
        <v>0</v>
      </c>
      <c r="N105" t="s">
        <v>402</v>
      </c>
      <c r="O105" s="18">
        <v>0</v>
      </c>
      <c r="P105" s="18">
        <v>0</v>
      </c>
      <c r="Q105" s="18">
        <v>30.8855201143</v>
      </c>
      <c r="R105" s="18">
        <v>2.5474014755299999E-2</v>
      </c>
      <c r="S105" s="18">
        <v>30.728720369849921</v>
      </c>
      <c r="T105" s="18">
        <v>3.960782811686598E-2</v>
      </c>
      <c r="U105" s="18">
        <v>0</v>
      </c>
      <c r="V105" s="18">
        <v>0</v>
      </c>
    </row>
    <row r="106" spans="1:22">
      <c r="A106" t="s">
        <v>512</v>
      </c>
      <c r="B106" t="str">
        <f>VLOOKUP(A106,EEZ_carbon_flux_by_territory_bo!$B$4:$O$240,2,FALSE)</f>
        <v>STP</v>
      </c>
      <c r="C106" t="str">
        <f>VLOOKUP(A106,EEZ_carbon_flux_by_territory_bo!$C$4:$F$240,4,FALSE)</f>
        <v>NA</v>
      </c>
      <c r="D106" s="18">
        <v>0</v>
      </c>
      <c r="E106" s="18">
        <v>0</v>
      </c>
      <c r="F106" s="18">
        <v>5.9343401148800003</v>
      </c>
      <c r="G106" s="18">
        <v>1.7119487645799999E-2</v>
      </c>
      <c r="H106" s="18">
        <v>5.9343401148800003</v>
      </c>
      <c r="I106" s="18">
        <v>1.7119487645799999E-2</v>
      </c>
      <c r="J106" s="18">
        <v>0</v>
      </c>
      <c r="K106" s="18">
        <v>0</v>
      </c>
      <c r="N106" t="s">
        <v>512</v>
      </c>
      <c r="O106" s="18">
        <v>0</v>
      </c>
      <c r="P106" s="18">
        <v>0</v>
      </c>
      <c r="Q106" s="18">
        <v>5.9343401148800003</v>
      </c>
      <c r="R106" s="18">
        <v>1.7119487645799999E-2</v>
      </c>
      <c r="S106" s="18">
        <v>5.9343401148800003</v>
      </c>
      <c r="T106" s="18">
        <v>1.7119487645799999E-2</v>
      </c>
      <c r="U106" s="18">
        <v>0</v>
      </c>
      <c r="V106" s="18">
        <v>0</v>
      </c>
    </row>
    <row r="107" spans="1:22">
      <c r="A107" t="s">
        <v>482</v>
      </c>
      <c r="B107" t="str">
        <f>VLOOKUP(A107,EEZ_carbon_flux_by_territory_bo!$B$4:$O$240,2,FALSE)</f>
        <v>PER</v>
      </c>
      <c r="C107" t="str">
        <f>VLOOKUP(A107,EEZ_carbon_flux_by_territory_bo!$C$4:$F$240,4,FALSE)</f>
        <v>NA</v>
      </c>
      <c r="D107" s="18">
        <v>0</v>
      </c>
      <c r="E107" s="18">
        <v>0</v>
      </c>
      <c r="F107" s="18">
        <v>95.326619429000004</v>
      </c>
      <c r="G107" s="18">
        <v>0.10067392744799999</v>
      </c>
      <c r="H107" s="18">
        <v>95.245989298665705</v>
      </c>
      <c r="I107" s="18">
        <v>0.10093110841965283</v>
      </c>
      <c r="J107" s="18">
        <v>0</v>
      </c>
      <c r="K107" s="18">
        <v>0</v>
      </c>
      <c r="N107" t="s">
        <v>482</v>
      </c>
      <c r="O107" s="18">
        <v>0</v>
      </c>
      <c r="P107" s="18">
        <v>0</v>
      </c>
      <c r="Q107" s="18">
        <v>95.326619429000004</v>
      </c>
      <c r="R107" s="18">
        <v>0.10067392744799999</v>
      </c>
      <c r="S107" s="18">
        <v>95.245989298665705</v>
      </c>
      <c r="T107" s="18">
        <v>0.10093110841965283</v>
      </c>
      <c r="U107" s="18">
        <v>0</v>
      </c>
      <c r="V107" s="18">
        <v>0</v>
      </c>
    </row>
    <row r="108" spans="1:22">
      <c r="A108" t="s">
        <v>514</v>
      </c>
      <c r="B108" t="str">
        <f>VLOOKUP(A108,EEZ_carbon_flux_by_territory_bo!$B$4:$O$240,2,FALSE)</f>
        <v>SEN</v>
      </c>
      <c r="C108" t="str">
        <f>VLOOKUP(A108,EEZ_carbon_flux_by_territory_bo!$C$4:$F$240,4,FALSE)</f>
        <v>NA</v>
      </c>
      <c r="D108" s="18">
        <v>0</v>
      </c>
      <c r="E108" s="18">
        <v>0</v>
      </c>
      <c r="F108" s="18">
        <v>2.80153679421</v>
      </c>
      <c r="G108" s="18">
        <v>9.5221326312299997E-3</v>
      </c>
      <c r="H108" s="18">
        <v>2.3250494707098999</v>
      </c>
      <c r="I108" s="18">
        <v>6.4037957557317851E-2</v>
      </c>
      <c r="J108" s="18">
        <v>0</v>
      </c>
      <c r="K108" s="18">
        <v>0</v>
      </c>
      <c r="N108" t="s">
        <v>514</v>
      </c>
      <c r="O108" s="18">
        <v>0</v>
      </c>
      <c r="P108" s="18">
        <v>0</v>
      </c>
      <c r="Q108" s="18">
        <v>2.80153679421</v>
      </c>
      <c r="R108" s="18">
        <v>9.5221326312299997E-3</v>
      </c>
      <c r="S108" s="18">
        <v>2.3250494707098999</v>
      </c>
      <c r="T108" s="18">
        <v>6.4037957557317851E-2</v>
      </c>
      <c r="U108" s="18">
        <v>0</v>
      </c>
      <c r="V108" s="18">
        <v>0</v>
      </c>
    </row>
    <row r="109" spans="1:22">
      <c r="A109" t="s">
        <v>408</v>
      </c>
      <c r="B109" t="str">
        <f>VLOOKUP(A109,EEZ_carbon_flux_by_territory_bo!$B$4:$O$240,2,FALSE)</f>
        <v>KEN</v>
      </c>
      <c r="C109" t="str">
        <f>VLOOKUP(A109,EEZ_carbon_flux_by_territory_bo!$C$4:$F$240,4,FALSE)</f>
        <v>NA</v>
      </c>
      <c r="D109" s="18">
        <v>0</v>
      </c>
      <c r="E109" s="18">
        <v>0</v>
      </c>
      <c r="F109" s="18">
        <v>21.040001922999998</v>
      </c>
      <c r="G109" s="18">
        <v>4.52665097813E-2</v>
      </c>
      <c r="H109" s="18">
        <v>20.950522639271277</v>
      </c>
      <c r="I109" s="18">
        <v>4.6390641855049319E-2</v>
      </c>
      <c r="J109" s="18">
        <v>0</v>
      </c>
      <c r="K109" s="18">
        <v>0</v>
      </c>
      <c r="N109" t="s">
        <v>408</v>
      </c>
      <c r="O109" s="18">
        <v>0</v>
      </c>
      <c r="P109" s="18">
        <v>0</v>
      </c>
      <c r="Q109" s="18">
        <v>21.040001922999998</v>
      </c>
      <c r="R109" s="18">
        <v>4.52665097813E-2</v>
      </c>
      <c r="S109" s="18">
        <v>20.950522639271277</v>
      </c>
      <c r="T109" s="18">
        <v>4.6390641855049319E-2</v>
      </c>
      <c r="U109" s="18">
        <v>0</v>
      </c>
      <c r="V109" s="18">
        <v>0</v>
      </c>
    </row>
    <row r="110" spans="1:22">
      <c r="A110" t="s">
        <v>410</v>
      </c>
      <c r="B110" t="str">
        <f>VLOOKUP(A110,EEZ_carbon_flux_by_territory_bo!$B$4:$O$240,2,FALSE)</f>
        <v>KIR</v>
      </c>
      <c r="C110" t="str">
        <f>VLOOKUP(A110,EEZ_carbon_flux_by_territory_bo!$C$4:$F$240,4,FALSE)</f>
        <v>NA</v>
      </c>
      <c r="D110" s="18">
        <v>0</v>
      </c>
      <c r="E110" s="18">
        <v>0</v>
      </c>
      <c r="F110" s="18">
        <v>546.81106932529997</v>
      </c>
      <c r="G110" s="18">
        <v>9.528842263209393E-2</v>
      </c>
      <c r="H110" s="18">
        <v>546.81106932529997</v>
      </c>
      <c r="I110" s="18">
        <v>9.528842263209393E-2</v>
      </c>
      <c r="J110" s="18">
        <v>0</v>
      </c>
      <c r="K110" s="18">
        <v>0</v>
      </c>
      <c r="N110" t="s">
        <v>410</v>
      </c>
      <c r="O110" s="18">
        <v>0</v>
      </c>
      <c r="P110" s="18">
        <v>0</v>
      </c>
      <c r="Q110" s="18">
        <v>546.81106932529997</v>
      </c>
      <c r="R110" s="18">
        <v>9.528842263209393E-2</v>
      </c>
      <c r="S110" s="18">
        <v>546.81106932529997</v>
      </c>
      <c r="T110" s="18">
        <v>9.528842263209393E-2</v>
      </c>
      <c r="U110" s="18">
        <v>0</v>
      </c>
      <c r="V110" s="18">
        <v>0</v>
      </c>
    </row>
    <row r="111" spans="1:22">
      <c r="A111" t="s">
        <v>419</v>
      </c>
      <c r="B111" t="str">
        <f>VLOOKUP(A111,EEZ_carbon_flux_by_territory_bo!$B$4:$O$240,2,FALSE)</f>
        <v>LVA</v>
      </c>
      <c r="C111" t="str">
        <f>VLOOKUP(A111,EEZ_carbon_flux_by_territory_bo!$C$4:$F$240,4,FALSE)</f>
        <v>EU</v>
      </c>
      <c r="D111" s="18">
        <v>0</v>
      </c>
      <c r="E111" s="18">
        <v>0</v>
      </c>
      <c r="F111" s="18">
        <v>0.160153146069</v>
      </c>
      <c r="G111" s="18">
        <v>2.9641481222499998E-3</v>
      </c>
      <c r="H111" s="18">
        <v>0.15996048573621066</v>
      </c>
      <c r="I111" s="18">
        <v>2.9642057535752921E-3</v>
      </c>
      <c r="J111" s="18">
        <v>0</v>
      </c>
      <c r="K111" s="18">
        <v>0</v>
      </c>
      <c r="N111" t="s">
        <v>419</v>
      </c>
      <c r="O111" s="18">
        <v>0</v>
      </c>
      <c r="P111" s="18">
        <v>0</v>
      </c>
      <c r="Q111" s="18">
        <v>0.160153146069</v>
      </c>
      <c r="R111" s="18">
        <v>2.9641481222499998E-3</v>
      </c>
      <c r="S111" s="18">
        <v>0.15996048573621066</v>
      </c>
      <c r="T111" s="18">
        <v>2.9642057535752921E-3</v>
      </c>
      <c r="U111" s="18">
        <v>0</v>
      </c>
      <c r="V111" s="18">
        <v>0</v>
      </c>
    </row>
    <row r="112" spans="1:22">
      <c r="A112" t="s">
        <v>420</v>
      </c>
      <c r="B112" t="str">
        <f>VLOOKUP(A112,EEZ_carbon_flux_by_territory_bo!$B$4:$O$240,2,FALSE)</f>
        <v>LBN</v>
      </c>
      <c r="C112" t="str">
        <f>VLOOKUP(A112,EEZ_carbon_flux_by_territory_bo!$C$4:$F$240,4,FALSE)</f>
        <v>NA</v>
      </c>
      <c r="D112" s="18">
        <v>0</v>
      </c>
      <c r="E112" s="18">
        <v>0</v>
      </c>
      <c r="F112" s="18">
        <v>0.70688550448300003</v>
      </c>
      <c r="G112" s="18">
        <v>1.51964798005E-2</v>
      </c>
      <c r="H112" s="18">
        <v>0.70688550448300003</v>
      </c>
      <c r="I112" s="18">
        <v>1.51964798005E-2</v>
      </c>
      <c r="J112" s="18">
        <v>0</v>
      </c>
      <c r="K112" s="18">
        <v>0</v>
      </c>
      <c r="N112" t="s">
        <v>420</v>
      </c>
      <c r="O112" s="18">
        <v>0</v>
      </c>
      <c r="P112" s="18">
        <v>0</v>
      </c>
      <c r="Q112" s="18">
        <v>0.70688550448300003</v>
      </c>
      <c r="R112" s="18">
        <v>1.51964798005E-2</v>
      </c>
      <c r="S112" s="18">
        <v>0.70688550448300003</v>
      </c>
      <c r="T112" s="18">
        <v>1.51964798005E-2</v>
      </c>
      <c r="U112" s="18">
        <v>0</v>
      </c>
      <c r="V112" s="18">
        <v>0</v>
      </c>
    </row>
    <row r="113" spans="1:22">
      <c r="A113" t="s">
        <v>423</v>
      </c>
      <c r="B113" t="str">
        <f>VLOOKUP(A113,EEZ_carbon_flux_by_territory_bo!$B$4:$O$240,2,FALSE)</f>
        <v>LBR</v>
      </c>
      <c r="C113" t="str">
        <f>VLOOKUP(A113,EEZ_carbon_flux_by_territory_bo!$C$4:$F$240,4,FALSE)</f>
        <v>NA</v>
      </c>
      <c r="D113" s="18">
        <v>0</v>
      </c>
      <c r="E113" s="18">
        <v>0</v>
      </c>
      <c r="F113" s="18">
        <v>8.8762672904700004</v>
      </c>
      <c r="G113" s="18">
        <v>1.9614762814400003E-2</v>
      </c>
      <c r="H113" s="18">
        <v>8.8586125213985163</v>
      </c>
      <c r="I113" s="18">
        <v>1.975310015344808E-2</v>
      </c>
      <c r="J113" s="18">
        <v>0</v>
      </c>
      <c r="K113" s="18">
        <v>0</v>
      </c>
      <c r="N113" t="s">
        <v>423</v>
      </c>
      <c r="O113" s="18">
        <v>0</v>
      </c>
      <c r="P113" s="18">
        <v>0</v>
      </c>
      <c r="Q113" s="18">
        <v>8.8762672904700004</v>
      </c>
      <c r="R113" s="18">
        <v>1.9614762814400003E-2</v>
      </c>
      <c r="S113" s="18">
        <v>8.8586125213985163</v>
      </c>
      <c r="T113" s="18">
        <v>1.975310015344808E-2</v>
      </c>
      <c r="U113" s="18">
        <v>0</v>
      </c>
      <c r="V113" s="18">
        <v>0</v>
      </c>
    </row>
    <row r="114" spans="1:22">
      <c r="A114" t="s">
        <v>424</v>
      </c>
      <c r="B114" t="str">
        <f>VLOOKUP(A114,EEZ_carbon_flux_by_territory_bo!$B$4:$O$240,2,FALSE)</f>
        <v>LBY</v>
      </c>
      <c r="C114" t="str">
        <f>VLOOKUP(A114,EEZ_carbon_flux_by_territory_bo!$C$4:$F$240,4,FALSE)</f>
        <v>NA</v>
      </c>
      <c r="D114" s="18">
        <v>0</v>
      </c>
      <c r="E114" s="18">
        <v>0</v>
      </c>
      <c r="F114" s="18">
        <v>7.5235784936799996</v>
      </c>
      <c r="G114" s="18">
        <v>1.43682898453E-2</v>
      </c>
      <c r="H114" s="18">
        <v>7.5215458928661514</v>
      </c>
      <c r="I114" s="18">
        <v>1.4374990383984442E-2</v>
      </c>
      <c r="J114" s="18">
        <v>0</v>
      </c>
      <c r="K114" s="18">
        <v>0</v>
      </c>
      <c r="N114" t="s">
        <v>424</v>
      </c>
      <c r="O114" s="18">
        <v>0</v>
      </c>
      <c r="P114" s="18">
        <v>0</v>
      </c>
      <c r="Q114" s="18">
        <v>7.5235784936799996</v>
      </c>
      <c r="R114" s="18">
        <v>1.43682898453E-2</v>
      </c>
      <c r="S114" s="18">
        <v>7.5215458928661514</v>
      </c>
      <c r="T114" s="18">
        <v>1.4374990383984442E-2</v>
      </c>
      <c r="U114" s="18">
        <v>0</v>
      </c>
      <c r="V114" s="18">
        <v>0</v>
      </c>
    </row>
    <row r="115" spans="1:22">
      <c r="A115" t="s">
        <v>427</v>
      </c>
      <c r="B115" t="str">
        <f>VLOOKUP(A115,EEZ_carbon_flux_by_territory_bo!$B$4:$O$240,2,FALSE)</f>
        <v>LTU</v>
      </c>
      <c r="C115" t="str">
        <f>VLOOKUP(A115,EEZ_carbon_flux_by_territory_bo!$C$4:$F$240,4,FALSE)</f>
        <v>EU</v>
      </c>
      <c r="D115" s="18">
        <v>0</v>
      </c>
      <c r="E115" s="18">
        <v>0</v>
      </c>
      <c r="F115" s="18">
        <v>8.4707123332600012E-2</v>
      </c>
      <c r="G115" s="18">
        <v>3.5849082845100001E-3</v>
      </c>
      <c r="H115" s="18">
        <v>8.4707123332600012E-2</v>
      </c>
      <c r="I115" s="18">
        <v>3.5849082845100001E-3</v>
      </c>
      <c r="J115" s="18">
        <v>0</v>
      </c>
      <c r="K115" s="18">
        <v>0</v>
      </c>
      <c r="N115" t="s">
        <v>427</v>
      </c>
      <c r="O115" s="18">
        <v>0</v>
      </c>
      <c r="P115" s="18">
        <v>0</v>
      </c>
      <c r="Q115" s="18">
        <v>8.4707123332600012E-2</v>
      </c>
      <c r="R115" s="18">
        <v>3.5849082845100001E-3</v>
      </c>
      <c r="S115" s="18">
        <v>8.4707123332600012E-2</v>
      </c>
      <c r="T115" s="18">
        <v>3.5849082845100001E-3</v>
      </c>
      <c r="U115" s="18">
        <v>0</v>
      </c>
      <c r="V115" s="18">
        <v>0</v>
      </c>
    </row>
    <row r="116" spans="1:22">
      <c r="A116" t="s">
        <v>436</v>
      </c>
      <c r="B116" t="str">
        <f>VLOOKUP(A116,EEZ_carbon_flux_by_territory_bo!$B$4:$O$240,2,FALSE)</f>
        <v>MDV</v>
      </c>
      <c r="C116" t="str">
        <f>VLOOKUP(A116,EEZ_carbon_flux_by_territory_bo!$C$4:$F$240,4,FALSE)</f>
        <v>NA</v>
      </c>
      <c r="D116" s="18">
        <v>0</v>
      </c>
      <c r="E116" s="18">
        <v>0</v>
      </c>
      <c r="F116" s="18">
        <v>38.301069134499997</v>
      </c>
      <c r="G116" s="18">
        <v>1.6861793094100002E-2</v>
      </c>
      <c r="H116" s="18">
        <v>37.875533399312559</v>
      </c>
      <c r="I116" s="18">
        <v>9.3380038834792164E-2</v>
      </c>
      <c r="J116" s="18">
        <v>0</v>
      </c>
      <c r="K116" s="18">
        <v>0</v>
      </c>
      <c r="N116" t="s">
        <v>436</v>
      </c>
      <c r="O116" s="18">
        <v>0</v>
      </c>
      <c r="P116" s="18">
        <v>0</v>
      </c>
      <c r="Q116" s="18">
        <v>38.301069134499997</v>
      </c>
      <c r="R116" s="18">
        <v>1.6861793094100002E-2</v>
      </c>
      <c r="S116" s="18">
        <v>37.875533399312559</v>
      </c>
      <c r="T116" s="18">
        <v>9.3380038834792164E-2</v>
      </c>
      <c r="U116" s="18">
        <v>0</v>
      </c>
      <c r="V116" s="18">
        <v>0</v>
      </c>
    </row>
    <row r="117" spans="1:22">
      <c r="A117" t="s">
        <v>440</v>
      </c>
      <c r="B117" t="str">
        <f>VLOOKUP(A117,EEZ_carbon_flux_by_territory_bo!$B$4:$O$240,2,FALSE)</f>
        <v>MHL</v>
      </c>
      <c r="C117" t="str">
        <f>VLOOKUP(A117,EEZ_carbon_flux_by_territory_bo!$C$4:$F$240,4,FALSE)</f>
        <v>NA</v>
      </c>
      <c r="D117" s="18">
        <v>0</v>
      </c>
      <c r="E117" s="18">
        <v>0</v>
      </c>
      <c r="F117" s="18">
        <v>5.5710898905299997</v>
      </c>
      <c r="G117" s="18">
        <v>2.1532728071800001E-2</v>
      </c>
      <c r="H117" s="18">
        <v>5.4779367021898651</v>
      </c>
      <c r="I117" s="18">
        <v>2.9464568716839244E-2</v>
      </c>
      <c r="J117" s="18">
        <v>0</v>
      </c>
      <c r="K117" s="18">
        <v>0</v>
      </c>
      <c r="N117" t="s">
        <v>440</v>
      </c>
      <c r="O117" s="18">
        <v>0</v>
      </c>
      <c r="P117" s="18">
        <v>0</v>
      </c>
      <c r="Q117" s="18">
        <v>5.5710898905299997</v>
      </c>
      <c r="R117" s="18">
        <v>2.1532728071800001E-2</v>
      </c>
      <c r="S117" s="18">
        <v>5.4779367021898651</v>
      </c>
      <c r="T117" s="18">
        <v>2.9464568716839244E-2</v>
      </c>
      <c r="U117" s="18">
        <v>0</v>
      </c>
      <c r="V117" s="18">
        <v>0</v>
      </c>
    </row>
    <row r="118" spans="1:22">
      <c r="A118" t="s">
        <v>442</v>
      </c>
      <c r="B118" t="str">
        <f>VLOOKUP(A118,EEZ_carbon_flux_by_territory_bo!$B$4:$O$240,2,FALSE)</f>
        <v>MRT</v>
      </c>
      <c r="C118" t="str">
        <f>VLOOKUP(A118,EEZ_carbon_flux_by_territory_bo!$C$4:$F$240,4,FALSE)</f>
        <v>NA</v>
      </c>
      <c r="D118" s="18">
        <v>0</v>
      </c>
      <c r="E118" s="18">
        <v>0</v>
      </c>
      <c r="F118" s="18">
        <v>11.0161307302</v>
      </c>
      <c r="G118" s="18">
        <v>2.6602015287599999E-2</v>
      </c>
      <c r="H118" s="18">
        <v>11.016128306543463</v>
      </c>
      <c r="I118" s="18">
        <v>2.6602015289529098E-2</v>
      </c>
      <c r="J118" s="18">
        <v>0</v>
      </c>
      <c r="K118" s="18">
        <v>0</v>
      </c>
      <c r="N118" t="s">
        <v>442</v>
      </c>
      <c r="O118" s="18">
        <v>0</v>
      </c>
      <c r="P118" s="18">
        <v>0</v>
      </c>
      <c r="Q118" s="18">
        <v>11.0161307302</v>
      </c>
      <c r="R118" s="18">
        <v>2.6602015287599999E-2</v>
      </c>
      <c r="S118" s="18">
        <v>11.016128306543463</v>
      </c>
      <c r="T118" s="18">
        <v>2.6602015289529098E-2</v>
      </c>
      <c r="U118" s="18">
        <v>0</v>
      </c>
      <c r="V118" s="18">
        <v>0</v>
      </c>
    </row>
    <row r="119" spans="1:22">
      <c r="A119" t="s">
        <v>446</v>
      </c>
      <c r="B119" t="str">
        <f>VLOOKUP(A119,EEZ_carbon_flux_by_territory_bo!$B$4:$O$240,2,FALSE)</f>
        <v>MEX</v>
      </c>
      <c r="C119" t="str">
        <f>VLOOKUP(A119,EEZ_carbon_flux_by_territory_bo!$C$4:$F$240,4,FALSE)</f>
        <v>NA</v>
      </c>
      <c r="D119" s="18">
        <v>0</v>
      </c>
      <c r="E119" s="18">
        <v>0</v>
      </c>
      <c r="F119" s="18">
        <v>77.110797118899995</v>
      </c>
      <c r="G119" s="18">
        <v>2.4270146579599999E-2</v>
      </c>
      <c r="H119" s="18">
        <v>73.377814675263949</v>
      </c>
      <c r="I119" s="18">
        <v>0.41552620863652961</v>
      </c>
      <c r="J119" s="18">
        <v>0</v>
      </c>
      <c r="K119" s="18">
        <v>0</v>
      </c>
      <c r="N119" t="s">
        <v>446</v>
      </c>
      <c r="O119" s="18">
        <v>0</v>
      </c>
      <c r="P119" s="18">
        <v>0</v>
      </c>
      <c r="Q119" s="18">
        <v>77.110797118899995</v>
      </c>
      <c r="R119" s="18">
        <v>2.4270146579599999E-2</v>
      </c>
      <c r="S119" s="18">
        <v>73.377814675263949</v>
      </c>
      <c r="T119" s="18">
        <v>0.41552620863652961</v>
      </c>
      <c r="U119" s="18">
        <v>0</v>
      </c>
      <c r="V119" s="18">
        <v>0</v>
      </c>
    </row>
    <row r="120" spans="1:22">
      <c r="A120" t="s">
        <v>450</v>
      </c>
      <c r="B120" t="str">
        <f>VLOOKUP(A120,EEZ_carbon_flux_by_territory_bo!$B$4:$O$240,2,FALSE)</f>
        <v>MCO</v>
      </c>
      <c r="C120" t="str">
        <f>VLOOKUP(A120,EEZ_carbon_flux_by_territory_bo!$C$4:$F$240,4,FALSE)</f>
        <v>NA</v>
      </c>
      <c r="D120" s="18">
        <v>0</v>
      </c>
      <c r="E120" s="18">
        <v>0</v>
      </c>
      <c r="F120" s="18">
        <v>1.3129284976700001E-4</v>
      </c>
      <c r="G120" s="18">
        <v>0</v>
      </c>
      <c r="H120" s="18">
        <v>5.6770575923400008E-5</v>
      </c>
      <c r="I120" s="18">
        <v>1.609003639805E-5</v>
      </c>
      <c r="J120" s="18">
        <v>0</v>
      </c>
      <c r="K120" s="18">
        <v>0</v>
      </c>
      <c r="N120" t="s">
        <v>450</v>
      </c>
      <c r="O120" s="18">
        <v>0</v>
      </c>
      <c r="P120" s="18">
        <v>0</v>
      </c>
      <c r="Q120" s="18">
        <v>1.3129284976700001E-4</v>
      </c>
      <c r="R120" s="18">
        <v>0</v>
      </c>
      <c r="S120" s="18">
        <v>5.6770575923400008E-5</v>
      </c>
      <c r="T120" s="18">
        <v>1.609003639805E-5</v>
      </c>
      <c r="U120" s="18">
        <v>0</v>
      </c>
      <c r="V120" s="18">
        <v>0</v>
      </c>
    </row>
    <row r="121" spans="1:22">
      <c r="A121" t="s">
        <v>453</v>
      </c>
      <c r="B121" t="str">
        <f>VLOOKUP(A121,EEZ_carbon_flux_by_territory_bo!$B$4:$O$240,2,FALSE)</f>
        <v>MNE</v>
      </c>
      <c r="C121" t="str">
        <f>VLOOKUP(A121,EEZ_carbon_flux_by_territory_bo!$C$4:$F$240,4,FALSE)</f>
        <v>NA</v>
      </c>
      <c r="D121" s="18">
        <v>0</v>
      </c>
      <c r="E121" s="18">
        <v>0</v>
      </c>
      <c r="F121" s="18">
        <v>1.2693751505799999E-2</v>
      </c>
      <c r="G121" s="18">
        <v>1.0862018087500001E-3</v>
      </c>
      <c r="H121" s="18">
        <v>1.2408953605539189E-2</v>
      </c>
      <c r="I121" s="18">
        <v>1.0865454240354207E-3</v>
      </c>
      <c r="J121" s="18">
        <v>0</v>
      </c>
      <c r="K121" s="18">
        <v>0</v>
      </c>
      <c r="N121" t="s">
        <v>453</v>
      </c>
      <c r="O121" s="18">
        <v>0</v>
      </c>
      <c r="P121" s="18">
        <v>0</v>
      </c>
      <c r="Q121" s="18">
        <v>1.2693751505799999E-2</v>
      </c>
      <c r="R121" s="18">
        <v>1.0862018087500001E-3</v>
      </c>
      <c r="S121" s="18">
        <v>1.2408953605539189E-2</v>
      </c>
      <c r="T121" s="18">
        <v>1.0865454240354207E-3</v>
      </c>
      <c r="U121" s="18">
        <v>0</v>
      </c>
      <c r="V121" s="18">
        <v>0</v>
      </c>
    </row>
    <row r="122" spans="1:22">
      <c r="A122" t="s">
        <v>455</v>
      </c>
      <c r="B122" t="str">
        <f>VLOOKUP(A122,EEZ_carbon_flux_by_territory_bo!$B$4:$O$240,2,FALSE)</f>
        <v>MAR</v>
      </c>
      <c r="C122" t="str">
        <f>VLOOKUP(A122,EEZ_carbon_flux_by_territory_bo!$C$4:$F$240,4,FALSE)</f>
        <v>NA</v>
      </c>
      <c r="D122" s="18">
        <v>0</v>
      </c>
      <c r="E122" s="18">
        <v>0</v>
      </c>
      <c r="F122" s="18">
        <v>1.1524887239299999</v>
      </c>
      <c r="G122" s="18">
        <v>7.3991012066099999E-3</v>
      </c>
      <c r="H122" s="18">
        <v>1.1506986422465593</v>
      </c>
      <c r="I122" s="18">
        <v>7.4028837412574494E-3</v>
      </c>
      <c r="J122" s="18">
        <v>0</v>
      </c>
      <c r="K122" s="18">
        <v>0</v>
      </c>
      <c r="N122" t="s">
        <v>455</v>
      </c>
      <c r="O122" s="18">
        <v>0</v>
      </c>
      <c r="P122" s="18">
        <v>0</v>
      </c>
      <c r="Q122" s="18">
        <v>1.1524887239299999</v>
      </c>
      <c r="R122" s="18">
        <v>7.3991012066099999E-3</v>
      </c>
      <c r="S122" s="18">
        <v>1.1506986422465593</v>
      </c>
      <c r="T122" s="18">
        <v>7.4028837412574494E-3</v>
      </c>
      <c r="U122" s="18">
        <v>0</v>
      </c>
      <c r="V122" s="18">
        <v>0</v>
      </c>
    </row>
    <row r="123" spans="1:22">
      <c r="A123" t="s">
        <v>456</v>
      </c>
      <c r="B123" t="str">
        <f>VLOOKUP(A123,EEZ_carbon_flux_by_territory_bo!$B$4:$O$240,2,FALSE)</f>
        <v>MOZ</v>
      </c>
      <c r="C123" t="str">
        <f>VLOOKUP(A123,EEZ_carbon_flux_by_territory_bo!$C$4:$F$240,4,FALSE)</f>
        <v>NA</v>
      </c>
      <c r="D123" s="18">
        <v>0</v>
      </c>
      <c r="E123" s="18">
        <v>0</v>
      </c>
      <c r="F123" s="18">
        <v>0.90683826949500002</v>
      </c>
      <c r="G123" s="18">
        <v>1.1189902765299999E-2</v>
      </c>
      <c r="H123" s="18">
        <v>0.27193517528688804</v>
      </c>
      <c r="I123" s="18">
        <v>7.3663658014332306E-2</v>
      </c>
      <c r="J123" s="18">
        <v>0</v>
      </c>
      <c r="K123" s="18">
        <v>0</v>
      </c>
      <c r="N123" t="s">
        <v>456</v>
      </c>
      <c r="O123" s="18">
        <v>0</v>
      </c>
      <c r="P123" s="18">
        <v>0</v>
      </c>
      <c r="Q123" s="18">
        <v>0.90683826949500002</v>
      </c>
      <c r="R123" s="18">
        <v>1.1189902765299999E-2</v>
      </c>
      <c r="S123" s="18">
        <v>0.27193517528688804</v>
      </c>
      <c r="T123" s="18">
        <v>7.3663658014332306E-2</v>
      </c>
      <c r="U123" s="18">
        <v>0</v>
      </c>
      <c r="V123" s="18">
        <v>0</v>
      </c>
    </row>
    <row r="124" spans="1:22">
      <c r="A124" t="s">
        <v>459</v>
      </c>
      <c r="B124" t="str">
        <f>VLOOKUP(A124,EEZ_carbon_flux_by_territory_bo!$B$4:$O$240,2,FALSE)</f>
        <v>NRU</v>
      </c>
      <c r="C124" t="str">
        <f>VLOOKUP(A124,EEZ_carbon_flux_by_territory_bo!$C$4:$F$240,4,FALSE)</f>
        <v>NA</v>
      </c>
      <c r="D124" s="18">
        <v>0</v>
      </c>
      <c r="E124" s="18">
        <v>0</v>
      </c>
      <c r="F124" s="18">
        <v>10.4944483145</v>
      </c>
      <c r="G124" s="18">
        <v>9.1181124133500012E-3</v>
      </c>
      <c r="H124" s="18">
        <v>10.494443427190713</v>
      </c>
      <c r="I124" s="18">
        <v>9.11811243623558E-3</v>
      </c>
      <c r="J124" s="18">
        <v>0</v>
      </c>
      <c r="K124" s="18">
        <v>0</v>
      </c>
      <c r="N124" t="s">
        <v>459</v>
      </c>
      <c r="O124" s="18">
        <v>0</v>
      </c>
      <c r="P124" s="18">
        <v>0</v>
      </c>
      <c r="Q124" s="18">
        <v>10.4944483145</v>
      </c>
      <c r="R124" s="18">
        <v>9.1181124133500012E-3</v>
      </c>
      <c r="S124" s="18">
        <v>10.494443427190713</v>
      </c>
      <c r="T124" s="18">
        <v>9.11811243623558E-3</v>
      </c>
      <c r="U124" s="18">
        <v>0</v>
      </c>
      <c r="V124" s="18">
        <v>0</v>
      </c>
    </row>
    <row r="125" spans="1:22">
      <c r="A125" t="s">
        <v>466</v>
      </c>
      <c r="B125" t="str">
        <f>VLOOKUP(A125,EEZ_carbon_flux_by_territory_bo!$B$4:$O$240,2,FALSE)</f>
        <v>NIC</v>
      </c>
      <c r="C125" t="str">
        <f>VLOOKUP(A125,EEZ_carbon_flux_by_territory_bo!$C$4:$F$240,4,FALSE)</f>
        <v>NA</v>
      </c>
      <c r="D125" s="18">
        <v>0</v>
      </c>
      <c r="E125" s="18">
        <v>0</v>
      </c>
      <c r="F125" s="18">
        <v>23.2246867046</v>
      </c>
      <c r="G125" s="18">
        <v>4.3323935975400005E-2</v>
      </c>
      <c r="H125" s="18">
        <v>22.116386577938055</v>
      </c>
      <c r="I125" s="18">
        <v>0.21652779628089619</v>
      </c>
      <c r="J125" s="18">
        <v>0</v>
      </c>
      <c r="K125" s="18">
        <v>0</v>
      </c>
      <c r="N125" t="s">
        <v>466</v>
      </c>
      <c r="O125" s="18">
        <v>0</v>
      </c>
      <c r="P125" s="18">
        <v>0</v>
      </c>
      <c r="Q125" s="18">
        <v>23.2246867046</v>
      </c>
      <c r="R125" s="18">
        <v>4.3323935975400005E-2</v>
      </c>
      <c r="S125" s="18">
        <v>22.116386577938055</v>
      </c>
      <c r="T125" s="18">
        <v>0.21652779628089619</v>
      </c>
      <c r="U125" s="18">
        <v>0</v>
      </c>
      <c r="V125" s="18">
        <v>0</v>
      </c>
    </row>
    <row r="126" spans="1:22">
      <c r="A126" t="s">
        <v>469</v>
      </c>
      <c r="B126" t="str">
        <f>VLOOKUP(A126,EEZ_carbon_flux_by_territory_bo!$B$4:$O$240,2,FALSE)</f>
        <v>NGA</v>
      </c>
      <c r="C126" t="str">
        <f>VLOOKUP(A126,EEZ_carbon_flux_by_territory_bo!$C$4:$F$240,4,FALSE)</f>
        <v>NA</v>
      </c>
      <c r="D126" s="18">
        <v>0</v>
      </c>
      <c r="E126" s="18">
        <v>0</v>
      </c>
      <c r="F126" s="18">
        <v>3.6913319945</v>
      </c>
      <c r="G126" s="18">
        <v>1.6148360543199999E-2</v>
      </c>
      <c r="H126" s="18">
        <v>1.0365611599716997</v>
      </c>
      <c r="I126" s="18">
        <v>0.3672852780507822</v>
      </c>
      <c r="J126" s="18">
        <v>0</v>
      </c>
      <c r="K126" s="18">
        <v>0</v>
      </c>
      <c r="N126" t="s">
        <v>469</v>
      </c>
      <c r="O126" s="18">
        <v>0</v>
      </c>
      <c r="P126" s="18">
        <v>0</v>
      </c>
      <c r="Q126" s="18">
        <v>3.6913319945</v>
      </c>
      <c r="R126" s="18">
        <v>1.6148360543199999E-2</v>
      </c>
      <c r="S126" s="18">
        <v>1.0365611599716997</v>
      </c>
      <c r="T126" s="18">
        <v>0.3672852780507822</v>
      </c>
      <c r="U126" s="18">
        <v>0</v>
      </c>
      <c r="V126" s="18">
        <v>0</v>
      </c>
    </row>
    <row r="127" spans="1:22">
      <c r="A127" t="s">
        <v>474</v>
      </c>
      <c r="B127" t="str">
        <f>VLOOKUP(A127,EEZ_carbon_flux_by_territory_bo!$B$4:$O$240,2,FALSE)</f>
        <v>OMN</v>
      </c>
      <c r="C127" t="str">
        <f>VLOOKUP(A127,EEZ_carbon_flux_by_territory_bo!$C$4:$F$240,4,FALSE)</f>
        <v>NA</v>
      </c>
      <c r="D127" s="18">
        <v>0</v>
      </c>
      <c r="E127" s="18">
        <v>0</v>
      </c>
      <c r="F127" s="18">
        <v>68.369288723599993</v>
      </c>
      <c r="G127" s="18">
        <v>6.21429838315E-2</v>
      </c>
      <c r="H127" s="18">
        <v>68.368890269411011</v>
      </c>
      <c r="I127" s="18">
        <v>6.2143006151376814E-2</v>
      </c>
      <c r="J127" s="18">
        <v>0</v>
      </c>
      <c r="K127" s="18">
        <v>0</v>
      </c>
      <c r="N127" t="s">
        <v>474</v>
      </c>
      <c r="O127" s="18">
        <v>0</v>
      </c>
      <c r="P127" s="18">
        <v>0</v>
      </c>
      <c r="Q127" s="18">
        <v>68.369288723599993</v>
      </c>
      <c r="R127" s="18">
        <v>6.21429838315E-2</v>
      </c>
      <c r="S127" s="18">
        <v>68.368890269411011</v>
      </c>
      <c r="T127" s="18">
        <v>6.2143006151376814E-2</v>
      </c>
      <c r="U127" s="18">
        <v>0</v>
      </c>
      <c r="V127" s="18">
        <v>0</v>
      </c>
    </row>
    <row r="128" spans="1:22">
      <c r="A128" t="s">
        <v>489</v>
      </c>
      <c r="B128" t="str">
        <f>VLOOKUP(A128,EEZ_carbon_flux_by_territory_bo!$B$4:$O$240,2,FALSE)</f>
        <v>QAT</v>
      </c>
      <c r="C128" t="str">
        <f>VLOOKUP(A128,EEZ_carbon_flux_by_territory_bo!$C$4:$F$240,4,FALSE)</f>
        <v>NA</v>
      </c>
      <c r="D128" s="18">
        <v>0</v>
      </c>
      <c r="E128" s="18">
        <v>0</v>
      </c>
      <c r="F128" s="18">
        <v>0.51027365716899997</v>
      </c>
      <c r="G128" s="18">
        <v>1.40312200761E-2</v>
      </c>
      <c r="H128" s="18">
        <v>0.30689535094271891</v>
      </c>
      <c r="I128" s="18">
        <v>4.5960932194257821E-2</v>
      </c>
      <c r="J128" s="18">
        <v>0</v>
      </c>
      <c r="K128" s="18">
        <v>0</v>
      </c>
      <c r="N128" t="s">
        <v>489</v>
      </c>
      <c r="O128" s="18">
        <v>0</v>
      </c>
      <c r="P128" s="18">
        <v>0</v>
      </c>
      <c r="Q128" s="18">
        <v>0.51027365716899997</v>
      </c>
      <c r="R128" s="18">
        <v>1.40312200761E-2</v>
      </c>
      <c r="S128" s="18">
        <v>0.30689535094271891</v>
      </c>
      <c r="T128" s="18">
        <v>4.5960932194257821E-2</v>
      </c>
      <c r="U128" s="18">
        <v>0</v>
      </c>
      <c r="V128" s="18">
        <v>0</v>
      </c>
    </row>
    <row r="129" spans="1:22">
      <c r="A129" t="s">
        <v>587</v>
      </c>
      <c r="B129" t="str">
        <f>VLOOKUP(A129,EEZ_carbon_flux_by_territory_bo!$B$4:$O$240,2,FALSE)</f>
        <v>ESH</v>
      </c>
      <c r="C129" t="str">
        <f>VLOOKUP(A129,EEZ_carbon_flux_by_territory_bo!$C$4:$F$240,4,FALSE)</f>
        <v>NA</v>
      </c>
      <c r="D129" s="18">
        <v>0</v>
      </c>
      <c r="E129" s="18">
        <v>0</v>
      </c>
      <c r="F129" s="18">
        <v>24.486397175499999</v>
      </c>
      <c r="G129" s="18">
        <v>3.8897651060300006E-2</v>
      </c>
      <c r="H129" s="18">
        <v>24.486397175499999</v>
      </c>
      <c r="I129" s="18">
        <v>3.8897651060300006E-2</v>
      </c>
      <c r="J129" s="18">
        <v>0</v>
      </c>
      <c r="K129" s="18">
        <v>0</v>
      </c>
      <c r="N129" t="s">
        <v>587</v>
      </c>
      <c r="O129" s="18">
        <v>0</v>
      </c>
      <c r="P129" s="18">
        <v>0</v>
      </c>
      <c r="Q129" s="18">
        <v>24.486397175499999</v>
      </c>
      <c r="R129" s="18">
        <v>3.8897651060300006E-2</v>
      </c>
      <c r="S129" s="18">
        <v>24.486397175499999</v>
      </c>
      <c r="T129" s="18">
        <v>3.8897651060300006E-2</v>
      </c>
      <c r="U129" s="18">
        <v>0</v>
      </c>
      <c r="V129" s="18">
        <v>0</v>
      </c>
    </row>
    <row r="130" spans="1:22">
      <c r="A130" t="s">
        <v>534</v>
      </c>
      <c r="B130" t="str">
        <f>VLOOKUP(A130,EEZ_carbon_flux_by_territory_bo!$B$4:$O$240,2,FALSE)</f>
        <v>SDN</v>
      </c>
      <c r="C130" t="str">
        <f>VLOOKUP(A130,EEZ_carbon_flux_by_territory_bo!$C$4:$F$240,4,FALSE)</f>
        <v>NA</v>
      </c>
      <c r="D130" s="18">
        <v>0</v>
      </c>
      <c r="E130" s="18">
        <v>0</v>
      </c>
      <c r="F130" s="18">
        <v>5.2151840054900003</v>
      </c>
      <c r="G130" s="18">
        <v>4.1431281158199995E-2</v>
      </c>
      <c r="H130" s="18">
        <v>4.4290980162408191</v>
      </c>
      <c r="I130" s="18">
        <v>0.17460450698591518</v>
      </c>
      <c r="J130" s="18">
        <v>0</v>
      </c>
      <c r="K130" s="18">
        <v>0</v>
      </c>
      <c r="N130" t="s">
        <v>534</v>
      </c>
      <c r="O130" s="18">
        <v>0</v>
      </c>
      <c r="P130" s="18">
        <v>0</v>
      </c>
      <c r="Q130" s="18">
        <v>5.2151840054900003</v>
      </c>
      <c r="R130" s="18">
        <v>4.1431281158199995E-2</v>
      </c>
      <c r="S130" s="18">
        <v>4.4290980162408191</v>
      </c>
      <c r="T130" s="18">
        <v>0.17460450698591518</v>
      </c>
      <c r="U130" s="18">
        <v>0</v>
      </c>
      <c r="V130" s="18">
        <v>0</v>
      </c>
    </row>
    <row r="131" spans="1:22">
      <c r="A131" t="s">
        <v>578</v>
      </c>
      <c r="B131" t="str">
        <f>VLOOKUP(A131,EEZ_carbon_flux_by_territory_bo!$B$4:$O$240,2,FALSE)</f>
        <v>VEN</v>
      </c>
      <c r="C131" t="str">
        <f>VLOOKUP(A131,EEZ_carbon_flux_by_territory_bo!$C$4:$F$240,4,FALSE)</f>
        <v>NA</v>
      </c>
      <c r="D131" s="18">
        <v>0</v>
      </c>
      <c r="E131" s="18">
        <v>0</v>
      </c>
      <c r="F131" s="18">
        <v>33.061964645000003</v>
      </c>
      <c r="G131" s="18">
        <v>4.4329525400099996E-2</v>
      </c>
      <c r="H131" s="18">
        <v>32.249940330091903</v>
      </c>
      <c r="I131" s="18">
        <v>0.10172457759603047</v>
      </c>
      <c r="J131" s="18">
        <v>0</v>
      </c>
      <c r="K131" s="18">
        <v>0</v>
      </c>
      <c r="N131" t="s">
        <v>578</v>
      </c>
      <c r="O131" s="18">
        <v>0</v>
      </c>
      <c r="P131" s="18">
        <v>0</v>
      </c>
      <c r="Q131" s="18">
        <v>33.061964645000003</v>
      </c>
      <c r="R131" s="18">
        <v>4.4329525400099996E-2</v>
      </c>
      <c r="S131" s="18">
        <v>32.249940330091903</v>
      </c>
      <c r="T131" s="18">
        <v>0.10172457759603047</v>
      </c>
      <c r="U131" s="18">
        <v>0</v>
      </c>
      <c r="V131" s="18">
        <v>0</v>
      </c>
    </row>
    <row r="132" spans="1:22">
      <c r="A132" t="s">
        <v>475</v>
      </c>
      <c r="B132" t="str">
        <f>VLOOKUP(A132,EEZ_carbon_flux_by_territory_bo!$B$4:$O$240,2,FALSE)</f>
        <v>PAK</v>
      </c>
      <c r="C132" t="str">
        <f>VLOOKUP(A132,EEZ_carbon_flux_by_territory_bo!$C$4:$F$240,4,FALSE)</f>
        <v>NA</v>
      </c>
      <c r="D132" s="18">
        <v>0</v>
      </c>
      <c r="E132" s="18">
        <v>0</v>
      </c>
      <c r="F132" s="18">
        <v>18.830852263899999</v>
      </c>
      <c r="G132" s="18">
        <v>2.6264589645700002E-2</v>
      </c>
      <c r="H132" s="18">
        <v>18.742509463363437</v>
      </c>
      <c r="I132" s="18">
        <v>2.8743566177998697E-2</v>
      </c>
      <c r="J132" s="18">
        <v>0</v>
      </c>
      <c r="K132" s="18">
        <v>0</v>
      </c>
      <c r="N132" t="s">
        <v>475</v>
      </c>
      <c r="O132" s="18">
        <v>0</v>
      </c>
      <c r="P132" s="18">
        <v>0</v>
      </c>
      <c r="Q132" s="18">
        <v>18.830852263899999</v>
      </c>
      <c r="R132" s="18">
        <v>2.6264589645700002E-2</v>
      </c>
      <c r="S132" s="18">
        <v>18.742509463363437</v>
      </c>
      <c r="T132" s="18">
        <v>2.8743566177998697E-2</v>
      </c>
      <c r="U132" s="18">
        <v>0</v>
      </c>
      <c r="V132" s="18">
        <v>0</v>
      </c>
    </row>
    <row r="133" spans="1:22">
      <c r="A133" t="s">
        <v>477</v>
      </c>
      <c r="B133" t="str">
        <f>VLOOKUP(A133,EEZ_carbon_flux_by_territory_bo!$B$4:$O$240,2,FALSE)</f>
        <v>PSE</v>
      </c>
      <c r="C133" t="str">
        <f>VLOOKUP(A133,EEZ_carbon_flux_by_territory_bo!$C$4:$F$240,4,FALSE)</f>
        <v>NA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N133" t="s">
        <v>478</v>
      </c>
      <c r="O133" s="18">
        <v>0</v>
      </c>
      <c r="P133" s="18">
        <v>0</v>
      </c>
      <c r="Q133" s="18">
        <v>9.1273368445099994</v>
      </c>
      <c r="R133" s="18">
        <v>3.5878794485199997E-2</v>
      </c>
      <c r="S133" s="18">
        <v>8.5425299483111985</v>
      </c>
      <c r="T133" s="18">
        <v>8.5033438530171479E-2</v>
      </c>
      <c r="U133" s="18">
        <v>0</v>
      </c>
      <c r="V133" s="18">
        <v>0</v>
      </c>
    </row>
    <row r="134" spans="1:22">
      <c r="A134" t="s">
        <v>478</v>
      </c>
      <c r="B134" t="str">
        <f>VLOOKUP(A134,EEZ_carbon_flux_by_territory_bo!$B$4:$O$240,2,FALSE)</f>
        <v>PAN</v>
      </c>
      <c r="C134" t="str">
        <f>VLOOKUP(A134,EEZ_carbon_flux_by_territory_bo!$C$4:$F$240,4,FALSE)</f>
        <v>NA</v>
      </c>
      <c r="D134" s="18">
        <v>0</v>
      </c>
      <c r="E134" s="18">
        <v>0</v>
      </c>
      <c r="F134" s="18">
        <v>9.1273368445099994</v>
      </c>
      <c r="G134" s="18">
        <v>3.5878794485199997E-2</v>
      </c>
      <c r="H134" s="18">
        <v>8.5425299483111985</v>
      </c>
      <c r="I134" s="18">
        <v>8.5033438530171479E-2</v>
      </c>
      <c r="J134" s="18">
        <v>0</v>
      </c>
      <c r="K134" s="18">
        <v>0</v>
      </c>
      <c r="N134" t="s">
        <v>486</v>
      </c>
      <c r="O134" s="18">
        <v>0</v>
      </c>
      <c r="P134" s="18">
        <v>0</v>
      </c>
      <c r="Q134" s="18">
        <v>0.284316452956</v>
      </c>
      <c r="R134" s="18">
        <v>5.04537884529E-3</v>
      </c>
      <c r="S134" s="18">
        <v>0.2838494233828272</v>
      </c>
      <c r="T134" s="18">
        <v>5.0463863880398667E-3</v>
      </c>
      <c r="U134" s="18">
        <v>0</v>
      </c>
      <c r="V134" s="18">
        <v>0</v>
      </c>
    </row>
    <row r="135" spans="1:22">
      <c r="A135" t="s">
        <v>486</v>
      </c>
      <c r="B135" t="str">
        <f>VLOOKUP(A135,EEZ_carbon_flux_by_territory_bo!$B$4:$O$240,2,FALSE)</f>
        <v>POL</v>
      </c>
      <c r="C135" t="str">
        <f>VLOOKUP(A135,EEZ_carbon_flux_by_territory_bo!$C$4:$F$240,4,FALSE)</f>
        <v>EU</v>
      </c>
      <c r="D135" s="18">
        <v>0</v>
      </c>
      <c r="E135" s="18">
        <v>0</v>
      </c>
      <c r="F135" s="18">
        <v>0.284316452956</v>
      </c>
      <c r="G135" s="18">
        <v>5.04537884529E-3</v>
      </c>
      <c r="H135" s="18">
        <v>0.2838494233828272</v>
      </c>
      <c r="I135" s="18">
        <v>5.0463863880398667E-3</v>
      </c>
      <c r="J135" s="18">
        <v>0</v>
      </c>
      <c r="K135" s="18">
        <v>0</v>
      </c>
      <c r="N135" t="s">
        <v>502</v>
      </c>
      <c r="O135" s="18">
        <v>0</v>
      </c>
      <c r="P135" s="18">
        <v>0</v>
      </c>
      <c r="Q135" s="18">
        <v>1.61708265712E-2</v>
      </c>
      <c r="R135" s="18">
        <v>1.4758141239999999E-3</v>
      </c>
      <c r="S135" s="18">
        <v>5.4449459495370632E-3</v>
      </c>
      <c r="T135" s="18">
        <v>2.7294365922592803E-3</v>
      </c>
      <c r="U135" s="18">
        <v>0</v>
      </c>
      <c r="V135" s="18">
        <v>0</v>
      </c>
    </row>
    <row r="136" spans="1:22">
      <c r="A136" t="s">
        <v>502</v>
      </c>
      <c r="B136" t="str">
        <f>VLOOKUP(A136,EEZ_carbon_flux_by_territory_bo!$B$4:$O$240,2,FALSE)</f>
        <v>KNA</v>
      </c>
      <c r="C136" t="str">
        <f>VLOOKUP(A136,EEZ_carbon_flux_by_territory_bo!$C$4:$F$240,4,FALSE)</f>
        <v>NA</v>
      </c>
      <c r="D136" s="18">
        <v>0</v>
      </c>
      <c r="E136" s="18">
        <v>0</v>
      </c>
      <c r="F136" s="18">
        <v>1.61708265712E-2</v>
      </c>
      <c r="G136" s="18">
        <v>1.4758141239999999E-3</v>
      </c>
      <c r="H136" s="18">
        <v>5.4449459495370632E-3</v>
      </c>
      <c r="I136" s="18">
        <v>2.7294365922592803E-3</v>
      </c>
      <c r="J136" s="18">
        <v>0</v>
      </c>
      <c r="K136" s="18">
        <v>0</v>
      </c>
      <c r="N136" t="s">
        <v>503</v>
      </c>
      <c r="O136" s="18">
        <v>0</v>
      </c>
      <c r="P136" s="18">
        <v>0</v>
      </c>
      <c r="Q136" s="18">
        <v>0.34831043030300002</v>
      </c>
      <c r="R136" s="18">
        <v>1.4519358584999999E-2</v>
      </c>
      <c r="S136" s="18">
        <v>0.34689575740273093</v>
      </c>
      <c r="T136" s="18">
        <v>1.4521595193813189E-2</v>
      </c>
      <c r="U136" s="18">
        <v>0</v>
      </c>
      <c r="V136" s="18">
        <v>0</v>
      </c>
    </row>
    <row r="137" spans="1:22">
      <c r="A137" t="s">
        <v>503</v>
      </c>
      <c r="B137" t="str">
        <f>VLOOKUP(A137,EEZ_carbon_flux_by_territory_bo!$B$4:$O$240,2,FALSE)</f>
        <v>LCA</v>
      </c>
      <c r="C137" t="str">
        <f>VLOOKUP(A137,EEZ_carbon_flux_by_territory_bo!$C$4:$F$240,4,FALSE)</f>
        <v>NA</v>
      </c>
      <c r="D137" s="18">
        <v>0</v>
      </c>
      <c r="E137" s="18">
        <v>0</v>
      </c>
      <c r="F137" s="18">
        <v>0.34831043030300002</v>
      </c>
      <c r="G137" s="18">
        <v>1.4519358584999999E-2</v>
      </c>
      <c r="H137" s="18">
        <v>0.34689575740273093</v>
      </c>
      <c r="I137" s="18">
        <v>1.4521595193813189E-2</v>
      </c>
      <c r="J137" s="18">
        <v>0</v>
      </c>
      <c r="K137" s="18">
        <v>0</v>
      </c>
      <c r="N137" t="s">
        <v>508</v>
      </c>
      <c r="O137" s="18">
        <v>0</v>
      </c>
      <c r="P137" s="18">
        <v>0</v>
      </c>
      <c r="Q137" s="18">
        <v>1.6513443936900001</v>
      </c>
      <c r="R137" s="18">
        <v>1.87961119204E-2</v>
      </c>
      <c r="S137" s="18">
        <v>1.6512630651783216</v>
      </c>
      <c r="T137" s="18">
        <v>1.8796114994689569E-2</v>
      </c>
      <c r="U137" s="18">
        <v>0</v>
      </c>
      <c r="V137" s="18">
        <v>0</v>
      </c>
    </row>
    <row r="138" spans="1:22">
      <c r="A138" t="s">
        <v>508</v>
      </c>
      <c r="B138" t="str">
        <f>VLOOKUP(A138,EEZ_carbon_flux_by_territory_bo!$B$4:$O$240,2,FALSE)</f>
        <v>VCT</v>
      </c>
      <c r="C138" t="str">
        <f>VLOOKUP(A138,EEZ_carbon_flux_by_territory_bo!$C$4:$F$240,4,FALSE)</f>
        <v>NA</v>
      </c>
      <c r="D138" s="18">
        <v>0</v>
      </c>
      <c r="E138" s="18">
        <v>0</v>
      </c>
      <c r="F138" s="18">
        <v>1.6513443936900001</v>
      </c>
      <c r="G138" s="18">
        <v>1.87961119204E-2</v>
      </c>
      <c r="H138" s="18">
        <v>1.6512630651783216</v>
      </c>
      <c r="I138" s="18">
        <v>1.8796114994689569E-2</v>
      </c>
      <c r="J138" s="18">
        <v>0</v>
      </c>
      <c r="K138" s="18">
        <v>0</v>
      </c>
      <c r="N138" t="s">
        <v>513</v>
      </c>
      <c r="O138" s="18">
        <v>0</v>
      </c>
      <c r="P138" s="18">
        <v>0</v>
      </c>
      <c r="Q138" s="18">
        <v>12.7488782615</v>
      </c>
      <c r="R138" s="18">
        <v>3.8536903617899999E-2</v>
      </c>
      <c r="S138" s="18">
        <v>9.0252339719706267</v>
      </c>
      <c r="T138" s="18">
        <v>0.80184802772242536</v>
      </c>
      <c r="U138" s="18">
        <v>0</v>
      </c>
      <c r="V138" s="18">
        <v>0</v>
      </c>
    </row>
    <row r="139" spans="1:22">
      <c r="A139" t="s">
        <v>513</v>
      </c>
      <c r="B139" t="str">
        <f>VLOOKUP(A139,EEZ_carbon_flux_by_territory_bo!$B$4:$O$240,2,FALSE)</f>
        <v>SAU</v>
      </c>
      <c r="C139" t="str">
        <f>VLOOKUP(A139,EEZ_carbon_flux_by_territory_bo!$C$4:$F$240,4,FALSE)</f>
        <v>NA</v>
      </c>
      <c r="D139" s="18">
        <v>0</v>
      </c>
      <c r="E139" s="18">
        <v>0</v>
      </c>
      <c r="F139" s="18">
        <v>12.7488782615</v>
      </c>
      <c r="G139" s="18">
        <v>3.8536903617899999E-2</v>
      </c>
      <c r="H139" s="18">
        <v>9.0252339719706267</v>
      </c>
      <c r="I139" s="18">
        <v>0.80184802772242536</v>
      </c>
      <c r="J139" s="18">
        <v>0</v>
      </c>
      <c r="K139" s="18">
        <v>0</v>
      </c>
      <c r="N139" t="s">
        <v>517</v>
      </c>
      <c r="O139" s="18">
        <v>0</v>
      </c>
      <c r="P139" s="18">
        <v>0</v>
      </c>
      <c r="Q139" s="18">
        <v>142.06608155999999</v>
      </c>
      <c r="R139" s="18">
        <v>4.5703559953499999E-2</v>
      </c>
      <c r="S139" s="18">
        <v>142.06417760477481</v>
      </c>
      <c r="T139" s="18">
        <v>4.5704252880238258E-2</v>
      </c>
      <c r="U139" s="18">
        <v>0</v>
      </c>
      <c r="V139" s="18">
        <v>0</v>
      </c>
    </row>
    <row r="140" spans="1:22">
      <c r="A140" t="s">
        <v>517</v>
      </c>
      <c r="B140" t="str">
        <f>VLOOKUP(A140,EEZ_carbon_flux_by_territory_bo!$B$4:$O$240,2,FALSE)</f>
        <v>SYC</v>
      </c>
      <c r="C140" t="str">
        <f>VLOOKUP(A140,EEZ_carbon_flux_by_territory_bo!$C$4:$F$240,4,FALSE)</f>
        <v>NA</v>
      </c>
      <c r="D140" s="18">
        <v>0</v>
      </c>
      <c r="E140" s="18">
        <v>0</v>
      </c>
      <c r="F140" s="18">
        <v>142.06608155999999</v>
      </c>
      <c r="G140" s="18">
        <v>4.5703559953499999E-2</v>
      </c>
      <c r="H140" s="18">
        <v>142.06417760477481</v>
      </c>
      <c r="I140" s="18">
        <v>4.5704252880238258E-2</v>
      </c>
      <c r="J140" s="18">
        <v>0</v>
      </c>
      <c r="K140" s="18">
        <v>0</v>
      </c>
      <c r="N140" t="s">
        <v>518</v>
      </c>
      <c r="O140" s="18">
        <v>0</v>
      </c>
      <c r="P140" s="18">
        <v>0</v>
      </c>
      <c r="Q140" s="18">
        <v>2.46234626707</v>
      </c>
      <c r="R140" s="18">
        <v>1.22395364658E-2</v>
      </c>
      <c r="S140" s="18">
        <v>1.43410942287106</v>
      </c>
      <c r="T140" s="18">
        <v>0.17246471331523583</v>
      </c>
      <c r="U140" s="18">
        <v>0</v>
      </c>
      <c r="V140" s="18">
        <v>0</v>
      </c>
    </row>
    <row r="141" spans="1:22">
      <c r="A141" t="s">
        <v>518</v>
      </c>
      <c r="B141" t="str">
        <f>VLOOKUP(A141,EEZ_carbon_flux_by_territory_bo!$B$4:$O$240,2,FALSE)</f>
        <v>SLE</v>
      </c>
      <c r="C141" t="str">
        <f>VLOOKUP(A141,EEZ_carbon_flux_by_territory_bo!$C$4:$F$240,4,FALSE)</f>
        <v>NA</v>
      </c>
      <c r="D141" s="18">
        <v>0</v>
      </c>
      <c r="E141" s="18">
        <v>0</v>
      </c>
      <c r="F141" s="18">
        <v>2.46234626707</v>
      </c>
      <c r="G141" s="18">
        <v>1.22395364658E-2</v>
      </c>
      <c r="H141" s="18">
        <v>1.43410942287106</v>
      </c>
      <c r="I141" s="18">
        <v>0.17246471331523583</v>
      </c>
      <c r="J141" s="18">
        <v>0</v>
      </c>
      <c r="K141" s="18">
        <v>0</v>
      </c>
      <c r="N141" t="s">
        <v>527</v>
      </c>
      <c r="O141" s="18">
        <v>0</v>
      </c>
      <c r="P141" s="18">
        <v>0</v>
      </c>
      <c r="Q141" s="18">
        <v>113.567144341</v>
      </c>
      <c r="R141" s="18">
        <v>9.8485430612899993E-2</v>
      </c>
      <c r="S141" s="18">
        <v>113.5634317940516</v>
      </c>
      <c r="T141" s="18">
        <v>9.8486653246719499E-2</v>
      </c>
      <c r="U141" s="18">
        <v>0</v>
      </c>
      <c r="V141" s="18">
        <v>0</v>
      </c>
    </row>
    <row r="142" spans="1:22">
      <c r="A142" t="s">
        <v>527</v>
      </c>
      <c r="B142" t="str">
        <f>VLOOKUP(A142,EEZ_carbon_flux_by_territory_bo!$B$4:$O$240,2,FALSE)</f>
        <v>SOM</v>
      </c>
      <c r="C142" t="str">
        <f>VLOOKUP(A142,EEZ_carbon_flux_by_territory_bo!$C$4:$F$240,4,FALSE)</f>
        <v>NA</v>
      </c>
      <c r="D142" s="18">
        <v>0</v>
      </c>
      <c r="E142" s="18">
        <v>0</v>
      </c>
      <c r="F142" s="18">
        <v>113.567144341</v>
      </c>
      <c r="G142" s="18">
        <v>9.8485430612899993E-2</v>
      </c>
      <c r="H142" s="18">
        <v>113.5634317940516</v>
      </c>
      <c r="I142" s="18">
        <v>9.8486653246719499E-2</v>
      </c>
      <c r="J142" s="18">
        <v>0</v>
      </c>
      <c r="K142" s="18">
        <v>0</v>
      </c>
      <c r="N142" t="s">
        <v>533</v>
      </c>
      <c r="O142" s="18">
        <v>0</v>
      </c>
      <c r="P142" s="18">
        <v>0</v>
      </c>
      <c r="Q142" s="18">
        <v>39.687718537000002</v>
      </c>
      <c r="R142" s="18">
        <v>1.9641231294799999E-2</v>
      </c>
      <c r="S142" s="18">
        <v>39.142150169917024</v>
      </c>
      <c r="T142" s="18">
        <v>0.11154692218220325</v>
      </c>
      <c r="U142" s="18">
        <v>0</v>
      </c>
      <c r="V142" s="18">
        <v>0</v>
      </c>
    </row>
    <row r="143" spans="1:22">
      <c r="A143" t="s">
        <v>533</v>
      </c>
      <c r="B143" t="str">
        <f>VLOOKUP(A143,EEZ_carbon_flux_by_territory_bo!$B$4:$O$240,2,FALSE)</f>
        <v>LKA</v>
      </c>
      <c r="C143" t="str">
        <f>VLOOKUP(A143,EEZ_carbon_flux_by_territory_bo!$C$4:$F$240,4,FALSE)</f>
        <v>NA</v>
      </c>
      <c r="D143" s="18">
        <v>0</v>
      </c>
      <c r="E143" s="18">
        <v>0</v>
      </c>
      <c r="F143" s="18">
        <v>39.687718537000002</v>
      </c>
      <c r="G143" s="18">
        <v>1.9641231294799999E-2</v>
      </c>
      <c r="H143" s="18">
        <v>39.142150169917024</v>
      </c>
      <c r="I143" s="18">
        <v>0.11154692218220325</v>
      </c>
      <c r="J143" s="18">
        <v>0</v>
      </c>
      <c r="K143" s="18">
        <v>0</v>
      </c>
      <c r="N143" t="s">
        <v>535</v>
      </c>
      <c r="O143" s="18">
        <v>0</v>
      </c>
      <c r="P143" s="18">
        <v>0</v>
      </c>
      <c r="Q143" s="18">
        <v>7.7425045180099996</v>
      </c>
      <c r="R143" s="18">
        <v>1.95281954292E-2</v>
      </c>
      <c r="S143" s="18">
        <v>7.6123735410616638</v>
      </c>
      <c r="T143" s="18">
        <v>2.6023689664190344E-2</v>
      </c>
      <c r="U143" s="18">
        <v>0</v>
      </c>
      <c r="V143" s="18">
        <v>0</v>
      </c>
    </row>
    <row r="144" spans="1:22">
      <c r="A144" t="s">
        <v>535</v>
      </c>
      <c r="B144" t="str">
        <f>VLOOKUP(A144,EEZ_carbon_flux_by_territory_bo!$B$4:$O$240,2,FALSE)</f>
        <v>SUR</v>
      </c>
      <c r="C144" t="str">
        <f>VLOOKUP(A144,EEZ_carbon_flux_by_territory_bo!$C$4:$F$240,4,FALSE)</f>
        <v>NA</v>
      </c>
      <c r="D144" s="18">
        <v>0</v>
      </c>
      <c r="E144" s="18">
        <v>0</v>
      </c>
      <c r="F144" s="18">
        <v>7.7425045180099996</v>
      </c>
      <c r="G144" s="18">
        <v>1.95281954292E-2</v>
      </c>
      <c r="H144" s="18">
        <v>7.6123735410616638</v>
      </c>
      <c r="I144" s="18">
        <v>2.6023689664190344E-2</v>
      </c>
      <c r="J144" s="18">
        <v>0</v>
      </c>
      <c r="K144" s="18">
        <v>0</v>
      </c>
      <c r="N144" t="s">
        <v>538</v>
      </c>
      <c r="O144" s="18">
        <v>0</v>
      </c>
      <c r="P144" s="18">
        <v>0</v>
      </c>
      <c r="Q144" s="18">
        <v>0.72994311241800003</v>
      </c>
      <c r="R144" s="18">
        <v>6.6601702090200001E-3</v>
      </c>
      <c r="S144" s="18">
        <v>0.71050381423544962</v>
      </c>
      <c r="T144" s="18">
        <v>6.9047774605847543E-3</v>
      </c>
      <c r="U144" s="18">
        <v>0</v>
      </c>
      <c r="V144" s="18">
        <v>0</v>
      </c>
    </row>
    <row r="145" spans="1:22">
      <c r="A145" t="s">
        <v>538</v>
      </c>
      <c r="B145" t="str">
        <f>VLOOKUP(A145,EEZ_carbon_flux_by_territory_bo!$B$4:$O$240,2,FALSE)</f>
        <v>SWE</v>
      </c>
      <c r="C145" t="str">
        <f>VLOOKUP(A145,EEZ_carbon_flux_by_territory_bo!$C$4:$F$240,4,FALSE)</f>
        <v>EU</v>
      </c>
      <c r="D145" s="18">
        <v>0</v>
      </c>
      <c r="E145" s="18">
        <v>0</v>
      </c>
      <c r="F145" s="18">
        <v>0.72994311241800003</v>
      </c>
      <c r="G145" s="18">
        <v>6.6601702090200001E-3</v>
      </c>
      <c r="H145" s="18">
        <v>0.71050381423544962</v>
      </c>
      <c r="I145" s="18">
        <v>6.9047774605847543E-3</v>
      </c>
      <c r="J145" s="18">
        <v>0</v>
      </c>
      <c r="K145" s="18">
        <v>0</v>
      </c>
      <c r="N145" t="s">
        <v>541</v>
      </c>
      <c r="O145" s="18">
        <v>0</v>
      </c>
      <c r="P145" s="18">
        <v>0</v>
      </c>
      <c r="Q145" s="18">
        <v>0.36384940541400002</v>
      </c>
      <c r="R145" s="18">
        <v>1.7699693007999999E-2</v>
      </c>
      <c r="S145" s="18">
        <v>0.36384940541400002</v>
      </c>
      <c r="T145" s="18">
        <v>1.7699693007999999E-2</v>
      </c>
      <c r="U145" s="18">
        <v>0</v>
      </c>
      <c r="V145" s="18">
        <v>0</v>
      </c>
    </row>
    <row r="146" spans="1:22">
      <c r="A146" t="s">
        <v>541</v>
      </c>
      <c r="B146" t="str">
        <f>VLOOKUP(A146,EEZ_carbon_flux_by_territory_bo!$B$4:$O$240,2,FALSE)</f>
        <v>SYR</v>
      </c>
      <c r="C146" t="str">
        <f>VLOOKUP(A146,EEZ_carbon_flux_by_territory_bo!$C$4:$F$240,4,FALSE)</f>
        <v>NA</v>
      </c>
      <c r="D146" s="18">
        <v>0</v>
      </c>
      <c r="E146" s="18">
        <v>0</v>
      </c>
      <c r="F146" s="18">
        <v>0.36384940541400002</v>
      </c>
      <c r="G146" s="18">
        <v>1.7699693007999999E-2</v>
      </c>
      <c r="H146" s="18">
        <v>0.36384940541400002</v>
      </c>
      <c r="I146" s="18">
        <v>1.7699693007999999E-2</v>
      </c>
      <c r="J146" s="18">
        <v>0</v>
      </c>
      <c r="K146" s="18">
        <v>0</v>
      </c>
      <c r="N146" t="s">
        <v>547</v>
      </c>
      <c r="O146" s="18">
        <v>0</v>
      </c>
      <c r="P146" s="18">
        <v>0</v>
      </c>
      <c r="Q146" s="18">
        <v>13.7569683538</v>
      </c>
      <c r="R146" s="18">
        <v>2.9656126654099998E-2</v>
      </c>
      <c r="S146" s="18">
        <v>13.577227401024006</v>
      </c>
      <c r="T146" s="18">
        <v>3.7379854498079484E-2</v>
      </c>
      <c r="U146" s="18">
        <v>0</v>
      </c>
      <c r="V146" s="18">
        <v>0</v>
      </c>
    </row>
    <row r="147" spans="1:22">
      <c r="A147" t="s">
        <v>547</v>
      </c>
      <c r="B147" t="str">
        <f>VLOOKUP(A147,EEZ_carbon_flux_by_territory_bo!$B$4:$O$240,2,FALSE)</f>
        <v>TZA</v>
      </c>
      <c r="C147" t="str">
        <f>VLOOKUP(A147,EEZ_carbon_flux_by_territory_bo!$C$4:$F$240,4,FALSE)</f>
        <v>NA</v>
      </c>
      <c r="D147" s="18">
        <v>0</v>
      </c>
      <c r="E147" s="18">
        <v>0</v>
      </c>
      <c r="F147" s="18">
        <v>13.7569683538</v>
      </c>
      <c r="G147" s="18">
        <v>2.9656126654099998E-2</v>
      </c>
      <c r="H147" s="18">
        <v>13.577227401024006</v>
      </c>
      <c r="I147" s="18">
        <v>3.7379854498079484E-2</v>
      </c>
      <c r="J147" s="18">
        <v>0</v>
      </c>
      <c r="K147" s="18">
        <v>0</v>
      </c>
      <c r="N147" t="s">
        <v>548</v>
      </c>
      <c r="O147" s="18">
        <v>0</v>
      </c>
      <c r="P147" s="18">
        <v>0</v>
      </c>
      <c r="Q147" s="18">
        <v>1.3596706760399999</v>
      </c>
      <c r="R147" s="18">
        <v>7.4214730712399996E-3</v>
      </c>
      <c r="S147" s="18">
        <v>0.61010897043659984</v>
      </c>
      <c r="T147" s="18">
        <v>8.9937318335769442E-2</v>
      </c>
      <c r="U147" s="18">
        <v>0</v>
      </c>
      <c r="V147" s="18">
        <v>0</v>
      </c>
    </row>
    <row r="148" spans="1:22">
      <c r="A148" t="s">
        <v>548</v>
      </c>
      <c r="B148" t="str">
        <f>VLOOKUP(A148,EEZ_carbon_flux_by_territory_bo!$B$4:$O$240,2,FALSE)</f>
        <v>THA</v>
      </c>
      <c r="C148" t="str">
        <f>VLOOKUP(A148,EEZ_carbon_flux_by_territory_bo!$C$4:$F$240,4,FALSE)</f>
        <v>NA</v>
      </c>
      <c r="D148" s="18">
        <v>0</v>
      </c>
      <c r="E148" s="18">
        <v>0</v>
      </c>
      <c r="F148" s="18">
        <v>1.3596706760399999</v>
      </c>
      <c r="G148" s="18">
        <v>7.4214730712399996E-3</v>
      </c>
      <c r="H148" s="18">
        <v>0.61010897043659984</v>
      </c>
      <c r="I148" s="18">
        <v>8.9937318335769442E-2</v>
      </c>
      <c r="J148" s="18">
        <v>0</v>
      </c>
      <c r="K148" s="18">
        <v>0</v>
      </c>
      <c r="N148" t="s">
        <v>551</v>
      </c>
      <c r="O148" s="18">
        <v>0</v>
      </c>
      <c r="P148" s="18">
        <v>0</v>
      </c>
      <c r="Q148" s="18">
        <v>0.51699042661200001</v>
      </c>
      <c r="R148" s="18">
        <v>1.1280833507600001E-2</v>
      </c>
      <c r="S148" s="18">
        <v>0.4827369067055744</v>
      </c>
      <c r="T148" s="18">
        <v>1.3371558886175802E-2</v>
      </c>
      <c r="U148" s="18">
        <v>0</v>
      </c>
      <c r="V148" s="18">
        <v>0</v>
      </c>
    </row>
    <row r="149" spans="1:22">
      <c r="A149" t="s">
        <v>551</v>
      </c>
      <c r="B149" t="str">
        <f>VLOOKUP(A149,EEZ_carbon_flux_by_territory_bo!$B$4:$O$240,2,FALSE)</f>
        <v>TGO</v>
      </c>
      <c r="C149" t="str">
        <f>VLOOKUP(A149,EEZ_carbon_flux_by_territory_bo!$C$4:$F$240,4,FALSE)</f>
        <v>NA</v>
      </c>
      <c r="D149" s="18">
        <v>0</v>
      </c>
      <c r="E149" s="18">
        <v>0</v>
      </c>
      <c r="F149" s="18">
        <v>0.51699042661200001</v>
      </c>
      <c r="G149" s="18">
        <v>1.1280833507600001E-2</v>
      </c>
      <c r="H149" s="18">
        <v>0.4827369067055744</v>
      </c>
      <c r="I149" s="18">
        <v>1.3371558886175802E-2</v>
      </c>
      <c r="J149" s="18">
        <v>0</v>
      </c>
      <c r="K149" s="18">
        <v>0</v>
      </c>
      <c r="N149" t="s">
        <v>554</v>
      </c>
      <c r="O149" s="18">
        <v>0</v>
      </c>
      <c r="P149" s="18">
        <v>0</v>
      </c>
      <c r="Q149" s="18">
        <v>4.1993883716599996</v>
      </c>
      <c r="R149" s="18">
        <v>2.5094572927900002E-2</v>
      </c>
      <c r="S149" s="18">
        <v>4.1881101695475387</v>
      </c>
      <c r="T149" s="18">
        <v>2.5137314850083019E-2</v>
      </c>
      <c r="U149" s="18">
        <v>0</v>
      </c>
      <c r="V149" s="18">
        <v>0</v>
      </c>
    </row>
    <row r="150" spans="1:22">
      <c r="A150" t="s">
        <v>554</v>
      </c>
      <c r="B150" t="str">
        <f>VLOOKUP(A150,EEZ_carbon_flux_by_territory_bo!$B$4:$O$240,2,FALSE)</f>
        <v>TTO</v>
      </c>
      <c r="C150" t="str">
        <f>VLOOKUP(A150,EEZ_carbon_flux_by_territory_bo!$C$4:$F$240,4,FALSE)</f>
        <v>NA</v>
      </c>
      <c r="D150" s="18">
        <v>0</v>
      </c>
      <c r="E150" s="18">
        <v>0</v>
      </c>
      <c r="F150" s="18">
        <v>4.1993883716599996</v>
      </c>
      <c r="G150" s="18">
        <v>2.5094572927900002E-2</v>
      </c>
      <c r="H150" s="18">
        <v>4.1881101695475387</v>
      </c>
      <c r="I150" s="18">
        <v>2.5137314850083019E-2</v>
      </c>
      <c r="J150" s="18">
        <v>0</v>
      </c>
      <c r="K150" s="18">
        <v>0</v>
      </c>
      <c r="N150" t="s">
        <v>588</v>
      </c>
      <c r="O150" s="18">
        <v>0</v>
      </c>
      <c r="P150" s="18">
        <v>0</v>
      </c>
      <c r="Q150" s="18">
        <v>113.467853428</v>
      </c>
      <c r="R150" s="18">
        <v>0.12856101998200001</v>
      </c>
      <c r="S150" s="18">
        <v>112.50055664908507</v>
      </c>
      <c r="T150" s="18">
        <v>0.24490344990796226</v>
      </c>
      <c r="U150" s="18">
        <v>0</v>
      </c>
      <c r="V150" s="18">
        <v>0</v>
      </c>
    </row>
    <row r="151" spans="1:22">
      <c r="A151" t="s">
        <v>588</v>
      </c>
      <c r="B151" t="str">
        <f>VLOOKUP(A151,EEZ_carbon_flux_by_territory_bo!$B$4:$O$240,2,FALSE)</f>
        <v>YEM</v>
      </c>
      <c r="C151" t="str">
        <f>VLOOKUP(A151,EEZ_carbon_flux_by_territory_bo!$C$4:$F$240,4,FALSE)</f>
        <v>NA</v>
      </c>
      <c r="D151" s="18">
        <v>0</v>
      </c>
      <c r="E151" s="18">
        <v>0</v>
      </c>
      <c r="F151" s="18">
        <v>113.467853428</v>
      </c>
      <c r="G151" s="18">
        <v>0.12856101998200001</v>
      </c>
      <c r="H151" s="18">
        <v>112.50055664908507</v>
      </c>
      <c r="I151" s="18">
        <v>0.24490344990796226</v>
      </c>
      <c r="J151" s="18">
        <v>0</v>
      </c>
      <c r="K151" s="18">
        <v>0</v>
      </c>
    </row>
  </sheetData>
  <autoFilter ref="A3:K3" xr:uid="{C7530D7E-AC47-44B9-A6EE-4B972D5D8E32}">
    <sortState ref="A4:K151">
      <sortCondition ref="D3"/>
    </sortState>
  </autoFilter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40"/>
  <sheetViews>
    <sheetView workbookViewId="0">
      <selection activeCell="C4" sqref="C4"/>
    </sheetView>
  </sheetViews>
  <sheetFormatPr baseColWidth="10" defaultRowHeight="15"/>
  <cols>
    <col min="7" max="9" width="13.7109375" customWidth="1"/>
    <col min="10" max="14" width="16.42578125" customWidth="1"/>
  </cols>
  <sheetData>
    <row r="1" spans="1:21">
      <c r="A1">
        <f>COUNTA(A4:A240)</f>
        <v>237</v>
      </c>
      <c r="C1">
        <f>COUNTIF(C4:C240,"NA")</f>
        <v>12</v>
      </c>
      <c r="D1">
        <f>SUM(D4:D240)</f>
        <v>67</v>
      </c>
      <c r="G1">
        <f>SUM(G4:G240)/10^15</f>
        <v>-1.6263217186381771</v>
      </c>
      <c r="I1" s="10">
        <f>(SUM(I4:I240)/10^3)^0.5</f>
        <v>1.3797483757518965E-2</v>
      </c>
      <c r="J1">
        <f>SUM(J4:J240)/10^3</f>
        <v>-9.547976494608626E-2</v>
      </c>
      <c r="L1">
        <f>SUM(L4:L240)/10^3</f>
        <v>-1.721801483584263</v>
      </c>
      <c r="N1" s="10">
        <f>(SUM(N4:N240)/10^3)^0.5</f>
        <v>8.617520818437234E-2</v>
      </c>
      <c r="P1">
        <f>SUM(P4:P240)</f>
        <v>109</v>
      </c>
      <c r="Q1">
        <f>SUM(Q4:Q240)</f>
        <v>128</v>
      </c>
      <c r="R1">
        <f>SUM(R4:R240)/10^3</f>
        <v>-4.7378504668396237</v>
      </c>
      <c r="S1" s="10">
        <f>SUM(S4:S240)/10^3^0.5</f>
        <v>1.6068799425240287E-3</v>
      </c>
      <c r="T1">
        <f>SUM(T4:T240)/10^3</f>
        <v>3.0160489832553594</v>
      </c>
      <c r="U1" s="10">
        <f>SUM(U4:U240)/10^3^0.5</f>
        <v>8.3582453855874483E-2</v>
      </c>
    </row>
    <row r="2" spans="1:21">
      <c r="G2" t="s">
        <v>644</v>
      </c>
      <c r="H2">
        <f>G4/10^12</f>
        <v>78.813251746099994</v>
      </c>
      <c r="J2" t="s">
        <v>645</v>
      </c>
      <c r="L2" t="s">
        <v>645</v>
      </c>
    </row>
    <row r="3" spans="1:21">
      <c r="A3" t="s">
        <v>0</v>
      </c>
      <c r="B3" t="s">
        <v>595</v>
      </c>
      <c r="C3" t="s">
        <v>596</v>
      </c>
      <c r="D3" t="s">
        <v>603</v>
      </c>
      <c r="E3" t="s">
        <v>653</v>
      </c>
      <c r="F3" t="s">
        <v>656</v>
      </c>
      <c r="G3" t="s">
        <v>1</v>
      </c>
      <c r="H3" t="s">
        <v>657</v>
      </c>
      <c r="I3" t="s">
        <v>659</v>
      </c>
      <c r="J3" t="s">
        <v>643</v>
      </c>
      <c r="K3" t="s">
        <v>657</v>
      </c>
      <c r="L3" t="s">
        <v>646</v>
      </c>
      <c r="M3" t="s">
        <v>657</v>
      </c>
      <c r="N3" t="s">
        <v>661</v>
      </c>
    </row>
    <row r="4" spans="1:21">
      <c r="A4" t="s">
        <v>253</v>
      </c>
      <c r="B4" t="s">
        <v>597</v>
      </c>
      <c r="C4" t="s">
        <v>597</v>
      </c>
      <c r="D4">
        <f>IF(AND(B4&lt;&gt;C4,C4&lt;&gt;"NA"),1,0)</f>
        <v>0</v>
      </c>
      <c r="E4" t="str">
        <f>IF(ISERROR(VLOOKUP(B4,'EU29'!$C$2:$D$30,2,FALSE)),"NA",VLOOKUP(C4,'EU29'!$C$2:$D$30,2,FALSE))</f>
        <v>NA</v>
      </c>
      <c r="F4" t="str">
        <f>IF(ISERROR(VLOOKUP(C4,'EU29'!$C$2:$D$30,2,FALSE)),"NA",VLOOKUP(C4,'EU29'!$C$2:$D$30,2,FALSE))</f>
        <v>NA</v>
      </c>
      <c r="G4">
        <v>78813251746100</v>
      </c>
      <c r="H4" s="8">
        <v>77338073834.899994</v>
      </c>
      <c r="I4" s="8">
        <f>(H4/10^12)^2</f>
        <v>5.9811776644924427E-3</v>
      </c>
      <c r="J4">
        <f>IF(ISERROR(VLOOKUP(B4,BlueCarbon_Bertram!$B$5:$Q$249,16,FALSE)),0,VLOOKUP(B4,BlueCarbon_Bertram!$B$5:$Q$249,16,FALSE)*-1)</f>
        <v>0</v>
      </c>
      <c r="K4">
        <f>IF(ISERROR(VLOOKUP(B4,BlueCarbon_Bertram!$B$5:$R$249,17,FALSE)),0,VLOOKUP(B4,BlueCarbon_Bertram!$B$5:$R$249,17,FALSE))</f>
        <v>0</v>
      </c>
      <c r="L4">
        <f>G4/10^12+J4</f>
        <v>78.813251746099994</v>
      </c>
      <c r="M4" s="8">
        <f>(I4+K4^2)^0.5</f>
        <v>7.733807383489999E-2</v>
      </c>
      <c r="N4" s="8">
        <f>M4^2</f>
        <v>5.9811776644924427E-3</v>
      </c>
      <c r="O4" t="s">
        <v>253</v>
      </c>
      <c r="P4">
        <f>IF(L4&lt;0,1,0)</f>
        <v>0</v>
      </c>
      <c r="Q4">
        <f>1-P4</f>
        <v>1</v>
      </c>
      <c r="R4">
        <f>L4*P4</f>
        <v>0</v>
      </c>
      <c r="S4" s="8">
        <f>P4*I4</f>
        <v>0</v>
      </c>
      <c r="T4">
        <f>Q4*L4</f>
        <v>78.813251746099994</v>
      </c>
      <c r="U4" s="8">
        <f>N4*Q4</f>
        <v>5.9811776644924427E-3</v>
      </c>
    </row>
    <row r="5" spans="1:21">
      <c r="A5" t="s">
        <v>2</v>
      </c>
      <c r="B5" t="str">
        <f>VLOOKUP(A5,'ISO3'!$A$1:$B$249,2,FALSE)</f>
        <v>ALB</v>
      </c>
      <c r="C5" t="s">
        <v>256</v>
      </c>
      <c r="D5">
        <f t="shared" ref="D5:D68" si="0">IF(AND(B5&lt;&gt;C5,C5&lt;&gt;"NA"),1,0)</f>
        <v>0</v>
      </c>
      <c r="E5" t="str">
        <f>IF(ISERROR(VLOOKUP(B5,'EU29'!$C$2:$D$30,2,FALSE)),"NA",VLOOKUP(C5,'EU29'!$C$2:$D$30,2,FALSE))</f>
        <v>NA</v>
      </c>
      <c r="F5" t="str">
        <f>IF(ISERROR(VLOOKUP(C5,'EU29'!$C$2:$D$30,2,FALSE)),"NA",VLOOKUP(C5,'EU29'!$C$2:$D$30,2,FALSE))</f>
        <v>NA</v>
      </c>
      <c r="G5">
        <v>29595217548.200001</v>
      </c>
      <c r="H5" s="8">
        <v>1827041608.6600001</v>
      </c>
      <c r="I5" s="8">
        <f t="shared" ref="I5:I68" si="1">(H5/10^12)^2</f>
        <v>3.338081039774921E-6</v>
      </c>
      <c r="J5">
        <f>IF(ISERROR(VLOOKUP(B5,BlueCarbon_Bertram!$B$5:$Q$249,16,FALSE)),0,VLOOKUP(B5,BlueCarbon_Bertram!$B$5:$Q$249,16,FALSE)*-1)</f>
        <v>-2.03890954219813E-2</v>
      </c>
      <c r="K5">
        <f>IF(ISERROR(VLOOKUP(B5,BlueCarbon_Bertram!$B$5:$R$249,17,FALSE)),0,VLOOKUP(B5,BlueCarbon_Bertram!$B$5:$R$249,17,FALSE))</f>
        <v>2.0670604642738185E-3</v>
      </c>
      <c r="L5">
        <f t="shared" ref="L5:L68" si="2">G5/10^12+J5</f>
        <v>9.2061221262186993E-3</v>
      </c>
      <c r="M5" s="8">
        <f t="shared" ref="M5:M68" si="3">(I5+K5^2)^0.5</f>
        <v>2.7587714662035373E-3</v>
      </c>
      <c r="N5" s="8">
        <f t="shared" ref="N5:N68" si="4">M5^2</f>
        <v>7.6108200027388147E-6</v>
      </c>
      <c r="O5" t="s">
        <v>2</v>
      </c>
      <c r="P5">
        <f t="shared" ref="P5:P68" si="5">IF(L5&lt;0,1,0)</f>
        <v>0</v>
      </c>
      <c r="Q5">
        <f t="shared" ref="Q5:Q68" si="6">1-P5</f>
        <v>1</v>
      </c>
      <c r="R5">
        <f t="shared" ref="R5:R68" si="7">L5*P5</f>
        <v>0</v>
      </c>
      <c r="S5" s="8">
        <f t="shared" ref="S5:S68" si="8">P5*I5</f>
        <v>0</v>
      </c>
      <c r="T5">
        <f t="shared" ref="T5:T68" si="9">Q5*L5</f>
        <v>9.2061221262186993E-3</v>
      </c>
      <c r="U5" s="8">
        <f t="shared" ref="U5:U68" si="10">N5*Q5</f>
        <v>7.6108200027388147E-6</v>
      </c>
    </row>
    <row r="6" spans="1:21">
      <c r="A6" t="s">
        <v>3</v>
      </c>
      <c r="B6" t="str">
        <f>VLOOKUP(A6,'ISO3'!$A$1:$B$249,2,FALSE)</f>
        <v>DZA</v>
      </c>
      <c r="C6" t="s">
        <v>257</v>
      </c>
      <c r="D6">
        <f t="shared" si="0"/>
        <v>0</v>
      </c>
      <c r="E6" t="str">
        <f>IF(ISERROR(VLOOKUP(B6,'EU29'!$C$2:$D$30,2,FALSE)),"NA",VLOOKUP(C6,'EU29'!$C$2:$D$30,2,FALSE))</f>
        <v>NA</v>
      </c>
      <c r="F6" t="str">
        <f>IF(ISERROR(VLOOKUP(C6,'EU29'!$C$2:$D$30,2,FALSE)),"NA",VLOOKUP(C6,'EU29'!$C$2:$D$30,2,FALSE))</f>
        <v>NA</v>
      </c>
      <c r="G6">
        <v>-8103774936.8199997</v>
      </c>
      <c r="H6" s="8">
        <v>2671743823.8899999</v>
      </c>
      <c r="I6" s="8">
        <f t="shared" si="1"/>
        <v>7.1382150604943586E-6</v>
      </c>
      <c r="J6">
        <f>IF(ISERROR(VLOOKUP(B6,BlueCarbon_Bertram!$B$5:$Q$249,16,FALSE)),0,VLOOKUP(B6,BlueCarbon_Bertram!$B$5:$Q$249,16,FALSE)*-1)</f>
        <v>-7.1388463003263991E-3</v>
      </c>
      <c r="K6">
        <f>IF(ISERROR(VLOOKUP(B6,BlueCarbon_Bertram!$B$5:$R$249,17,FALSE)),0,VLOOKUP(B6,BlueCarbon_Bertram!$B$5:$R$249,17,FALSE))</f>
        <v>1.5413418148432E-3</v>
      </c>
      <c r="L6">
        <f t="shared" si="2"/>
        <v>-1.5242621237146398E-2</v>
      </c>
      <c r="M6" s="8">
        <f t="shared" si="3"/>
        <v>3.0844691035376713E-3</v>
      </c>
      <c r="N6" s="8">
        <f t="shared" si="4"/>
        <v>9.5139496506784852E-6</v>
      </c>
      <c r="O6" t="s">
        <v>3</v>
      </c>
      <c r="P6">
        <f t="shared" si="5"/>
        <v>1</v>
      </c>
      <c r="Q6">
        <f t="shared" si="6"/>
        <v>0</v>
      </c>
      <c r="R6">
        <f t="shared" si="7"/>
        <v>-1.5242621237146398E-2</v>
      </c>
      <c r="S6" s="8">
        <f t="shared" si="8"/>
        <v>7.1382150604943586E-6</v>
      </c>
      <c r="T6">
        <f t="shared" si="9"/>
        <v>0</v>
      </c>
      <c r="U6" s="8">
        <f t="shared" si="10"/>
        <v>0</v>
      </c>
    </row>
    <row r="7" spans="1:21">
      <c r="A7" t="s">
        <v>4</v>
      </c>
      <c r="B7" t="str">
        <f>VLOOKUP(A7,'ISO3'!$A$1:$B$249,2,FALSE)</f>
        <v>ASM</v>
      </c>
      <c r="C7" t="s">
        <v>572</v>
      </c>
      <c r="D7">
        <f t="shared" si="0"/>
        <v>1</v>
      </c>
      <c r="E7" t="str">
        <f>IF(ISERROR(VLOOKUP(B7,'EU29'!$C$2:$D$30,2,FALSE)),"NA",VLOOKUP(C7,'EU29'!$C$2:$D$30,2,FALSE))</f>
        <v>NA</v>
      </c>
      <c r="F7" t="str">
        <f>IF(ISERROR(VLOOKUP(C7,'EU29'!$C$2:$D$30,2,FALSE)),"NA",VLOOKUP(C7,'EU29'!$C$2:$D$30,2,FALSE))</f>
        <v>NA</v>
      </c>
      <c r="G7">
        <v>-17154427408800</v>
      </c>
      <c r="H7" s="8">
        <v>18584813994.099998</v>
      </c>
      <c r="I7" s="8">
        <f t="shared" si="1"/>
        <v>3.4539531119529514E-4</v>
      </c>
      <c r="J7">
        <f>IF(ISERROR(VLOOKUP(B7,BlueCarbon_Bertram!$B$5:$Q$249,16,FALSE)),0,VLOOKUP(B7,BlueCarbon_Bertram!$B$5:$Q$249,16,FALSE)*-1)</f>
        <v>-8.1629878004548878E-2</v>
      </c>
      <c r="K7">
        <f>IF(ISERROR(VLOOKUP(B7,BlueCarbon_Bertram!$B$5:$R$249,17,FALSE)),0,VLOOKUP(B7,BlueCarbon_Bertram!$B$5:$R$249,17,FALSE))</f>
        <v>1.7624559994393656E-2</v>
      </c>
      <c r="L7">
        <f t="shared" si="2"/>
        <v>-17.236057286804549</v>
      </c>
      <c r="M7" s="8">
        <f t="shared" si="3"/>
        <v>2.5612895701018979E-2</v>
      </c>
      <c r="N7" s="8">
        <f t="shared" si="4"/>
        <v>6.5602042619127649E-4</v>
      </c>
      <c r="O7" t="s">
        <v>4</v>
      </c>
      <c r="P7">
        <f t="shared" si="5"/>
        <v>1</v>
      </c>
      <c r="Q7">
        <f t="shared" si="6"/>
        <v>0</v>
      </c>
      <c r="R7">
        <f t="shared" si="7"/>
        <v>-17.236057286804549</v>
      </c>
      <c r="S7" s="8">
        <f t="shared" si="8"/>
        <v>3.4539531119529514E-4</v>
      </c>
      <c r="T7">
        <f t="shared" si="9"/>
        <v>0</v>
      </c>
      <c r="U7" s="8">
        <f t="shared" si="10"/>
        <v>0</v>
      </c>
    </row>
    <row r="8" spans="1:21">
      <c r="A8" t="s">
        <v>5</v>
      </c>
      <c r="B8" t="s">
        <v>597</v>
      </c>
      <c r="C8" t="s">
        <v>360</v>
      </c>
      <c r="D8">
        <f t="shared" si="0"/>
        <v>1</v>
      </c>
      <c r="E8" t="str">
        <f>IF(ISERROR(VLOOKUP(B8,'EU29'!$C$2:$D$30,2,FALSE)),"NA",VLOOKUP(C8,'EU29'!$C$2:$D$30,2,FALSE))</f>
        <v>NA</v>
      </c>
      <c r="F8" t="str">
        <f>IF(ISERROR(VLOOKUP(C8,'EU29'!$C$2:$D$30,2,FALSE)),"NA",VLOOKUP(C8,'EU29'!$C$2:$D$30,2,FALSE))</f>
        <v>EU</v>
      </c>
      <c r="G8">
        <v>-85633180080900</v>
      </c>
      <c r="H8" s="8">
        <v>31253194100.599998</v>
      </c>
      <c r="I8" s="8">
        <f t="shared" si="1"/>
        <v>9.767621414897786E-4</v>
      </c>
      <c r="J8">
        <f>IF(ISERROR(VLOOKUP(B8,BlueCarbon_Bertram!$B$5:$Q$249,16,FALSE)),0,VLOOKUP(B8,BlueCarbon_Bertram!$B$5:$Q$249,16,FALSE)*-1)</f>
        <v>0</v>
      </c>
      <c r="K8">
        <f>IF(ISERROR(VLOOKUP(B8,BlueCarbon_Bertram!$B$5:$R$249,17,FALSE)),0,VLOOKUP(B8,BlueCarbon_Bertram!$B$5:$R$249,17,FALSE))</f>
        <v>0</v>
      </c>
      <c r="L8">
        <f t="shared" si="2"/>
        <v>-85.633180080900004</v>
      </c>
      <c r="M8" s="8">
        <f t="shared" si="3"/>
        <v>3.1253194100599999E-2</v>
      </c>
      <c r="N8" s="8">
        <f t="shared" si="4"/>
        <v>9.767621414897786E-4</v>
      </c>
      <c r="O8" t="s">
        <v>5</v>
      </c>
      <c r="P8">
        <f t="shared" si="5"/>
        <v>1</v>
      </c>
      <c r="Q8">
        <f t="shared" si="6"/>
        <v>0</v>
      </c>
      <c r="R8">
        <f t="shared" si="7"/>
        <v>-85.633180080900004</v>
      </c>
      <c r="S8" s="8">
        <f t="shared" si="8"/>
        <v>9.767621414897786E-4</v>
      </c>
      <c r="T8">
        <f t="shared" si="9"/>
        <v>0</v>
      </c>
      <c r="U8" s="8">
        <f t="shared" si="10"/>
        <v>0</v>
      </c>
    </row>
    <row r="9" spans="1:21">
      <c r="A9" t="s">
        <v>6</v>
      </c>
      <c r="B9" t="str">
        <f>VLOOKUP(A9,'ISO3'!$A$1:$B$249,2,FALSE)</f>
        <v>AGO</v>
      </c>
      <c r="C9" t="s">
        <v>261</v>
      </c>
      <c r="D9">
        <f t="shared" si="0"/>
        <v>0</v>
      </c>
      <c r="E9" t="str">
        <f>IF(ISERROR(VLOOKUP(B9,'EU29'!$C$2:$D$30,2,FALSE)),"NA",VLOOKUP(C9,'EU29'!$C$2:$D$30,2,FALSE))</f>
        <v>NA</v>
      </c>
      <c r="F9" t="str">
        <f>IF(ISERROR(VLOOKUP(C9,'EU29'!$C$2:$D$30,2,FALSE)),"NA",VLOOKUP(C9,'EU29'!$C$2:$D$30,2,FALSE))</f>
        <v>NA</v>
      </c>
      <c r="G9">
        <v>12392540232600</v>
      </c>
      <c r="H9" s="8">
        <v>27311624442.599998</v>
      </c>
      <c r="I9" s="8">
        <f t="shared" si="1"/>
        <v>7.4592482969362568E-4</v>
      </c>
      <c r="J9">
        <f>IF(ISERROR(VLOOKUP(B9,BlueCarbon_Bertram!$B$5:$Q$249,16,FALSE)),0,VLOOKUP(B9,BlueCarbon_Bertram!$B$5:$Q$249,16,FALSE)*-1)</f>
        <v>-0.15646501411803598</v>
      </c>
      <c r="K9">
        <f>IF(ISERROR(VLOOKUP(B9,BlueCarbon_Bertram!$B$5:$R$249,17,FALSE)),0,VLOOKUP(B9,BlueCarbon_Bertram!$B$5:$R$249,17,FALSE))</f>
        <v>2.3671475937079627E-2</v>
      </c>
      <c r="L9">
        <f t="shared" si="2"/>
        <v>12.236075218481965</v>
      </c>
      <c r="M9" s="8">
        <f t="shared" si="3"/>
        <v>3.6142268920660831E-2</v>
      </c>
      <c r="N9" s="8">
        <f t="shared" si="4"/>
        <v>1.3062636027333658E-3</v>
      </c>
      <c r="O9" t="s">
        <v>6</v>
      </c>
      <c r="P9">
        <f t="shared" si="5"/>
        <v>0</v>
      </c>
      <c r="Q9">
        <f t="shared" si="6"/>
        <v>1</v>
      </c>
      <c r="R9">
        <f t="shared" si="7"/>
        <v>0</v>
      </c>
      <c r="S9" s="8">
        <f t="shared" si="8"/>
        <v>0</v>
      </c>
      <c r="T9">
        <f t="shared" si="9"/>
        <v>12.236075218481965</v>
      </c>
      <c r="U9" s="8">
        <f t="shared" si="10"/>
        <v>1.3062636027333658E-3</v>
      </c>
    </row>
    <row r="10" spans="1:21">
      <c r="A10" t="s">
        <v>7</v>
      </c>
      <c r="B10" t="str">
        <f>VLOOKUP(A10,'ISO3'!$A$1:$B$249,2,FALSE)</f>
        <v>AIA</v>
      </c>
      <c r="C10" t="s">
        <v>568</v>
      </c>
      <c r="D10">
        <f t="shared" si="0"/>
        <v>1</v>
      </c>
      <c r="E10" t="str">
        <f>IF(ISERROR(VLOOKUP(B10,'EU29'!$C$2:$D$30,2,FALSE)),"NA",VLOOKUP(C10,'EU29'!$C$2:$D$30,2,FALSE))</f>
        <v>NA</v>
      </c>
      <c r="F10" t="str">
        <f>IF(ISERROR(VLOOKUP(C10,'EU29'!$C$2:$D$30,2,FALSE)),"NA",VLOOKUP(C10,'EU29'!$C$2:$D$30,2,FALSE))</f>
        <v>NA</v>
      </c>
      <c r="G10">
        <v>-1187445379270</v>
      </c>
      <c r="H10" s="8">
        <v>6677857507.9399996</v>
      </c>
      <c r="I10" s="8">
        <f t="shared" si="1"/>
        <v>4.4593780896350626E-5</v>
      </c>
      <c r="J10">
        <f>IF(ISERROR(VLOOKUP(B10,BlueCarbon_Bertram!$B$5:$Q$249,16,FALSE)),0,VLOOKUP(B10,BlueCarbon_Bertram!$B$5:$Q$249,16,FALSE)*-1)</f>
        <v>-2.6640642207696333E-3</v>
      </c>
      <c r="K10">
        <f>IF(ISERROR(VLOOKUP(B10,BlueCarbon_Bertram!$B$5:$R$249,17,FALSE)),0,VLOOKUP(B10,BlueCarbon_Bertram!$B$5:$R$249,17,FALSE))</f>
        <v>5.7348618416497852E-4</v>
      </c>
      <c r="L10">
        <f t="shared" si="2"/>
        <v>-1.1901094434907695</v>
      </c>
      <c r="M10" s="8">
        <f t="shared" si="3"/>
        <v>6.7024374148349003E-3</v>
      </c>
      <c r="N10" s="8">
        <f t="shared" si="4"/>
        <v>4.4922667299778742E-5</v>
      </c>
      <c r="O10" t="s">
        <v>7</v>
      </c>
      <c r="P10">
        <f t="shared" si="5"/>
        <v>1</v>
      </c>
      <c r="Q10">
        <f t="shared" si="6"/>
        <v>0</v>
      </c>
      <c r="R10">
        <f t="shared" si="7"/>
        <v>-1.1901094434907695</v>
      </c>
      <c r="S10" s="8">
        <f t="shared" si="8"/>
        <v>4.4593780896350626E-5</v>
      </c>
      <c r="T10">
        <f t="shared" si="9"/>
        <v>0</v>
      </c>
      <c r="U10" s="8">
        <f t="shared" si="10"/>
        <v>0</v>
      </c>
    </row>
    <row r="11" spans="1:21">
      <c r="A11" t="s">
        <v>8</v>
      </c>
      <c r="B11" t="str">
        <f>VLOOKUP(A11,'ISO3'!$A$1:$B$249,2,FALSE)</f>
        <v>ATA</v>
      </c>
      <c r="C11" t="s">
        <v>597</v>
      </c>
      <c r="D11">
        <f t="shared" si="0"/>
        <v>0</v>
      </c>
      <c r="E11" t="str">
        <f>IF(ISERROR(VLOOKUP(B11,'EU29'!$C$2:$D$30,2,FALSE)),"NA",VLOOKUP(C11,'EU29'!$C$2:$D$30,2,FALSE))</f>
        <v>NA</v>
      </c>
      <c r="F11" t="str">
        <f>IF(ISERROR(VLOOKUP(C11,'EU29'!$C$2:$D$30,2,FALSE)),"NA",VLOOKUP(C11,'EU29'!$C$2:$D$30,2,FALSE))</f>
        <v>NA</v>
      </c>
      <c r="G11">
        <v>-76000818704500</v>
      </c>
      <c r="H11" s="8">
        <v>23074478685.599998</v>
      </c>
      <c r="I11" s="8">
        <f t="shared" si="1"/>
        <v>5.3243156661220863E-4</v>
      </c>
      <c r="J11">
        <f>IF(ISERROR(VLOOKUP(B11,BlueCarbon_Bertram!$B$5:$Q$249,16,FALSE)),0,VLOOKUP(B11,BlueCarbon_Bertram!$B$5:$Q$249,16,FALSE)*-1)</f>
        <v>0</v>
      </c>
      <c r="K11">
        <f>IF(ISERROR(VLOOKUP(B11,BlueCarbon_Bertram!$B$5:$R$249,17,FALSE)),0,VLOOKUP(B11,BlueCarbon_Bertram!$B$5:$R$249,17,FALSE))</f>
        <v>0</v>
      </c>
      <c r="L11">
        <f t="shared" si="2"/>
        <v>-76.000818704500006</v>
      </c>
      <c r="M11" s="8">
        <f t="shared" si="3"/>
        <v>2.3074478685599999E-2</v>
      </c>
      <c r="N11" s="8">
        <f t="shared" si="4"/>
        <v>5.3243156661220863E-4</v>
      </c>
      <c r="O11" t="s">
        <v>8</v>
      </c>
      <c r="P11">
        <f t="shared" si="5"/>
        <v>1</v>
      </c>
      <c r="Q11">
        <f t="shared" si="6"/>
        <v>0</v>
      </c>
      <c r="R11">
        <f t="shared" si="7"/>
        <v>-76.000818704500006</v>
      </c>
      <c r="S11" s="8">
        <f t="shared" si="8"/>
        <v>5.3243156661220863E-4</v>
      </c>
      <c r="T11">
        <f t="shared" si="9"/>
        <v>0</v>
      </c>
      <c r="U11" s="8">
        <f t="shared" si="10"/>
        <v>0</v>
      </c>
    </row>
    <row r="12" spans="1:21">
      <c r="A12" t="s">
        <v>9</v>
      </c>
      <c r="B12" t="str">
        <f>VLOOKUP(A12,'ISO3'!$A$1:$B$249,2,FALSE)</f>
        <v>ATG</v>
      </c>
      <c r="C12" t="s">
        <v>264</v>
      </c>
      <c r="D12">
        <f t="shared" si="0"/>
        <v>0</v>
      </c>
      <c r="E12" t="str">
        <f>IF(ISERROR(VLOOKUP(B12,'EU29'!$C$2:$D$30,2,FALSE)),"NA",VLOOKUP(C12,'EU29'!$C$2:$D$30,2,FALSE))</f>
        <v>NA</v>
      </c>
      <c r="F12" t="str">
        <f>IF(ISERROR(VLOOKUP(C12,'EU29'!$C$2:$D$30,2,FALSE)),"NA",VLOOKUP(C12,'EU29'!$C$2:$D$30,2,FALSE))</f>
        <v>NA</v>
      </c>
      <c r="G12">
        <v>-2780609912970</v>
      </c>
      <c r="H12" s="8">
        <v>10019347695.5</v>
      </c>
      <c r="I12" s="8">
        <f t="shared" si="1"/>
        <v>1.0038732824332114E-4</v>
      </c>
      <c r="J12">
        <f>IF(ISERROR(VLOOKUP(B12,BlueCarbon_Bertram!$B$5:$Q$249,16,FALSE)),0,VLOOKUP(B12,BlueCarbon_Bertram!$B$5:$Q$249,16,FALSE)*-1)</f>
        <v>-4.5787077880415743E-2</v>
      </c>
      <c r="K12">
        <f>IF(ISERROR(VLOOKUP(B12,BlueCarbon_Bertram!$B$5:$R$249,17,FALSE)),0,VLOOKUP(B12,BlueCarbon_Bertram!$B$5:$R$249,17,FALSE))</f>
        <v>9.540784125722266E-3</v>
      </c>
      <c r="L12">
        <f t="shared" si="2"/>
        <v>-2.8263969908504158</v>
      </c>
      <c r="M12" s="8">
        <f t="shared" si="3"/>
        <v>1.383524087166375E-2</v>
      </c>
      <c r="N12" s="8">
        <f t="shared" si="4"/>
        <v>1.9141388997695512E-4</v>
      </c>
      <c r="O12" t="s">
        <v>9</v>
      </c>
      <c r="P12">
        <f t="shared" si="5"/>
        <v>1</v>
      </c>
      <c r="Q12">
        <f t="shared" si="6"/>
        <v>0</v>
      </c>
      <c r="R12">
        <f t="shared" si="7"/>
        <v>-2.8263969908504158</v>
      </c>
      <c r="S12" s="8">
        <f t="shared" si="8"/>
        <v>1.0038732824332114E-4</v>
      </c>
      <c r="T12">
        <f t="shared" si="9"/>
        <v>0</v>
      </c>
      <c r="U12" s="8">
        <f t="shared" si="10"/>
        <v>0</v>
      </c>
    </row>
    <row r="13" spans="1:21">
      <c r="A13" t="s">
        <v>10</v>
      </c>
      <c r="B13" t="str">
        <f>VLOOKUP(A13,'ISO3'!$A$1:$B$249,2,FALSE)</f>
        <v>ARG</v>
      </c>
      <c r="C13" t="s">
        <v>265</v>
      </c>
      <c r="D13">
        <f t="shared" si="0"/>
        <v>0</v>
      </c>
      <c r="E13" t="str">
        <f>IF(ISERROR(VLOOKUP(B13,'EU29'!$C$2:$D$30,2,FALSE)),"NA",VLOOKUP(C13,'EU29'!$C$2:$D$30,2,FALSE))</f>
        <v>NA</v>
      </c>
      <c r="F13" t="str">
        <f>IF(ISERROR(VLOOKUP(C13,'EU29'!$C$2:$D$30,2,FALSE)),"NA",VLOOKUP(C13,'EU29'!$C$2:$D$30,2,FALSE))</f>
        <v>NA</v>
      </c>
      <c r="G13">
        <v>-56248103239800</v>
      </c>
      <c r="H13" s="8">
        <v>24306123478</v>
      </c>
      <c r="I13" s="8">
        <f t="shared" si="1"/>
        <v>5.9078763852778279E-4</v>
      </c>
      <c r="J13">
        <f>IF(ISERROR(VLOOKUP(B13,BlueCarbon_Bertram!$B$5:$Q$249,16,FALSE)),0,VLOOKUP(B13,BlueCarbon_Bertram!$B$5:$Q$249,16,FALSE)*-1)</f>
        <v>-0.32213760649145001</v>
      </c>
      <c r="K13">
        <f>IF(ISERROR(VLOOKUP(B13,BlueCarbon_Bertram!$B$5:$R$249,17,FALSE)),0,VLOOKUP(B13,BlueCarbon_Bertram!$B$5:$R$249,17,FALSE))</f>
        <v>3.09061910287E-2</v>
      </c>
      <c r="L13">
        <f t="shared" si="2"/>
        <v>-56.570240846291455</v>
      </c>
      <c r="M13" s="8">
        <f t="shared" si="3"/>
        <v>3.9318955764748878E-2</v>
      </c>
      <c r="N13" s="8">
        <f t="shared" si="4"/>
        <v>1.545980282430279E-3</v>
      </c>
      <c r="O13" t="s">
        <v>10</v>
      </c>
      <c r="P13">
        <f t="shared" si="5"/>
        <v>1</v>
      </c>
      <c r="Q13">
        <f t="shared" si="6"/>
        <v>0</v>
      </c>
      <c r="R13">
        <f t="shared" si="7"/>
        <v>-56.570240846291455</v>
      </c>
      <c r="S13" s="8">
        <f t="shared" si="8"/>
        <v>5.9078763852778279E-4</v>
      </c>
      <c r="T13">
        <f t="shared" si="9"/>
        <v>0</v>
      </c>
      <c r="U13" s="8">
        <f t="shared" si="10"/>
        <v>0</v>
      </c>
    </row>
    <row r="14" spans="1:21">
      <c r="A14" t="s">
        <v>11</v>
      </c>
      <c r="B14" t="str">
        <f>VLOOKUP(A14,'ISO3'!$A$1:$B$249,2,FALSE)</f>
        <v>ABW</v>
      </c>
      <c r="C14" t="s">
        <v>463</v>
      </c>
      <c r="D14">
        <f t="shared" si="0"/>
        <v>1</v>
      </c>
      <c r="E14" t="str">
        <f>IF(ISERROR(VLOOKUP(B14,'EU29'!$C$2:$D$30,2,FALSE)),"NA",VLOOKUP(C14,'EU29'!$C$2:$D$30,2,FALSE))</f>
        <v>NA</v>
      </c>
      <c r="F14" t="str">
        <f>IF(ISERROR(VLOOKUP(C14,'EU29'!$C$2:$D$30,2,FALSE)),"NA",VLOOKUP(C14,'EU29'!$C$2:$D$30,2,FALSE))</f>
        <v>EU</v>
      </c>
      <c r="G14">
        <v>3605593727270</v>
      </c>
      <c r="H14" s="8">
        <v>50622610049.800003</v>
      </c>
      <c r="I14" s="8">
        <f t="shared" si="1"/>
        <v>2.5626486482541121E-3</v>
      </c>
      <c r="J14">
        <f>IF(ISERROR(VLOOKUP(B14,BlueCarbon_Bertram!$B$5:$Q$249,16,FALSE)),0,VLOOKUP(B14,BlueCarbon_Bertram!$B$5:$Q$249,16,FALSE)*-1)</f>
        <v>-6.0314028817564595E-3</v>
      </c>
      <c r="K14">
        <f>IF(ISERROR(VLOOKUP(B14,BlueCarbon_Bertram!$B$5:$R$249,17,FALSE)),0,VLOOKUP(B14,BlueCarbon_Bertram!$B$5:$R$249,17,FALSE))</f>
        <v>1.2651833091437165E-3</v>
      </c>
      <c r="L14">
        <f t="shared" si="2"/>
        <v>3.5995623243882435</v>
      </c>
      <c r="M14" s="8">
        <f t="shared" si="3"/>
        <v>5.0638417600275071E-2</v>
      </c>
      <c r="N14" s="8">
        <f t="shared" si="4"/>
        <v>2.5642493370598481E-3</v>
      </c>
      <c r="O14" t="s">
        <v>11</v>
      </c>
      <c r="P14">
        <f t="shared" si="5"/>
        <v>0</v>
      </c>
      <c r="Q14">
        <f t="shared" si="6"/>
        <v>1</v>
      </c>
      <c r="R14">
        <f t="shared" si="7"/>
        <v>0</v>
      </c>
      <c r="S14" s="8">
        <f t="shared" si="8"/>
        <v>0</v>
      </c>
      <c r="T14">
        <f t="shared" si="9"/>
        <v>3.5995623243882435</v>
      </c>
      <c r="U14" s="8">
        <f t="shared" si="10"/>
        <v>2.5642493370598481E-3</v>
      </c>
    </row>
    <row r="15" spans="1:21">
      <c r="A15" t="s">
        <v>12</v>
      </c>
      <c r="B15" t="s">
        <v>597</v>
      </c>
      <c r="C15" t="s">
        <v>568</v>
      </c>
      <c r="D15">
        <f t="shared" si="0"/>
        <v>1</v>
      </c>
      <c r="E15" t="str">
        <f>IF(ISERROR(VLOOKUP(B15,'EU29'!$C$2:$D$30,2,FALSE)),"NA",VLOOKUP(C15,'EU29'!$C$2:$D$30,2,FALSE))</f>
        <v>NA</v>
      </c>
      <c r="F15" t="str">
        <f>IF(ISERROR(VLOOKUP(C15,'EU29'!$C$2:$D$30,2,FALSE)),"NA",VLOOKUP(C15,'EU29'!$C$2:$D$30,2,FALSE))</f>
        <v>NA</v>
      </c>
      <c r="G15">
        <v>59721660244600</v>
      </c>
      <c r="H15" s="8">
        <v>37042401000.400002</v>
      </c>
      <c r="I15" s="8">
        <f t="shared" si="1"/>
        <v>1.372139471874435E-3</v>
      </c>
      <c r="J15">
        <f>IF(ISERROR(VLOOKUP(B15,BlueCarbon_Bertram!$B$5:$Q$249,16,FALSE)),0,VLOOKUP(B15,BlueCarbon_Bertram!$B$5:$Q$249,16,FALSE)*-1)</f>
        <v>0</v>
      </c>
      <c r="K15">
        <f>IF(ISERROR(VLOOKUP(B15,BlueCarbon_Bertram!$B$5:$R$249,17,FALSE)),0,VLOOKUP(B15,BlueCarbon_Bertram!$B$5:$R$249,17,FALSE))</f>
        <v>0</v>
      </c>
      <c r="L15">
        <f t="shared" si="2"/>
        <v>59.721660244600002</v>
      </c>
      <c r="M15" s="8">
        <f t="shared" si="3"/>
        <v>3.7042401000400002E-2</v>
      </c>
      <c r="N15" s="8">
        <f t="shared" si="4"/>
        <v>1.372139471874435E-3</v>
      </c>
      <c r="O15" t="s">
        <v>12</v>
      </c>
      <c r="P15">
        <f t="shared" si="5"/>
        <v>0</v>
      </c>
      <c r="Q15">
        <f t="shared" si="6"/>
        <v>1</v>
      </c>
      <c r="R15">
        <f t="shared" si="7"/>
        <v>0</v>
      </c>
      <c r="S15" s="8">
        <f t="shared" si="8"/>
        <v>0</v>
      </c>
      <c r="T15">
        <f t="shared" si="9"/>
        <v>59.721660244600002</v>
      </c>
      <c r="U15" s="8">
        <f t="shared" si="10"/>
        <v>1.372139471874435E-3</v>
      </c>
    </row>
    <row r="16" spans="1:21">
      <c r="A16" t="s">
        <v>13</v>
      </c>
      <c r="B16" t="s">
        <v>597</v>
      </c>
      <c r="C16" t="s">
        <v>269</v>
      </c>
      <c r="D16">
        <f t="shared" si="0"/>
        <v>1</v>
      </c>
      <c r="E16" t="str">
        <f>IF(ISERROR(VLOOKUP(B16,'EU29'!$C$2:$D$30,2,FALSE)),"NA",VLOOKUP(C16,'EU29'!$C$2:$D$30,2,FALSE))</f>
        <v>NA</v>
      </c>
      <c r="F16" t="str">
        <f>IF(ISERROR(VLOOKUP(C16,'EU29'!$C$2:$D$30,2,FALSE)),"NA",VLOOKUP(C16,'EU29'!$C$2:$D$30,2,FALSE))</f>
        <v>NA</v>
      </c>
      <c r="G16">
        <v>-11295481678400</v>
      </c>
      <c r="H16" s="8">
        <v>12930964888.5</v>
      </c>
      <c r="I16" s="8">
        <f t="shared" si="1"/>
        <v>1.6720985294761985E-4</v>
      </c>
      <c r="J16">
        <f>IF(ISERROR(VLOOKUP(B16,BlueCarbon_Bertram!$B$5:$Q$249,16,FALSE)),0,VLOOKUP(B16,BlueCarbon_Bertram!$B$5:$Q$249,16,FALSE)*-1)</f>
        <v>0</v>
      </c>
      <c r="K16">
        <f>IF(ISERROR(VLOOKUP(B16,BlueCarbon_Bertram!$B$5:$R$249,17,FALSE)),0,VLOOKUP(B16,BlueCarbon_Bertram!$B$5:$R$249,17,FALSE))</f>
        <v>0</v>
      </c>
      <c r="L16">
        <f t="shared" si="2"/>
        <v>-11.2954816784</v>
      </c>
      <c r="M16" s="8">
        <f t="shared" si="3"/>
        <v>1.2930964888500001E-2</v>
      </c>
      <c r="N16" s="8">
        <f t="shared" si="4"/>
        <v>1.6720985294761985E-4</v>
      </c>
      <c r="O16" t="s">
        <v>13</v>
      </c>
      <c r="P16">
        <f t="shared" si="5"/>
        <v>1</v>
      </c>
      <c r="Q16">
        <f t="shared" si="6"/>
        <v>0</v>
      </c>
      <c r="R16">
        <f t="shared" si="7"/>
        <v>-11.2954816784</v>
      </c>
      <c r="S16" s="8">
        <f t="shared" si="8"/>
        <v>1.6720985294761985E-4</v>
      </c>
      <c r="T16">
        <f t="shared" si="9"/>
        <v>0</v>
      </c>
      <c r="U16" s="8">
        <f t="shared" si="10"/>
        <v>0</v>
      </c>
    </row>
    <row r="17" spans="1:21">
      <c r="A17" t="s">
        <v>14</v>
      </c>
      <c r="B17" t="str">
        <f>VLOOKUP(A17,'ISO3'!$A$1:$B$249,2,FALSE)</f>
        <v>AUS</v>
      </c>
      <c r="C17" t="s">
        <v>269</v>
      </c>
      <c r="D17">
        <f t="shared" si="0"/>
        <v>0</v>
      </c>
      <c r="E17" t="str">
        <f>IF(ISERROR(VLOOKUP(B17,'EU29'!$C$2:$D$30,2,FALSE)),"NA",VLOOKUP(C17,'EU29'!$C$2:$D$30,2,FALSE))</f>
        <v>NA</v>
      </c>
      <c r="F17" t="str">
        <f>IF(ISERROR(VLOOKUP(C17,'EU29'!$C$2:$D$30,2,FALSE)),"NA",VLOOKUP(C17,'EU29'!$C$2:$D$30,2,FALSE))</f>
        <v>NA</v>
      </c>
      <c r="G17">
        <v>-298221884709000</v>
      </c>
      <c r="H17" s="8">
        <v>39954375402.699997</v>
      </c>
      <c r="I17" s="8">
        <f t="shared" si="1"/>
        <v>1.5963521138198788E-3</v>
      </c>
      <c r="J17">
        <f>IF(ISERROR(VLOOKUP(B17,BlueCarbon_Bertram!$B$5:$Q$249,16,FALSE)),0,VLOOKUP(B17,BlueCarbon_Bertram!$B$5:$Q$249,16,FALSE)*-1)</f>
        <v>-12.49702632589166</v>
      </c>
      <c r="K17">
        <f>IF(ISERROR(VLOOKUP(B17,BlueCarbon_Bertram!$B$5:$R$249,17,FALSE)),0,VLOOKUP(B17,BlueCarbon_Bertram!$B$5:$R$249,17,FALSE))</f>
        <v>1.6174376691891945</v>
      </c>
      <c r="L17">
        <f t="shared" si="2"/>
        <v>-310.71891103489168</v>
      </c>
      <c r="M17" s="8">
        <f t="shared" si="3"/>
        <v>1.6179310757340668</v>
      </c>
      <c r="N17" s="8">
        <f t="shared" si="4"/>
        <v>2.6177009658259944</v>
      </c>
      <c r="O17" t="s">
        <v>14</v>
      </c>
      <c r="P17">
        <f t="shared" si="5"/>
        <v>1</v>
      </c>
      <c r="Q17">
        <f t="shared" si="6"/>
        <v>0</v>
      </c>
      <c r="R17">
        <f t="shared" si="7"/>
        <v>-310.71891103489168</v>
      </c>
      <c r="S17" s="8">
        <f t="shared" si="8"/>
        <v>1.5963521138198788E-3</v>
      </c>
      <c r="T17">
        <f t="shared" si="9"/>
        <v>0</v>
      </c>
      <c r="U17" s="8">
        <f t="shared" si="10"/>
        <v>0</v>
      </c>
    </row>
    <row r="18" spans="1:21">
      <c r="A18" t="s">
        <v>15</v>
      </c>
      <c r="B18" t="s">
        <v>275</v>
      </c>
      <c r="C18" t="s">
        <v>568</v>
      </c>
      <c r="D18">
        <f t="shared" si="0"/>
        <v>1</v>
      </c>
      <c r="E18" t="str">
        <f>IF(ISERROR(VLOOKUP(B18,'EU29'!$C$2:$D$30,2,FALSE)),"NA",VLOOKUP(C18,'EU29'!$C$2:$D$30,2,FALSE))</f>
        <v>NA</v>
      </c>
      <c r="F18" t="str">
        <f>IF(ISERROR(VLOOKUP(C18,'EU29'!$C$2:$D$30,2,FALSE)),"NA",VLOOKUP(C18,'EU29'!$C$2:$D$30,2,FALSE))</f>
        <v>NA</v>
      </c>
      <c r="G18">
        <v>13206877040800</v>
      </c>
      <c r="H18" s="8">
        <v>19058791166.599998</v>
      </c>
      <c r="I18" s="8">
        <f t="shared" si="1"/>
        <v>3.6323752073207018E-4</v>
      </c>
      <c r="J18">
        <f>IF(ISERROR(VLOOKUP(B18,BlueCarbon_Bertram!$B$5:$Q$249,16,FALSE)),0,VLOOKUP(B18,BlueCarbon_Bertram!$B$5:$Q$249,16,FALSE)*-1)</f>
        <v>-0.5398379586812081</v>
      </c>
      <c r="K18">
        <f>IF(ISERROR(VLOOKUP(B18,BlueCarbon_Bertram!$B$5:$R$249,17,FALSE)),0,VLOOKUP(B18,BlueCarbon_Bertram!$B$5:$R$249,17,FALSE))</f>
        <v>8.8121298414908192E-2</v>
      </c>
      <c r="L18">
        <f t="shared" si="2"/>
        <v>12.667039082118793</v>
      </c>
      <c r="M18" s="8">
        <f t="shared" si="3"/>
        <v>9.0158753069579281E-2</v>
      </c>
      <c r="N18" s="8">
        <f t="shared" si="4"/>
        <v>8.1286007550613708E-3</v>
      </c>
      <c r="O18" t="s">
        <v>15</v>
      </c>
      <c r="P18">
        <f t="shared" si="5"/>
        <v>0</v>
      </c>
      <c r="Q18">
        <f t="shared" si="6"/>
        <v>1</v>
      </c>
      <c r="R18">
        <f t="shared" si="7"/>
        <v>0</v>
      </c>
      <c r="S18" s="8">
        <f t="shared" si="8"/>
        <v>0</v>
      </c>
      <c r="T18">
        <f t="shared" si="9"/>
        <v>12.667039082118793</v>
      </c>
      <c r="U18" s="8">
        <f t="shared" si="10"/>
        <v>8.1286007550613708E-3</v>
      </c>
    </row>
    <row r="19" spans="1:21">
      <c r="A19" t="s">
        <v>16</v>
      </c>
      <c r="B19" t="str">
        <f>VLOOKUP(A19,'ISO3'!$A$1:$B$249,2,FALSE)</f>
        <v>BHR</v>
      </c>
      <c r="C19" t="s">
        <v>276</v>
      </c>
      <c r="D19">
        <f t="shared" si="0"/>
        <v>0</v>
      </c>
      <c r="E19" t="str">
        <f>IF(ISERROR(VLOOKUP(B19,'EU29'!$C$2:$D$30,2,FALSE)),"NA",VLOOKUP(C19,'EU29'!$C$2:$D$30,2,FALSE))</f>
        <v>NA</v>
      </c>
      <c r="F19" t="str">
        <f>IF(ISERROR(VLOOKUP(C19,'EU29'!$C$2:$D$30,2,FALSE)),"NA",VLOOKUP(C19,'EU29'!$C$2:$D$30,2,FALSE))</f>
        <v>NA</v>
      </c>
      <c r="G19">
        <v>80273853256.5</v>
      </c>
      <c r="H19" s="8">
        <v>11597705226.4</v>
      </c>
      <c r="I19" s="8">
        <f t="shared" si="1"/>
        <v>1.3450676651846586E-4</v>
      </c>
      <c r="J19">
        <f>IF(ISERROR(VLOOKUP(B19,BlueCarbon_Bertram!$B$5:$Q$249,16,FALSE)),0,VLOOKUP(B19,BlueCarbon_Bertram!$B$5:$Q$249,16,FALSE)*-1)</f>
        <v>-9.4830714593268695E-2</v>
      </c>
      <c r="K19">
        <f>IF(ISERROR(VLOOKUP(B19,BlueCarbon_Bertram!$B$5:$R$249,17,FALSE)),0,VLOOKUP(B19,BlueCarbon_Bertram!$B$5:$R$249,17,FALSE))</f>
        <v>2.0442922372127477E-2</v>
      </c>
      <c r="L19">
        <f t="shared" si="2"/>
        <v>-1.4556861336768701E-2</v>
      </c>
      <c r="M19" s="8">
        <f t="shared" si="3"/>
        <v>2.3503613373932444E-2</v>
      </c>
      <c r="N19" s="8">
        <f t="shared" si="4"/>
        <v>5.5241984163129608E-4</v>
      </c>
      <c r="O19" t="s">
        <v>16</v>
      </c>
      <c r="P19">
        <f t="shared" si="5"/>
        <v>1</v>
      </c>
      <c r="Q19">
        <f t="shared" si="6"/>
        <v>0</v>
      </c>
      <c r="R19">
        <f t="shared" si="7"/>
        <v>-1.4556861336768701E-2</v>
      </c>
      <c r="S19" s="8">
        <f t="shared" si="8"/>
        <v>1.3450676651846586E-4</v>
      </c>
      <c r="T19">
        <f t="shared" si="9"/>
        <v>0</v>
      </c>
      <c r="U19" s="8">
        <f t="shared" si="10"/>
        <v>0</v>
      </c>
    </row>
    <row r="20" spans="1:21">
      <c r="A20" t="s">
        <v>17</v>
      </c>
      <c r="B20" t="str">
        <f>VLOOKUP(A20,'ISO3'!$A$1:$B$249,2,FALSE)</f>
        <v>BGD</v>
      </c>
      <c r="C20" t="s">
        <v>277</v>
      </c>
      <c r="D20">
        <f t="shared" si="0"/>
        <v>0</v>
      </c>
      <c r="E20" t="str">
        <f>IF(ISERROR(VLOOKUP(B20,'EU29'!$C$2:$D$30,2,FALSE)),"NA",VLOOKUP(C20,'EU29'!$C$2:$D$30,2,FALSE))</f>
        <v>NA</v>
      </c>
      <c r="F20" t="str">
        <f>IF(ISERROR(VLOOKUP(C20,'EU29'!$C$2:$D$30,2,FALSE)),"NA",VLOOKUP(C20,'EU29'!$C$2:$D$30,2,FALSE))</f>
        <v>NA</v>
      </c>
      <c r="G20">
        <v>410893893881</v>
      </c>
      <c r="H20" s="8">
        <v>10122508035.299999</v>
      </c>
      <c r="I20" s="8">
        <f t="shared" si="1"/>
        <v>1.0246516892471306E-4</v>
      </c>
      <c r="J20">
        <f>IF(ISERROR(VLOOKUP(B20,BlueCarbon_Bertram!$B$5:$Q$249,16,FALSE)),0,VLOOKUP(B20,BlueCarbon_Bertram!$B$5:$Q$249,16,FALSE)*-1)</f>
        <v>-0.76869297099264</v>
      </c>
      <c r="K20">
        <f>IF(ISERROR(VLOOKUP(B20,BlueCarbon_Bertram!$B$5:$R$249,17,FALSE)),0,VLOOKUP(B20,BlueCarbon_Bertram!$B$5:$R$249,17,FALSE))</f>
        <v>0.10160884099327999</v>
      </c>
      <c r="L20">
        <f t="shared" si="2"/>
        <v>-0.35779907711164</v>
      </c>
      <c r="M20" s="8">
        <f t="shared" si="3"/>
        <v>0.10211180997770222</v>
      </c>
      <c r="N20" s="8">
        <f t="shared" si="4"/>
        <v>1.0426821736922368E-2</v>
      </c>
      <c r="O20" t="s">
        <v>17</v>
      </c>
      <c r="P20">
        <f t="shared" si="5"/>
        <v>1</v>
      </c>
      <c r="Q20">
        <f t="shared" si="6"/>
        <v>0</v>
      </c>
      <c r="R20">
        <f t="shared" si="7"/>
        <v>-0.35779907711164</v>
      </c>
      <c r="S20" s="8">
        <f t="shared" si="8"/>
        <v>1.0246516892471306E-4</v>
      </c>
      <c r="T20">
        <f t="shared" si="9"/>
        <v>0</v>
      </c>
      <c r="U20" s="8">
        <f t="shared" si="10"/>
        <v>0</v>
      </c>
    </row>
    <row r="21" spans="1:21">
      <c r="A21" t="s">
        <v>18</v>
      </c>
      <c r="B21" t="str">
        <f>VLOOKUP(A21,'ISO3'!$A$1:$B$249,2,FALSE)</f>
        <v>BRB</v>
      </c>
      <c r="C21" t="s">
        <v>568</v>
      </c>
      <c r="D21">
        <f t="shared" si="0"/>
        <v>1</v>
      </c>
      <c r="E21" t="str">
        <f>IF(ISERROR(VLOOKUP(B21,'EU29'!$C$2:$D$30,2,FALSE)),"NA",VLOOKUP(C21,'EU29'!$C$2:$D$30,2,FALSE))</f>
        <v>NA</v>
      </c>
      <c r="F21" t="str">
        <f>IF(ISERROR(VLOOKUP(C21,'EU29'!$C$2:$D$30,2,FALSE)),"NA",VLOOKUP(C21,'EU29'!$C$2:$D$30,2,FALSE))</f>
        <v>NA</v>
      </c>
      <c r="G21">
        <v>-2355844840560</v>
      </c>
      <c r="H21" s="8">
        <v>23758451556.299999</v>
      </c>
      <c r="I21" s="8">
        <f t="shared" si="1"/>
        <v>5.6446402035305386E-4</v>
      </c>
      <c r="J21">
        <f>IF(ISERROR(VLOOKUP(B21,BlueCarbon_Bertram!$B$5:$Q$249,16,FALSE)),0,VLOOKUP(B21,BlueCarbon_Bertram!$B$5:$Q$249,16,FALSE)*-1)</f>
        <v>-1.5930429880342257E-2</v>
      </c>
      <c r="K21">
        <f>IF(ISERROR(VLOOKUP(B21,BlueCarbon_Bertram!$B$5:$R$249,17,FALSE)),0,VLOOKUP(B21,BlueCarbon_Bertram!$B$5:$R$249,17,FALSE))</f>
        <v>3.426412772541534E-3</v>
      </c>
      <c r="L21">
        <f t="shared" si="2"/>
        <v>-2.3717752704403425</v>
      </c>
      <c r="M21" s="8">
        <f t="shared" si="3"/>
        <v>2.4004256390084022E-2</v>
      </c>
      <c r="N21" s="8">
        <f t="shared" si="4"/>
        <v>5.7620432484088962E-4</v>
      </c>
      <c r="O21" t="s">
        <v>18</v>
      </c>
      <c r="P21">
        <f t="shared" si="5"/>
        <v>1</v>
      </c>
      <c r="Q21">
        <f t="shared" si="6"/>
        <v>0</v>
      </c>
      <c r="R21">
        <f t="shared" si="7"/>
        <v>-2.3717752704403425</v>
      </c>
      <c r="S21" s="8">
        <f t="shared" si="8"/>
        <v>5.6446402035305386E-4</v>
      </c>
      <c r="T21">
        <f t="shared" si="9"/>
        <v>0</v>
      </c>
      <c r="U21" s="8">
        <f t="shared" si="10"/>
        <v>0</v>
      </c>
    </row>
    <row r="22" spans="1:21">
      <c r="A22" t="s">
        <v>19</v>
      </c>
      <c r="B22" t="s">
        <v>597</v>
      </c>
      <c r="C22" t="s">
        <v>360</v>
      </c>
      <c r="D22">
        <f t="shared" si="0"/>
        <v>1</v>
      </c>
      <c r="E22" t="str">
        <f>IF(ISERROR(VLOOKUP(B22,'EU29'!$C$2:$D$30,2,FALSE)),"NA",VLOOKUP(C22,'EU29'!$C$2:$D$30,2,FALSE))</f>
        <v>NA</v>
      </c>
      <c r="F22" t="str">
        <f>IF(ISERROR(VLOOKUP(C22,'EU29'!$C$2:$D$30,2,FALSE)),"NA",VLOOKUP(C22,'EU29'!$C$2:$D$30,2,FALSE))</f>
        <v>EU</v>
      </c>
      <c r="G22">
        <v>-1367678502520</v>
      </c>
      <c r="H22" s="8">
        <v>3445316711.8499999</v>
      </c>
      <c r="I22" s="8">
        <f t="shared" si="1"/>
        <v>1.1870207244952895E-5</v>
      </c>
      <c r="J22">
        <f>IF(ISERROR(VLOOKUP(B22,BlueCarbon_Bertram!$B$5:$Q$249,16,FALSE)),0,VLOOKUP(B22,BlueCarbon_Bertram!$B$5:$Q$249,16,FALSE)*-1)</f>
        <v>0</v>
      </c>
      <c r="K22">
        <f>IF(ISERROR(VLOOKUP(B22,BlueCarbon_Bertram!$B$5:$R$249,17,FALSE)),0,VLOOKUP(B22,BlueCarbon_Bertram!$B$5:$R$249,17,FALSE))</f>
        <v>0</v>
      </c>
      <c r="L22">
        <f t="shared" si="2"/>
        <v>-1.36767850252</v>
      </c>
      <c r="M22" s="8">
        <f t="shared" si="3"/>
        <v>3.4453167118499999E-3</v>
      </c>
      <c r="N22" s="8">
        <f t="shared" si="4"/>
        <v>1.1870207244952895E-5</v>
      </c>
      <c r="O22" t="s">
        <v>19</v>
      </c>
      <c r="P22">
        <f t="shared" si="5"/>
        <v>1</v>
      </c>
      <c r="Q22">
        <f t="shared" si="6"/>
        <v>0</v>
      </c>
      <c r="R22">
        <f t="shared" si="7"/>
        <v>-1.36767850252</v>
      </c>
      <c r="S22" s="8">
        <f t="shared" si="8"/>
        <v>1.1870207244952895E-5</v>
      </c>
      <c r="T22">
        <f t="shared" si="9"/>
        <v>0</v>
      </c>
      <c r="U22" s="8">
        <f t="shared" si="10"/>
        <v>0</v>
      </c>
    </row>
    <row r="23" spans="1:21">
      <c r="A23" t="s">
        <v>20</v>
      </c>
      <c r="B23" t="str">
        <f>VLOOKUP(A23,'ISO3'!$A$1:$B$249,2,FALSE)</f>
        <v>BEL</v>
      </c>
      <c r="C23" t="s">
        <v>281</v>
      </c>
      <c r="D23">
        <f t="shared" si="0"/>
        <v>0</v>
      </c>
      <c r="E23" t="str">
        <f>IF(ISERROR(VLOOKUP(B23,'EU29'!$C$2:$D$30,2,FALSE)),"NA",VLOOKUP(C23,'EU29'!$C$2:$D$30,2,FALSE))</f>
        <v>EU</v>
      </c>
      <c r="F23" t="str">
        <f>IF(ISERROR(VLOOKUP(C23,'EU29'!$C$2:$D$30,2,FALSE)),"NA",VLOOKUP(C23,'EU29'!$C$2:$D$30,2,FALSE))</f>
        <v>EU</v>
      </c>
      <c r="G23">
        <v>-35011852314.099998</v>
      </c>
      <c r="H23" s="8">
        <v>4340073353.3100004</v>
      </c>
      <c r="I23" s="8">
        <f t="shared" si="1"/>
        <v>1.8836236712111508E-5</v>
      </c>
      <c r="J23">
        <f>IF(ISERROR(VLOOKUP(B23,BlueCarbon_Bertram!$B$5:$Q$249,16,FALSE)),0,VLOOKUP(B23,BlueCarbon_Bertram!$B$5:$Q$249,16,FALSE)*-1)</f>
        <v>-9.9640196175336993E-4</v>
      </c>
      <c r="K23">
        <f>IF(ISERROR(VLOOKUP(B23,BlueCarbon_Bertram!$B$5:$R$249,17,FALSE)),0,VLOOKUP(B23,BlueCarbon_Bertram!$B$5:$R$249,17,FALSE))</f>
        <v>9.5595760168219992E-5</v>
      </c>
      <c r="L23">
        <f t="shared" si="2"/>
        <v>-3.6008254275853371E-2</v>
      </c>
      <c r="M23" s="8">
        <f t="shared" si="3"/>
        <v>4.3411260361193903E-3</v>
      </c>
      <c r="N23" s="8">
        <f t="shared" si="4"/>
        <v>1.8845375261473649E-5</v>
      </c>
      <c r="O23" t="s">
        <v>20</v>
      </c>
      <c r="P23">
        <f t="shared" si="5"/>
        <v>1</v>
      </c>
      <c r="Q23">
        <f t="shared" si="6"/>
        <v>0</v>
      </c>
      <c r="R23">
        <f t="shared" si="7"/>
        <v>-3.6008254275853371E-2</v>
      </c>
      <c r="S23" s="8">
        <f t="shared" si="8"/>
        <v>1.8836236712111508E-5</v>
      </c>
      <c r="T23">
        <f t="shared" si="9"/>
        <v>0</v>
      </c>
      <c r="U23" s="8">
        <f t="shared" si="10"/>
        <v>0</v>
      </c>
    </row>
    <row r="24" spans="1:21">
      <c r="A24" t="s">
        <v>21</v>
      </c>
      <c r="B24" t="str">
        <f>VLOOKUP(A24,'ISO3'!$A$1:$B$249,2,FALSE)</f>
        <v>BLZ</v>
      </c>
      <c r="C24" t="s">
        <v>282</v>
      </c>
      <c r="D24">
        <f t="shared" si="0"/>
        <v>0</v>
      </c>
      <c r="E24" t="str">
        <f>IF(ISERROR(VLOOKUP(B24,'EU29'!$C$2:$D$30,2,FALSE)),"NA",VLOOKUP(C24,'EU29'!$C$2:$D$30,2,FALSE))</f>
        <v>NA</v>
      </c>
      <c r="F24" t="str">
        <f>IF(ISERROR(VLOOKUP(C24,'EU29'!$C$2:$D$30,2,FALSE)),"NA",VLOOKUP(C24,'EU29'!$C$2:$D$30,2,FALSE))</f>
        <v>NA</v>
      </c>
      <c r="G24">
        <v>2503949251500</v>
      </c>
      <c r="H24" s="8">
        <v>42593238795.800003</v>
      </c>
      <c r="I24" s="8">
        <f t="shared" si="1"/>
        <v>1.8141839911160423E-3</v>
      </c>
      <c r="J24">
        <f>IF(ISERROR(VLOOKUP(B24,BlueCarbon_Bertram!$B$5:$Q$249,16,FALSE)),0,VLOOKUP(B24,BlueCarbon_Bertram!$B$5:$Q$249,16,FALSE)*-1)</f>
        <v>-0.96650372882764812</v>
      </c>
      <c r="K24">
        <f>IF(ISERROR(VLOOKUP(B24,BlueCarbon_Bertram!$B$5:$R$249,17,FALSE)),0,VLOOKUP(B24,BlueCarbon_Bertram!$B$5:$R$249,17,FALSE))</f>
        <v>0.18774672484109423</v>
      </c>
      <c r="L24">
        <f t="shared" si="2"/>
        <v>1.5374455226723518</v>
      </c>
      <c r="M24" s="8">
        <f t="shared" si="3"/>
        <v>0.19251757498907363</v>
      </c>
      <c r="N24" s="8">
        <f t="shared" si="4"/>
        <v>3.7063016679673585E-2</v>
      </c>
      <c r="O24" t="s">
        <v>21</v>
      </c>
      <c r="P24">
        <f t="shared" si="5"/>
        <v>0</v>
      </c>
      <c r="Q24">
        <f t="shared" si="6"/>
        <v>1</v>
      </c>
      <c r="R24">
        <f t="shared" si="7"/>
        <v>0</v>
      </c>
      <c r="S24" s="8">
        <f t="shared" si="8"/>
        <v>0</v>
      </c>
      <c r="T24">
        <f t="shared" si="9"/>
        <v>1.5374455226723518</v>
      </c>
      <c r="U24" s="8">
        <f t="shared" si="10"/>
        <v>3.7063016679673585E-2</v>
      </c>
    </row>
    <row r="25" spans="1:21">
      <c r="A25" t="s">
        <v>22</v>
      </c>
      <c r="B25" t="str">
        <f>VLOOKUP(A25,'ISO3'!$A$1:$B$249,2,FALSE)</f>
        <v>BEN</v>
      </c>
      <c r="C25" t="s">
        <v>283</v>
      </c>
      <c r="D25">
        <f t="shared" si="0"/>
        <v>0</v>
      </c>
      <c r="E25" t="str">
        <f>IF(ISERROR(VLOOKUP(B25,'EU29'!$C$2:$D$30,2,FALSE)),"NA",VLOOKUP(C25,'EU29'!$C$2:$D$30,2,FALSE))</f>
        <v>NA</v>
      </c>
      <c r="F25" t="str">
        <f>IF(ISERROR(VLOOKUP(C25,'EU29'!$C$2:$D$30,2,FALSE)),"NA",VLOOKUP(C25,'EU29'!$C$2:$D$30,2,FALSE))</f>
        <v>NA</v>
      </c>
      <c r="G25">
        <v>1396780805690</v>
      </c>
      <c r="H25" s="8">
        <v>9995195220.5100002</v>
      </c>
      <c r="I25" s="8">
        <f t="shared" si="1"/>
        <v>9.9903927496105969E-5</v>
      </c>
      <c r="J25">
        <f>IF(ISERROR(VLOOKUP(B25,BlueCarbon_Bertram!$B$5:$Q$249,16,FALSE)),0,VLOOKUP(B25,BlueCarbon_Bertram!$B$5:$Q$249,16,FALSE)*-1)</f>
        <v>-0.24718694277770939</v>
      </c>
      <c r="K25">
        <f>IF(ISERROR(VLOOKUP(B25,BlueCarbon_Bertram!$B$5:$R$249,17,FALSE)),0,VLOOKUP(B25,BlueCarbon_Bertram!$B$5:$R$249,17,FALSE))</f>
        <v>5.1839487141225452E-2</v>
      </c>
      <c r="L25">
        <f t="shared" si="2"/>
        <v>1.1495938629122906</v>
      </c>
      <c r="M25" s="8">
        <f t="shared" si="3"/>
        <v>5.2794283351148781E-2</v>
      </c>
      <c r="N25" s="8">
        <f t="shared" si="4"/>
        <v>2.7872363545613853E-3</v>
      </c>
      <c r="O25" t="s">
        <v>22</v>
      </c>
      <c r="P25">
        <f t="shared" si="5"/>
        <v>0</v>
      </c>
      <c r="Q25">
        <f t="shared" si="6"/>
        <v>1</v>
      </c>
      <c r="R25">
        <f t="shared" si="7"/>
        <v>0</v>
      </c>
      <c r="S25" s="8">
        <f t="shared" si="8"/>
        <v>0</v>
      </c>
      <c r="T25">
        <f t="shared" si="9"/>
        <v>1.1495938629122906</v>
      </c>
      <c r="U25" s="8">
        <f t="shared" si="10"/>
        <v>2.7872363545613853E-3</v>
      </c>
    </row>
    <row r="26" spans="1:21" ht="15.75" thickBot="1">
      <c r="A26" t="s">
        <v>23</v>
      </c>
      <c r="B26" t="str">
        <f>VLOOKUP(A26,'ISO3'!$A$1:$B$249,2,FALSE)</f>
        <v>BMU</v>
      </c>
      <c r="C26" t="s">
        <v>568</v>
      </c>
      <c r="D26">
        <f t="shared" si="0"/>
        <v>1</v>
      </c>
      <c r="E26" t="str">
        <f>IF(ISERROR(VLOOKUP(B26,'EU29'!$C$2:$D$30,2,FALSE)),"NA",VLOOKUP(C26,'EU29'!$C$2:$D$30,2,FALSE))</f>
        <v>NA</v>
      </c>
      <c r="F26" t="str">
        <f>IF(ISERROR(VLOOKUP(C26,'EU29'!$C$2:$D$30,2,FALSE)),"NA",VLOOKUP(C26,'EU29'!$C$2:$D$30,2,FALSE))</f>
        <v>NA</v>
      </c>
      <c r="G26">
        <v>-8146162561880</v>
      </c>
      <c r="H26" s="8">
        <v>12997692352.9</v>
      </c>
      <c r="I26" s="8">
        <f t="shared" si="1"/>
        <v>1.6894000650063512E-4</v>
      </c>
      <c r="J26">
        <f>IF(ISERROR(VLOOKUP(B26,BlueCarbon_Bertram!$B$5:$Q$249,16,FALSE)),0,VLOOKUP(B26,BlueCarbon_Bertram!$B$5:$Q$249,16,FALSE)*-1)</f>
        <v>-1.7604390653472E-5</v>
      </c>
      <c r="K26">
        <f>IF(ISERROR(VLOOKUP(B26,BlueCarbon_Bertram!$B$5:$R$249,17,FALSE)),0,VLOOKUP(B26,BlueCarbon_Bertram!$B$5:$R$249,17,FALSE))</f>
        <v>2.327017155344E-6</v>
      </c>
      <c r="L26">
        <f t="shared" si="2"/>
        <v>-8.1461801662706534</v>
      </c>
      <c r="M26" s="8">
        <f t="shared" si="3"/>
        <v>1.2997692561206546E-2</v>
      </c>
      <c r="N26" s="8">
        <f t="shared" si="4"/>
        <v>1.68940011915644E-4</v>
      </c>
      <c r="O26" t="s">
        <v>23</v>
      </c>
      <c r="P26">
        <f t="shared" si="5"/>
        <v>1</v>
      </c>
      <c r="Q26">
        <f t="shared" si="6"/>
        <v>0</v>
      </c>
      <c r="R26">
        <f t="shared" si="7"/>
        <v>-8.1461801662706534</v>
      </c>
      <c r="S26" s="8">
        <f t="shared" si="8"/>
        <v>1.6894000650063512E-4</v>
      </c>
      <c r="T26">
        <f t="shared" si="9"/>
        <v>0</v>
      </c>
      <c r="U26" s="8">
        <f t="shared" si="10"/>
        <v>0</v>
      </c>
    </row>
    <row r="27" spans="1:21" ht="15.75" thickBot="1">
      <c r="A27" t="s">
        <v>24</v>
      </c>
      <c r="B27" s="1" t="s">
        <v>290</v>
      </c>
      <c r="C27" t="s">
        <v>463</v>
      </c>
      <c r="D27">
        <f t="shared" si="0"/>
        <v>1</v>
      </c>
      <c r="E27" t="str">
        <f>IF(ISERROR(VLOOKUP(B27,'EU29'!$C$2:$D$30,2,FALSE)),"NA",VLOOKUP(C27,'EU29'!$C$2:$D$30,2,FALSE))</f>
        <v>NA</v>
      </c>
      <c r="F27" t="str">
        <f>IF(ISERROR(VLOOKUP(C27,'EU29'!$C$2:$D$30,2,FALSE)),"NA",VLOOKUP(C27,'EU29'!$C$2:$D$30,2,FALSE))</f>
        <v>EU</v>
      </c>
      <c r="G27">
        <v>1479843395840</v>
      </c>
      <c r="H27" s="8">
        <v>53201755001</v>
      </c>
      <c r="I27" s="8">
        <f t="shared" si="1"/>
        <v>2.8304267351864287E-3</v>
      </c>
      <c r="J27">
        <f>IF(ISERROR(VLOOKUP(B27,BlueCarbon_Bertram!$B$5:$Q$249,16,FALSE)),0,VLOOKUP(B27,BlueCarbon_Bertram!$B$5:$Q$249,16,FALSE)*-1)</f>
        <v>-9.5335245412198001E-4</v>
      </c>
      <c r="K27">
        <f>IF(ISERROR(VLOOKUP(B27,BlueCarbon_Bertram!$B$5:$R$249,17,FALSE)),0,VLOOKUP(B27,BlueCarbon_Bertram!$B$5:$R$249,17,FALSE))</f>
        <v>1.3320251048660185E-4</v>
      </c>
      <c r="L27">
        <f t="shared" si="2"/>
        <v>1.478890043385878</v>
      </c>
      <c r="M27" s="8">
        <f t="shared" si="3"/>
        <v>5.3201921751899417E-2</v>
      </c>
      <c r="N27" s="8">
        <f t="shared" si="4"/>
        <v>2.8304444780952284E-3</v>
      </c>
      <c r="O27" t="s">
        <v>24</v>
      </c>
      <c r="P27">
        <f t="shared" si="5"/>
        <v>0</v>
      </c>
      <c r="Q27">
        <f t="shared" si="6"/>
        <v>1</v>
      </c>
      <c r="R27">
        <f t="shared" si="7"/>
        <v>0</v>
      </c>
      <c r="S27" s="8">
        <f t="shared" si="8"/>
        <v>0</v>
      </c>
      <c r="T27">
        <f t="shared" si="9"/>
        <v>1.478890043385878</v>
      </c>
      <c r="U27" s="8">
        <f t="shared" si="10"/>
        <v>2.8304444780952284E-3</v>
      </c>
    </row>
    <row r="28" spans="1:21">
      <c r="A28" t="s">
        <v>25</v>
      </c>
      <c r="B28" t="s">
        <v>597</v>
      </c>
      <c r="C28" t="s">
        <v>597</v>
      </c>
      <c r="D28">
        <f t="shared" si="0"/>
        <v>0</v>
      </c>
      <c r="E28" t="str">
        <f>IF(ISERROR(VLOOKUP(B28,'EU29'!$C$2:$D$30,2,FALSE)),"NA",VLOOKUP(C28,'EU29'!$C$2:$D$30,2,FALSE))</f>
        <v>NA</v>
      </c>
      <c r="F28" t="str">
        <f>IF(ISERROR(VLOOKUP(C28,'EU29'!$C$2:$D$30,2,FALSE)),"NA",VLOOKUP(C28,'EU29'!$C$2:$D$30,2,FALSE))</f>
        <v>NA</v>
      </c>
      <c r="G28">
        <v>12903909889000</v>
      </c>
      <c r="H28" s="8">
        <v>10583404983.799999</v>
      </c>
      <c r="I28" s="8">
        <f t="shared" si="1"/>
        <v>1.1200846105112266E-4</v>
      </c>
      <c r="J28">
        <f>IF(ISERROR(VLOOKUP(B28,BlueCarbon_Bertram!$B$5:$Q$249,16,FALSE)),0,VLOOKUP(B28,BlueCarbon_Bertram!$B$5:$Q$249,16,FALSE)*-1)</f>
        <v>0</v>
      </c>
      <c r="K28">
        <f>IF(ISERROR(VLOOKUP(B28,BlueCarbon_Bertram!$B$5:$R$249,17,FALSE)),0,VLOOKUP(B28,BlueCarbon_Bertram!$B$5:$R$249,17,FALSE))</f>
        <v>0</v>
      </c>
      <c r="L28">
        <f t="shared" si="2"/>
        <v>12.903909888999999</v>
      </c>
      <c r="M28" s="8">
        <f t="shared" si="3"/>
        <v>1.0583404983799999E-2</v>
      </c>
      <c r="N28" s="8">
        <f t="shared" si="4"/>
        <v>1.1200846105112266E-4</v>
      </c>
      <c r="O28" t="s">
        <v>25</v>
      </c>
      <c r="P28">
        <f t="shared" si="5"/>
        <v>0</v>
      </c>
      <c r="Q28">
        <f t="shared" si="6"/>
        <v>1</v>
      </c>
      <c r="R28">
        <f t="shared" si="7"/>
        <v>0</v>
      </c>
      <c r="S28" s="8">
        <f t="shared" si="8"/>
        <v>0</v>
      </c>
      <c r="T28">
        <f t="shared" si="9"/>
        <v>12.903909888999999</v>
      </c>
      <c r="U28" s="8">
        <f t="shared" si="10"/>
        <v>1.1200846105112266E-4</v>
      </c>
    </row>
    <row r="29" spans="1:21" ht="15.75" thickBot="1">
      <c r="A29" t="s">
        <v>26</v>
      </c>
      <c r="B29" t="str">
        <f>VLOOKUP(A29,'ISO3'!$A$1:$B$249,2,FALSE)</f>
        <v>BRA</v>
      </c>
      <c r="C29" t="s">
        <v>296</v>
      </c>
      <c r="D29">
        <f t="shared" si="0"/>
        <v>0</v>
      </c>
      <c r="E29" t="str">
        <f>IF(ISERROR(VLOOKUP(B29,'EU29'!$C$2:$D$30,2,FALSE)),"NA",VLOOKUP(C29,'EU29'!$C$2:$D$30,2,FALSE))</f>
        <v>NA</v>
      </c>
      <c r="F29" t="str">
        <f>IF(ISERROR(VLOOKUP(C29,'EU29'!$C$2:$D$30,2,FALSE)),"NA",VLOOKUP(C29,'EU29'!$C$2:$D$30,2,FALSE))</f>
        <v>NA</v>
      </c>
      <c r="G29">
        <v>276211661712000</v>
      </c>
      <c r="H29" s="8">
        <v>65983945990.400002</v>
      </c>
      <c r="I29" s="8">
        <f t="shared" si="1"/>
        <v>4.3538811284640246E-3</v>
      </c>
      <c r="J29">
        <f>IF(ISERROR(VLOOKUP(B29,BlueCarbon_Bertram!$B$5:$Q$249,16,FALSE)),0,VLOOKUP(B29,BlueCarbon_Bertram!$B$5:$Q$249,16,FALSE)*-1)</f>
        <v>-1.9340161121467068</v>
      </c>
      <c r="K29">
        <f>IF(ISERROR(VLOOKUP(B29,BlueCarbon_Bertram!$B$5:$R$249,17,FALSE)),0,VLOOKUP(B29,BlueCarbon_Bertram!$B$5:$R$249,17,FALSE))</f>
        <v>0.24406381135835811</v>
      </c>
      <c r="L29">
        <f t="shared" si="2"/>
        <v>274.27764559985332</v>
      </c>
      <c r="M29" s="8">
        <f t="shared" si="3"/>
        <v>0.2528260768655643</v>
      </c>
      <c r="N29" s="8">
        <f t="shared" si="4"/>
        <v>6.3921025143232224E-2</v>
      </c>
      <c r="O29" t="s">
        <v>26</v>
      </c>
      <c r="P29">
        <f t="shared" si="5"/>
        <v>0</v>
      </c>
      <c r="Q29">
        <f t="shared" si="6"/>
        <v>1</v>
      </c>
      <c r="R29">
        <f t="shared" si="7"/>
        <v>0</v>
      </c>
      <c r="S29" s="8">
        <f t="shared" si="8"/>
        <v>0</v>
      </c>
      <c r="T29">
        <f t="shared" si="9"/>
        <v>274.27764559985332</v>
      </c>
      <c r="U29" s="8">
        <f t="shared" si="10"/>
        <v>6.3921025143232224E-2</v>
      </c>
    </row>
    <row r="30" spans="1:21" ht="15.75" thickBot="1">
      <c r="A30" t="s">
        <v>27</v>
      </c>
      <c r="B30" s="1" t="s">
        <v>582</v>
      </c>
      <c r="C30" t="s">
        <v>568</v>
      </c>
      <c r="D30">
        <f t="shared" si="0"/>
        <v>1</v>
      </c>
      <c r="E30" t="str">
        <f>IF(ISERROR(VLOOKUP(B30,'EU29'!$C$2:$D$30,2,FALSE)),"NA",VLOOKUP(C30,'EU29'!$C$2:$D$30,2,FALSE))</f>
        <v>NA</v>
      </c>
      <c r="F30" t="str">
        <f>IF(ISERROR(VLOOKUP(C30,'EU29'!$C$2:$D$30,2,FALSE)),"NA",VLOOKUP(C30,'EU29'!$C$2:$D$30,2,FALSE))</f>
        <v>NA</v>
      </c>
      <c r="G30">
        <v>-387958212504</v>
      </c>
      <c r="H30" s="8">
        <v>9011941331.4899998</v>
      </c>
      <c r="I30" s="8">
        <f t="shared" si="1"/>
        <v>8.1215086562217749E-5</v>
      </c>
      <c r="J30">
        <f>IF(ISERROR(VLOOKUP(B30,BlueCarbon_Bertram!$B$5:$Q$249,16,FALSE)),0,VLOOKUP(B30,BlueCarbon_Bertram!$B$5:$Q$249,16,FALSE)*-1)</f>
        <v>-7.3718826713603958E-3</v>
      </c>
      <c r="K30">
        <f>IF(ISERROR(VLOOKUP(B30,BlueCarbon_Bertram!$B$5:$R$249,17,FALSE)),0,VLOOKUP(B30,BlueCarbon_Bertram!$B$5:$R$249,17,FALSE))</f>
        <v>1.5625178017309141E-3</v>
      </c>
      <c r="L30">
        <f t="shared" si="2"/>
        <v>-0.39533009517536039</v>
      </c>
      <c r="M30" s="8">
        <f t="shared" si="3"/>
        <v>9.1463953797626604E-3</v>
      </c>
      <c r="N30" s="8">
        <f t="shared" si="4"/>
        <v>8.3656548442943743E-5</v>
      </c>
      <c r="O30" t="s">
        <v>27</v>
      </c>
      <c r="P30">
        <f t="shared" si="5"/>
        <v>1</v>
      </c>
      <c r="Q30">
        <f t="shared" si="6"/>
        <v>0</v>
      </c>
      <c r="R30">
        <f t="shared" si="7"/>
        <v>-0.39533009517536039</v>
      </c>
      <c r="S30" s="8">
        <f t="shared" si="8"/>
        <v>8.1215086562217749E-5</v>
      </c>
      <c r="T30">
        <f t="shared" si="9"/>
        <v>0</v>
      </c>
      <c r="U30" s="8">
        <f t="shared" si="10"/>
        <v>0</v>
      </c>
    </row>
    <row r="31" spans="1:21" ht="15.75" thickBot="1">
      <c r="A31" t="s">
        <v>28</v>
      </c>
      <c r="B31" s="1" t="s">
        <v>300</v>
      </c>
      <c r="C31" t="s">
        <v>300</v>
      </c>
      <c r="D31">
        <f t="shared" si="0"/>
        <v>0</v>
      </c>
      <c r="E31" t="str">
        <f>IF(ISERROR(VLOOKUP(B31,'EU29'!$C$2:$D$30,2,FALSE)),"NA",VLOOKUP(C31,'EU29'!$C$2:$D$30,2,FALSE))</f>
        <v>NA</v>
      </c>
      <c r="F31" t="str">
        <f>IF(ISERROR(VLOOKUP(C31,'EU29'!$C$2:$D$30,2,FALSE)),"NA",VLOOKUP(C31,'EU29'!$C$2:$D$30,2,FALSE))</f>
        <v>NA</v>
      </c>
      <c r="G31">
        <v>79658287922.800003</v>
      </c>
      <c r="H31" s="8">
        <v>6411566165.5799999</v>
      </c>
      <c r="I31" s="8">
        <f t="shared" si="1"/>
        <v>4.1108180695610222E-5</v>
      </c>
      <c r="J31">
        <f>IF(ISERROR(VLOOKUP(B31,BlueCarbon_Bertram!$B$5:$Q$249,16,FALSE)),0,VLOOKUP(B31,BlueCarbon_Bertram!$B$5:$Q$249,16,FALSE)*-1)</f>
        <v>-1.9038167582105997E-2</v>
      </c>
      <c r="K31">
        <f>IF(ISERROR(VLOOKUP(B31,BlueCarbon_Bertram!$B$5:$R$249,17,FALSE)),0,VLOOKUP(B31,BlueCarbon_Bertram!$B$5:$R$249,17,FALSE))</f>
        <v>2.516539393037E-3</v>
      </c>
      <c r="L31">
        <f t="shared" si="2"/>
        <v>6.0620120340694E-2</v>
      </c>
      <c r="M31" s="8">
        <f t="shared" si="3"/>
        <v>6.8877537130995949E-3</v>
      </c>
      <c r="N31" s="8">
        <f t="shared" si="4"/>
        <v>4.744115121231726E-5</v>
      </c>
      <c r="O31" t="s">
        <v>28</v>
      </c>
      <c r="P31">
        <f t="shared" si="5"/>
        <v>0</v>
      </c>
      <c r="Q31">
        <f t="shared" si="6"/>
        <v>1</v>
      </c>
      <c r="R31">
        <f t="shared" si="7"/>
        <v>0</v>
      </c>
      <c r="S31" s="8">
        <f t="shared" si="8"/>
        <v>0</v>
      </c>
      <c r="T31">
        <f t="shared" si="9"/>
        <v>6.0620120340694E-2</v>
      </c>
      <c r="U31" s="8">
        <f t="shared" si="10"/>
        <v>4.744115121231726E-5</v>
      </c>
    </row>
    <row r="32" spans="1:21">
      <c r="A32" t="s">
        <v>29</v>
      </c>
      <c r="B32" t="str">
        <f>VLOOKUP(A32,'ISO3'!$A$1:$B$249,2,FALSE)</f>
        <v>BGR</v>
      </c>
      <c r="C32" t="s">
        <v>301</v>
      </c>
      <c r="D32">
        <f t="shared" si="0"/>
        <v>0</v>
      </c>
      <c r="E32" t="str">
        <f>IF(ISERROR(VLOOKUP(B32,'EU29'!$C$2:$D$30,2,FALSE)),"NA",VLOOKUP(C32,'EU29'!$C$2:$D$30,2,FALSE))</f>
        <v>EU</v>
      </c>
      <c r="F32" t="str">
        <f>IF(ISERROR(VLOOKUP(C32,'EU29'!$C$2:$D$30,2,FALSE)),"NA",VLOOKUP(C32,'EU29'!$C$2:$D$30,2,FALSE))</f>
        <v>EU</v>
      </c>
      <c r="G32">
        <v>-1989077579320</v>
      </c>
      <c r="H32" s="8">
        <v>21491916609.5</v>
      </c>
      <c r="I32" s="8">
        <f t="shared" si="1"/>
        <v>4.6190247954970191E-4</v>
      </c>
      <c r="J32">
        <f>IF(ISERROR(VLOOKUP(B32,BlueCarbon_Bertram!$B$5:$Q$249,16,FALSE)),0,VLOOKUP(B32,BlueCarbon_Bertram!$B$5:$Q$249,16,FALSE)*-1)</f>
        <v>-8.5556232915835997E-5</v>
      </c>
      <c r="K32">
        <f>IF(ISERROR(VLOOKUP(B32,BlueCarbon_Bertram!$B$5:$R$249,17,FALSE)),0,VLOOKUP(B32,BlueCarbon_Bertram!$B$5:$R$249,17,FALSE))</f>
        <v>8.2083470694159993E-6</v>
      </c>
      <c r="L32">
        <f t="shared" si="2"/>
        <v>-1.9891631355529158</v>
      </c>
      <c r="M32" s="8">
        <f t="shared" si="3"/>
        <v>2.1491918176995358E-2</v>
      </c>
      <c r="N32" s="8">
        <f t="shared" si="4"/>
        <v>4.619025469266635E-4</v>
      </c>
      <c r="O32" t="s">
        <v>29</v>
      </c>
      <c r="P32">
        <f t="shared" si="5"/>
        <v>1</v>
      </c>
      <c r="Q32">
        <f t="shared" si="6"/>
        <v>0</v>
      </c>
      <c r="R32">
        <f t="shared" si="7"/>
        <v>-1.9891631355529158</v>
      </c>
      <c r="S32" s="8">
        <f t="shared" si="8"/>
        <v>4.6190247954970191E-4</v>
      </c>
      <c r="T32">
        <f t="shared" si="9"/>
        <v>0</v>
      </c>
      <c r="U32" s="8">
        <f t="shared" si="10"/>
        <v>0</v>
      </c>
    </row>
    <row r="33" spans="1:21">
      <c r="A33" t="s">
        <v>30</v>
      </c>
      <c r="B33" t="str">
        <f>VLOOKUP(A33,'ISO3'!$A$1:$B$249,2,FALSE)</f>
        <v>KHM</v>
      </c>
      <c r="C33" t="s">
        <v>307</v>
      </c>
      <c r="D33">
        <f t="shared" si="0"/>
        <v>0</v>
      </c>
      <c r="E33" t="str">
        <f>IF(ISERROR(VLOOKUP(B33,'EU29'!$C$2:$D$30,2,FALSE)),"NA",VLOOKUP(C33,'EU29'!$C$2:$D$30,2,FALSE))</f>
        <v>NA</v>
      </c>
      <c r="F33" t="str">
        <f>IF(ISERROR(VLOOKUP(C33,'EU29'!$C$2:$D$30,2,FALSE)),"NA",VLOOKUP(C33,'EU29'!$C$2:$D$30,2,FALSE))</f>
        <v>NA</v>
      </c>
      <c r="G33">
        <v>691224797965</v>
      </c>
      <c r="H33" s="8">
        <v>7912176561.8199997</v>
      </c>
      <c r="I33" s="8">
        <f t="shared" si="1"/>
        <v>6.2602537945413754E-5</v>
      </c>
      <c r="J33">
        <f>IF(ISERROR(VLOOKUP(B33,BlueCarbon_Bertram!$B$5:$Q$249,16,FALSE)),0,VLOOKUP(B33,BlueCarbon_Bertram!$B$5:$Q$249,16,FALSE)*-1)</f>
        <v>-8.2715834027171989E-2</v>
      </c>
      <c r="K33">
        <f>IF(ISERROR(VLOOKUP(B33,BlueCarbon_Bertram!$B$5:$R$249,17,FALSE)),0,VLOOKUP(B33,BlueCarbon_Bertram!$B$5:$R$249,17,FALSE))</f>
        <v>1.0933702198994E-2</v>
      </c>
      <c r="L33">
        <f t="shared" si="2"/>
        <v>0.60850896393782805</v>
      </c>
      <c r="M33" s="8">
        <f t="shared" si="3"/>
        <v>1.3496235835287557E-2</v>
      </c>
      <c r="N33" s="8">
        <f t="shared" si="4"/>
        <v>1.8214838172170002E-4</v>
      </c>
      <c r="O33" t="s">
        <v>30</v>
      </c>
      <c r="P33">
        <f t="shared" si="5"/>
        <v>0</v>
      </c>
      <c r="Q33">
        <f t="shared" si="6"/>
        <v>1</v>
      </c>
      <c r="R33">
        <f t="shared" si="7"/>
        <v>0</v>
      </c>
      <c r="S33" s="8">
        <f t="shared" si="8"/>
        <v>0</v>
      </c>
      <c r="T33">
        <f t="shared" si="9"/>
        <v>0.60850896393782805</v>
      </c>
      <c r="U33" s="8">
        <f t="shared" si="10"/>
        <v>1.8214838172170002E-4</v>
      </c>
    </row>
    <row r="34" spans="1:21">
      <c r="A34" t="s">
        <v>31</v>
      </c>
      <c r="B34" t="str">
        <f>VLOOKUP(A34,'ISO3'!$A$1:$B$249,2,FALSE)</f>
        <v>CMR</v>
      </c>
      <c r="C34" t="s">
        <v>308</v>
      </c>
      <c r="D34">
        <f t="shared" si="0"/>
        <v>0</v>
      </c>
      <c r="E34" t="str">
        <f>IF(ISERROR(VLOOKUP(B34,'EU29'!$C$2:$D$30,2,FALSE)),"NA",VLOOKUP(C34,'EU29'!$C$2:$D$30,2,FALSE))</f>
        <v>NA</v>
      </c>
      <c r="F34" t="str">
        <f>IF(ISERROR(VLOOKUP(C34,'EU29'!$C$2:$D$30,2,FALSE)),"NA",VLOOKUP(C34,'EU29'!$C$2:$D$30,2,FALSE))</f>
        <v>NA</v>
      </c>
      <c r="G34">
        <v>-120387966720</v>
      </c>
      <c r="H34" s="8">
        <v>9599151540.7000008</v>
      </c>
      <c r="I34" s="8">
        <f t="shared" si="1"/>
        <v>9.21437103013232E-5</v>
      </c>
      <c r="J34">
        <f>IF(ISERROR(VLOOKUP(B34,BlueCarbon_Bertram!$B$5:$Q$249,16,FALSE)),0,VLOOKUP(B34,BlueCarbon_Bertram!$B$5:$Q$249,16,FALSE)*-1)</f>
        <v>-0.37368019461263996</v>
      </c>
      <c r="K34">
        <f>IF(ISERROR(VLOOKUP(B34,BlueCarbon_Bertram!$B$5:$R$249,17,FALSE)),0,VLOOKUP(B34,BlueCarbon_Bertram!$B$5:$R$249,17,FALSE))</f>
        <v>4.9394508483279996E-2</v>
      </c>
      <c r="L34">
        <f t="shared" si="2"/>
        <v>-0.49406816133263998</v>
      </c>
      <c r="M34" s="8">
        <f t="shared" si="3"/>
        <v>5.0318596747188235E-2</v>
      </c>
      <c r="N34" s="8">
        <f t="shared" si="4"/>
        <v>2.5319611786061426E-3</v>
      </c>
      <c r="O34" t="s">
        <v>31</v>
      </c>
      <c r="P34">
        <f t="shared" si="5"/>
        <v>1</v>
      </c>
      <c r="Q34">
        <f t="shared" si="6"/>
        <v>0</v>
      </c>
      <c r="R34">
        <f t="shared" si="7"/>
        <v>-0.49406816133263998</v>
      </c>
      <c r="S34" s="8">
        <f t="shared" si="8"/>
        <v>9.21437103013232E-5</v>
      </c>
      <c r="T34">
        <f t="shared" si="9"/>
        <v>0</v>
      </c>
      <c r="U34" s="8">
        <f t="shared" si="10"/>
        <v>0</v>
      </c>
    </row>
    <row r="35" spans="1:21">
      <c r="A35" t="s">
        <v>32</v>
      </c>
      <c r="B35" t="str">
        <f>VLOOKUP(A35,'ISO3'!$A$1:$B$249,2,FALSE)</f>
        <v>CAN</v>
      </c>
      <c r="C35" t="s">
        <v>309</v>
      </c>
      <c r="D35">
        <f t="shared" si="0"/>
        <v>0</v>
      </c>
      <c r="E35" t="str">
        <f>IF(ISERROR(VLOOKUP(B35,'EU29'!$C$2:$D$30,2,FALSE)),"NA",VLOOKUP(C35,'EU29'!$C$2:$D$30,2,FALSE))</f>
        <v>NA</v>
      </c>
      <c r="F35" t="str">
        <f>IF(ISERROR(VLOOKUP(C35,'EU29'!$C$2:$D$30,2,FALSE)),"NA",VLOOKUP(C35,'EU29'!$C$2:$D$30,2,FALSE))</f>
        <v>NA</v>
      </c>
      <c r="G35">
        <v>-311227481487000</v>
      </c>
      <c r="H35" s="8">
        <v>33382089144.599998</v>
      </c>
      <c r="I35" s="8">
        <f t="shared" si="1"/>
        <v>1.1143638756580209E-3</v>
      </c>
      <c r="J35">
        <f>IF(ISERROR(VLOOKUP(B35,BlueCarbon_Bertram!$B$5:$Q$249,16,FALSE)),0,VLOOKUP(B35,BlueCarbon_Bertram!$B$5:$Q$249,16,FALSE)*-1)</f>
        <v>-0.360684351258236</v>
      </c>
      <c r="K35">
        <f>IF(ISERROR(VLOOKUP(B35,BlueCarbon_Bertram!$B$5:$R$249,17,FALSE)),0,VLOOKUP(B35,BlueCarbon_Bertram!$B$5:$R$249,17,FALSE))</f>
        <v>3.1622917023926805E-2</v>
      </c>
      <c r="L35">
        <f t="shared" si="2"/>
        <v>-311.58816583825819</v>
      </c>
      <c r="M35" s="8">
        <f t="shared" si="3"/>
        <v>4.5982309171682327E-2</v>
      </c>
      <c r="N35" s="8">
        <f t="shared" si="4"/>
        <v>2.1143727567601808E-3</v>
      </c>
      <c r="O35" t="s">
        <v>32</v>
      </c>
      <c r="P35">
        <f t="shared" si="5"/>
        <v>1</v>
      </c>
      <c r="Q35">
        <f t="shared" si="6"/>
        <v>0</v>
      </c>
      <c r="R35">
        <f t="shared" si="7"/>
        <v>-311.58816583825819</v>
      </c>
      <c r="S35" s="8">
        <f t="shared" si="8"/>
        <v>1.1143638756580209E-3</v>
      </c>
      <c r="T35">
        <f t="shared" si="9"/>
        <v>0</v>
      </c>
      <c r="U35" s="8">
        <f t="shared" si="10"/>
        <v>0</v>
      </c>
    </row>
    <row r="36" spans="1:21" ht="15.75" thickBot="1">
      <c r="A36" t="s">
        <v>33</v>
      </c>
      <c r="B36" t="str">
        <f>VLOOKUP(A36,'ISO3'!$A$1:$B$249,2,FALSE)</f>
        <v>CPV</v>
      </c>
      <c r="C36" t="s">
        <v>306</v>
      </c>
      <c r="D36">
        <f t="shared" si="0"/>
        <v>0</v>
      </c>
      <c r="E36" t="str">
        <f>IF(ISERROR(VLOOKUP(B36,'EU29'!$C$2:$D$30,2,FALSE)),"NA",VLOOKUP(C36,'EU29'!$C$2:$D$30,2,FALSE))</f>
        <v>NA</v>
      </c>
      <c r="F36" t="str">
        <f>IF(ISERROR(VLOOKUP(C36,'EU29'!$C$2:$D$30,2,FALSE)),"NA",VLOOKUP(C36,'EU29'!$C$2:$D$30,2,FALSE))</f>
        <v>NA</v>
      </c>
      <c r="G36">
        <v>21737081491000</v>
      </c>
      <c r="H36" s="8">
        <v>17574690338.200001</v>
      </c>
      <c r="I36" s="8">
        <f t="shared" si="1"/>
        <v>3.0886974048362041E-4</v>
      </c>
      <c r="J36">
        <f>IF(ISERROR(VLOOKUP(B36,BlueCarbon_Bertram!$B$5:$Q$249,16,FALSE)),0,VLOOKUP(B36,BlueCarbon_Bertram!$B$5:$Q$249,16,FALSE)*-1)</f>
        <v>0</v>
      </c>
      <c r="K36">
        <f>IF(ISERROR(VLOOKUP(B36,BlueCarbon_Bertram!$B$5:$R$249,17,FALSE)),0,VLOOKUP(B36,BlueCarbon_Bertram!$B$5:$R$249,17,FALSE))</f>
        <v>0</v>
      </c>
      <c r="L36">
        <f t="shared" si="2"/>
        <v>21.737081491000001</v>
      </c>
      <c r="M36" s="8">
        <f t="shared" si="3"/>
        <v>1.75746903382E-2</v>
      </c>
      <c r="N36" s="8">
        <f t="shared" si="4"/>
        <v>3.0886974048362041E-4</v>
      </c>
      <c r="O36" t="s">
        <v>33</v>
      </c>
      <c r="P36">
        <f t="shared" si="5"/>
        <v>0</v>
      </c>
      <c r="Q36">
        <f t="shared" si="6"/>
        <v>1</v>
      </c>
      <c r="R36">
        <f t="shared" si="7"/>
        <v>0</v>
      </c>
      <c r="S36" s="8">
        <f t="shared" si="8"/>
        <v>0</v>
      </c>
      <c r="T36">
        <f t="shared" si="9"/>
        <v>21.737081491000001</v>
      </c>
      <c r="U36" s="8">
        <f t="shared" si="10"/>
        <v>3.0886974048362041E-4</v>
      </c>
    </row>
    <row r="37" spans="1:21" ht="15.75" thickBot="1">
      <c r="A37" t="s">
        <v>34</v>
      </c>
      <c r="B37" s="1" t="s">
        <v>311</v>
      </c>
      <c r="C37" t="s">
        <v>568</v>
      </c>
      <c r="D37">
        <f t="shared" si="0"/>
        <v>1</v>
      </c>
      <c r="E37" t="str">
        <f>IF(ISERROR(VLOOKUP(B37,'EU29'!$C$2:$D$30,2,FALSE)),"NA",VLOOKUP(C37,'EU29'!$C$2:$D$30,2,FALSE))</f>
        <v>NA</v>
      </c>
      <c r="F37" t="str">
        <f>IF(ISERROR(VLOOKUP(C37,'EU29'!$C$2:$D$30,2,FALSE)),"NA",VLOOKUP(C37,'EU29'!$C$2:$D$30,2,FALSE))</f>
        <v>NA</v>
      </c>
      <c r="G37">
        <v>8234447818780</v>
      </c>
      <c r="H37" s="8">
        <v>21934305105</v>
      </c>
      <c r="I37" s="8">
        <f t="shared" si="1"/>
        <v>4.8111374043922905E-4</v>
      </c>
      <c r="J37">
        <f>IF(ISERROR(VLOOKUP(B37,BlueCarbon_Bertram!$B$5:$Q$249,16,FALSE)),0,VLOOKUP(B37,BlueCarbon_Bertram!$B$5:$Q$249,16,FALSE)*-1)</f>
        <v>-2.1159424054227799E-2</v>
      </c>
      <c r="K37">
        <f>IF(ISERROR(VLOOKUP(B37,BlueCarbon_Bertram!$B$5:$R$249,17,FALSE)),0,VLOOKUP(B37,BlueCarbon_Bertram!$B$5:$R$249,17,FALSE))</f>
        <v>2.4489696332097737E-3</v>
      </c>
      <c r="L37">
        <f t="shared" si="2"/>
        <v>8.2132883947257724</v>
      </c>
      <c r="M37" s="8">
        <f t="shared" si="3"/>
        <v>2.207059565810612E-2</v>
      </c>
      <c r="N37" s="8">
        <f t="shared" si="4"/>
        <v>4.871111927036127E-4</v>
      </c>
      <c r="O37" t="s">
        <v>34</v>
      </c>
      <c r="P37">
        <f t="shared" si="5"/>
        <v>0</v>
      </c>
      <c r="Q37">
        <f t="shared" si="6"/>
        <v>1</v>
      </c>
      <c r="R37">
        <f t="shared" si="7"/>
        <v>0</v>
      </c>
      <c r="S37" s="8">
        <f t="shared" si="8"/>
        <v>0</v>
      </c>
      <c r="T37">
        <f t="shared" si="9"/>
        <v>8.2132883947257724</v>
      </c>
      <c r="U37" s="8">
        <f t="shared" si="10"/>
        <v>4.871111927036127E-4</v>
      </c>
    </row>
    <row r="38" spans="1:21">
      <c r="A38" t="s">
        <v>35</v>
      </c>
      <c r="B38" t="s">
        <v>597</v>
      </c>
      <c r="C38" t="s">
        <v>568</v>
      </c>
      <c r="D38">
        <f t="shared" si="0"/>
        <v>1</v>
      </c>
      <c r="E38" t="str">
        <f>IF(ISERROR(VLOOKUP(B38,'EU29'!$C$2:$D$30,2,FALSE)),"NA",VLOOKUP(C38,'EU29'!$C$2:$D$30,2,FALSE))</f>
        <v>NA</v>
      </c>
      <c r="F38" t="str">
        <f>IF(ISERROR(VLOOKUP(C38,'EU29'!$C$2:$D$30,2,FALSE)),"NA",VLOOKUP(C38,'EU29'!$C$2:$D$30,2,FALSE))</f>
        <v>NA</v>
      </c>
      <c r="G38">
        <v>14990905852500</v>
      </c>
      <c r="H38" s="8">
        <v>5648585355.3000002</v>
      </c>
      <c r="I38" s="8">
        <f t="shared" si="1"/>
        <v>3.1906516516109637E-5</v>
      </c>
      <c r="J38">
        <f>IF(ISERROR(VLOOKUP(B38,BlueCarbon_Bertram!$B$5:$Q$249,16,FALSE)),0,VLOOKUP(B38,BlueCarbon_Bertram!$B$5:$Q$249,16,FALSE)*-1)</f>
        <v>0</v>
      </c>
      <c r="K38">
        <f>IF(ISERROR(VLOOKUP(B38,BlueCarbon_Bertram!$B$5:$R$249,17,FALSE)),0,VLOOKUP(B38,BlueCarbon_Bertram!$B$5:$R$249,17,FALSE))</f>
        <v>0</v>
      </c>
      <c r="L38">
        <f t="shared" si="2"/>
        <v>14.990905852499999</v>
      </c>
      <c r="M38" s="8">
        <f t="shared" si="3"/>
        <v>5.6485853553000006E-3</v>
      </c>
      <c r="N38" s="8">
        <f t="shared" si="4"/>
        <v>3.1906516516109637E-5</v>
      </c>
      <c r="O38" t="s">
        <v>35</v>
      </c>
      <c r="P38">
        <f t="shared" si="5"/>
        <v>0</v>
      </c>
      <c r="Q38">
        <f t="shared" si="6"/>
        <v>1</v>
      </c>
      <c r="R38">
        <f t="shared" si="7"/>
        <v>0</v>
      </c>
      <c r="S38" s="8">
        <f t="shared" si="8"/>
        <v>0</v>
      </c>
      <c r="T38">
        <f t="shared" si="9"/>
        <v>14.990905852499999</v>
      </c>
      <c r="U38" s="8">
        <f t="shared" si="10"/>
        <v>3.1906516516109637E-5</v>
      </c>
    </row>
    <row r="39" spans="1:21">
      <c r="A39" t="s">
        <v>36</v>
      </c>
      <c r="B39" t="s">
        <v>597</v>
      </c>
      <c r="C39" t="s">
        <v>316</v>
      </c>
      <c r="D39">
        <f t="shared" si="0"/>
        <v>1</v>
      </c>
      <c r="E39" t="str">
        <f>IF(ISERROR(VLOOKUP(B39,'EU29'!$C$2:$D$30,2,FALSE)),"NA",VLOOKUP(C39,'EU29'!$C$2:$D$30,2,FALSE))</f>
        <v>NA</v>
      </c>
      <c r="F39" t="str">
        <f>IF(ISERROR(VLOOKUP(C39,'EU29'!$C$2:$D$30,2,FALSE)),"NA",VLOOKUP(C39,'EU29'!$C$2:$D$30,2,FALSE))</f>
        <v>NA</v>
      </c>
      <c r="G39">
        <v>13783496842400</v>
      </c>
      <c r="H39" s="8">
        <v>8082602250.71</v>
      </c>
      <c r="I39" s="8">
        <f t="shared" si="1"/>
        <v>6.5328459143182372E-5</v>
      </c>
      <c r="J39">
        <f>IF(ISERROR(VLOOKUP(B39,BlueCarbon_Bertram!$B$5:$Q$249,16,FALSE)),0,VLOOKUP(B39,BlueCarbon_Bertram!$B$5:$Q$249,16,FALSE)*-1)</f>
        <v>0</v>
      </c>
      <c r="K39">
        <f>IF(ISERROR(VLOOKUP(B39,BlueCarbon_Bertram!$B$5:$R$249,17,FALSE)),0,VLOOKUP(B39,BlueCarbon_Bertram!$B$5:$R$249,17,FALSE))</f>
        <v>0</v>
      </c>
      <c r="L39">
        <f t="shared" si="2"/>
        <v>13.7834968424</v>
      </c>
      <c r="M39" s="8">
        <f t="shared" si="3"/>
        <v>8.0826022507100009E-3</v>
      </c>
      <c r="N39" s="8">
        <f t="shared" si="4"/>
        <v>6.5328459143182372E-5</v>
      </c>
      <c r="O39" t="s">
        <v>36</v>
      </c>
      <c r="P39">
        <f t="shared" si="5"/>
        <v>0</v>
      </c>
      <c r="Q39">
        <f t="shared" si="6"/>
        <v>1</v>
      </c>
      <c r="R39">
        <f t="shared" si="7"/>
        <v>0</v>
      </c>
      <c r="S39" s="8">
        <f t="shared" si="8"/>
        <v>0</v>
      </c>
      <c r="T39">
        <f t="shared" si="9"/>
        <v>13.7834968424</v>
      </c>
      <c r="U39" s="8">
        <f t="shared" si="10"/>
        <v>6.5328459143182372E-5</v>
      </c>
    </row>
    <row r="40" spans="1:21">
      <c r="A40" t="s">
        <v>599</v>
      </c>
      <c r="B40" t="s">
        <v>597</v>
      </c>
      <c r="C40" t="s">
        <v>597</v>
      </c>
      <c r="D40">
        <f t="shared" si="0"/>
        <v>0</v>
      </c>
      <c r="E40" t="str">
        <f>IF(ISERROR(VLOOKUP(B40,'EU29'!$C$2:$D$30,2,FALSE)),"NA",VLOOKUP(C40,'EU29'!$C$2:$D$30,2,FALSE))</f>
        <v>NA</v>
      </c>
      <c r="F40" t="str">
        <f>IF(ISERROR(VLOOKUP(C40,'EU29'!$C$2:$D$30,2,FALSE)),"NA",VLOOKUP(C40,'EU29'!$C$2:$D$30,2,FALSE))</f>
        <v>NA</v>
      </c>
      <c r="G40">
        <v>-6752194289640</v>
      </c>
      <c r="H40" s="8">
        <v>8488044469.4799995</v>
      </c>
      <c r="I40" s="8">
        <f t="shared" si="1"/>
        <v>7.2046898915870011E-5</v>
      </c>
      <c r="J40">
        <f>IF(ISERROR(VLOOKUP(B40,BlueCarbon_Bertram!$B$5:$Q$249,16,FALSE)),0,VLOOKUP(B40,BlueCarbon_Bertram!$B$5:$Q$249,16,FALSE)*-1)</f>
        <v>0</v>
      </c>
      <c r="K40">
        <f>IF(ISERROR(VLOOKUP(B40,BlueCarbon_Bertram!$B$5:$R$249,17,FALSE)),0,VLOOKUP(B40,BlueCarbon_Bertram!$B$5:$R$249,17,FALSE))</f>
        <v>0</v>
      </c>
      <c r="L40">
        <f t="shared" si="2"/>
        <v>-6.7521942896400002</v>
      </c>
      <c r="M40" s="8">
        <f t="shared" si="3"/>
        <v>8.4880444694800002E-3</v>
      </c>
      <c r="N40" s="8">
        <f t="shared" si="4"/>
        <v>7.2046898915870011E-5</v>
      </c>
      <c r="O40" t="s">
        <v>599</v>
      </c>
      <c r="P40">
        <f t="shared" si="5"/>
        <v>1</v>
      </c>
      <c r="Q40">
        <f t="shared" si="6"/>
        <v>0</v>
      </c>
      <c r="R40">
        <f t="shared" si="7"/>
        <v>-6.7521942896400002</v>
      </c>
      <c r="S40" s="8">
        <f t="shared" si="8"/>
        <v>7.2046898915870011E-5</v>
      </c>
      <c r="T40">
        <f t="shared" si="9"/>
        <v>0</v>
      </c>
      <c r="U40" s="8">
        <f t="shared" si="10"/>
        <v>0</v>
      </c>
    </row>
    <row r="41" spans="1:21">
      <c r="A41" t="s">
        <v>38</v>
      </c>
      <c r="B41" t="str">
        <f>VLOOKUP(A41,'ISO3'!$A$1:$B$249,2,FALSE)</f>
        <v>CHL</v>
      </c>
      <c r="C41" t="s">
        <v>316</v>
      </c>
      <c r="D41">
        <f t="shared" si="0"/>
        <v>0</v>
      </c>
      <c r="E41" t="str">
        <f>IF(ISERROR(VLOOKUP(B41,'EU29'!$C$2:$D$30,2,FALSE)),"NA",VLOOKUP(C41,'EU29'!$C$2:$D$30,2,FALSE))</f>
        <v>NA</v>
      </c>
      <c r="F41" t="str">
        <f>IF(ISERROR(VLOOKUP(C41,'EU29'!$C$2:$D$30,2,FALSE)),"NA",VLOOKUP(C41,'EU29'!$C$2:$D$30,2,FALSE))</f>
        <v>NA</v>
      </c>
      <c r="G41">
        <v>-117054899456000</v>
      </c>
      <c r="H41" s="8">
        <v>41840380702.699997</v>
      </c>
      <c r="I41" s="8">
        <f t="shared" si="1"/>
        <v>1.7506174573468705E-3</v>
      </c>
      <c r="J41">
        <f>IF(ISERROR(VLOOKUP(B41,BlueCarbon_Bertram!$B$5:$Q$249,16,FALSE)),0,VLOOKUP(B41,BlueCarbon_Bertram!$B$5:$Q$249,16,FALSE)*-1)</f>
        <v>-2.5049646228620798E-3</v>
      </c>
      <c r="K41">
        <f>IF(ISERROR(VLOOKUP(B41,BlueCarbon_Bertram!$B$5:$R$249,17,FALSE)),0,VLOOKUP(B41,BlueCarbon_Bertram!$B$5:$R$249,17,FALSE))</f>
        <v>2.4032870920447999E-4</v>
      </c>
      <c r="L41">
        <f t="shared" si="2"/>
        <v>-117.05740442062286</v>
      </c>
      <c r="M41" s="8">
        <f t="shared" si="3"/>
        <v>4.1841070914059288E-2</v>
      </c>
      <c r="N41" s="8">
        <f t="shared" si="4"/>
        <v>1.7506752152353382E-3</v>
      </c>
      <c r="O41" t="s">
        <v>38</v>
      </c>
      <c r="P41">
        <f t="shared" si="5"/>
        <v>1</v>
      </c>
      <c r="Q41">
        <f t="shared" si="6"/>
        <v>0</v>
      </c>
      <c r="R41">
        <f t="shared" si="7"/>
        <v>-117.05740442062286</v>
      </c>
      <c r="S41" s="8">
        <f t="shared" si="8"/>
        <v>1.7506174573468705E-3</v>
      </c>
      <c r="T41">
        <f t="shared" si="9"/>
        <v>0</v>
      </c>
      <c r="U41" s="8">
        <f t="shared" si="10"/>
        <v>0</v>
      </c>
    </row>
    <row r="42" spans="1:21">
      <c r="A42" t="s">
        <v>39</v>
      </c>
      <c r="B42" t="str">
        <f>VLOOKUP(A42,'ISO3'!$A$1:$B$249,2,FALSE)</f>
        <v>CHN</v>
      </c>
      <c r="C42" t="s">
        <v>317</v>
      </c>
      <c r="D42">
        <f t="shared" si="0"/>
        <v>0</v>
      </c>
      <c r="E42" t="str">
        <f>IF(ISERROR(VLOOKUP(B42,'EU29'!$C$2:$D$30,2,FALSE)),"NA",VLOOKUP(C42,'EU29'!$C$2:$D$30,2,FALSE))</f>
        <v>NA</v>
      </c>
      <c r="F42" t="str">
        <f>IF(ISERROR(VLOOKUP(C42,'EU29'!$C$2:$D$30,2,FALSE)),"NA",VLOOKUP(C42,'EU29'!$C$2:$D$30,2,FALSE))</f>
        <v>NA</v>
      </c>
      <c r="G42">
        <v>-34280675519500</v>
      </c>
      <c r="H42" s="8">
        <v>20677728239.599998</v>
      </c>
      <c r="I42" s="8">
        <f t="shared" si="1"/>
        <v>4.2756844515075124E-4</v>
      </c>
      <c r="J42">
        <f>IF(ISERROR(VLOOKUP(B42,BlueCarbon_Bertram!$B$5:$Q$249,16,FALSE)),0,VLOOKUP(B42,BlueCarbon_Bertram!$B$5:$Q$249,16,FALSE)*-1)</f>
        <v>-2.8486914081510939</v>
      </c>
      <c r="K42">
        <f>IF(ISERROR(VLOOKUP(B42,BlueCarbon_Bertram!$B$5:$R$249,17,FALSE)),0,VLOOKUP(B42,BlueCarbon_Bertram!$B$5:$R$249,17,FALSE))</f>
        <v>0.32242560277196336</v>
      </c>
      <c r="L42">
        <f t="shared" si="2"/>
        <v>-37.129366927651091</v>
      </c>
      <c r="M42" s="8">
        <f t="shared" si="3"/>
        <v>0.32308797218097529</v>
      </c>
      <c r="N42" s="8">
        <f t="shared" si="4"/>
        <v>0.10438583776801466</v>
      </c>
      <c r="O42" t="s">
        <v>39</v>
      </c>
      <c r="P42">
        <f t="shared" si="5"/>
        <v>1</v>
      </c>
      <c r="Q42">
        <f t="shared" si="6"/>
        <v>0</v>
      </c>
      <c r="R42">
        <f t="shared" si="7"/>
        <v>-37.129366927651091</v>
      </c>
      <c r="S42" s="8">
        <f t="shared" si="8"/>
        <v>4.2756844515075124E-4</v>
      </c>
      <c r="T42">
        <f t="shared" si="9"/>
        <v>0</v>
      </c>
      <c r="U42" s="8">
        <f t="shared" si="10"/>
        <v>0</v>
      </c>
    </row>
    <row r="43" spans="1:21">
      <c r="A43" t="s">
        <v>40</v>
      </c>
      <c r="B43" t="str">
        <f>VLOOKUP(A43,'ISO3'!$A$1:$B$249,2,FALSE)</f>
        <v>CXR</v>
      </c>
      <c r="C43" t="s">
        <v>269</v>
      </c>
      <c r="D43">
        <f t="shared" si="0"/>
        <v>1</v>
      </c>
      <c r="E43" t="str">
        <f>IF(ISERROR(VLOOKUP(B43,'EU29'!$C$2:$D$30,2,FALSE)),"NA",VLOOKUP(C43,'EU29'!$C$2:$D$30,2,FALSE))</f>
        <v>NA</v>
      </c>
      <c r="F43" t="str">
        <f>IF(ISERROR(VLOOKUP(C43,'EU29'!$C$2:$D$30,2,FALSE)),"NA",VLOOKUP(C43,'EU29'!$C$2:$D$30,2,FALSE))</f>
        <v>NA</v>
      </c>
      <c r="G43">
        <v>-5002607413980</v>
      </c>
      <c r="H43" s="8">
        <v>9448047847.7299995</v>
      </c>
      <c r="I43" s="8">
        <f t="shared" si="1"/>
        <v>8.9265608132995492E-5</v>
      </c>
      <c r="J43">
        <f>IF(ISERROR(VLOOKUP(B43,BlueCarbon_Bertram!$B$5:$Q$249,16,FALSE)),0,VLOOKUP(B43,BlueCarbon_Bertram!$B$5:$Q$249,16,FALSE)*-1)</f>
        <v>-2.8065719038192001E-2</v>
      </c>
      <c r="K43">
        <f>IF(ISERROR(VLOOKUP(B43,BlueCarbon_Bertram!$B$5:$R$249,17,FALSE)),0,VLOOKUP(B43,BlueCarbon_Bertram!$B$5:$R$249,17,FALSE))</f>
        <v>6.0596438832460006E-3</v>
      </c>
      <c r="L43">
        <f t="shared" si="2"/>
        <v>-5.0306731330181922</v>
      </c>
      <c r="M43" s="8">
        <f t="shared" si="3"/>
        <v>1.1224299181898002E-2</v>
      </c>
      <c r="N43" s="8">
        <f t="shared" si="4"/>
        <v>1.2598489212475617E-4</v>
      </c>
      <c r="O43" t="s">
        <v>40</v>
      </c>
      <c r="P43">
        <f t="shared" si="5"/>
        <v>1</v>
      </c>
      <c r="Q43">
        <f t="shared" si="6"/>
        <v>0</v>
      </c>
      <c r="R43">
        <f t="shared" si="7"/>
        <v>-5.0306731330181922</v>
      </c>
      <c r="S43" s="8">
        <f t="shared" si="8"/>
        <v>8.9265608132995492E-5</v>
      </c>
      <c r="T43">
        <f t="shared" si="9"/>
        <v>0</v>
      </c>
      <c r="U43" s="8">
        <f t="shared" si="10"/>
        <v>0</v>
      </c>
    </row>
    <row r="44" spans="1:21">
      <c r="A44" t="s">
        <v>41</v>
      </c>
      <c r="B44" t="s">
        <v>597</v>
      </c>
      <c r="C44" t="s">
        <v>360</v>
      </c>
      <c r="D44">
        <f t="shared" si="0"/>
        <v>1</v>
      </c>
      <c r="E44" t="str">
        <f>IF(ISERROR(VLOOKUP(B44,'EU29'!$C$2:$D$30,2,FALSE)),"NA",VLOOKUP(C44,'EU29'!$C$2:$D$30,2,FALSE))</f>
        <v>NA</v>
      </c>
      <c r="F44" t="str">
        <f>IF(ISERROR(VLOOKUP(C44,'EU29'!$C$2:$D$30,2,FALSE)),"NA",VLOOKUP(C44,'EU29'!$C$2:$D$30,2,FALSE))</f>
        <v>EU</v>
      </c>
      <c r="G44">
        <v>7728885883100</v>
      </c>
      <c r="H44" s="8">
        <v>4822661704.1999998</v>
      </c>
      <c r="I44" s="8">
        <f t="shared" si="1"/>
        <v>2.325806591315725E-5</v>
      </c>
      <c r="J44">
        <f>IF(ISERROR(VLOOKUP(B44,BlueCarbon_Bertram!$B$5:$Q$249,16,FALSE)),0,VLOOKUP(B44,BlueCarbon_Bertram!$B$5:$Q$249,16,FALSE)*-1)</f>
        <v>0</v>
      </c>
      <c r="K44">
        <f>IF(ISERROR(VLOOKUP(B44,BlueCarbon_Bertram!$B$5:$R$249,17,FALSE)),0,VLOOKUP(B44,BlueCarbon_Bertram!$B$5:$R$249,17,FALSE))</f>
        <v>0</v>
      </c>
      <c r="L44">
        <f t="shared" si="2"/>
        <v>7.7288858831000002</v>
      </c>
      <c r="M44" s="8">
        <f t="shared" si="3"/>
        <v>4.8226617042000002E-3</v>
      </c>
      <c r="N44" s="8">
        <f t="shared" si="4"/>
        <v>2.325806591315725E-5</v>
      </c>
      <c r="O44" t="s">
        <v>41</v>
      </c>
      <c r="P44">
        <f t="shared" si="5"/>
        <v>0</v>
      </c>
      <c r="Q44">
        <f t="shared" si="6"/>
        <v>1</v>
      </c>
      <c r="R44">
        <f t="shared" si="7"/>
        <v>0</v>
      </c>
      <c r="S44" s="8">
        <f t="shared" si="8"/>
        <v>0</v>
      </c>
      <c r="T44">
        <f t="shared" si="9"/>
        <v>7.7288858831000002</v>
      </c>
      <c r="U44" s="8">
        <f t="shared" si="10"/>
        <v>2.325806591315725E-5</v>
      </c>
    </row>
    <row r="45" spans="1:21">
      <c r="A45" t="s">
        <v>42</v>
      </c>
      <c r="B45" t="s">
        <v>597</v>
      </c>
      <c r="C45" t="s">
        <v>269</v>
      </c>
      <c r="D45">
        <f t="shared" si="0"/>
        <v>1</v>
      </c>
      <c r="E45" t="str">
        <f>IF(ISERROR(VLOOKUP(B45,'EU29'!$C$2:$D$30,2,FALSE)),"NA",VLOOKUP(C45,'EU29'!$C$2:$D$30,2,FALSE))</f>
        <v>NA</v>
      </c>
      <c r="F45" t="str">
        <f>IF(ISERROR(VLOOKUP(C45,'EU29'!$C$2:$D$30,2,FALSE)),"NA",VLOOKUP(C45,'EU29'!$C$2:$D$30,2,FALSE))</f>
        <v>NA</v>
      </c>
      <c r="G45">
        <v>-19905616633700</v>
      </c>
      <c r="H45" s="8">
        <v>18929592045.5</v>
      </c>
      <c r="I45" s="8">
        <f t="shared" si="1"/>
        <v>3.5832945500905691E-4</v>
      </c>
      <c r="J45">
        <f>IF(ISERROR(VLOOKUP(B45,BlueCarbon_Bertram!$B$5:$Q$249,16,FALSE)),0,VLOOKUP(B45,BlueCarbon_Bertram!$B$5:$Q$249,16,FALSE)*-1)</f>
        <v>0</v>
      </c>
      <c r="K45">
        <f>IF(ISERROR(VLOOKUP(B45,BlueCarbon_Bertram!$B$5:$R$249,17,FALSE)),0,VLOOKUP(B45,BlueCarbon_Bertram!$B$5:$R$249,17,FALSE))</f>
        <v>0</v>
      </c>
      <c r="L45">
        <f t="shared" si="2"/>
        <v>-19.905616633699999</v>
      </c>
      <c r="M45" s="8">
        <f t="shared" si="3"/>
        <v>1.8929592045500002E-2</v>
      </c>
      <c r="N45" s="8">
        <f t="shared" si="4"/>
        <v>3.5832945500905691E-4</v>
      </c>
      <c r="O45" t="s">
        <v>42</v>
      </c>
      <c r="P45">
        <f t="shared" si="5"/>
        <v>1</v>
      </c>
      <c r="Q45">
        <f t="shared" si="6"/>
        <v>0</v>
      </c>
      <c r="R45">
        <f t="shared" si="7"/>
        <v>-19.905616633699999</v>
      </c>
      <c r="S45" s="8">
        <f t="shared" si="8"/>
        <v>3.5832945500905691E-4</v>
      </c>
      <c r="T45">
        <f t="shared" si="9"/>
        <v>0</v>
      </c>
      <c r="U45" s="8">
        <f t="shared" si="10"/>
        <v>0</v>
      </c>
    </row>
    <row r="46" spans="1:21">
      <c r="A46" t="s">
        <v>43</v>
      </c>
      <c r="B46" t="s">
        <v>597</v>
      </c>
      <c r="C46" t="s">
        <v>597</v>
      </c>
      <c r="D46">
        <f t="shared" si="0"/>
        <v>0</v>
      </c>
      <c r="E46" t="str">
        <f>IF(ISERROR(VLOOKUP(B46,'EU29'!$C$2:$D$30,2,FALSE)),"NA",VLOOKUP(C46,'EU29'!$C$2:$D$30,2,FALSE))</f>
        <v>NA</v>
      </c>
      <c r="F46" t="str">
        <f>IF(ISERROR(VLOOKUP(C46,'EU29'!$C$2:$D$30,2,FALSE)),"NA",VLOOKUP(C46,'EU29'!$C$2:$D$30,2,FALSE))</f>
        <v>NA</v>
      </c>
      <c r="G46">
        <v>188156762989</v>
      </c>
      <c r="H46" s="8">
        <v>1394533333.72</v>
      </c>
      <c r="I46" s="8">
        <f t="shared" si="1"/>
        <v>1.9447232188562173E-6</v>
      </c>
      <c r="J46">
        <f>IF(ISERROR(VLOOKUP(B46,BlueCarbon_Bertram!$B$5:$Q$249,16,FALSE)),0,VLOOKUP(B46,BlueCarbon_Bertram!$B$5:$Q$249,16,FALSE)*-1)</f>
        <v>0</v>
      </c>
      <c r="K46">
        <f>IF(ISERROR(VLOOKUP(B46,BlueCarbon_Bertram!$B$5:$R$249,17,FALSE)),0,VLOOKUP(B46,BlueCarbon_Bertram!$B$5:$R$249,17,FALSE))</f>
        <v>0</v>
      </c>
      <c r="L46">
        <f t="shared" si="2"/>
        <v>0.188156762989</v>
      </c>
      <c r="M46" s="8">
        <f t="shared" si="3"/>
        <v>1.3945333337200001E-3</v>
      </c>
      <c r="N46" s="8">
        <f t="shared" si="4"/>
        <v>1.9447232188562173E-6</v>
      </c>
      <c r="O46" t="s">
        <v>43</v>
      </c>
      <c r="P46">
        <f t="shared" si="5"/>
        <v>0</v>
      </c>
      <c r="Q46">
        <f t="shared" si="6"/>
        <v>1</v>
      </c>
      <c r="R46">
        <f t="shared" si="7"/>
        <v>0</v>
      </c>
      <c r="S46" s="8">
        <f t="shared" si="8"/>
        <v>0</v>
      </c>
      <c r="T46">
        <f t="shared" si="9"/>
        <v>0.188156762989</v>
      </c>
      <c r="U46" s="8">
        <f t="shared" si="10"/>
        <v>1.9447232188562173E-6</v>
      </c>
    </row>
    <row r="47" spans="1:21">
      <c r="A47" t="s">
        <v>44</v>
      </c>
      <c r="B47" t="s">
        <v>597</v>
      </c>
      <c r="C47" t="s">
        <v>597</v>
      </c>
      <c r="D47">
        <f t="shared" si="0"/>
        <v>0</v>
      </c>
      <c r="E47" t="str">
        <f>IF(ISERROR(VLOOKUP(B47,'EU29'!$C$2:$D$30,2,FALSE)),"NA",VLOOKUP(C47,'EU29'!$C$2:$D$30,2,FALSE))</f>
        <v>NA</v>
      </c>
      <c r="F47" t="str">
        <f>IF(ISERROR(VLOOKUP(C47,'EU29'!$C$2:$D$30,2,FALSE)),"NA",VLOOKUP(C47,'EU29'!$C$2:$D$30,2,FALSE))</f>
        <v>NA</v>
      </c>
      <c r="G47">
        <v>595287716528</v>
      </c>
      <c r="H47" s="8">
        <v>5021076353.8199997</v>
      </c>
      <c r="I47" s="8">
        <f t="shared" si="1"/>
        <v>2.521120775089034E-5</v>
      </c>
      <c r="J47">
        <f>IF(ISERROR(VLOOKUP(B47,BlueCarbon_Bertram!$B$5:$Q$249,16,FALSE)),0,VLOOKUP(B47,BlueCarbon_Bertram!$B$5:$Q$249,16,FALSE)*-1)</f>
        <v>0</v>
      </c>
      <c r="K47">
        <f>IF(ISERROR(VLOOKUP(B47,BlueCarbon_Bertram!$B$5:$R$249,17,FALSE)),0,VLOOKUP(B47,BlueCarbon_Bertram!$B$5:$R$249,17,FALSE))</f>
        <v>0</v>
      </c>
      <c r="L47">
        <f t="shared" si="2"/>
        <v>0.59528771652800005</v>
      </c>
      <c r="M47" s="8">
        <f t="shared" si="3"/>
        <v>5.0210763538199995E-3</v>
      </c>
      <c r="N47" s="8">
        <f t="shared" si="4"/>
        <v>2.521120775089034E-5</v>
      </c>
      <c r="O47" t="s">
        <v>44</v>
      </c>
      <c r="P47">
        <f t="shared" si="5"/>
        <v>0</v>
      </c>
      <c r="Q47">
        <f t="shared" si="6"/>
        <v>1</v>
      </c>
      <c r="R47">
        <f t="shared" si="7"/>
        <v>0</v>
      </c>
      <c r="S47" s="8">
        <f t="shared" si="8"/>
        <v>0</v>
      </c>
      <c r="T47">
        <f t="shared" si="9"/>
        <v>0.59528771652800005</v>
      </c>
      <c r="U47" s="8">
        <f t="shared" si="10"/>
        <v>2.521120775089034E-5</v>
      </c>
    </row>
    <row r="48" spans="1:21">
      <c r="A48" t="s">
        <v>45</v>
      </c>
      <c r="B48" t="s">
        <v>597</v>
      </c>
      <c r="C48" t="s">
        <v>597</v>
      </c>
      <c r="D48">
        <f t="shared" si="0"/>
        <v>0</v>
      </c>
      <c r="E48" t="str">
        <f>IF(ISERROR(VLOOKUP(B48,'EU29'!$C$2:$D$30,2,FALSE)),"NA",VLOOKUP(C48,'EU29'!$C$2:$D$30,2,FALSE))</f>
        <v>NA</v>
      </c>
      <c r="F48" t="str">
        <f>IF(ISERROR(VLOOKUP(C48,'EU29'!$C$2:$D$30,2,FALSE)),"NA",VLOOKUP(C48,'EU29'!$C$2:$D$30,2,FALSE))</f>
        <v>NA</v>
      </c>
      <c r="G48">
        <v>352622639087</v>
      </c>
      <c r="H48" s="8">
        <v>478392597.30199999</v>
      </c>
      <c r="I48" s="8">
        <f t="shared" si="1"/>
        <v>2.2885947715335352E-7</v>
      </c>
      <c r="J48">
        <f>IF(ISERROR(VLOOKUP(B48,BlueCarbon_Bertram!$B$5:$Q$249,16,FALSE)),0,VLOOKUP(B48,BlueCarbon_Bertram!$B$5:$Q$249,16,FALSE)*-1)</f>
        <v>0</v>
      </c>
      <c r="K48">
        <f>IF(ISERROR(VLOOKUP(B48,BlueCarbon_Bertram!$B$5:$R$249,17,FALSE)),0,VLOOKUP(B48,BlueCarbon_Bertram!$B$5:$R$249,17,FALSE))</f>
        <v>0</v>
      </c>
      <c r="L48">
        <f t="shared" si="2"/>
        <v>0.35262263908699998</v>
      </c>
      <c r="M48" s="8">
        <f t="shared" si="3"/>
        <v>4.7839259730199997E-4</v>
      </c>
      <c r="N48" s="8">
        <f t="shared" si="4"/>
        <v>2.2885947715335352E-7</v>
      </c>
      <c r="O48" t="s">
        <v>45</v>
      </c>
      <c r="P48">
        <f t="shared" si="5"/>
        <v>0</v>
      </c>
      <c r="Q48">
        <f t="shared" si="6"/>
        <v>1</v>
      </c>
      <c r="R48">
        <f t="shared" si="7"/>
        <v>0</v>
      </c>
      <c r="S48" s="8">
        <f t="shared" si="8"/>
        <v>0</v>
      </c>
      <c r="T48">
        <f t="shared" si="9"/>
        <v>0.35262263908699998</v>
      </c>
      <c r="U48" s="8">
        <f t="shared" si="10"/>
        <v>2.2885947715335352E-7</v>
      </c>
    </row>
    <row r="49" spans="1:21">
      <c r="A49" t="s">
        <v>46</v>
      </c>
      <c r="B49" t="s">
        <v>597</v>
      </c>
      <c r="C49" t="s">
        <v>597</v>
      </c>
      <c r="D49">
        <f t="shared" si="0"/>
        <v>0</v>
      </c>
      <c r="E49" t="str">
        <f>IF(ISERROR(VLOOKUP(B49,'EU29'!$C$2:$D$30,2,FALSE)),"NA",VLOOKUP(C49,'EU29'!$C$2:$D$30,2,FALSE))</f>
        <v>NA</v>
      </c>
      <c r="F49" t="str">
        <f>IF(ISERROR(VLOOKUP(C49,'EU29'!$C$2:$D$30,2,FALSE)),"NA",VLOOKUP(C49,'EU29'!$C$2:$D$30,2,FALSE))</f>
        <v>NA</v>
      </c>
      <c r="G49">
        <v>90236326441.100006</v>
      </c>
      <c r="H49" s="8">
        <v>0</v>
      </c>
      <c r="I49" s="8">
        <f t="shared" si="1"/>
        <v>0</v>
      </c>
      <c r="J49">
        <f>IF(ISERROR(VLOOKUP(B49,BlueCarbon_Bertram!$B$5:$Q$249,16,FALSE)),0,VLOOKUP(B49,BlueCarbon_Bertram!$B$5:$Q$249,16,FALSE)*-1)</f>
        <v>0</v>
      </c>
      <c r="K49">
        <f>IF(ISERROR(VLOOKUP(B49,BlueCarbon_Bertram!$B$5:$R$249,17,FALSE)),0,VLOOKUP(B49,BlueCarbon_Bertram!$B$5:$R$249,17,FALSE))</f>
        <v>0</v>
      </c>
      <c r="L49">
        <f t="shared" si="2"/>
        <v>9.0236326441100009E-2</v>
      </c>
      <c r="M49" s="8">
        <f t="shared" si="3"/>
        <v>0</v>
      </c>
      <c r="N49" s="8">
        <f t="shared" si="4"/>
        <v>0</v>
      </c>
      <c r="O49" t="s">
        <v>46</v>
      </c>
      <c r="P49">
        <f t="shared" si="5"/>
        <v>0</v>
      </c>
      <c r="Q49">
        <f t="shared" si="6"/>
        <v>1</v>
      </c>
      <c r="R49">
        <f t="shared" si="7"/>
        <v>0</v>
      </c>
      <c r="S49" s="8">
        <f t="shared" si="8"/>
        <v>0</v>
      </c>
      <c r="T49">
        <f t="shared" si="9"/>
        <v>9.0236326441100009E-2</v>
      </c>
      <c r="U49" s="8">
        <f t="shared" si="10"/>
        <v>0</v>
      </c>
    </row>
    <row r="50" spans="1:21">
      <c r="A50" t="s">
        <v>47</v>
      </c>
      <c r="B50" t="str">
        <f>VLOOKUP(A50,'ISO3'!$A$1:$B$249,2,FALSE)</f>
        <v>COL</v>
      </c>
      <c r="C50" t="s">
        <v>321</v>
      </c>
      <c r="D50">
        <f t="shared" si="0"/>
        <v>0</v>
      </c>
      <c r="E50" t="str">
        <f>IF(ISERROR(VLOOKUP(B50,'EU29'!$C$2:$D$30,2,FALSE)),"NA",VLOOKUP(C50,'EU29'!$C$2:$D$30,2,FALSE))</f>
        <v>NA</v>
      </c>
      <c r="F50" t="str">
        <f>IF(ISERROR(VLOOKUP(C50,'EU29'!$C$2:$D$30,2,FALSE)),"NA",VLOOKUP(C50,'EU29'!$C$2:$D$30,2,FALSE))</f>
        <v>NA</v>
      </c>
      <c r="G50">
        <v>56090335166700</v>
      </c>
      <c r="H50" s="8">
        <v>57880730487.699997</v>
      </c>
      <c r="I50" s="8">
        <f t="shared" si="1"/>
        <v>3.3501789617897638E-3</v>
      </c>
      <c r="J50">
        <f>IF(ISERROR(VLOOKUP(B50,BlueCarbon_Bertram!$B$5:$Q$249,16,FALSE)),0,VLOOKUP(B50,BlueCarbon_Bertram!$B$5:$Q$249,16,FALSE)*-1)</f>
        <v>-0.44773556944955206</v>
      </c>
      <c r="K50">
        <f>IF(ISERROR(VLOOKUP(B50,BlueCarbon_Bertram!$B$5:$R$249,17,FALSE)),0,VLOOKUP(B50,BlueCarbon_Bertram!$B$5:$R$249,17,FALSE))</f>
        <v>5.178790708470097E-2</v>
      </c>
      <c r="L50">
        <f t="shared" si="2"/>
        <v>55.642599597250452</v>
      </c>
      <c r="M50" s="8">
        <f t="shared" si="3"/>
        <v>7.7667021843272607E-2</v>
      </c>
      <c r="N50" s="8">
        <f t="shared" si="4"/>
        <v>6.0321662820033844E-3</v>
      </c>
      <c r="O50" t="s">
        <v>47</v>
      </c>
      <c r="P50">
        <f t="shared" si="5"/>
        <v>0</v>
      </c>
      <c r="Q50">
        <f t="shared" si="6"/>
        <v>1</v>
      </c>
      <c r="R50">
        <f t="shared" si="7"/>
        <v>0</v>
      </c>
      <c r="S50" s="8">
        <f t="shared" si="8"/>
        <v>0</v>
      </c>
      <c r="T50">
        <f t="shared" si="9"/>
        <v>55.642599597250452</v>
      </c>
      <c r="U50" s="8">
        <f t="shared" si="10"/>
        <v>6.0321662820033844E-3</v>
      </c>
    </row>
    <row r="51" spans="1:21">
      <c r="A51" t="s">
        <v>48</v>
      </c>
      <c r="B51" t="s">
        <v>323</v>
      </c>
      <c r="C51" t="s">
        <v>323</v>
      </c>
      <c r="D51">
        <f t="shared" si="0"/>
        <v>0</v>
      </c>
      <c r="E51" t="str">
        <f>IF(ISERROR(VLOOKUP(B51,'EU29'!$C$2:$D$30,2,FALSE)),"NA",VLOOKUP(C51,'EU29'!$C$2:$D$30,2,FALSE))</f>
        <v>NA</v>
      </c>
      <c r="F51" t="str">
        <f>IF(ISERROR(VLOOKUP(C51,'EU29'!$C$2:$D$30,2,FALSE)),"NA",VLOOKUP(C51,'EU29'!$C$2:$D$30,2,FALSE))</f>
        <v>NA</v>
      </c>
      <c r="G51">
        <v>4039634460600</v>
      </c>
      <c r="H51" s="8">
        <v>8998995404.1900005</v>
      </c>
      <c r="I51" s="8">
        <f t="shared" si="1"/>
        <v>8.0981918284632744E-5</v>
      </c>
      <c r="J51">
        <f>IF(ISERROR(VLOOKUP(B51,BlueCarbon_Bertram!$B$5:$Q$249,16,FALSE)),0,VLOOKUP(B51,BlueCarbon_Bertram!$B$5:$Q$249,16,FALSE)*-1)</f>
        <v>-0.22422079771586431</v>
      </c>
      <c r="K51">
        <f>IF(ISERROR(VLOOKUP(B51,BlueCarbon_Bertram!$B$5:$R$249,17,FALSE)),0,VLOOKUP(B51,BlueCarbon_Bertram!$B$5:$R$249,17,FALSE))</f>
        <v>4.8370464355571977E-2</v>
      </c>
      <c r="L51">
        <f t="shared" si="2"/>
        <v>3.815413662884136</v>
      </c>
      <c r="M51" s="8">
        <f t="shared" si="3"/>
        <v>4.9200444512811997E-2</v>
      </c>
      <c r="N51" s="8">
        <f t="shared" si="4"/>
        <v>2.420683740258292E-3</v>
      </c>
      <c r="O51" t="s">
        <v>48</v>
      </c>
      <c r="P51">
        <f t="shared" si="5"/>
        <v>0</v>
      </c>
      <c r="Q51">
        <f t="shared" si="6"/>
        <v>1</v>
      </c>
      <c r="R51">
        <f t="shared" si="7"/>
        <v>0</v>
      </c>
      <c r="S51" s="8">
        <f t="shared" si="8"/>
        <v>0</v>
      </c>
      <c r="T51">
        <f t="shared" si="9"/>
        <v>3.815413662884136</v>
      </c>
      <c r="U51" s="8">
        <f t="shared" si="10"/>
        <v>2.420683740258292E-3</v>
      </c>
    </row>
    <row r="52" spans="1:21">
      <c r="A52" t="s">
        <v>49</v>
      </c>
      <c r="B52" t="s">
        <v>327</v>
      </c>
      <c r="C52" t="s">
        <v>327</v>
      </c>
      <c r="D52">
        <f t="shared" si="0"/>
        <v>0</v>
      </c>
      <c r="E52" t="str">
        <f>IF(ISERROR(VLOOKUP(B52,'EU29'!$C$2:$D$30,2,FALSE)),"NA",VLOOKUP(C52,'EU29'!$C$2:$D$30,2,FALSE))</f>
        <v>NA</v>
      </c>
      <c r="F52" t="str">
        <f>IF(ISERROR(VLOOKUP(C52,'EU29'!$C$2:$D$30,2,FALSE)),"NA",VLOOKUP(C52,'EU29'!$C$2:$D$30,2,FALSE))</f>
        <v>NA</v>
      </c>
      <c r="G52">
        <v>1570615550440</v>
      </c>
      <c r="H52" s="8">
        <v>19392154536.799999</v>
      </c>
      <c r="I52" s="8">
        <f t="shared" si="1"/>
        <v>3.7605565757913278E-4</v>
      </c>
      <c r="J52">
        <f>IF(ISERROR(VLOOKUP(B52,BlueCarbon_Bertram!$B$5:$Q$249,16,FALSE)),0,VLOOKUP(B52,BlueCarbon_Bertram!$B$5:$Q$249,16,FALSE)*-1)</f>
        <v>0</v>
      </c>
      <c r="K52">
        <f>IF(ISERROR(VLOOKUP(B52,BlueCarbon_Bertram!$B$5:$R$249,17,FALSE)),0,VLOOKUP(B52,BlueCarbon_Bertram!$B$5:$R$249,17,FALSE))</f>
        <v>0</v>
      </c>
      <c r="L52">
        <f t="shared" si="2"/>
        <v>1.5706155504399999</v>
      </c>
      <c r="M52" s="8">
        <f t="shared" si="3"/>
        <v>1.9392154536799999E-2</v>
      </c>
      <c r="N52" s="8">
        <f t="shared" si="4"/>
        <v>3.7605565757913278E-4</v>
      </c>
      <c r="O52" t="s">
        <v>49</v>
      </c>
      <c r="P52">
        <f t="shared" si="5"/>
        <v>0</v>
      </c>
      <c r="Q52">
        <f t="shared" si="6"/>
        <v>1</v>
      </c>
      <c r="R52">
        <f t="shared" si="7"/>
        <v>0</v>
      </c>
      <c r="S52" s="8">
        <f t="shared" si="8"/>
        <v>0</v>
      </c>
      <c r="T52">
        <f t="shared" si="9"/>
        <v>1.5706155504399999</v>
      </c>
      <c r="U52" s="8">
        <f t="shared" si="10"/>
        <v>3.7605565757913278E-4</v>
      </c>
    </row>
    <row r="53" spans="1:21">
      <c r="A53" t="s">
        <v>50</v>
      </c>
      <c r="B53" t="str">
        <f>VLOOKUP(A53,'ISO3'!$A$1:$B$249,2,FALSE)</f>
        <v>COK</v>
      </c>
      <c r="C53" t="s">
        <v>328</v>
      </c>
      <c r="D53">
        <f t="shared" si="0"/>
        <v>0</v>
      </c>
      <c r="E53" t="str">
        <f>IF(ISERROR(VLOOKUP(B53,'EU29'!$C$2:$D$30,2,FALSE)),"NA",VLOOKUP(C53,'EU29'!$C$2:$D$30,2,FALSE))</f>
        <v>NA</v>
      </c>
      <c r="F53" t="str">
        <f>IF(ISERROR(VLOOKUP(C53,'EU29'!$C$2:$D$30,2,FALSE)),"NA",VLOOKUP(C53,'EU29'!$C$2:$D$30,2,FALSE))</f>
        <v>NA</v>
      </c>
      <c r="G53">
        <v>-36426302259300</v>
      </c>
      <c r="H53" s="8">
        <v>48585029879.599998</v>
      </c>
      <c r="I53" s="8">
        <f t="shared" si="1"/>
        <v>2.3605051284016246E-3</v>
      </c>
      <c r="J53">
        <f>IF(ISERROR(VLOOKUP(B53,BlueCarbon_Bertram!$B$5:$Q$249,16,FALSE)),0,VLOOKUP(B53,BlueCarbon_Bertram!$B$5:$Q$249,16,FALSE)*-1)</f>
        <v>0</v>
      </c>
      <c r="K53">
        <f>IF(ISERROR(VLOOKUP(B53,BlueCarbon_Bertram!$B$5:$R$249,17,FALSE)),0,VLOOKUP(B53,BlueCarbon_Bertram!$B$5:$R$249,17,FALSE))</f>
        <v>0</v>
      </c>
      <c r="L53">
        <f t="shared" si="2"/>
        <v>-36.426302259300002</v>
      </c>
      <c r="M53" s="8">
        <f t="shared" si="3"/>
        <v>4.8585029879599999E-2</v>
      </c>
      <c r="N53" s="8">
        <f t="shared" si="4"/>
        <v>2.3605051284016246E-3</v>
      </c>
      <c r="O53" t="s">
        <v>50</v>
      </c>
      <c r="P53">
        <f t="shared" si="5"/>
        <v>1</v>
      </c>
      <c r="Q53">
        <f t="shared" si="6"/>
        <v>0</v>
      </c>
      <c r="R53">
        <f t="shared" si="7"/>
        <v>-36.426302259300002</v>
      </c>
      <c r="S53" s="8">
        <f t="shared" si="8"/>
        <v>2.3605051284016246E-3</v>
      </c>
      <c r="T53">
        <f t="shared" si="9"/>
        <v>0</v>
      </c>
      <c r="U53" s="8">
        <f t="shared" si="10"/>
        <v>0</v>
      </c>
    </row>
    <row r="54" spans="1:21">
      <c r="A54" t="s">
        <v>51</v>
      </c>
      <c r="B54" t="str">
        <f>VLOOKUP(A54,'ISO3'!$A$1:$B$249,2,FALSE)</f>
        <v>CRI</v>
      </c>
      <c r="C54" t="s">
        <v>329</v>
      </c>
      <c r="D54">
        <f t="shared" si="0"/>
        <v>0</v>
      </c>
      <c r="E54" t="str">
        <f>IF(ISERROR(VLOOKUP(B54,'EU29'!$C$2:$D$30,2,FALSE)),"NA",VLOOKUP(C54,'EU29'!$C$2:$D$30,2,FALSE))</f>
        <v>NA</v>
      </c>
      <c r="F54" t="str">
        <f>IF(ISERROR(VLOOKUP(C54,'EU29'!$C$2:$D$30,2,FALSE)),"NA",VLOOKUP(C54,'EU29'!$C$2:$D$30,2,FALSE))</f>
        <v>NA</v>
      </c>
      <c r="G54">
        <v>19633019244600</v>
      </c>
      <c r="H54" s="8">
        <v>24562940638.599998</v>
      </c>
      <c r="I54" s="8">
        <f t="shared" si="1"/>
        <v>6.0333805281538729E-4</v>
      </c>
      <c r="J54">
        <f>IF(ISERROR(VLOOKUP(B54,BlueCarbon_Bertram!$B$5:$Q$249,16,FALSE)),0,VLOOKUP(B54,BlueCarbon_Bertram!$B$5:$Q$249,16,FALSE)*-1)</f>
        <v>-6.792055386475801E-2</v>
      </c>
      <c r="K54">
        <f>IF(ISERROR(VLOOKUP(B54,BlueCarbon_Bertram!$B$5:$R$249,17,FALSE)),0,VLOOKUP(B54,BlueCarbon_Bertram!$B$5:$R$249,17,FALSE))</f>
        <v>8.9780042464910007E-3</v>
      </c>
      <c r="L54">
        <f t="shared" si="2"/>
        <v>19.56509869073524</v>
      </c>
      <c r="M54" s="8">
        <f t="shared" si="3"/>
        <v>2.6152296516088174E-2</v>
      </c>
      <c r="N54" s="8">
        <f t="shared" si="4"/>
        <v>6.839426130653977E-4</v>
      </c>
      <c r="O54" t="s">
        <v>51</v>
      </c>
      <c r="P54">
        <f t="shared" si="5"/>
        <v>0</v>
      </c>
      <c r="Q54">
        <f t="shared" si="6"/>
        <v>1</v>
      </c>
      <c r="R54">
        <f t="shared" si="7"/>
        <v>0</v>
      </c>
      <c r="S54" s="8">
        <f t="shared" si="8"/>
        <v>0</v>
      </c>
      <c r="T54">
        <f t="shared" si="9"/>
        <v>19.56509869073524</v>
      </c>
      <c r="U54" s="8">
        <f t="shared" si="10"/>
        <v>6.839426130653977E-4</v>
      </c>
    </row>
    <row r="55" spans="1:21">
      <c r="A55" t="s">
        <v>52</v>
      </c>
      <c r="B55" t="str">
        <f>VLOOKUP(A55,'ISO3'!$A$1:$B$249,2,FALSE)</f>
        <v>HRV</v>
      </c>
      <c r="C55" t="s">
        <v>330</v>
      </c>
      <c r="D55">
        <f t="shared" si="0"/>
        <v>0</v>
      </c>
      <c r="E55" t="str">
        <f>IF(ISERROR(VLOOKUP(B55,'EU29'!$C$2:$D$30,2,FALSE)),"NA",VLOOKUP(C55,'EU29'!$C$2:$D$30,2,FALSE))</f>
        <v>EU</v>
      </c>
      <c r="F55" t="str">
        <f>IF(ISERROR(VLOOKUP(C55,'EU29'!$C$2:$D$30,2,FALSE)),"NA",VLOOKUP(C55,'EU29'!$C$2:$D$30,2,FALSE))</f>
        <v>EU</v>
      </c>
      <c r="G55">
        <v>-98372973527.199997</v>
      </c>
      <c r="H55" s="8">
        <v>2243726425.79</v>
      </c>
      <c r="I55" s="8">
        <f t="shared" si="1"/>
        <v>5.0343082737883675E-6</v>
      </c>
      <c r="J55">
        <f>IF(ISERROR(VLOOKUP(B55,BlueCarbon_Bertram!$B$5:$Q$249,16,FALSE)),0,VLOOKUP(B55,BlueCarbon_Bertram!$B$5:$Q$249,16,FALSE)*-1)</f>
        <v>-5.4229252134268567E-2</v>
      </c>
      <c r="K55">
        <f>IF(ISERROR(VLOOKUP(B55,BlueCarbon_Bertram!$B$5:$R$249,17,FALSE)),0,VLOOKUP(B55,BlueCarbon_Bertram!$B$5:$R$249,17,FALSE))</f>
        <v>1.1387873216724253E-2</v>
      </c>
      <c r="L55">
        <f t="shared" si="2"/>
        <v>-0.15260222566146855</v>
      </c>
      <c r="M55" s="8">
        <f t="shared" si="3"/>
        <v>1.1606806825047703E-2</v>
      </c>
      <c r="N55" s="8">
        <f t="shared" si="4"/>
        <v>1.3471796467397394E-4</v>
      </c>
      <c r="O55" t="s">
        <v>52</v>
      </c>
      <c r="P55">
        <f t="shared" si="5"/>
        <v>1</v>
      </c>
      <c r="Q55">
        <f t="shared" si="6"/>
        <v>0</v>
      </c>
      <c r="R55">
        <f t="shared" si="7"/>
        <v>-0.15260222566146855</v>
      </c>
      <c r="S55" s="8">
        <f t="shared" si="8"/>
        <v>5.0343082737883675E-6</v>
      </c>
      <c r="T55">
        <f t="shared" si="9"/>
        <v>0</v>
      </c>
      <c r="U55" s="8">
        <f t="shared" si="10"/>
        <v>0</v>
      </c>
    </row>
    <row r="56" spans="1:21">
      <c r="A56" t="s">
        <v>53</v>
      </c>
      <c r="B56" t="s">
        <v>597</v>
      </c>
      <c r="C56" t="s">
        <v>360</v>
      </c>
      <c r="D56">
        <f t="shared" si="0"/>
        <v>1</v>
      </c>
      <c r="E56" t="str">
        <f>IF(ISERROR(VLOOKUP(B56,'EU29'!$C$2:$D$30,2,FALSE)),"NA",VLOOKUP(C56,'EU29'!$C$2:$D$30,2,FALSE))</f>
        <v>NA</v>
      </c>
      <c r="F56" t="str">
        <f>IF(ISERROR(VLOOKUP(C56,'EU29'!$C$2:$D$30,2,FALSE)),"NA",VLOOKUP(C56,'EU29'!$C$2:$D$30,2,FALSE))</f>
        <v>EU</v>
      </c>
      <c r="G56">
        <v>-53044795776800</v>
      </c>
      <c r="H56" s="8">
        <v>25750737301.900002</v>
      </c>
      <c r="I56" s="8">
        <f t="shared" si="1"/>
        <v>6.6310047159146414E-4</v>
      </c>
      <c r="J56">
        <f>IF(ISERROR(VLOOKUP(B56,BlueCarbon_Bertram!$B$5:$Q$249,16,FALSE)),0,VLOOKUP(B56,BlueCarbon_Bertram!$B$5:$Q$249,16,FALSE)*-1)</f>
        <v>0</v>
      </c>
      <c r="K56">
        <f>IF(ISERROR(VLOOKUP(B56,BlueCarbon_Bertram!$B$5:$R$249,17,FALSE)),0,VLOOKUP(B56,BlueCarbon_Bertram!$B$5:$R$249,17,FALSE))</f>
        <v>0</v>
      </c>
      <c r="L56">
        <f t="shared" si="2"/>
        <v>-53.044795776800001</v>
      </c>
      <c r="M56" s="8">
        <f t="shared" si="3"/>
        <v>2.5750737301900001E-2</v>
      </c>
      <c r="N56" s="8">
        <f t="shared" si="4"/>
        <v>6.6310047159146414E-4</v>
      </c>
      <c r="O56" t="s">
        <v>53</v>
      </c>
      <c r="P56">
        <f t="shared" si="5"/>
        <v>1</v>
      </c>
      <c r="Q56">
        <f t="shared" si="6"/>
        <v>0</v>
      </c>
      <c r="R56">
        <f t="shared" si="7"/>
        <v>-53.044795776800001</v>
      </c>
      <c r="S56" s="8">
        <f t="shared" si="8"/>
        <v>6.6310047159146414E-4</v>
      </c>
      <c r="T56">
        <f t="shared" si="9"/>
        <v>0</v>
      </c>
      <c r="U56" s="8">
        <f t="shared" si="10"/>
        <v>0</v>
      </c>
    </row>
    <row r="57" spans="1:21" ht="15.75" thickBot="1">
      <c r="A57" t="s">
        <v>54</v>
      </c>
      <c r="B57" t="str">
        <f>VLOOKUP(A57,'ISO3'!$A$1:$B$249,2,FALSE)</f>
        <v>CUB</v>
      </c>
      <c r="C57" t="s">
        <v>331</v>
      </c>
      <c r="D57">
        <f t="shared" si="0"/>
        <v>0</v>
      </c>
      <c r="E57" t="str">
        <f>IF(ISERROR(VLOOKUP(B57,'EU29'!$C$2:$D$30,2,FALSE)),"NA",VLOOKUP(C57,'EU29'!$C$2:$D$30,2,FALSE))</f>
        <v>NA</v>
      </c>
      <c r="F57" t="str">
        <f>IF(ISERROR(VLOOKUP(C57,'EU29'!$C$2:$D$30,2,FALSE)),"NA",VLOOKUP(C57,'EU29'!$C$2:$D$30,2,FALSE))</f>
        <v>NA</v>
      </c>
      <c r="G57">
        <v>15146081525500</v>
      </c>
      <c r="H57" s="8">
        <v>25552463161.299999</v>
      </c>
      <c r="I57" s="8">
        <f t="shared" si="1"/>
        <v>6.5292837360959356E-4</v>
      </c>
      <c r="J57">
        <f>IF(ISERROR(VLOOKUP(B57,BlueCarbon_Bertram!$B$5:$Q$249,16,FALSE)),0,VLOOKUP(B57,BlueCarbon_Bertram!$B$5:$Q$249,16,FALSE)*-1)</f>
        <v>-3.20030258670378</v>
      </c>
      <c r="K57">
        <f>IF(ISERROR(VLOOKUP(B57,BlueCarbon_Bertram!$B$5:$R$249,17,FALSE)),0,VLOOKUP(B57,BlueCarbon_Bertram!$B$5:$R$249,17,FALSE))</f>
        <v>0.5391762475190538</v>
      </c>
      <c r="L57">
        <f t="shared" si="2"/>
        <v>11.94577893879622</v>
      </c>
      <c r="M57" s="8">
        <f t="shared" si="3"/>
        <v>0.53978139488346355</v>
      </c>
      <c r="N57" s="8">
        <f t="shared" si="4"/>
        <v>0.29136395426233763</v>
      </c>
      <c r="O57" t="s">
        <v>54</v>
      </c>
      <c r="P57">
        <f t="shared" si="5"/>
        <v>0</v>
      </c>
      <c r="Q57">
        <f t="shared" si="6"/>
        <v>1</v>
      </c>
      <c r="R57">
        <f t="shared" si="7"/>
        <v>0</v>
      </c>
      <c r="S57" s="8">
        <f t="shared" si="8"/>
        <v>0</v>
      </c>
      <c r="T57">
        <f t="shared" si="9"/>
        <v>11.94577893879622</v>
      </c>
      <c r="U57" s="8">
        <f t="shared" si="10"/>
        <v>0.29136395426233763</v>
      </c>
    </row>
    <row r="58" spans="1:21" ht="15.75" thickBot="1">
      <c r="A58" s="1" t="s">
        <v>332</v>
      </c>
      <c r="B58" s="1" t="s">
        <v>333</v>
      </c>
      <c r="C58" t="s">
        <v>463</v>
      </c>
      <c r="D58">
        <f t="shared" si="0"/>
        <v>1</v>
      </c>
      <c r="E58" t="str">
        <f>IF(ISERROR(VLOOKUP(B58,'EU29'!$C$2:$D$30,2,FALSE)),"NA",VLOOKUP(C58,'EU29'!$C$2:$D$30,2,FALSE))</f>
        <v>NA</v>
      </c>
      <c r="F58" t="str">
        <f>IF(ISERROR(VLOOKUP(C58,'EU29'!$C$2:$D$30,2,FALSE)),"NA",VLOOKUP(C58,'EU29'!$C$2:$D$30,2,FALSE))</f>
        <v>EU</v>
      </c>
      <c r="G58">
        <v>2181525331480</v>
      </c>
      <c r="H58" s="8">
        <v>54132193982.800003</v>
      </c>
      <c r="I58" s="8">
        <f t="shared" si="1"/>
        <v>2.9302944253914889E-3</v>
      </c>
      <c r="J58">
        <f>IF(ISERROR(VLOOKUP(B58,BlueCarbon_Bertram!$B$5:$Q$249,16,FALSE)),0,VLOOKUP(B58,BlueCarbon_Bertram!$B$5:$Q$249,16,FALSE)*-1)</f>
        <v>-1.3359720264462602E-4</v>
      </c>
      <c r="K58">
        <f>IF(ISERROR(VLOOKUP(B58,BlueCarbon_Bertram!$B$5:$R$249,17,FALSE)),0,VLOOKUP(B58,BlueCarbon_Bertram!$B$5:$R$249,17,FALSE))</f>
        <v>1.7659400349576998E-5</v>
      </c>
      <c r="L58">
        <f t="shared" si="2"/>
        <v>2.1813917342773554</v>
      </c>
      <c r="M58" s="8">
        <f t="shared" si="3"/>
        <v>5.4132196863289316E-2</v>
      </c>
      <c r="N58" s="8">
        <f t="shared" si="4"/>
        <v>2.9302947372459097E-3</v>
      </c>
      <c r="O58" s="1" t="s">
        <v>332</v>
      </c>
      <c r="P58">
        <f t="shared" si="5"/>
        <v>0</v>
      </c>
      <c r="Q58">
        <f t="shared" si="6"/>
        <v>1</v>
      </c>
      <c r="R58">
        <f t="shared" si="7"/>
        <v>0</v>
      </c>
      <c r="S58" s="8">
        <f t="shared" si="8"/>
        <v>0</v>
      </c>
      <c r="T58">
        <f t="shared" si="9"/>
        <v>2.1813917342773554</v>
      </c>
      <c r="U58" s="8">
        <f t="shared" si="10"/>
        <v>2.9302947372459097E-3</v>
      </c>
    </row>
    <row r="59" spans="1:21">
      <c r="A59" t="s">
        <v>56</v>
      </c>
      <c r="B59" t="str">
        <f>VLOOKUP(A59,'ISO3'!$A$1:$B$249,2,FALSE)</f>
        <v>CYP</v>
      </c>
      <c r="C59" t="s">
        <v>334</v>
      </c>
      <c r="D59">
        <f t="shared" si="0"/>
        <v>0</v>
      </c>
      <c r="E59" t="str">
        <f>IF(ISERROR(VLOOKUP(B59,'EU29'!$C$2:$D$30,2,FALSE)),"NA",VLOOKUP(C59,'EU29'!$C$2:$D$30,2,FALSE))</f>
        <v>EU</v>
      </c>
      <c r="F59" t="str">
        <f>IF(ISERROR(VLOOKUP(C59,'EU29'!$C$2:$D$30,2,FALSE)),"NA",VLOOKUP(C59,'EU29'!$C$2:$D$30,2,FALSE))</f>
        <v>EU</v>
      </c>
      <c r="G59">
        <v>4241541911830</v>
      </c>
      <c r="H59" s="8">
        <v>16787119996.4</v>
      </c>
      <c r="I59" s="8">
        <f t="shared" si="1"/>
        <v>2.8180739777353277E-4</v>
      </c>
      <c r="J59">
        <f>IF(ISERROR(VLOOKUP(B59,BlueCarbon_Bertram!$B$5:$Q$249,16,FALSE)),0,VLOOKUP(B59,BlueCarbon_Bertram!$B$5:$Q$249,16,FALSE)*-1)</f>
        <v>-1.7642231415412702E-2</v>
      </c>
      <c r="K59">
        <f>IF(ISERROR(VLOOKUP(B59,BlueCarbon_Bertram!$B$5:$R$249,17,FALSE)),0,VLOOKUP(B59,BlueCarbon_Bertram!$B$5:$R$249,17,FALSE))</f>
        <v>2.7099092404785021E-3</v>
      </c>
      <c r="L59">
        <f t="shared" si="2"/>
        <v>4.2238996804145872</v>
      </c>
      <c r="M59" s="8">
        <f t="shared" si="3"/>
        <v>1.7004440768962781E-2</v>
      </c>
      <c r="N59" s="8">
        <f t="shared" si="4"/>
        <v>2.8915100586516358E-4</v>
      </c>
      <c r="O59" t="s">
        <v>56</v>
      </c>
      <c r="P59">
        <f t="shared" si="5"/>
        <v>0</v>
      </c>
      <c r="Q59">
        <f t="shared" si="6"/>
        <v>1</v>
      </c>
      <c r="R59">
        <f t="shared" si="7"/>
        <v>0</v>
      </c>
      <c r="S59" s="8">
        <f t="shared" si="8"/>
        <v>0</v>
      </c>
      <c r="T59">
        <f t="shared" si="9"/>
        <v>4.2238996804145872</v>
      </c>
      <c r="U59" s="8">
        <f t="shared" si="10"/>
        <v>2.8915100586516358E-4</v>
      </c>
    </row>
    <row r="60" spans="1:21">
      <c r="A60" t="s">
        <v>57</v>
      </c>
      <c r="B60" t="str">
        <f>VLOOKUP(A60,'ISO3'!$A$1:$B$249,2,FALSE)</f>
        <v>DNK</v>
      </c>
      <c r="C60" t="s">
        <v>339</v>
      </c>
      <c r="D60">
        <f t="shared" si="0"/>
        <v>0</v>
      </c>
      <c r="E60" t="str">
        <f>IF(ISERROR(VLOOKUP(B60,'EU29'!$C$2:$D$30,2,FALSE)),"NA",VLOOKUP(C60,'EU29'!$C$2:$D$30,2,FALSE))</f>
        <v>EU</v>
      </c>
      <c r="F60" t="str">
        <f>IF(ISERROR(VLOOKUP(C60,'EU29'!$C$2:$D$30,2,FALSE)),"NA",VLOOKUP(C60,'EU29'!$C$2:$D$30,2,FALSE))</f>
        <v>EU</v>
      </c>
      <c r="G60">
        <v>-1406885041190</v>
      </c>
      <c r="H60" s="8">
        <v>7793999388.6300001</v>
      </c>
      <c r="I60" s="8">
        <f t="shared" si="1"/>
        <v>6.0746426469964816E-5</v>
      </c>
      <c r="J60">
        <f>IF(ISERROR(VLOOKUP(B60,BlueCarbon_Bertram!$B$5:$Q$249,16,FALSE)),0,VLOOKUP(B60,BlueCarbon_Bertram!$B$5:$Q$249,16,FALSE)*-1)</f>
        <v>-0.28974196046330902</v>
      </c>
      <c r="K60">
        <f>IF(ISERROR(VLOOKUP(B60,BlueCarbon_Bertram!$B$5:$R$249,17,FALSE)),0,VLOOKUP(B60,BlueCarbon_Bertram!$B$5:$R$249,17,FALSE))</f>
        <v>4.5485905341990658E-2</v>
      </c>
      <c r="L60">
        <f t="shared" si="2"/>
        <v>-1.6966270016533089</v>
      </c>
      <c r="M60" s="8">
        <f t="shared" si="3"/>
        <v>4.6148824592295946E-2</v>
      </c>
      <c r="N60" s="8">
        <f t="shared" si="4"/>
        <v>2.1297140112504992E-3</v>
      </c>
      <c r="O60" t="s">
        <v>57</v>
      </c>
      <c r="P60">
        <f t="shared" si="5"/>
        <v>1</v>
      </c>
      <c r="Q60">
        <f t="shared" si="6"/>
        <v>0</v>
      </c>
      <c r="R60">
        <f t="shared" si="7"/>
        <v>-1.6966270016533089</v>
      </c>
      <c r="S60" s="8">
        <f t="shared" si="8"/>
        <v>6.0746426469964816E-5</v>
      </c>
      <c r="T60">
        <f t="shared" si="9"/>
        <v>0</v>
      </c>
      <c r="U60" s="8">
        <f t="shared" si="10"/>
        <v>0</v>
      </c>
    </row>
    <row r="61" spans="1:21">
      <c r="A61" t="s">
        <v>58</v>
      </c>
      <c r="B61" t="s">
        <v>325</v>
      </c>
      <c r="C61" t="s">
        <v>325</v>
      </c>
      <c r="D61">
        <f t="shared" si="0"/>
        <v>0</v>
      </c>
      <c r="E61" t="str">
        <f>IF(ISERROR(VLOOKUP(B61,'EU29'!$C$2:$D$30,2,FALSE)),"NA",VLOOKUP(C61,'EU29'!$C$2:$D$30,2,FALSE))</f>
        <v>NA</v>
      </c>
      <c r="F61" t="str">
        <f>IF(ISERROR(VLOOKUP(C61,'EU29'!$C$2:$D$30,2,FALSE)),"NA",VLOOKUP(C61,'EU29'!$C$2:$D$30,2,FALSE))</f>
        <v>NA</v>
      </c>
      <c r="G61">
        <v>744555885456</v>
      </c>
      <c r="H61" s="8">
        <v>19603888200.400002</v>
      </c>
      <c r="I61" s="8">
        <f t="shared" si="1"/>
        <v>3.8431243257378245E-4</v>
      </c>
      <c r="J61">
        <f>IF(ISERROR(VLOOKUP(B61,BlueCarbon_Bertram!$B$5:$Q$249,16,FALSE)),0,VLOOKUP(B61,BlueCarbon_Bertram!$B$5:$Q$249,16,FALSE)*-1)</f>
        <v>-3.9191847511038005E-2</v>
      </c>
      <c r="K61">
        <f>IF(ISERROR(VLOOKUP(B61,BlueCarbon_Bertram!$B$5:$R$249,17,FALSE)),0,VLOOKUP(B61,BlueCarbon_Bertram!$B$5:$R$249,17,FALSE))</f>
        <v>5.1805315675510005E-3</v>
      </c>
      <c r="L61">
        <f t="shared" si="2"/>
        <v>0.70536403794496205</v>
      </c>
      <c r="M61" s="8">
        <f t="shared" si="3"/>
        <v>2.0276842453798738E-2</v>
      </c>
      <c r="N61" s="8">
        <f t="shared" si="4"/>
        <v>4.1115033989617484E-4</v>
      </c>
      <c r="O61" t="s">
        <v>58</v>
      </c>
      <c r="P61">
        <f t="shared" si="5"/>
        <v>0</v>
      </c>
      <c r="Q61">
        <f t="shared" si="6"/>
        <v>1</v>
      </c>
      <c r="R61">
        <f t="shared" si="7"/>
        <v>0</v>
      </c>
      <c r="S61" s="8">
        <f t="shared" si="8"/>
        <v>0</v>
      </c>
      <c r="T61">
        <f t="shared" si="9"/>
        <v>0.70536403794496205</v>
      </c>
      <c r="U61" s="8">
        <f t="shared" si="10"/>
        <v>4.1115033989617484E-4</v>
      </c>
    </row>
    <row r="62" spans="1:21">
      <c r="A62" t="s">
        <v>59</v>
      </c>
      <c r="B62" t="str">
        <f>VLOOKUP(A62,'ISO3'!$A$1:$B$249,2,FALSE)</f>
        <v>DJI</v>
      </c>
      <c r="C62" t="s">
        <v>340</v>
      </c>
      <c r="D62">
        <f t="shared" si="0"/>
        <v>0</v>
      </c>
      <c r="E62" t="str">
        <f>IF(ISERROR(VLOOKUP(B62,'EU29'!$C$2:$D$30,2,FALSE)),"NA",VLOOKUP(C62,'EU29'!$C$2:$D$30,2,FALSE))</f>
        <v>NA</v>
      </c>
      <c r="F62" t="str">
        <f>IF(ISERROR(VLOOKUP(C62,'EU29'!$C$2:$D$30,2,FALSE)),"NA",VLOOKUP(C62,'EU29'!$C$2:$D$30,2,FALSE))</f>
        <v>NA</v>
      </c>
      <c r="G62">
        <v>74500261963.699997</v>
      </c>
      <c r="H62" s="8">
        <v>24638645720.599998</v>
      </c>
      <c r="I62" s="8">
        <f t="shared" si="1"/>
        <v>6.0706286294524056E-4</v>
      </c>
      <c r="J62">
        <f>IF(ISERROR(VLOOKUP(B62,BlueCarbon_Bertram!$B$5:$Q$249,16,FALSE)),0,VLOOKUP(B62,BlueCarbon_Bertram!$B$5:$Q$249,16,FALSE)*-1)</f>
        <v>-9.5958225402611997E-4</v>
      </c>
      <c r="K62">
        <f>IF(ISERROR(VLOOKUP(B62,BlueCarbon_Bertram!$B$5:$R$249,17,FALSE)),0,VLOOKUP(B62,BlueCarbon_Bertram!$B$5:$R$249,17,FALSE))</f>
        <v>1.2684133242874001E-4</v>
      </c>
      <c r="L62">
        <f t="shared" si="2"/>
        <v>7.3540679709673873E-2</v>
      </c>
      <c r="M62" s="8">
        <f t="shared" si="3"/>
        <v>2.4638972212104402E-2</v>
      </c>
      <c r="N62" s="8">
        <f t="shared" si="4"/>
        <v>6.0707895166885292E-4</v>
      </c>
      <c r="O62" t="s">
        <v>59</v>
      </c>
      <c r="P62">
        <f t="shared" si="5"/>
        <v>0</v>
      </c>
      <c r="Q62">
        <f t="shared" si="6"/>
        <v>1</v>
      </c>
      <c r="R62">
        <f t="shared" si="7"/>
        <v>0</v>
      </c>
      <c r="S62" s="8">
        <f t="shared" si="8"/>
        <v>0</v>
      </c>
      <c r="T62">
        <f t="shared" si="9"/>
        <v>7.3540679709673873E-2</v>
      </c>
      <c r="U62" s="8">
        <f t="shared" si="10"/>
        <v>6.0707895166885292E-4</v>
      </c>
    </row>
    <row r="63" spans="1:21" ht="15.75" thickBot="1">
      <c r="A63" t="s">
        <v>60</v>
      </c>
      <c r="B63" t="str">
        <f>VLOOKUP(A63,'ISO3'!$A$1:$B$249,2,FALSE)</f>
        <v>DMA</v>
      </c>
      <c r="C63" t="s">
        <v>568</v>
      </c>
      <c r="D63">
        <f t="shared" si="0"/>
        <v>1</v>
      </c>
      <c r="E63" t="str">
        <f>IF(ISERROR(VLOOKUP(B63,'EU29'!$C$2:$D$30,2,FALSE)),"NA",VLOOKUP(C63,'EU29'!$C$2:$D$30,2,FALSE))</f>
        <v>NA</v>
      </c>
      <c r="F63" t="str">
        <f>IF(ISERROR(VLOOKUP(C63,'EU29'!$C$2:$D$30,2,FALSE)),"NA",VLOOKUP(C63,'EU29'!$C$2:$D$30,2,FALSE))</f>
        <v>NA</v>
      </c>
      <c r="G63">
        <v>-464275956101</v>
      </c>
      <c r="H63" s="8">
        <v>22919348133.5</v>
      </c>
      <c r="I63" s="8">
        <f t="shared" si="1"/>
        <v>5.2529651886456987E-4</v>
      </c>
      <c r="J63">
        <f>IF(ISERROR(VLOOKUP(B63,BlueCarbon_Bertram!$B$5:$Q$249,16,FALSE)),0,VLOOKUP(B63,BlueCarbon_Bertram!$B$5:$Q$249,16,FALSE)*-1)</f>
        <v>-9.0974866417424E-2</v>
      </c>
      <c r="K63">
        <f>IF(ISERROR(VLOOKUP(B63,BlueCarbon_Bertram!$B$5:$R$249,17,FALSE)),0,VLOOKUP(B63,BlueCarbon_Bertram!$B$5:$R$249,17,FALSE))</f>
        <v>1.9642300703761998E-2</v>
      </c>
      <c r="L63">
        <f t="shared" si="2"/>
        <v>-0.55525082251842395</v>
      </c>
      <c r="M63" s="8">
        <f t="shared" si="3"/>
        <v>3.0184706322930806E-2</v>
      </c>
      <c r="N63" s="8">
        <f t="shared" si="4"/>
        <v>9.1111649580157895E-4</v>
      </c>
      <c r="O63" t="s">
        <v>60</v>
      </c>
      <c r="P63">
        <f t="shared" si="5"/>
        <v>1</v>
      </c>
      <c r="Q63">
        <f t="shared" si="6"/>
        <v>0</v>
      </c>
      <c r="R63">
        <f t="shared" si="7"/>
        <v>-0.55525082251842395</v>
      </c>
      <c r="S63" s="8">
        <f t="shared" si="8"/>
        <v>5.2529651886456987E-4</v>
      </c>
      <c r="T63">
        <f t="shared" si="9"/>
        <v>0</v>
      </c>
      <c r="U63" s="8">
        <f t="shared" si="10"/>
        <v>0</v>
      </c>
    </row>
    <row r="64" spans="1:21" ht="15.75" thickBot="1">
      <c r="A64" t="s">
        <v>61</v>
      </c>
      <c r="B64" s="1" t="s">
        <v>343</v>
      </c>
      <c r="C64" t="s">
        <v>343</v>
      </c>
      <c r="D64">
        <f t="shared" si="0"/>
        <v>0</v>
      </c>
      <c r="E64" t="str">
        <f>IF(ISERROR(VLOOKUP(B64,'EU29'!$C$2:$D$30,2,FALSE)),"NA",VLOOKUP(C64,'EU29'!$C$2:$D$30,2,FALSE))</f>
        <v>NA</v>
      </c>
      <c r="F64" t="str">
        <f>IF(ISERROR(VLOOKUP(C64,'EU29'!$C$2:$D$30,2,FALSE)),"NA",VLOOKUP(C64,'EU29'!$C$2:$D$30,2,FALSE))</f>
        <v>NA</v>
      </c>
      <c r="G64">
        <v>20251093537000</v>
      </c>
      <c r="H64" s="8">
        <v>41055937728.199997</v>
      </c>
      <c r="I64" s="8">
        <f t="shared" si="1"/>
        <v>1.6855900227418356E-3</v>
      </c>
      <c r="J64">
        <f>IF(ISERROR(VLOOKUP(B64,BlueCarbon_Bertram!$B$5:$Q$249,16,FALSE)),0,VLOOKUP(B64,BlueCarbon_Bertram!$B$5:$Q$249,16,FALSE)*-1)</f>
        <v>-9.2612295883800003E-2</v>
      </c>
      <c r="K64">
        <f>IF(ISERROR(VLOOKUP(B64,BlueCarbon_Bertram!$B$5:$R$249,17,FALSE)),0,VLOOKUP(B64,BlueCarbon_Bertram!$B$5:$R$249,17,FALSE))</f>
        <v>1.3875345231870872E-2</v>
      </c>
      <c r="L64">
        <f t="shared" si="2"/>
        <v>20.158481241116199</v>
      </c>
      <c r="M64" s="8">
        <f t="shared" si="3"/>
        <v>4.3337226815353999E-2</v>
      </c>
      <c r="N64" s="8">
        <f t="shared" si="4"/>
        <v>1.8781152280454376E-3</v>
      </c>
      <c r="O64" t="s">
        <v>61</v>
      </c>
      <c r="P64">
        <f t="shared" si="5"/>
        <v>0</v>
      </c>
      <c r="Q64">
        <f t="shared" si="6"/>
        <v>1</v>
      </c>
      <c r="R64">
        <f t="shared" si="7"/>
        <v>0</v>
      </c>
      <c r="S64" s="8">
        <f t="shared" si="8"/>
        <v>0</v>
      </c>
      <c r="T64">
        <f t="shared" si="9"/>
        <v>20.158481241116199</v>
      </c>
      <c r="U64" s="8">
        <f t="shared" si="10"/>
        <v>1.8781152280454376E-3</v>
      </c>
    </row>
    <row r="65" spans="1:21">
      <c r="A65" t="s">
        <v>62</v>
      </c>
      <c r="B65" t="s">
        <v>463</v>
      </c>
      <c r="C65" t="s">
        <v>463</v>
      </c>
      <c r="D65">
        <f t="shared" si="0"/>
        <v>0</v>
      </c>
      <c r="E65" t="str">
        <f>IF(ISERROR(VLOOKUP(B65,'EU29'!$C$2:$D$30,2,FALSE)),"NA",VLOOKUP(C65,'EU29'!$C$2:$D$30,2,FALSE))</f>
        <v>EU</v>
      </c>
      <c r="F65" t="str">
        <f>IF(ISERROR(VLOOKUP(C65,'EU29'!$C$2:$D$30,2,FALSE)),"NA",VLOOKUP(C65,'EU29'!$C$2:$D$30,2,FALSE))</f>
        <v>EU</v>
      </c>
      <c r="G65">
        <v>-1168060739710</v>
      </c>
      <c r="H65" s="8">
        <v>5601920555.21</v>
      </c>
      <c r="I65" s="8">
        <f t="shared" si="1"/>
        <v>3.1381513906884316E-5</v>
      </c>
      <c r="J65">
        <f>IF(ISERROR(VLOOKUP(B65,BlueCarbon_Bertram!$B$5:$Q$249,16,FALSE)),0,VLOOKUP(B65,BlueCarbon_Bertram!$B$5:$Q$249,16,FALSE)*-1)</f>
        <v>-4.1556826203833559E-2</v>
      </c>
      <c r="K65">
        <f>IF(ISERROR(VLOOKUP(B65,BlueCarbon_Bertram!$B$5:$R$249,17,FALSE)),0,VLOOKUP(B65,BlueCarbon_Bertram!$B$5:$R$249,17,FALSE))</f>
        <v>3.9417773912608168E-3</v>
      </c>
      <c r="L65">
        <f t="shared" si="2"/>
        <v>-1.2096175659138335</v>
      </c>
      <c r="M65" s="8">
        <f t="shared" si="3"/>
        <v>6.8497534925819961E-3</v>
      </c>
      <c r="N65" s="8">
        <f t="shared" si="4"/>
        <v>4.6919122909139256E-5</v>
      </c>
      <c r="O65" t="s">
        <v>62</v>
      </c>
      <c r="P65">
        <f t="shared" si="5"/>
        <v>1</v>
      </c>
      <c r="Q65">
        <f t="shared" si="6"/>
        <v>0</v>
      </c>
      <c r="R65">
        <f t="shared" si="7"/>
        <v>-1.2096175659138335</v>
      </c>
      <c r="S65" s="8">
        <f t="shared" si="8"/>
        <v>3.1381513906884316E-5</v>
      </c>
      <c r="T65">
        <f t="shared" si="9"/>
        <v>0</v>
      </c>
      <c r="U65" s="8">
        <f t="shared" si="10"/>
        <v>0</v>
      </c>
    </row>
    <row r="66" spans="1:21">
      <c r="A66" t="s">
        <v>63</v>
      </c>
      <c r="B66" t="s">
        <v>550</v>
      </c>
      <c r="C66" t="s">
        <v>597</v>
      </c>
      <c r="D66">
        <f t="shared" si="0"/>
        <v>0</v>
      </c>
      <c r="E66" t="str">
        <f>IF(ISERROR(VLOOKUP(B66,'EU29'!$C$2:$D$30,2,FALSE)),"NA",VLOOKUP(C66,'EU29'!$C$2:$D$30,2,FALSE))</f>
        <v>NA</v>
      </c>
      <c r="F66" t="str">
        <f>IF(ISERROR(VLOOKUP(C66,'EU29'!$C$2:$D$30,2,FALSE)),"NA",VLOOKUP(C66,'EU29'!$C$2:$D$30,2,FALSE))</f>
        <v>NA</v>
      </c>
      <c r="G66">
        <v>2050082566820</v>
      </c>
      <c r="H66" s="8">
        <v>10711810154.9</v>
      </c>
      <c r="I66" s="8">
        <f t="shared" si="1"/>
        <v>1.1474287679461875E-4</v>
      </c>
      <c r="J66">
        <f>IF(ISERROR(VLOOKUP(B66,BlueCarbon_Bertram!$B$5:$Q$249,16,FALSE)),0,VLOOKUP(B66,BlueCarbon_Bertram!$B$5:$Q$249,16,FALSE)*-1)</f>
        <v>-6.1008076386565753E-2</v>
      </c>
      <c r="K66">
        <f>IF(ISERROR(VLOOKUP(B66,BlueCarbon_Bertram!$B$5:$R$249,17,FALSE)),0,VLOOKUP(B66,BlueCarbon_Bertram!$B$5:$R$249,17,FALSE))</f>
        <v>1.2805655588350338E-2</v>
      </c>
      <c r="L66">
        <f t="shared" si="2"/>
        <v>1.9890744904334343</v>
      </c>
      <c r="M66" s="8">
        <f t="shared" si="3"/>
        <v>1.6695139767071942E-2</v>
      </c>
      <c r="N66" s="8">
        <f t="shared" si="4"/>
        <v>2.7872769184206697E-4</v>
      </c>
      <c r="O66" t="s">
        <v>63</v>
      </c>
      <c r="P66">
        <f t="shared" si="5"/>
        <v>0</v>
      </c>
      <c r="Q66">
        <f t="shared" si="6"/>
        <v>1</v>
      </c>
      <c r="R66">
        <f t="shared" si="7"/>
        <v>0</v>
      </c>
      <c r="S66" s="8">
        <f t="shared" si="8"/>
        <v>0</v>
      </c>
      <c r="T66">
        <f t="shared" si="9"/>
        <v>1.9890744904334343</v>
      </c>
      <c r="U66" s="8">
        <f t="shared" si="10"/>
        <v>2.7872769184206697E-4</v>
      </c>
    </row>
    <row r="67" spans="1:21">
      <c r="A67" t="s">
        <v>64</v>
      </c>
      <c r="B67" t="s">
        <v>597</v>
      </c>
      <c r="C67" t="s">
        <v>344</v>
      </c>
      <c r="D67">
        <f t="shared" si="0"/>
        <v>1</v>
      </c>
      <c r="E67" t="str">
        <f>IF(ISERROR(VLOOKUP(B67,'EU29'!$C$2:$D$30,2,FALSE)),"NA",VLOOKUP(C67,'EU29'!$C$2:$D$30,2,FALSE))</f>
        <v>NA</v>
      </c>
      <c r="F67" t="str">
        <f>IF(ISERROR(VLOOKUP(C67,'EU29'!$C$2:$D$30,2,FALSE)),"NA",VLOOKUP(C67,'EU29'!$C$2:$D$30,2,FALSE))</f>
        <v>NA</v>
      </c>
      <c r="G67">
        <v>135466860417000</v>
      </c>
      <c r="H67" s="8">
        <v>87135989516.800003</v>
      </c>
      <c r="I67" s="8">
        <f t="shared" si="1"/>
        <v>7.5926806690718796E-3</v>
      </c>
      <c r="J67">
        <f>IF(ISERROR(VLOOKUP(B67,BlueCarbon_Bertram!$B$5:$Q$249,16,FALSE)),0,VLOOKUP(B67,BlueCarbon_Bertram!$B$5:$Q$249,16,FALSE)*-1)</f>
        <v>0</v>
      </c>
      <c r="K67">
        <f>IF(ISERROR(VLOOKUP(B67,BlueCarbon_Bertram!$B$5:$R$249,17,FALSE)),0,VLOOKUP(B67,BlueCarbon_Bertram!$B$5:$R$249,17,FALSE))</f>
        <v>0</v>
      </c>
      <c r="L67">
        <f t="shared" si="2"/>
        <v>135.46686041699999</v>
      </c>
      <c r="M67" s="8">
        <f t="shared" si="3"/>
        <v>8.7135989516800003E-2</v>
      </c>
      <c r="N67" s="8">
        <f t="shared" si="4"/>
        <v>7.5926806690718796E-3</v>
      </c>
      <c r="O67" t="s">
        <v>64</v>
      </c>
      <c r="P67">
        <f t="shared" si="5"/>
        <v>0</v>
      </c>
      <c r="Q67">
        <f t="shared" si="6"/>
        <v>1</v>
      </c>
      <c r="R67">
        <f t="shared" si="7"/>
        <v>0</v>
      </c>
      <c r="S67" s="8">
        <f t="shared" si="8"/>
        <v>0</v>
      </c>
      <c r="T67">
        <f t="shared" si="9"/>
        <v>135.46686041699999</v>
      </c>
      <c r="U67" s="8">
        <f t="shared" si="10"/>
        <v>7.5926806690718796E-3</v>
      </c>
    </row>
    <row r="68" spans="1:21">
      <c r="A68" t="s">
        <v>65</v>
      </c>
      <c r="B68" t="str">
        <f>VLOOKUP(A68,'ISO3'!$A$1:$B$249,2,FALSE)</f>
        <v>ECU</v>
      </c>
      <c r="C68" t="s">
        <v>344</v>
      </c>
      <c r="D68">
        <f t="shared" si="0"/>
        <v>0</v>
      </c>
      <c r="E68" t="str">
        <f>IF(ISERROR(VLOOKUP(B68,'EU29'!$C$2:$D$30,2,FALSE)),"NA",VLOOKUP(C68,'EU29'!$C$2:$D$30,2,FALSE))</f>
        <v>NA</v>
      </c>
      <c r="F68" t="str">
        <f>IF(ISERROR(VLOOKUP(C68,'EU29'!$C$2:$D$30,2,FALSE)),"NA",VLOOKUP(C68,'EU29'!$C$2:$D$30,2,FALSE))</f>
        <v>NA</v>
      </c>
      <c r="G68">
        <v>23238501406600</v>
      </c>
      <c r="H68" s="8">
        <v>45964645500.099998</v>
      </c>
      <c r="I68" s="8">
        <f t="shared" si="1"/>
        <v>2.1127486359498633E-3</v>
      </c>
      <c r="J68">
        <f>IF(ISERROR(VLOOKUP(B68,BlueCarbon_Bertram!$B$5:$Q$249,16,FALSE)),0,VLOOKUP(B68,BlueCarbon_Bertram!$B$5:$Q$249,16,FALSE)*-1)</f>
        <v>-0.24275929854966707</v>
      </c>
      <c r="K68">
        <f>IF(ISERROR(VLOOKUP(B68,BlueCarbon_Bertram!$B$5:$R$249,17,FALSE)),0,VLOOKUP(B68,BlueCarbon_Bertram!$B$5:$R$249,17,FALSE))</f>
        <v>3.1754611761758519E-2</v>
      </c>
      <c r="L68">
        <f t="shared" si="2"/>
        <v>22.995742108050333</v>
      </c>
      <c r="M68" s="8">
        <f t="shared" si="3"/>
        <v>5.5866841722884919E-2</v>
      </c>
      <c r="N68" s="8">
        <f t="shared" si="4"/>
        <v>3.1211040040898751E-3</v>
      </c>
      <c r="O68" t="s">
        <v>65</v>
      </c>
      <c r="P68">
        <f t="shared" si="5"/>
        <v>0</v>
      </c>
      <c r="Q68">
        <f t="shared" si="6"/>
        <v>1</v>
      </c>
      <c r="R68">
        <f t="shared" si="7"/>
        <v>0</v>
      </c>
      <c r="S68" s="8">
        <f t="shared" si="8"/>
        <v>0</v>
      </c>
      <c r="T68">
        <f t="shared" si="9"/>
        <v>22.995742108050333</v>
      </c>
      <c r="U68" s="8">
        <f t="shared" si="10"/>
        <v>3.1211040040898751E-3</v>
      </c>
    </row>
    <row r="69" spans="1:21">
      <c r="A69" t="s">
        <v>66</v>
      </c>
      <c r="B69" t="str">
        <f>VLOOKUP(A69,'ISO3'!$A$1:$B$249,2,FALSE)</f>
        <v>EGY</v>
      </c>
      <c r="C69" t="s">
        <v>345</v>
      </c>
      <c r="D69">
        <f t="shared" ref="D69:D132" si="11">IF(AND(B69&lt;&gt;C69,C69&lt;&gt;"NA"),1,0)</f>
        <v>0</v>
      </c>
      <c r="E69" t="str">
        <f>IF(ISERROR(VLOOKUP(B69,'EU29'!$C$2:$D$30,2,FALSE)),"NA",VLOOKUP(C69,'EU29'!$C$2:$D$30,2,FALSE))</f>
        <v>NA</v>
      </c>
      <c r="F69" t="str">
        <f>IF(ISERROR(VLOOKUP(C69,'EU29'!$C$2:$D$30,2,FALSE)),"NA",VLOOKUP(C69,'EU29'!$C$2:$D$30,2,FALSE))</f>
        <v>NA</v>
      </c>
      <c r="G69">
        <v>15178442104300</v>
      </c>
      <c r="H69" s="8">
        <v>38846517410.400002</v>
      </c>
      <c r="I69" s="8">
        <f t="shared" ref="I69:I132" si="12">(H69/10^12)^2</f>
        <v>1.5090519149165106E-3</v>
      </c>
      <c r="J69">
        <f>IF(ISERROR(VLOOKUP(B69,BlueCarbon_Bertram!$B$5:$Q$249,16,FALSE)),0,VLOOKUP(B69,BlueCarbon_Bertram!$B$5:$Q$249,16,FALSE)*-1)</f>
        <v>-0.43192899216202124</v>
      </c>
      <c r="K69">
        <f>IF(ISERROR(VLOOKUP(B69,BlueCarbon_Bertram!$B$5:$R$249,17,FALSE)),0,VLOOKUP(B69,BlueCarbon_Bertram!$B$5:$R$249,17,FALSE))</f>
        <v>9.3243979135619756E-2</v>
      </c>
      <c r="L69">
        <f t="shared" ref="L69:L132" si="13">G69/10^12+J69</f>
        <v>14.746513112137979</v>
      </c>
      <c r="M69" s="8">
        <f t="shared" ref="M69:M132" si="14">(I69+K69^2)^0.5</f>
        <v>0.10101233370217917</v>
      </c>
      <c r="N69" s="8">
        <f t="shared" ref="N69:N132" si="15">M69^2</f>
        <v>1.0203491559960403E-2</v>
      </c>
      <c r="O69" t="s">
        <v>66</v>
      </c>
      <c r="P69">
        <f t="shared" ref="P69:P132" si="16">IF(L69&lt;0,1,0)</f>
        <v>0</v>
      </c>
      <c r="Q69">
        <f t="shared" ref="Q69:Q132" si="17">1-P69</f>
        <v>1</v>
      </c>
      <c r="R69">
        <f t="shared" ref="R69:R132" si="18">L69*P69</f>
        <v>0</v>
      </c>
      <c r="S69" s="8">
        <f t="shared" ref="S69:S132" si="19">P69*I69</f>
        <v>0</v>
      </c>
      <c r="T69">
        <f t="shared" ref="T69:T132" si="20">Q69*L69</f>
        <v>14.746513112137979</v>
      </c>
      <c r="U69" s="8">
        <f t="shared" ref="U69:U132" si="21">N69*Q69</f>
        <v>1.0203491559960403E-2</v>
      </c>
    </row>
    <row r="70" spans="1:21">
      <c r="A70" t="s">
        <v>67</v>
      </c>
      <c r="B70" t="str">
        <f>VLOOKUP(A70,'ISO3'!$A$1:$B$249,2,FALSE)</f>
        <v>SLV</v>
      </c>
      <c r="C70" t="s">
        <v>346</v>
      </c>
      <c r="D70">
        <f t="shared" si="11"/>
        <v>0</v>
      </c>
      <c r="E70" t="str">
        <f>IF(ISERROR(VLOOKUP(B70,'EU29'!$C$2:$D$30,2,FALSE)),"NA",VLOOKUP(C70,'EU29'!$C$2:$D$30,2,FALSE))</f>
        <v>NA</v>
      </c>
      <c r="F70" t="str">
        <f>IF(ISERROR(VLOOKUP(C70,'EU29'!$C$2:$D$30,2,FALSE)),"NA",VLOOKUP(C70,'EU29'!$C$2:$D$30,2,FALSE))</f>
        <v>NA</v>
      </c>
      <c r="G70">
        <v>4641576162940</v>
      </c>
      <c r="H70" s="8">
        <v>27166879166.200001</v>
      </c>
      <c r="I70" s="8">
        <f t="shared" si="12"/>
        <v>7.3803932363091158E-4</v>
      </c>
      <c r="J70">
        <f>IF(ISERROR(VLOOKUP(B70,BlueCarbon_Bertram!$B$5:$Q$249,16,FALSE)),0,VLOOKUP(B70,BlueCarbon_Bertram!$B$5:$Q$249,16,FALSE)*-1)</f>
        <v>-5.8737751440533996E-2</v>
      </c>
      <c r="K70">
        <f>IF(ISERROR(VLOOKUP(B70,BlueCarbon_Bertram!$B$5:$R$249,17,FALSE)),0,VLOOKUP(B70,BlueCarbon_Bertram!$B$5:$R$249,17,FALSE))</f>
        <v>7.7641855352429991E-3</v>
      </c>
      <c r="L70">
        <f t="shared" si="13"/>
        <v>4.5828384114994662</v>
      </c>
      <c r="M70" s="8">
        <f t="shared" si="14"/>
        <v>2.8254590789048569E-2</v>
      </c>
      <c r="N70" s="8">
        <f t="shared" si="15"/>
        <v>7.9832190065658821E-4</v>
      </c>
      <c r="O70" t="s">
        <v>67</v>
      </c>
      <c r="P70">
        <f t="shared" si="16"/>
        <v>0</v>
      </c>
      <c r="Q70">
        <f t="shared" si="17"/>
        <v>1</v>
      </c>
      <c r="R70">
        <f t="shared" si="18"/>
        <v>0</v>
      </c>
      <c r="S70" s="8">
        <f t="shared" si="19"/>
        <v>0</v>
      </c>
      <c r="T70">
        <f t="shared" si="20"/>
        <v>4.5828384114994662</v>
      </c>
      <c r="U70" s="8">
        <f t="shared" si="21"/>
        <v>7.9832190065658821E-4</v>
      </c>
    </row>
    <row r="71" spans="1:21">
      <c r="A71" t="s">
        <v>68</v>
      </c>
      <c r="B71" t="str">
        <f>VLOOKUP(A71,'ISO3'!$A$1:$B$249,2,FALSE)</f>
        <v>GNQ</v>
      </c>
      <c r="C71" t="s">
        <v>347</v>
      </c>
      <c r="D71">
        <f t="shared" si="11"/>
        <v>0</v>
      </c>
      <c r="E71" t="str">
        <f>IF(ISERROR(VLOOKUP(B71,'EU29'!$C$2:$D$30,2,FALSE)),"NA",VLOOKUP(C71,'EU29'!$C$2:$D$30,2,FALSE))</f>
        <v>NA</v>
      </c>
      <c r="F71" t="str">
        <f>IF(ISERROR(VLOOKUP(C71,'EU29'!$C$2:$D$30,2,FALSE)),"NA",VLOOKUP(C71,'EU29'!$C$2:$D$30,2,FALSE))</f>
        <v>NA</v>
      </c>
      <c r="G71">
        <v>22565946290200</v>
      </c>
      <c r="H71" s="8">
        <v>35742950431.699997</v>
      </c>
      <c r="I71" s="8">
        <f t="shared" si="12"/>
        <v>1.2775585055629631E-3</v>
      </c>
      <c r="J71">
        <f>IF(ISERROR(VLOOKUP(B71,BlueCarbon_Bertram!$B$5:$Q$249,16,FALSE)),0,VLOOKUP(B71,BlueCarbon_Bertram!$B$5:$Q$249,16,FALSE)*-1)</f>
        <v>-3.8167691346083998E-2</v>
      </c>
      <c r="K71">
        <f>IF(ISERROR(VLOOKUP(B71,BlueCarbon_Bertram!$B$5:$R$249,17,FALSE)),0,VLOOKUP(B71,BlueCarbon_Bertram!$B$5:$R$249,17,FALSE))</f>
        <v>5.0451546032180003E-3</v>
      </c>
      <c r="L71">
        <f t="shared" si="13"/>
        <v>22.527778598853914</v>
      </c>
      <c r="M71" s="8">
        <f t="shared" si="14"/>
        <v>3.6097258767575892E-2</v>
      </c>
      <c r="N71" s="8">
        <f t="shared" si="15"/>
        <v>1.3030120905333346E-3</v>
      </c>
      <c r="O71" t="s">
        <v>68</v>
      </c>
      <c r="P71">
        <f t="shared" si="16"/>
        <v>0</v>
      </c>
      <c r="Q71">
        <f t="shared" si="17"/>
        <v>1</v>
      </c>
      <c r="R71">
        <f t="shared" si="18"/>
        <v>0</v>
      </c>
      <c r="S71" s="8">
        <f t="shared" si="19"/>
        <v>0</v>
      </c>
      <c r="T71">
        <f t="shared" si="20"/>
        <v>22.527778598853914</v>
      </c>
      <c r="U71" s="8">
        <f t="shared" si="21"/>
        <v>1.3030120905333346E-3</v>
      </c>
    </row>
    <row r="72" spans="1:21">
      <c r="A72" t="s">
        <v>69</v>
      </c>
      <c r="B72" t="str">
        <f>VLOOKUP(A72,'ISO3'!$A$1:$B$249,2,FALSE)</f>
        <v>ERI</v>
      </c>
      <c r="C72" t="s">
        <v>348</v>
      </c>
      <c r="D72">
        <f t="shared" si="11"/>
        <v>0</v>
      </c>
      <c r="E72" t="str">
        <f>IF(ISERROR(VLOOKUP(B72,'EU29'!$C$2:$D$30,2,FALSE)),"NA",VLOOKUP(C72,'EU29'!$C$2:$D$30,2,FALSE))</f>
        <v>NA</v>
      </c>
      <c r="F72" t="str">
        <f>IF(ISERROR(VLOOKUP(C72,'EU29'!$C$2:$D$30,2,FALSE)),"NA",VLOOKUP(C72,'EU29'!$C$2:$D$30,2,FALSE))</f>
        <v>NA</v>
      </c>
      <c r="G72">
        <v>1664142632920</v>
      </c>
      <c r="H72" s="8">
        <v>31853703769.200001</v>
      </c>
      <c r="I72" s="8">
        <f t="shared" si="12"/>
        <v>1.0146584438159463E-3</v>
      </c>
      <c r="J72">
        <f>IF(ISERROR(VLOOKUP(B72,BlueCarbon_Bertram!$B$5:$Q$249,16,FALSE)),0,VLOOKUP(B72,BlueCarbon_Bertram!$B$5:$Q$249,16,FALSE)*-1)</f>
        <v>-1.2032303800612598E-2</v>
      </c>
      <c r="K72">
        <f>IF(ISERROR(VLOOKUP(B72,BlueCarbon_Bertram!$B$5:$R$249,17,FALSE)),0,VLOOKUP(B72,BlueCarbon_Bertram!$B$5:$R$249,17,FALSE))</f>
        <v>1.3567180523278873E-3</v>
      </c>
      <c r="L72">
        <f t="shared" si="13"/>
        <v>1.6521103291193873</v>
      </c>
      <c r="M72" s="8">
        <f t="shared" si="14"/>
        <v>3.18825834538147E-2</v>
      </c>
      <c r="N72" s="8">
        <f t="shared" si="15"/>
        <v>1.016499127689459E-3</v>
      </c>
      <c r="O72" t="s">
        <v>69</v>
      </c>
      <c r="P72">
        <f t="shared" si="16"/>
        <v>0</v>
      </c>
      <c r="Q72">
        <f t="shared" si="17"/>
        <v>1</v>
      </c>
      <c r="R72">
        <f t="shared" si="18"/>
        <v>0</v>
      </c>
      <c r="S72" s="8">
        <f t="shared" si="19"/>
        <v>0</v>
      </c>
      <c r="T72">
        <f t="shared" si="20"/>
        <v>1.6521103291193873</v>
      </c>
      <c r="U72" s="8">
        <f t="shared" si="21"/>
        <v>1.016499127689459E-3</v>
      </c>
    </row>
    <row r="73" spans="1:21">
      <c r="A73" t="s">
        <v>70</v>
      </c>
      <c r="B73" t="str">
        <f>VLOOKUP(A73,'ISO3'!$A$1:$B$249,2,FALSE)</f>
        <v>EST</v>
      </c>
      <c r="C73" t="s">
        <v>349</v>
      </c>
      <c r="D73">
        <f t="shared" si="11"/>
        <v>0</v>
      </c>
      <c r="E73" t="str">
        <f>IF(ISERROR(VLOOKUP(B73,'EU29'!$C$2:$D$30,2,FALSE)),"NA",VLOOKUP(C73,'EU29'!$C$2:$D$30,2,FALSE))</f>
        <v>EU</v>
      </c>
      <c r="F73" t="str">
        <f>IF(ISERROR(VLOOKUP(C73,'EU29'!$C$2:$D$30,2,FALSE)),"NA",VLOOKUP(C73,'EU29'!$C$2:$D$30,2,FALSE))</f>
        <v>EU</v>
      </c>
      <c r="G73">
        <v>60742931965.900002</v>
      </c>
      <c r="H73" s="8">
        <v>1470313800.4200001</v>
      </c>
      <c r="I73" s="8">
        <f t="shared" si="12"/>
        <v>2.1618226717055039E-6</v>
      </c>
      <c r="J73">
        <f>IF(ISERROR(VLOOKUP(B73,BlueCarbon_Bertram!$B$5:$Q$249,16,FALSE)),0,VLOOKUP(B73,BlueCarbon_Bertram!$B$5:$Q$249,16,FALSE)*-1)</f>
        <v>-1.05398410010509E-3</v>
      </c>
      <c r="K73">
        <f>IF(ISERROR(VLOOKUP(B73,BlueCarbon_Bertram!$B$5:$R$249,17,FALSE)),0,VLOOKUP(B73,BlueCarbon_Bertram!$B$5:$R$249,17,FALSE))</f>
        <v>1.0112024576654001E-4</v>
      </c>
      <c r="L73">
        <f t="shared" si="13"/>
        <v>5.9688947865794907E-2</v>
      </c>
      <c r="M73" s="8">
        <f t="shared" si="14"/>
        <v>1.4737869506171472E-3</v>
      </c>
      <c r="N73" s="8">
        <f t="shared" si="15"/>
        <v>2.1720479758093897E-6</v>
      </c>
      <c r="O73" t="s">
        <v>70</v>
      </c>
      <c r="P73">
        <f t="shared" si="16"/>
        <v>0</v>
      </c>
      <c r="Q73">
        <f t="shared" si="17"/>
        <v>1</v>
      </c>
      <c r="R73">
        <f t="shared" si="18"/>
        <v>0</v>
      </c>
      <c r="S73" s="8">
        <f t="shared" si="19"/>
        <v>0</v>
      </c>
      <c r="T73">
        <f t="shared" si="20"/>
        <v>5.9688947865794907E-2</v>
      </c>
      <c r="U73" s="8">
        <f t="shared" si="21"/>
        <v>2.1720479758093897E-6</v>
      </c>
    </row>
    <row r="74" spans="1:21">
      <c r="A74" t="s">
        <v>71</v>
      </c>
      <c r="B74" t="s">
        <v>357</v>
      </c>
      <c r="C74" t="s">
        <v>339</v>
      </c>
      <c r="D74">
        <f t="shared" si="11"/>
        <v>1</v>
      </c>
      <c r="E74" t="str">
        <f>IF(ISERROR(VLOOKUP(B74,'EU29'!$C$2:$D$30,2,FALSE)),"NA",VLOOKUP(C74,'EU29'!$C$2:$D$30,2,FALSE))</f>
        <v>NA</v>
      </c>
      <c r="F74" t="str">
        <f>IF(ISERROR(VLOOKUP(C74,'EU29'!$C$2:$D$30,2,FALSE)),"NA",VLOOKUP(C74,'EU29'!$C$2:$D$30,2,FALSE))</f>
        <v>EU</v>
      </c>
      <c r="G74">
        <v>-2364877564300</v>
      </c>
      <c r="H74" s="8">
        <v>1645178243.5599999</v>
      </c>
      <c r="I74" s="8">
        <f t="shared" si="12"/>
        <v>2.7066114530831668E-6</v>
      </c>
      <c r="J74">
        <f>IF(ISERROR(VLOOKUP(B74,BlueCarbon_Bertram!$B$5:$Q$249,16,FALSE)),0,VLOOKUP(B74,BlueCarbon_Bertram!$B$5:$Q$249,16,FALSE)*-1)</f>
        <v>0</v>
      </c>
      <c r="K74">
        <f>IF(ISERROR(VLOOKUP(B74,BlueCarbon_Bertram!$B$5:$R$249,17,FALSE)),0,VLOOKUP(B74,BlueCarbon_Bertram!$B$5:$R$249,17,FALSE))</f>
        <v>0</v>
      </c>
      <c r="L74">
        <f t="shared" si="13"/>
        <v>-2.3648775643</v>
      </c>
      <c r="M74" s="8">
        <f t="shared" si="14"/>
        <v>1.64517824356E-3</v>
      </c>
      <c r="N74" s="8">
        <f t="shared" si="15"/>
        <v>2.7066114530831668E-6</v>
      </c>
      <c r="O74" t="s">
        <v>71</v>
      </c>
      <c r="P74">
        <f t="shared" si="16"/>
        <v>1</v>
      </c>
      <c r="Q74">
        <f t="shared" si="17"/>
        <v>0</v>
      </c>
      <c r="R74">
        <f t="shared" si="18"/>
        <v>-2.3648775643</v>
      </c>
      <c r="S74" s="8">
        <f t="shared" si="19"/>
        <v>2.7066114530831668E-6</v>
      </c>
      <c r="T74">
        <f t="shared" si="20"/>
        <v>0</v>
      </c>
      <c r="U74" s="8">
        <f t="shared" si="21"/>
        <v>0</v>
      </c>
    </row>
    <row r="75" spans="1:21">
      <c r="A75" t="s">
        <v>72</v>
      </c>
      <c r="B75" t="str">
        <f>VLOOKUP(A75,'ISO3'!$A$1:$B$249,2,FALSE)</f>
        <v>FJI</v>
      </c>
      <c r="C75" t="s">
        <v>358</v>
      </c>
      <c r="D75">
        <f t="shared" si="11"/>
        <v>0</v>
      </c>
      <c r="E75" t="str">
        <f>IF(ISERROR(VLOOKUP(B75,'EU29'!$C$2:$D$30,2,FALSE)),"NA",VLOOKUP(C75,'EU29'!$C$2:$D$30,2,FALSE))</f>
        <v>NA</v>
      </c>
      <c r="F75" t="str">
        <f>IF(ISERROR(VLOOKUP(C75,'EU29'!$C$2:$D$30,2,FALSE)),"NA",VLOOKUP(C75,'EU29'!$C$2:$D$30,2,FALSE))</f>
        <v>NA</v>
      </c>
      <c r="G75">
        <v>-88399384146100</v>
      </c>
      <c r="H75" s="8">
        <v>27004692041.299999</v>
      </c>
      <c r="I75" s="8">
        <f t="shared" si="12"/>
        <v>7.2925339224545152E-4</v>
      </c>
      <c r="J75">
        <f>IF(ISERROR(VLOOKUP(B75,BlueCarbon_Bertram!$B$5:$Q$249,16,FALSE)),0,VLOOKUP(B75,BlueCarbon_Bertram!$B$5:$Q$249,16,FALSE)*-1)</f>
        <v>-0.49904258179708005</v>
      </c>
      <c r="K75">
        <f>IF(ISERROR(VLOOKUP(B75,BlueCarbon_Bertram!$B$5:$R$249,17,FALSE)),0,VLOOKUP(B75,BlueCarbon_Bertram!$B$5:$R$249,17,FALSE))</f>
        <v>7.1014524947911953E-2</v>
      </c>
      <c r="L75">
        <f t="shared" si="13"/>
        <v>-88.898426727897089</v>
      </c>
      <c r="M75" s="8">
        <f t="shared" si="14"/>
        <v>7.5975760251695154E-2</v>
      </c>
      <c r="N75" s="8">
        <f t="shared" si="15"/>
        <v>5.7723161458230615E-3</v>
      </c>
      <c r="O75" t="s">
        <v>72</v>
      </c>
      <c r="P75">
        <f t="shared" si="16"/>
        <v>1</v>
      </c>
      <c r="Q75">
        <f t="shared" si="17"/>
        <v>0</v>
      </c>
      <c r="R75">
        <f t="shared" si="18"/>
        <v>-88.898426727897089</v>
      </c>
      <c r="S75" s="8">
        <f t="shared" si="19"/>
        <v>7.2925339224545152E-4</v>
      </c>
      <c r="T75">
        <f t="shared" si="20"/>
        <v>0</v>
      </c>
      <c r="U75" s="8">
        <f t="shared" si="21"/>
        <v>0</v>
      </c>
    </row>
    <row r="76" spans="1:21">
      <c r="A76" t="s">
        <v>73</v>
      </c>
      <c r="B76" t="str">
        <f>VLOOKUP(A76,'ISO3'!$A$1:$B$249,2,FALSE)</f>
        <v>FIN</v>
      </c>
      <c r="C76" t="s">
        <v>359</v>
      </c>
      <c r="D76">
        <f t="shared" si="11"/>
        <v>0</v>
      </c>
      <c r="E76" t="str">
        <f>IF(ISERROR(VLOOKUP(B76,'EU29'!$C$2:$D$30,2,FALSE)),"NA",VLOOKUP(C76,'EU29'!$C$2:$D$30,2,FALSE))</f>
        <v>EU</v>
      </c>
      <c r="F76" t="str">
        <f>IF(ISERROR(VLOOKUP(C76,'EU29'!$C$2:$D$30,2,FALSE)),"NA",VLOOKUP(C76,'EU29'!$C$2:$D$30,2,FALSE))</f>
        <v>EU</v>
      </c>
      <c r="G76">
        <v>672738538616</v>
      </c>
      <c r="H76" s="8">
        <v>7084727392.4799995</v>
      </c>
      <c r="I76" s="8">
        <f t="shared" si="12"/>
        <v>5.0193362225756455E-5</v>
      </c>
      <c r="J76">
        <f>IF(ISERROR(VLOOKUP(B76,BlueCarbon_Bertram!$B$5:$Q$249,16,FALSE)),0,VLOOKUP(B76,BlueCarbon_Bertram!$B$5:$Q$249,16,FALSE)*-1)</f>
        <v>-3.5976082000080997E-2</v>
      </c>
      <c r="K76">
        <f>IF(ISERROR(VLOOKUP(B76,BlueCarbon_Bertram!$B$5:$R$249,17,FALSE)),0,VLOOKUP(B76,BlueCarbon_Bertram!$B$5:$R$249,17,FALSE))</f>
        <v>3.451579822886E-3</v>
      </c>
      <c r="L76">
        <f t="shared" si="13"/>
        <v>0.63676245661591901</v>
      </c>
      <c r="M76" s="8">
        <f t="shared" si="14"/>
        <v>7.8807845738549532E-3</v>
      </c>
      <c r="N76" s="8">
        <f t="shared" si="15"/>
        <v>6.2106765499510193E-5</v>
      </c>
      <c r="O76" t="s">
        <v>73</v>
      </c>
      <c r="P76">
        <f t="shared" si="16"/>
        <v>0</v>
      </c>
      <c r="Q76">
        <f t="shared" si="17"/>
        <v>1</v>
      </c>
      <c r="R76">
        <f t="shared" si="18"/>
        <v>0</v>
      </c>
      <c r="S76" s="8">
        <f t="shared" si="19"/>
        <v>0</v>
      </c>
      <c r="T76">
        <f t="shared" si="20"/>
        <v>0.63676245661591901</v>
      </c>
      <c r="U76" s="8">
        <f t="shared" si="21"/>
        <v>6.2106765499510193E-5</v>
      </c>
    </row>
    <row r="77" spans="1:21">
      <c r="A77" t="s">
        <v>74</v>
      </c>
      <c r="B77" t="str">
        <f>VLOOKUP(A77,'ISO3'!$A$1:$B$249,2,FALSE)</f>
        <v>GUF</v>
      </c>
      <c r="C77" t="s">
        <v>360</v>
      </c>
      <c r="D77">
        <f t="shared" si="11"/>
        <v>1</v>
      </c>
      <c r="E77" t="str">
        <f>IF(ISERROR(VLOOKUP(B77,'EU29'!$C$2:$D$30,2,FALSE)),"NA",VLOOKUP(C77,'EU29'!$C$2:$D$30,2,FALSE))</f>
        <v>NA</v>
      </c>
      <c r="F77" t="str">
        <f>IF(ISERROR(VLOOKUP(C77,'EU29'!$C$2:$D$30,2,FALSE)),"NA",VLOOKUP(C77,'EU29'!$C$2:$D$30,2,FALSE))</f>
        <v>EU</v>
      </c>
      <c r="G77">
        <v>6563977607290</v>
      </c>
      <c r="H77" s="8">
        <v>24704765717.200001</v>
      </c>
      <c r="I77" s="8">
        <f t="shared" si="12"/>
        <v>6.103254491417405E-4</v>
      </c>
      <c r="J77">
        <f>IF(ISERROR(VLOOKUP(B77,BlueCarbon_Bertram!$B$5:$Q$249,16,FALSE)),0,VLOOKUP(B77,BlueCarbon_Bertram!$B$5:$Q$249,16,FALSE)*-1)</f>
        <v>-0.15355488466009801</v>
      </c>
      <c r="K77">
        <f>IF(ISERROR(VLOOKUP(B77,BlueCarbon_Bertram!$B$5:$R$249,17,FALSE)),0,VLOOKUP(B77,BlueCarbon_Bertram!$B$5:$R$249,17,FALSE))</f>
        <v>2.0297484753921E-2</v>
      </c>
      <c r="L77">
        <f t="shared" si="13"/>
        <v>6.4104227226299022</v>
      </c>
      <c r="M77" s="8">
        <f t="shared" si="14"/>
        <v>3.1973635021332748E-2</v>
      </c>
      <c r="N77" s="8">
        <f t="shared" si="15"/>
        <v>1.022313336477396E-3</v>
      </c>
      <c r="O77" t="s">
        <v>74</v>
      </c>
      <c r="P77">
        <f t="shared" si="16"/>
        <v>0</v>
      </c>
      <c r="Q77">
        <f t="shared" si="17"/>
        <v>1</v>
      </c>
      <c r="R77">
        <f t="shared" si="18"/>
        <v>0</v>
      </c>
      <c r="S77" s="8">
        <f t="shared" si="19"/>
        <v>0</v>
      </c>
      <c r="T77">
        <f t="shared" si="20"/>
        <v>6.4104227226299022</v>
      </c>
      <c r="U77" s="8">
        <f t="shared" si="21"/>
        <v>1.022313336477396E-3</v>
      </c>
    </row>
    <row r="78" spans="1:21">
      <c r="A78" t="s">
        <v>75</v>
      </c>
      <c r="B78" t="str">
        <f>VLOOKUP(A78,'ISO3'!$A$1:$B$249,2,FALSE)</f>
        <v>FRA</v>
      </c>
      <c r="C78" t="s">
        <v>360</v>
      </c>
      <c r="D78">
        <f t="shared" si="11"/>
        <v>0</v>
      </c>
      <c r="E78" t="str">
        <f>IF(ISERROR(VLOOKUP(B78,'EU29'!$C$2:$D$30,2,FALSE)),"NA",VLOOKUP(C78,'EU29'!$C$2:$D$30,2,FALSE))</f>
        <v>EU</v>
      </c>
      <c r="F78" t="str">
        <f>IF(ISERROR(VLOOKUP(C78,'EU29'!$C$2:$D$30,2,FALSE)),"NA",VLOOKUP(C78,'EU29'!$C$2:$D$30,2,FALSE))</f>
        <v>EU</v>
      </c>
      <c r="G78">
        <v>-3611500704900</v>
      </c>
      <c r="H78" s="8">
        <v>5141325829.5299997</v>
      </c>
      <c r="I78" s="8">
        <f t="shared" si="12"/>
        <v>2.643323128539234E-5</v>
      </c>
      <c r="J78">
        <f>IF(ISERROR(VLOOKUP(B78,BlueCarbon_Bertram!$B$5:$Q$249,16,FALSE)),0,VLOOKUP(B78,BlueCarbon_Bertram!$B$5:$Q$249,16,FALSE)*-1)</f>
        <v>-0.39979871729404903</v>
      </c>
      <c r="K78">
        <f>IF(ISERROR(VLOOKUP(B78,BlueCarbon_Bertram!$B$5:$R$249,17,FALSE)),0,VLOOKUP(B78,BlueCarbon_Bertram!$B$5:$R$249,17,FALSE))</f>
        <v>4.4620084893202468E-2</v>
      </c>
      <c r="L78">
        <f t="shared" si="13"/>
        <v>-4.0112994221940488</v>
      </c>
      <c r="M78" s="8">
        <f t="shared" si="14"/>
        <v>4.4915311500222148E-2</v>
      </c>
      <c r="N78" s="8">
        <f t="shared" si="15"/>
        <v>2.0173852071619881E-3</v>
      </c>
      <c r="O78" t="s">
        <v>75</v>
      </c>
      <c r="P78">
        <f t="shared" si="16"/>
        <v>1</v>
      </c>
      <c r="Q78">
        <f t="shared" si="17"/>
        <v>0</v>
      </c>
      <c r="R78">
        <f t="shared" si="18"/>
        <v>-4.0112994221940488</v>
      </c>
      <c r="S78" s="8">
        <f t="shared" si="19"/>
        <v>2.643323128539234E-5</v>
      </c>
      <c r="T78">
        <f t="shared" si="20"/>
        <v>0</v>
      </c>
      <c r="U78" s="8">
        <f t="shared" si="21"/>
        <v>0</v>
      </c>
    </row>
    <row r="79" spans="1:21">
      <c r="A79" t="s">
        <v>76</v>
      </c>
      <c r="B79" t="str">
        <f>VLOOKUP(A79,'ISO3'!$A$1:$B$249,2,FALSE)</f>
        <v>PYF</v>
      </c>
      <c r="C79" t="s">
        <v>360</v>
      </c>
      <c r="D79">
        <f t="shared" si="11"/>
        <v>1</v>
      </c>
      <c r="E79" t="str">
        <f>IF(ISERROR(VLOOKUP(B79,'EU29'!$C$2:$D$30,2,FALSE)),"NA",VLOOKUP(C79,'EU29'!$C$2:$D$30,2,FALSE))</f>
        <v>NA</v>
      </c>
      <c r="F79" t="str">
        <f>IF(ISERROR(VLOOKUP(C79,'EU29'!$C$2:$D$30,2,FALSE)),"NA",VLOOKUP(C79,'EU29'!$C$2:$D$30,2,FALSE))</f>
        <v>EU</v>
      </c>
      <c r="G79">
        <v>95884161708300</v>
      </c>
      <c r="H79" s="8">
        <v>72532237226.800003</v>
      </c>
      <c r="I79" s="8">
        <f t="shared" si="12"/>
        <v>5.2609254371247926E-3</v>
      </c>
      <c r="J79">
        <f>IF(ISERROR(VLOOKUP(B79,BlueCarbon_Bertram!$B$5:$Q$249,16,FALSE)),0,VLOOKUP(B79,BlueCarbon_Bertram!$B$5:$Q$249,16,FALSE)*-1)</f>
        <v>-0.13895550747054411</v>
      </c>
      <c r="K79">
        <f>IF(ISERROR(VLOOKUP(B79,BlueCarbon_Bertram!$B$5:$R$249,17,FALSE)),0,VLOOKUP(B79,BlueCarbon_Bertram!$B$5:$R$249,17,FALSE))</f>
        <v>3.0001315073737593E-2</v>
      </c>
      <c r="L79">
        <f t="shared" si="13"/>
        <v>95.745206200829458</v>
      </c>
      <c r="M79" s="8">
        <f t="shared" si="14"/>
        <v>7.8492065479757039E-2</v>
      </c>
      <c r="N79" s="8">
        <f t="shared" si="15"/>
        <v>6.1610043432784667E-3</v>
      </c>
      <c r="O79" t="s">
        <v>76</v>
      </c>
      <c r="P79">
        <f t="shared" si="16"/>
        <v>0</v>
      </c>
      <c r="Q79">
        <f t="shared" si="17"/>
        <v>1</v>
      </c>
      <c r="R79">
        <f t="shared" si="18"/>
        <v>0</v>
      </c>
      <c r="S79" s="8">
        <f t="shared" si="19"/>
        <v>0</v>
      </c>
      <c r="T79">
        <f t="shared" si="20"/>
        <v>95.745206200829458</v>
      </c>
      <c r="U79" s="8">
        <f t="shared" si="21"/>
        <v>6.1610043432784667E-3</v>
      </c>
    </row>
    <row r="80" spans="1:21">
      <c r="A80" t="s">
        <v>77</v>
      </c>
      <c r="B80" t="str">
        <f>VLOOKUP(A80,'ISO3'!$A$1:$B$249,2,FALSE)</f>
        <v>GAB</v>
      </c>
      <c r="C80" t="s">
        <v>365</v>
      </c>
      <c r="D80">
        <f t="shared" si="11"/>
        <v>0</v>
      </c>
      <c r="E80" t="str">
        <f>IF(ISERROR(VLOOKUP(B80,'EU29'!$C$2:$D$30,2,FALSE)),"NA",VLOOKUP(C80,'EU29'!$C$2:$D$30,2,FALSE))</f>
        <v>NA</v>
      </c>
      <c r="F80" t="str">
        <f>IF(ISERROR(VLOOKUP(C80,'EU29'!$C$2:$D$30,2,FALSE)),"NA",VLOOKUP(C80,'EU29'!$C$2:$D$30,2,FALSE))</f>
        <v>NA</v>
      </c>
      <c r="G80">
        <v>11098704692000</v>
      </c>
      <c r="H80" s="8">
        <v>21968216102.400002</v>
      </c>
      <c r="I80" s="8">
        <f t="shared" si="12"/>
        <v>4.8260251872174665E-4</v>
      </c>
      <c r="J80">
        <f>IF(ISERROR(VLOOKUP(B80,BlueCarbon_Bertram!$B$5:$Q$249,16,FALSE)),0,VLOOKUP(B80,BlueCarbon_Bertram!$B$5:$Q$249,16,FALSE)*-1)</f>
        <v>-0.27653843977025999</v>
      </c>
      <c r="K80">
        <f>IF(ISERROR(VLOOKUP(B80,BlueCarbon_Bertram!$B$5:$R$249,17,FALSE)),0,VLOOKUP(B80,BlueCarbon_Bertram!$B$5:$R$249,17,FALSE))</f>
        <v>3.6553931693769998E-2</v>
      </c>
      <c r="L80">
        <f t="shared" si="13"/>
        <v>10.82216625222974</v>
      </c>
      <c r="M80" s="8">
        <f t="shared" si="14"/>
        <v>4.2647302857209503E-2</v>
      </c>
      <c r="N80" s="8">
        <f t="shared" si="15"/>
        <v>1.8187924409945498E-3</v>
      </c>
      <c r="O80" t="s">
        <v>77</v>
      </c>
      <c r="P80">
        <f t="shared" si="16"/>
        <v>0</v>
      </c>
      <c r="Q80">
        <f t="shared" si="17"/>
        <v>1</v>
      </c>
      <c r="R80">
        <f t="shared" si="18"/>
        <v>0</v>
      </c>
      <c r="S80" s="8">
        <f t="shared" si="19"/>
        <v>0</v>
      </c>
      <c r="T80">
        <f t="shared" si="20"/>
        <v>10.82216625222974</v>
      </c>
      <c r="U80" s="8">
        <f t="shared" si="21"/>
        <v>1.8187924409945498E-3</v>
      </c>
    </row>
    <row r="81" spans="1:21">
      <c r="A81" t="s">
        <v>78</v>
      </c>
      <c r="B81" t="str">
        <f>VLOOKUP(A81,'ISO3'!$A$1:$B$249,2,FALSE)</f>
        <v>GMB</v>
      </c>
      <c r="C81" t="s">
        <v>366</v>
      </c>
      <c r="D81">
        <f t="shared" si="11"/>
        <v>0</v>
      </c>
      <c r="E81" t="str">
        <f>IF(ISERROR(VLOOKUP(B81,'EU29'!$C$2:$D$30,2,FALSE)),"NA",VLOOKUP(C81,'EU29'!$C$2:$D$30,2,FALSE))</f>
        <v>NA</v>
      </c>
      <c r="F81" t="str">
        <f>IF(ISERROR(VLOOKUP(C81,'EU29'!$C$2:$D$30,2,FALSE)),"NA",VLOOKUP(C81,'EU29'!$C$2:$D$30,2,FALSE))</f>
        <v>NA</v>
      </c>
      <c r="G81">
        <v>83000529213.300003</v>
      </c>
      <c r="H81" s="8">
        <v>2310566156.0599999</v>
      </c>
      <c r="I81" s="8">
        <f t="shared" si="12"/>
        <v>5.3387159615298843E-6</v>
      </c>
      <c r="J81">
        <f>IF(ISERROR(VLOOKUP(B81,BlueCarbon_Bertram!$B$5:$Q$249,16,FALSE)),0,VLOOKUP(B81,BlueCarbon_Bertram!$B$5:$Q$249,16,FALSE)*-1)</f>
        <v>-0.118313318177628</v>
      </c>
      <c r="K81">
        <f>IF(ISERROR(VLOOKUP(B81,BlueCarbon_Bertram!$B$5:$R$249,17,FALSE)),0,VLOOKUP(B81,BlueCarbon_Bertram!$B$5:$R$249,17,FALSE))</f>
        <v>1.5639116770605997E-2</v>
      </c>
      <c r="L81">
        <f t="shared" si="13"/>
        <v>-3.531278896432799E-2</v>
      </c>
      <c r="M81" s="8">
        <f t="shared" si="14"/>
        <v>1.5808880078176938E-2</v>
      </c>
      <c r="N81" s="8">
        <f t="shared" si="15"/>
        <v>2.4992068932617968E-4</v>
      </c>
      <c r="O81" t="s">
        <v>78</v>
      </c>
      <c r="P81">
        <f t="shared" si="16"/>
        <v>1</v>
      </c>
      <c r="Q81">
        <f t="shared" si="17"/>
        <v>0</v>
      </c>
      <c r="R81">
        <f t="shared" si="18"/>
        <v>-3.531278896432799E-2</v>
      </c>
      <c r="S81" s="8">
        <f t="shared" si="19"/>
        <v>5.3387159615298843E-6</v>
      </c>
      <c r="T81">
        <f t="shared" si="20"/>
        <v>0</v>
      </c>
      <c r="U81" s="8">
        <f t="shared" si="21"/>
        <v>0</v>
      </c>
    </row>
    <row r="82" spans="1:21">
      <c r="A82" t="s">
        <v>79</v>
      </c>
      <c r="B82" t="str">
        <f>VLOOKUP(A82,'ISO3'!$A$1:$B$249,2,FALSE)</f>
        <v>GEO</v>
      </c>
      <c r="C82" t="s">
        <v>367</v>
      </c>
      <c r="D82">
        <f t="shared" si="11"/>
        <v>0</v>
      </c>
      <c r="E82" t="str">
        <f>IF(ISERROR(VLOOKUP(B82,'EU29'!$C$2:$D$30,2,FALSE)),"NA",VLOOKUP(C82,'EU29'!$C$2:$D$30,2,FALSE))</f>
        <v>NA</v>
      </c>
      <c r="F82" t="str">
        <f>IF(ISERROR(VLOOKUP(C82,'EU29'!$C$2:$D$30,2,FALSE)),"NA",VLOOKUP(C82,'EU29'!$C$2:$D$30,2,FALSE))</f>
        <v>NA</v>
      </c>
      <c r="G82">
        <v>-938194483502</v>
      </c>
      <c r="H82" s="8">
        <v>17878454232.400002</v>
      </c>
      <c r="I82" s="8">
        <f t="shared" si="12"/>
        <v>3.1963912574002151E-4</v>
      </c>
      <c r="J82">
        <f>IF(ISERROR(VLOOKUP(B82,BlueCarbon_Bertram!$B$5:$Q$249,16,FALSE)),0,VLOOKUP(B82,BlueCarbon_Bertram!$B$5:$Q$249,16,FALSE)*-1)</f>
        <v>0</v>
      </c>
      <c r="K82">
        <f>IF(ISERROR(VLOOKUP(B82,BlueCarbon_Bertram!$B$5:$R$249,17,FALSE)),0,VLOOKUP(B82,BlueCarbon_Bertram!$B$5:$R$249,17,FALSE))</f>
        <v>0</v>
      </c>
      <c r="L82">
        <f t="shared" si="13"/>
        <v>-0.93819448350199997</v>
      </c>
      <c r="M82" s="8">
        <f t="shared" si="14"/>
        <v>1.7878454232400001E-2</v>
      </c>
      <c r="N82" s="8">
        <f t="shared" si="15"/>
        <v>3.1963912574002151E-4</v>
      </c>
      <c r="O82" t="s">
        <v>79</v>
      </c>
      <c r="P82">
        <f t="shared" si="16"/>
        <v>1</v>
      </c>
      <c r="Q82">
        <f t="shared" si="17"/>
        <v>0</v>
      </c>
      <c r="R82">
        <f t="shared" si="18"/>
        <v>-0.93819448350199997</v>
      </c>
      <c r="S82" s="8">
        <f t="shared" si="19"/>
        <v>3.1963912574002151E-4</v>
      </c>
      <c r="T82">
        <f t="shared" si="20"/>
        <v>0</v>
      </c>
      <c r="U82" s="8">
        <f t="shared" si="21"/>
        <v>0</v>
      </c>
    </row>
    <row r="83" spans="1:21">
      <c r="A83" t="s">
        <v>80</v>
      </c>
      <c r="B83" t="str">
        <f>VLOOKUP(A83,'ISO3'!$A$1:$B$249,2,FALSE)</f>
        <v>DEU</v>
      </c>
      <c r="C83" t="s">
        <v>368</v>
      </c>
      <c r="D83">
        <f t="shared" si="11"/>
        <v>0</v>
      </c>
      <c r="E83" t="str">
        <f>IF(ISERROR(VLOOKUP(B83,'EU29'!$C$2:$D$30,2,FALSE)),"NA",VLOOKUP(C83,'EU29'!$C$2:$D$30,2,FALSE))</f>
        <v>EU</v>
      </c>
      <c r="F83" t="str">
        <f>IF(ISERROR(VLOOKUP(C83,'EU29'!$C$2:$D$30,2,FALSE)),"NA",VLOOKUP(C83,'EU29'!$C$2:$D$30,2,FALSE))</f>
        <v>EU</v>
      </c>
      <c r="G83">
        <v>-955634190109</v>
      </c>
      <c r="H83" s="8">
        <v>8552555446.71</v>
      </c>
      <c r="I83" s="8">
        <f t="shared" si="12"/>
        <v>7.3146204669048901E-5</v>
      </c>
      <c r="J83">
        <f>IF(ISERROR(VLOOKUP(B83,BlueCarbon_Bertram!$B$5:$Q$249,16,FALSE)),0,VLOOKUP(B83,BlueCarbon_Bertram!$B$5:$Q$249,16,FALSE)*-1)</f>
        <v>-0.11054423542967201</v>
      </c>
      <c r="K83">
        <f>IF(ISERROR(VLOOKUP(B83,BlueCarbon_Bertram!$B$5:$R$249,17,FALSE)),0,VLOOKUP(B83,BlueCarbon_Bertram!$B$5:$R$249,17,FALSE))</f>
        <v>1.3096767444590152E-2</v>
      </c>
      <c r="L83">
        <f t="shared" si="13"/>
        <v>-1.0661784255386719</v>
      </c>
      <c r="M83" s="8">
        <f t="shared" si="14"/>
        <v>1.5641979483643539E-2</v>
      </c>
      <c r="N83" s="8">
        <f t="shared" si="15"/>
        <v>2.446715221667254E-4</v>
      </c>
      <c r="O83" t="s">
        <v>80</v>
      </c>
      <c r="P83">
        <f t="shared" si="16"/>
        <v>1</v>
      </c>
      <c r="Q83">
        <f t="shared" si="17"/>
        <v>0</v>
      </c>
      <c r="R83">
        <f t="shared" si="18"/>
        <v>-1.0661784255386719</v>
      </c>
      <c r="S83" s="8">
        <f t="shared" si="19"/>
        <v>7.3146204669048901E-5</v>
      </c>
      <c r="T83">
        <f t="shared" si="20"/>
        <v>0</v>
      </c>
      <c r="U83" s="8">
        <f t="shared" si="21"/>
        <v>0</v>
      </c>
    </row>
    <row r="84" spans="1:21">
      <c r="A84" t="s">
        <v>81</v>
      </c>
      <c r="B84" t="str">
        <f>VLOOKUP(A84,'ISO3'!$A$1:$B$249,2,FALSE)</f>
        <v>GHA</v>
      </c>
      <c r="C84" t="s">
        <v>369</v>
      </c>
      <c r="D84">
        <f t="shared" si="11"/>
        <v>0</v>
      </c>
      <c r="E84" t="str">
        <f>IF(ISERROR(VLOOKUP(B84,'EU29'!$C$2:$D$30,2,FALSE)),"NA",VLOOKUP(C84,'EU29'!$C$2:$D$30,2,FALSE))</f>
        <v>NA</v>
      </c>
      <c r="F84" t="str">
        <f>IF(ISERROR(VLOOKUP(C84,'EU29'!$C$2:$D$30,2,FALSE)),"NA",VLOOKUP(C84,'EU29'!$C$2:$D$30,2,FALSE))</f>
        <v>NA</v>
      </c>
      <c r="G84">
        <v>4937779962820</v>
      </c>
      <c r="H84" s="8">
        <v>9013458043.8500004</v>
      </c>
      <c r="I84" s="8">
        <f t="shared" si="12"/>
        <v>8.124242590824428E-5</v>
      </c>
      <c r="J84">
        <f>IF(ISERROR(VLOOKUP(B84,BlueCarbon_Bertram!$B$5:$Q$249,16,FALSE)),0,VLOOKUP(B84,BlueCarbon_Bertram!$B$5:$Q$249,16,FALSE)*-1)</f>
        <v>-0.50080136856184609</v>
      </c>
      <c r="K84">
        <f>IF(ISERROR(VLOOKUP(B84,BlueCarbon_Bertram!$B$5:$R$249,17,FALSE)),0,VLOOKUP(B84,BlueCarbon_Bertram!$B$5:$R$249,17,FALSE))</f>
        <v>0.10387146461056795</v>
      </c>
      <c r="L84">
        <f t="shared" si="13"/>
        <v>4.4369785942581537</v>
      </c>
      <c r="M84" s="8">
        <f t="shared" si="14"/>
        <v>0.10426180310282725</v>
      </c>
      <c r="N84" s="8">
        <f t="shared" si="15"/>
        <v>1.0870523586252717E-2</v>
      </c>
      <c r="O84" t="s">
        <v>81</v>
      </c>
      <c r="P84">
        <f t="shared" si="16"/>
        <v>0</v>
      </c>
      <c r="Q84">
        <f t="shared" si="17"/>
        <v>1</v>
      </c>
      <c r="R84">
        <f t="shared" si="18"/>
        <v>0</v>
      </c>
      <c r="S84" s="8">
        <f t="shared" si="19"/>
        <v>0</v>
      </c>
      <c r="T84">
        <f t="shared" si="20"/>
        <v>4.4369785942581537</v>
      </c>
      <c r="U84" s="8">
        <f t="shared" si="21"/>
        <v>1.0870523586252717E-2</v>
      </c>
    </row>
    <row r="85" spans="1:21">
      <c r="A85" t="s">
        <v>82</v>
      </c>
      <c r="B85" t="str">
        <f>VLOOKUP(A85,'ISO3'!$A$1:$B$249,2,FALSE)</f>
        <v>GRC</v>
      </c>
      <c r="C85" t="s">
        <v>371</v>
      </c>
      <c r="D85">
        <f t="shared" si="11"/>
        <v>0</v>
      </c>
      <c r="E85" t="str">
        <f>IF(ISERROR(VLOOKUP(B85,'EU29'!$C$2:$D$30,2,FALSE)),"NA",VLOOKUP(C85,'EU29'!$C$2:$D$30,2,FALSE))</f>
        <v>EU</v>
      </c>
      <c r="F85" t="str">
        <f>IF(ISERROR(VLOOKUP(C85,'EU29'!$C$2:$D$30,2,FALSE)),"NA",VLOOKUP(C85,'EU29'!$C$2:$D$30,2,FALSE))</f>
        <v>EU</v>
      </c>
      <c r="G85">
        <v>13056225826800</v>
      </c>
      <c r="H85" s="8">
        <v>18366194723.200001</v>
      </c>
      <c r="I85" s="8">
        <f t="shared" si="12"/>
        <v>3.3731710861049962E-4</v>
      </c>
      <c r="J85">
        <f>IF(ISERROR(VLOOKUP(B85,BlueCarbon_Bertram!$B$5:$Q$249,16,FALSE)),0,VLOOKUP(B85,BlueCarbon_Bertram!$B$5:$Q$249,16,FALSE)*-1)</f>
        <v>-7.2720126453392014E-2</v>
      </c>
      <c r="K85">
        <f>IF(ISERROR(VLOOKUP(B85,BlueCarbon_Bertram!$B$5:$R$249,17,FALSE)),0,VLOOKUP(B85,BlueCarbon_Bertram!$B$5:$R$249,17,FALSE))</f>
        <v>1.5700936393346E-2</v>
      </c>
      <c r="L85">
        <f t="shared" si="13"/>
        <v>12.983505700346608</v>
      </c>
      <c r="M85" s="8">
        <f t="shared" si="14"/>
        <v>2.416270912456624E-2</v>
      </c>
      <c r="N85" s="8">
        <f t="shared" si="15"/>
        <v>5.8383651223839668E-4</v>
      </c>
      <c r="O85" t="s">
        <v>82</v>
      </c>
      <c r="P85">
        <f t="shared" si="16"/>
        <v>0</v>
      </c>
      <c r="Q85">
        <f t="shared" si="17"/>
        <v>1</v>
      </c>
      <c r="R85">
        <f t="shared" si="18"/>
        <v>0</v>
      </c>
      <c r="S85" s="8">
        <f t="shared" si="19"/>
        <v>0</v>
      </c>
      <c r="T85">
        <f t="shared" si="20"/>
        <v>12.983505700346608</v>
      </c>
      <c r="U85" s="8">
        <f t="shared" si="21"/>
        <v>5.8383651223839668E-4</v>
      </c>
    </row>
    <row r="86" spans="1:21">
      <c r="A86" t="s">
        <v>83</v>
      </c>
      <c r="B86" t="str">
        <f>VLOOKUP(A86,'ISO3'!$A$1:$B$249,2,FALSE)</f>
        <v>GRL</v>
      </c>
      <c r="C86" t="s">
        <v>339</v>
      </c>
      <c r="D86">
        <f t="shared" si="11"/>
        <v>1</v>
      </c>
      <c r="E86" t="str">
        <f>IF(ISERROR(VLOOKUP(B86,'EU29'!$C$2:$D$30,2,FALSE)),"NA",VLOOKUP(C86,'EU29'!$C$2:$D$30,2,FALSE))</f>
        <v>NA</v>
      </c>
      <c r="F86" t="str">
        <f>IF(ISERROR(VLOOKUP(C86,'EU29'!$C$2:$D$30,2,FALSE)),"NA",VLOOKUP(C86,'EU29'!$C$2:$D$30,2,FALSE))</f>
        <v>EU</v>
      </c>
      <c r="G86">
        <v>-412742221579000</v>
      </c>
      <c r="H86" s="8">
        <v>61267538036.099998</v>
      </c>
      <c r="I86" s="8">
        <f t="shared" si="12"/>
        <v>3.7537112170049603E-3</v>
      </c>
      <c r="J86">
        <f>IF(ISERROR(VLOOKUP(B86,BlueCarbon_Bertram!$B$5:$Q$249,16,FALSE)),0,VLOOKUP(B86,BlueCarbon_Bertram!$B$5:$Q$249,16,FALSE)*-1)</f>
        <v>0</v>
      </c>
      <c r="K86">
        <f>IF(ISERROR(VLOOKUP(B86,BlueCarbon_Bertram!$B$5:$R$249,17,FALSE)),0,VLOOKUP(B86,BlueCarbon_Bertram!$B$5:$R$249,17,FALSE))</f>
        <v>0</v>
      </c>
      <c r="L86">
        <f t="shared" si="13"/>
        <v>-412.74222157899999</v>
      </c>
      <c r="M86" s="8">
        <f t="shared" si="14"/>
        <v>6.1267538036100001E-2</v>
      </c>
      <c r="N86" s="8">
        <f t="shared" si="15"/>
        <v>3.7537112170049603E-3</v>
      </c>
      <c r="O86" t="s">
        <v>83</v>
      </c>
      <c r="P86">
        <f t="shared" si="16"/>
        <v>1</v>
      </c>
      <c r="Q86">
        <f t="shared" si="17"/>
        <v>0</v>
      </c>
      <c r="R86">
        <f t="shared" si="18"/>
        <v>-412.74222157899999</v>
      </c>
      <c r="S86" s="8">
        <f t="shared" si="19"/>
        <v>3.7537112170049603E-3</v>
      </c>
      <c r="T86">
        <f t="shared" si="20"/>
        <v>0</v>
      </c>
      <c r="U86" s="8">
        <f t="shared" si="21"/>
        <v>0</v>
      </c>
    </row>
    <row r="87" spans="1:21">
      <c r="A87" t="s">
        <v>84</v>
      </c>
      <c r="B87" t="str">
        <f>VLOOKUP(A87,'ISO3'!$A$1:$B$249,2,FALSE)</f>
        <v>GRD</v>
      </c>
      <c r="C87" t="s">
        <v>568</v>
      </c>
      <c r="D87">
        <f t="shared" si="11"/>
        <v>1</v>
      </c>
      <c r="E87" t="str">
        <f>IF(ISERROR(VLOOKUP(B87,'EU29'!$C$2:$D$30,2,FALSE)),"NA",VLOOKUP(C87,'EU29'!$C$2:$D$30,2,FALSE))</f>
        <v>NA</v>
      </c>
      <c r="F87" t="str">
        <f>IF(ISERROR(VLOOKUP(C87,'EU29'!$C$2:$D$30,2,FALSE)),"NA",VLOOKUP(C87,'EU29'!$C$2:$D$30,2,FALSE))</f>
        <v>NA</v>
      </c>
      <c r="G87">
        <v>1420559286460</v>
      </c>
      <c r="H87" s="8">
        <v>28885455110.900002</v>
      </c>
      <c r="I87" s="8">
        <f t="shared" si="12"/>
        <v>8.3436951696381904E-4</v>
      </c>
      <c r="J87">
        <f>IF(ISERROR(VLOOKUP(B87,BlueCarbon_Bertram!$B$5:$Q$249,16,FALSE)),0,VLOOKUP(B87,BlueCarbon_Bertram!$B$5:$Q$249,16,FALSE)*-1)</f>
        <v>-2.1802659878341004E-3</v>
      </c>
      <c r="K87">
        <f>IF(ISERROR(VLOOKUP(B87,BlueCarbon_Bertram!$B$5:$R$249,17,FALSE)),0,VLOOKUP(B87,BlueCarbon_Bertram!$B$5:$R$249,17,FALSE))</f>
        <v>3.9412478868960075E-4</v>
      </c>
      <c r="L87">
        <f t="shared" si="13"/>
        <v>1.418379020472166</v>
      </c>
      <c r="M87" s="8">
        <f t="shared" si="14"/>
        <v>2.8888143784481526E-2</v>
      </c>
      <c r="N87" s="8">
        <f t="shared" si="15"/>
        <v>8.345248513128786E-4</v>
      </c>
      <c r="O87" t="s">
        <v>84</v>
      </c>
      <c r="P87">
        <f t="shared" si="16"/>
        <v>0</v>
      </c>
      <c r="Q87">
        <f t="shared" si="17"/>
        <v>1</v>
      </c>
      <c r="R87">
        <f t="shared" si="18"/>
        <v>0</v>
      </c>
      <c r="S87" s="8">
        <f t="shared" si="19"/>
        <v>0</v>
      </c>
      <c r="T87">
        <f t="shared" si="20"/>
        <v>1.418379020472166</v>
      </c>
      <c r="U87" s="8">
        <f t="shared" si="21"/>
        <v>8.345248513128786E-4</v>
      </c>
    </row>
    <row r="88" spans="1:21">
      <c r="A88" t="s">
        <v>85</v>
      </c>
      <c r="B88" t="str">
        <f>VLOOKUP(A88,'ISO3'!$A$1:$B$249,2,FALSE)</f>
        <v>GLP</v>
      </c>
      <c r="C88" t="s">
        <v>360</v>
      </c>
      <c r="D88">
        <f t="shared" si="11"/>
        <v>1</v>
      </c>
      <c r="E88" t="str">
        <f>IF(ISERROR(VLOOKUP(B88,'EU29'!$C$2:$D$30,2,FALSE)),"NA",VLOOKUP(C88,'EU29'!$C$2:$D$30,2,FALSE))</f>
        <v>NA</v>
      </c>
      <c r="F88" t="str">
        <f>IF(ISERROR(VLOOKUP(C88,'EU29'!$C$2:$D$30,2,FALSE)),"NA",VLOOKUP(C88,'EU29'!$C$2:$D$30,2,FALSE))</f>
        <v>EU</v>
      </c>
      <c r="G88">
        <v>-3600410532800</v>
      </c>
      <c r="H88" s="8">
        <v>18992636066.299999</v>
      </c>
      <c r="I88" s="8">
        <f t="shared" si="12"/>
        <v>3.6072022474691956E-4</v>
      </c>
      <c r="J88">
        <f>IF(ISERROR(VLOOKUP(B88,BlueCarbon_Bertram!$B$5:$Q$249,16,FALSE)),0,VLOOKUP(B88,BlueCarbon_Bertram!$B$5:$Q$249,16,FALSE)*-1)</f>
        <v>-0.1394805833427708</v>
      </c>
      <c r="K88">
        <f>IF(ISERROR(VLOOKUP(B88,BlueCarbon_Bertram!$B$5:$R$249,17,FALSE)),0,VLOOKUP(B88,BlueCarbon_Bertram!$B$5:$R$249,17,FALSE))</f>
        <v>2.8991103386907566E-2</v>
      </c>
      <c r="L88">
        <f t="shared" si="13"/>
        <v>-3.7398911161427706</v>
      </c>
      <c r="M88" s="8">
        <f t="shared" si="14"/>
        <v>3.4658394370444844E-2</v>
      </c>
      <c r="N88" s="8">
        <f t="shared" si="15"/>
        <v>1.2012043003372828E-3</v>
      </c>
      <c r="O88" t="s">
        <v>85</v>
      </c>
      <c r="P88">
        <f t="shared" si="16"/>
        <v>1</v>
      </c>
      <c r="Q88">
        <f t="shared" si="17"/>
        <v>0</v>
      </c>
      <c r="R88">
        <f t="shared" si="18"/>
        <v>-3.7398911161427706</v>
      </c>
      <c r="S88" s="8">
        <f t="shared" si="19"/>
        <v>3.6072022474691956E-4</v>
      </c>
      <c r="T88">
        <f t="shared" si="20"/>
        <v>0</v>
      </c>
      <c r="U88" s="8">
        <f t="shared" si="21"/>
        <v>0</v>
      </c>
    </row>
    <row r="89" spans="1:21">
      <c r="A89" t="s">
        <v>86</v>
      </c>
      <c r="B89" t="str">
        <f>VLOOKUP(A89,'ISO3'!$A$1:$B$249,2,FALSE)</f>
        <v>GUM</v>
      </c>
      <c r="C89" t="s">
        <v>572</v>
      </c>
      <c r="D89">
        <f t="shared" si="11"/>
        <v>1</v>
      </c>
      <c r="E89" t="str">
        <f>IF(ISERROR(VLOOKUP(B89,'EU29'!$C$2:$D$30,2,FALSE)),"NA",VLOOKUP(C89,'EU29'!$C$2:$D$30,2,FALSE))</f>
        <v>NA</v>
      </c>
      <c r="F89" t="str">
        <f>IF(ISERROR(VLOOKUP(C89,'EU29'!$C$2:$D$30,2,FALSE)),"NA",VLOOKUP(C89,'EU29'!$C$2:$D$30,2,FALSE))</f>
        <v>NA</v>
      </c>
      <c r="G89">
        <v>-5024798625970</v>
      </c>
      <c r="H89" s="8">
        <v>3926200556.1799998</v>
      </c>
      <c r="I89" s="8">
        <f t="shared" si="12"/>
        <v>1.541505080734814E-5</v>
      </c>
      <c r="J89">
        <f>IF(ISERROR(VLOOKUP(B89,BlueCarbon_Bertram!$B$5:$Q$249,16,FALSE)),0,VLOOKUP(B89,BlueCarbon_Bertram!$B$5:$Q$249,16,FALSE)*-1)</f>
        <v>0</v>
      </c>
      <c r="K89">
        <f>IF(ISERROR(VLOOKUP(B89,BlueCarbon_Bertram!$B$5:$R$249,17,FALSE)),0,VLOOKUP(B89,BlueCarbon_Bertram!$B$5:$R$249,17,FALSE))</f>
        <v>0</v>
      </c>
      <c r="L89">
        <f t="shared" si="13"/>
        <v>-5.0247986259699999</v>
      </c>
      <c r="M89" s="8">
        <f t="shared" si="14"/>
        <v>3.92620055618E-3</v>
      </c>
      <c r="N89" s="8">
        <f t="shared" si="15"/>
        <v>1.541505080734814E-5</v>
      </c>
      <c r="O89" t="s">
        <v>86</v>
      </c>
      <c r="P89">
        <f t="shared" si="16"/>
        <v>1</v>
      </c>
      <c r="Q89">
        <f t="shared" si="17"/>
        <v>0</v>
      </c>
      <c r="R89">
        <f t="shared" si="18"/>
        <v>-5.0247986259699999</v>
      </c>
      <c r="S89" s="8">
        <f t="shared" si="19"/>
        <v>1.541505080734814E-5</v>
      </c>
      <c r="T89">
        <f t="shared" si="20"/>
        <v>0</v>
      </c>
      <c r="U89" s="8">
        <f t="shared" si="21"/>
        <v>0</v>
      </c>
    </row>
    <row r="90" spans="1:21">
      <c r="A90" t="s">
        <v>87</v>
      </c>
      <c r="B90" t="str">
        <f>VLOOKUP(A90,'ISO3'!$A$1:$B$249,2,FALSE)</f>
        <v>GTM</v>
      </c>
      <c r="C90" t="s">
        <v>376</v>
      </c>
      <c r="D90">
        <f t="shared" si="11"/>
        <v>0</v>
      </c>
      <c r="E90" t="str">
        <f>IF(ISERROR(VLOOKUP(B90,'EU29'!$C$2:$D$30,2,FALSE)),"NA",VLOOKUP(C90,'EU29'!$C$2:$D$30,2,FALSE))</f>
        <v>NA</v>
      </c>
      <c r="F90" t="str">
        <f>IF(ISERROR(VLOOKUP(C90,'EU29'!$C$2:$D$30,2,FALSE)),"NA",VLOOKUP(C90,'EU29'!$C$2:$D$30,2,FALSE))</f>
        <v>NA</v>
      </c>
      <c r="G90">
        <v>2471322186270</v>
      </c>
      <c r="H90" s="8">
        <v>13812853585.9</v>
      </c>
      <c r="I90" s="8">
        <f t="shared" si="12"/>
        <v>1.907949241855105E-4</v>
      </c>
      <c r="J90">
        <f>IF(ISERROR(VLOOKUP(B90,BlueCarbon_Bertram!$B$5:$Q$249,16,FALSE)),0,VLOOKUP(B90,BlueCarbon_Bertram!$B$5:$Q$249,16,FALSE)*-1)</f>
        <v>-6.0785957470014002E-2</v>
      </c>
      <c r="K90">
        <f>IF(ISERROR(VLOOKUP(B90,BlueCarbon_Bertram!$B$5:$R$249,17,FALSE)),0,VLOOKUP(B90,BlueCarbon_Bertram!$B$5:$R$249,17,FALSE))</f>
        <v>8.0349254127030003E-3</v>
      </c>
      <c r="L90">
        <f t="shared" si="13"/>
        <v>2.4105362287999861</v>
      </c>
      <c r="M90" s="8">
        <f t="shared" si="14"/>
        <v>1.5979829491368516E-2</v>
      </c>
      <c r="N90" s="8">
        <f t="shared" si="15"/>
        <v>2.5535495057321097E-4</v>
      </c>
      <c r="O90" t="s">
        <v>87</v>
      </c>
      <c r="P90">
        <f t="shared" si="16"/>
        <v>0</v>
      </c>
      <c r="Q90">
        <f t="shared" si="17"/>
        <v>1</v>
      </c>
      <c r="R90">
        <f t="shared" si="18"/>
        <v>0</v>
      </c>
      <c r="S90" s="8">
        <f t="shared" si="19"/>
        <v>0</v>
      </c>
      <c r="T90">
        <f t="shared" si="20"/>
        <v>2.4105362287999861</v>
      </c>
      <c r="U90" s="8">
        <f t="shared" si="21"/>
        <v>2.5535495057321097E-4</v>
      </c>
    </row>
    <row r="91" spans="1:21">
      <c r="A91" t="s">
        <v>88</v>
      </c>
      <c r="B91" t="str">
        <f>VLOOKUP(A91,'ISO3'!$A$1:$B$249,2,FALSE)</f>
        <v>GGY</v>
      </c>
      <c r="C91" t="s">
        <v>568</v>
      </c>
      <c r="D91">
        <f t="shared" si="11"/>
        <v>1</v>
      </c>
      <c r="E91" t="str">
        <f>IF(ISERROR(VLOOKUP(B91,'EU29'!$C$2:$D$30,2,FALSE)),"NA",VLOOKUP(C91,'EU29'!$C$2:$D$30,2,FALSE))</f>
        <v>NA</v>
      </c>
      <c r="F91" t="str">
        <f>IF(ISERROR(VLOOKUP(C91,'EU29'!$C$2:$D$30,2,FALSE)),"NA",VLOOKUP(C91,'EU29'!$C$2:$D$30,2,FALSE))</f>
        <v>NA</v>
      </c>
      <c r="G91">
        <v>-19643990864</v>
      </c>
      <c r="H91" s="8">
        <v>1970789998.97</v>
      </c>
      <c r="I91" s="8">
        <f t="shared" si="12"/>
        <v>3.8840132200401736E-6</v>
      </c>
      <c r="J91">
        <f>IF(ISERROR(VLOOKUP(B91,BlueCarbon_Bertram!$B$5:$Q$249,16,FALSE)),0,VLOOKUP(B91,BlueCarbon_Bertram!$B$5:$Q$249,16,FALSE)*-1)</f>
        <v>0</v>
      </c>
      <c r="K91">
        <f>IF(ISERROR(VLOOKUP(B91,BlueCarbon_Bertram!$B$5:$R$249,17,FALSE)),0,VLOOKUP(B91,BlueCarbon_Bertram!$B$5:$R$249,17,FALSE))</f>
        <v>0</v>
      </c>
      <c r="L91">
        <f t="shared" si="13"/>
        <v>-1.9643990864E-2</v>
      </c>
      <c r="M91" s="8">
        <f t="shared" si="14"/>
        <v>1.9707899989700002E-3</v>
      </c>
      <c r="N91" s="8">
        <f t="shared" si="15"/>
        <v>3.8840132200401736E-6</v>
      </c>
      <c r="O91" t="s">
        <v>88</v>
      </c>
      <c r="P91">
        <f t="shared" si="16"/>
        <v>1</v>
      </c>
      <c r="Q91">
        <f t="shared" si="17"/>
        <v>0</v>
      </c>
      <c r="R91">
        <f t="shared" si="18"/>
        <v>-1.9643990864E-2</v>
      </c>
      <c r="S91" s="8">
        <f t="shared" si="19"/>
        <v>3.8840132200401736E-6</v>
      </c>
      <c r="T91">
        <f t="shared" si="20"/>
        <v>0</v>
      </c>
      <c r="U91" s="8">
        <f t="shared" si="21"/>
        <v>0</v>
      </c>
    </row>
    <row r="92" spans="1:21">
      <c r="A92" t="s">
        <v>89</v>
      </c>
      <c r="B92" t="str">
        <f>VLOOKUP(A92,'ISO3'!$A$1:$B$249,2,FALSE)</f>
        <v>GNB</v>
      </c>
      <c r="C92" t="s">
        <v>379</v>
      </c>
      <c r="D92">
        <f t="shared" si="11"/>
        <v>0</v>
      </c>
      <c r="E92" t="str">
        <f>IF(ISERROR(VLOOKUP(B92,'EU29'!$C$2:$D$30,2,FALSE)),"NA",VLOOKUP(C92,'EU29'!$C$2:$D$30,2,FALSE))</f>
        <v>NA</v>
      </c>
      <c r="F92" t="str">
        <f>IF(ISERROR(VLOOKUP(C92,'EU29'!$C$2:$D$30,2,FALSE)),"NA",VLOOKUP(C92,'EU29'!$C$2:$D$30,2,FALSE))</f>
        <v>NA</v>
      </c>
      <c r="G92">
        <v>1371806761050</v>
      </c>
      <c r="H92" s="8">
        <v>4458720691.46</v>
      </c>
      <c r="I92" s="8">
        <f t="shared" si="12"/>
        <v>1.9880190204453539E-5</v>
      </c>
      <c r="J92">
        <f>IF(ISERROR(VLOOKUP(B92,BlueCarbon_Bertram!$B$5:$Q$249,16,FALSE)),0,VLOOKUP(B92,BlueCarbon_Bertram!$B$5:$Q$249,16,FALSE)*-1)</f>
        <v>-3.1852730730504804</v>
      </c>
      <c r="K92">
        <f>IF(ISERROR(VLOOKUP(B92,BlueCarbon_Bertram!$B$5:$R$249,17,FALSE)),0,VLOOKUP(B92,BlueCarbon_Bertram!$B$5:$R$249,17,FALSE))</f>
        <v>0.58845586318006082</v>
      </c>
      <c r="L92">
        <f t="shared" si="13"/>
        <v>-1.8134663120004804</v>
      </c>
      <c r="M92" s="8">
        <f t="shared" si="14"/>
        <v>0.58847275476541383</v>
      </c>
      <c r="N92" s="8">
        <f t="shared" si="15"/>
        <v>0.34630018310119487</v>
      </c>
      <c r="O92" t="s">
        <v>89</v>
      </c>
      <c r="P92">
        <f t="shared" si="16"/>
        <v>1</v>
      </c>
      <c r="Q92">
        <f t="shared" si="17"/>
        <v>0</v>
      </c>
      <c r="R92">
        <f t="shared" si="18"/>
        <v>-1.8134663120004804</v>
      </c>
      <c r="S92" s="8">
        <f t="shared" si="19"/>
        <v>1.9880190204453539E-5</v>
      </c>
      <c r="T92">
        <f t="shared" si="20"/>
        <v>0</v>
      </c>
      <c r="U92" s="8">
        <f t="shared" si="21"/>
        <v>0</v>
      </c>
    </row>
    <row r="93" spans="1:21">
      <c r="A93" t="s">
        <v>90</v>
      </c>
      <c r="B93" t="str">
        <f>VLOOKUP(A93,'ISO3'!$A$1:$B$249,2,FALSE)</f>
        <v>GIN</v>
      </c>
      <c r="C93" t="s">
        <v>378</v>
      </c>
      <c r="D93">
        <f t="shared" si="11"/>
        <v>0</v>
      </c>
      <c r="E93" t="str">
        <f>IF(ISERROR(VLOOKUP(B93,'EU29'!$C$2:$D$30,2,FALSE)),"NA",VLOOKUP(C93,'EU29'!$C$2:$D$30,2,FALSE))</f>
        <v>NA</v>
      </c>
      <c r="F93" t="str">
        <f>IF(ISERROR(VLOOKUP(C93,'EU29'!$C$2:$D$30,2,FALSE)),"NA",VLOOKUP(C93,'EU29'!$C$2:$D$30,2,FALSE))</f>
        <v>NA</v>
      </c>
      <c r="G93">
        <v>1578636187720</v>
      </c>
      <c r="H93" s="8">
        <v>6335344275.1700001</v>
      </c>
      <c r="I93" s="8">
        <f t="shared" si="12"/>
        <v>4.0136587084929292E-5</v>
      </c>
      <c r="J93">
        <f>IF(ISERROR(VLOOKUP(B93,BlueCarbon_Bertram!$B$5:$Q$249,16,FALSE)),0,VLOOKUP(B93,BlueCarbon_Bertram!$B$5:$Q$249,16,FALSE)*-1)</f>
        <v>-2.6873469083616999</v>
      </c>
      <c r="K93">
        <f>IF(ISERROR(VLOOKUP(B93,BlueCarbon_Bertram!$B$5:$R$249,17,FALSE)),0,VLOOKUP(B93,BlueCarbon_Bertram!$B$5:$R$249,17,FALSE))</f>
        <v>0.49331170562962429</v>
      </c>
      <c r="L93">
        <f t="shared" si="13"/>
        <v>-1.1087107206417</v>
      </c>
      <c r="M93" s="8">
        <f t="shared" si="14"/>
        <v>0.49335238470924009</v>
      </c>
      <c r="N93" s="8">
        <f t="shared" si="15"/>
        <v>0.24339657549829402</v>
      </c>
      <c r="O93" t="s">
        <v>90</v>
      </c>
      <c r="P93">
        <f t="shared" si="16"/>
        <v>1</v>
      </c>
      <c r="Q93">
        <f t="shared" si="17"/>
        <v>0</v>
      </c>
      <c r="R93">
        <f t="shared" si="18"/>
        <v>-1.1087107206417</v>
      </c>
      <c r="S93" s="8">
        <f t="shared" si="19"/>
        <v>4.0136587084929292E-5</v>
      </c>
      <c r="T93">
        <f t="shared" si="20"/>
        <v>0</v>
      </c>
      <c r="U93" s="8">
        <f t="shared" si="21"/>
        <v>0</v>
      </c>
    </row>
    <row r="94" spans="1:21">
      <c r="A94" t="s">
        <v>91</v>
      </c>
      <c r="B94" t="str">
        <f>VLOOKUP(A94,'ISO3'!$A$1:$B$249,2,FALSE)</f>
        <v>GUY</v>
      </c>
      <c r="C94" t="s">
        <v>380</v>
      </c>
      <c r="D94">
        <f t="shared" si="11"/>
        <v>0</v>
      </c>
      <c r="E94" t="str">
        <f>IF(ISERROR(VLOOKUP(B94,'EU29'!$C$2:$D$30,2,FALSE)),"NA",VLOOKUP(C94,'EU29'!$C$2:$D$30,2,FALSE))</f>
        <v>NA</v>
      </c>
      <c r="F94" t="str">
        <f>IF(ISERROR(VLOOKUP(C94,'EU29'!$C$2:$D$30,2,FALSE)),"NA",VLOOKUP(C94,'EU29'!$C$2:$D$30,2,FALSE))</f>
        <v>NA</v>
      </c>
      <c r="G94">
        <v>9713285927550</v>
      </c>
      <c r="H94" s="8">
        <v>23053688725.299999</v>
      </c>
      <c r="I94" s="8">
        <f t="shared" si="12"/>
        <v>5.3147256384302431E-4</v>
      </c>
      <c r="J94">
        <f>IF(ISERROR(VLOOKUP(B94,BlueCarbon_Bertram!$B$5:$Q$249,16,FALSE)),0,VLOOKUP(B94,BlueCarbon_Bertram!$B$5:$Q$249,16,FALSE)*-1)</f>
        <v>-3.8788655296548E-2</v>
      </c>
      <c r="K94">
        <f>IF(ISERROR(VLOOKUP(B94,BlueCarbon_Bertram!$B$5:$R$249,17,FALSE)),0,VLOOKUP(B94,BlueCarbon_Bertram!$B$5:$R$249,17,FALSE))</f>
        <v>5.1272360449459995E-3</v>
      </c>
      <c r="L94">
        <f t="shared" si="13"/>
        <v>9.6744972722534524</v>
      </c>
      <c r="M94" s="8">
        <f t="shared" si="14"/>
        <v>2.3616966640608566E-2</v>
      </c>
      <c r="N94" s="8">
        <f t="shared" si="15"/>
        <v>5.5776111330361783E-4</v>
      </c>
      <c r="O94" t="s">
        <v>91</v>
      </c>
      <c r="P94">
        <f t="shared" si="16"/>
        <v>0</v>
      </c>
      <c r="Q94">
        <f t="shared" si="17"/>
        <v>1</v>
      </c>
      <c r="R94">
        <f t="shared" si="18"/>
        <v>0</v>
      </c>
      <c r="S94" s="8">
        <f t="shared" si="19"/>
        <v>0</v>
      </c>
      <c r="T94">
        <f t="shared" si="20"/>
        <v>9.6744972722534524</v>
      </c>
      <c r="U94" s="8">
        <f t="shared" si="21"/>
        <v>5.5776111330361783E-4</v>
      </c>
    </row>
    <row r="95" spans="1:21">
      <c r="A95" t="s">
        <v>92</v>
      </c>
      <c r="B95" t="str">
        <f>VLOOKUP(A95,'ISO3'!$A$1:$B$249,2,FALSE)</f>
        <v>HTI</v>
      </c>
      <c r="C95" t="s">
        <v>381</v>
      </c>
      <c r="D95">
        <f t="shared" si="11"/>
        <v>0</v>
      </c>
      <c r="E95" t="str">
        <f>IF(ISERROR(VLOOKUP(B95,'EU29'!$C$2:$D$30,2,FALSE)),"NA",VLOOKUP(C95,'EU29'!$C$2:$D$30,2,FALSE))</f>
        <v>NA</v>
      </c>
      <c r="F95" t="str">
        <f>IF(ISERROR(VLOOKUP(C95,'EU29'!$C$2:$D$30,2,FALSE)),"NA",VLOOKUP(C95,'EU29'!$C$2:$D$30,2,FALSE))</f>
        <v>NA</v>
      </c>
      <c r="G95">
        <v>7729146416020</v>
      </c>
      <c r="H95" s="8">
        <v>42866361890</v>
      </c>
      <c r="I95" s="8">
        <f t="shared" si="12"/>
        <v>1.8375249816844446E-3</v>
      </c>
      <c r="J95">
        <f>IF(ISERROR(VLOOKUP(B95,BlueCarbon_Bertram!$B$5:$Q$249,16,FALSE)),0,VLOOKUP(B95,BlueCarbon_Bertram!$B$5:$Q$249,16,FALSE)*-1)</f>
        <v>-0.15812212023651401</v>
      </c>
      <c r="K95">
        <f>IF(ISERROR(VLOOKUP(B95,BlueCarbon_Bertram!$B$5:$R$249,17,FALSE)),0,VLOOKUP(B95,BlueCarbon_Bertram!$B$5:$R$249,17,FALSE))</f>
        <v>2.8799243285241503E-2</v>
      </c>
      <c r="L95">
        <f t="shared" si="13"/>
        <v>7.5710242957834861</v>
      </c>
      <c r="M95" s="8">
        <f t="shared" si="14"/>
        <v>5.1642244291732448E-2</v>
      </c>
      <c r="N95" s="8">
        <f t="shared" si="15"/>
        <v>2.6669213954869726E-3</v>
      </c>
      <c r="O95" t="s">
        <v>92</v>
      </c>
      <c r="P95">
        <f t="shared" si="16"/>
        <v>0</v>
      </c>
      <c r="Q95">
        <f t="shared" si="17"/>
        <v>1</v>
      </c>
      <c r="R95">
        <f t="shared" si="18"/>
        <v>0</v>
      </c>
      <c r="S95" s="8">
        <f t="shared" si="19"/>
        <v>0</v>
      </c>
      <c r="T95">
        <f t="shared" si="20"/>
        <v>7.5710242957834861</v>
      </c>
      <c r="U95" s="8">
        <f t="shared" si="21"/>
        <v>2.6669213954869726E-3</v>
      </c>
    </row>
    <row r="96" spans="1:21">
      <c r="A96" t="s">
        <v>93</v>
      </c>
      <c r="B96" t="s">
        <v>597</v>
      </c>
      <c r="C96" t="s">
        <v>269</v>
      </c>
      <c r="D96">
        <f t="shared" si="11"/>
        <v>1</v>
      </c>
      <c r="E96" t="str">
        <f>IF(ISERROR(VLOOKUP(B96,'EU29'!$C$2:$D$30,2,FALSE)),"NA",VLOOKUP(C96,'EU29'!$C$2:$D$30,2,FALSE))</f>
        <v>NA</v>
      </c>
      <c r="F96" t="str">
        <f>IF(ISERROR(VLOOKUP(C96,'EU29'!$C$2:$D$30,2,FALSE)),"NA",VLOOKUP(C96,'EU29'!$C$2:$D$30,2,FALSE))</f>
        <v>NA</v>
      </c>
      <c r="G96">
        <v>-4242440552470</v>
      </c>
      <c r="H96" s="8">
        <v>25051675097.700001</v>
      </c>
      <c r="I96" s="8">
        <f t="shared" si="12"/>
        <v>6.2758642520072225E-4</v>
      </c>
      <c r="J96">
        <f>IF(ISERROR(VLOOKUP(B96,BlueCarbon_Bertram!$B$5:$Q$249,16,FALSE)),0,VLOOKUP(B96,BlueCarbon_Bertram!$B$5:$Q$249,16,FALSE)*-1)</f>
        <v>0</v>
      </c>
      <c r="K96">
        <f>IF(ISERROR(VLOOKUP(B96,BlueCarbon_Bertram!$B$5:$R$249,17,FALSE)),0,VLOOKUP(B96,BlueCarbon_Bertram!$B$5:$R$249,17,FALSE))</f>
        <v>0</v>
      </c>
      <c r="L96">
        <f t="shared" si="13"/>
        <v>-4.2424405524699997</v>
      </c>
      <c r="M96" s="8">
        <f t="shared" si="14"/>
        <v>2.50516750977E-2</v>
      </c>
      <c r="N96" s="8">
        <f t="shared" si="15"/>
        <v>6.2758642520072225E-4</v>
      </c>
      <c r="O96" t="s">
        <v>93</v>
      </c>
      <c r="P96">
        <f t="shared" si="16"/>
        <v>1</v>
      </c>
      <c r="Q96">
        <f t="shared" si="17"/>
        <v>0</v>
      </c>
      <c r="R96">
        <f t="shared" si="18"/>
        <v>-4.2424405524699997</v>
      </c>
      <c r="S96" s="8">
        <f t="shared" si="19"/>
        <v>6.2758642520072225E-4</v>
      </c>
      <c r="T96">
        <f t="shared" si="20"/>
        <v>0</v>
      </c>
      <c r="U96" s="8">
        <f t="shared" si="21"/>
        <v>0</v>
      </c>
    </row>
    <row r="97" spans="1:21">
      <c r="A97" t="s">
        <v>94</v>
      </c>
      <c r="B97" t="str">
        <f>VLOOKUP(A97,'ISO3'!$A$1:$B$249,2,FALSE)</f>
        <v>HND</v>
      </c>
      <c r="C97" t="s">
        <v>386</v>
      </c>
      <c r="D97">
        <f t="shared" si="11"/>
        <v>0</v>
      </c>
      <c r="E97" t="str">
        <f>IF(ISERROR(VLOOKUP(B97,'EU29'!$C$2:$D$30,2,FALSE)),"NA",VLOOKUP(C97,'EU29'!$C$2:$D$30,2,FALSE))</f>
        <v>NA</v>
      </c>
      <c r="F97" t="str">
        <f>IF(ISERROR(VLOOKUP(C97,'EU29'!$C$2:$D$30,2,FALSE)),"NA",VLOOKUP(C97,'EU29'!$C$2:$D$30,2,FALSE))</f>
        <v>NA</v>
      </c>
      <c r="G97">
        <v>21071993934600</v>
      </c>
      <c r="H97" s="8">
        <v>38090341538.199997</v>
      </c>
      <c r="I97" s="8">
        <f t="shared" si="12"/>
        <v>1.4508741184967242E-3</v>
      </c>
      <c r="J97">
        <f>IF(ISERROR(VLOOKUP(B97,BlueCarbon_Bertram!$B$5:$Q$249,16,FALSE)),0,VLOOKUP(B97,BlueCarbon_Bertram!$B$5:$Q$249,16,FALSE)*-1)</f>
        <v>-0.601035080532764</v>
      </c>
      <c r="K97">
        <f>IF(ISERROR(VLOOKUP(B97,BlueCarbon_Bertram!$B$5:$R$249,17,FALSE)),0,VLOOKUP(B97,BlueCarbon_Bertram!$B$5:$R$249,17,FALSE))</f>
        <v>0.10583081706699533</v>
      </c>
      <c r="L97">
        <f t="shared" si="13"/>
        <v>20.470958854067234</v>
      </c>
      <c r="M97" s="8">
        <f t="shared" si="14"/>
        <v>0.11247682409974312</v>
      </c>
      <c r="N97" s="8">
        <f t="shared" si="15"/>
        <v>1.2651035959564554E-2</v>
      </c>
      <c r="O97" t="s">
        <v>94</v>
      </c>
      <c r="P97">
        <f t="shared" si="16"/>
        <v>0</v>
      </c>
      <c r="Q97">
        <f t="shared" si="17"/>
        <v>1</v>
      </c>
      <c r="R97">
        <f t="shared" si="18"/>
        <v>0</v>
      </c>
      <c r="S97" s="8">
        <f t="shared" si="19"/>
        <v>0</v>
      </c>
      <c r="T97">
        <f t="shared" si="20"/>
        <v>20.470958854067234</v>
      </c>
      <c r="U97" s="8">
        <f t="shared" si="21"/>
        <v>1.2651035959564554E-2</v>
      </c>
    </row>
    <row r="98" spans="1:21">
      <c r="A98" t="s">
        <v>95</v>
      </c>
      <c r="B98" t="s">
        <v>597</v>
      </c>
      <c r="C98" t="s">
        <v>572</v>
      </c>
      <c r="D98">
        <f t="shared" si="11"/>
        <v>1</v>
      </c>
      <c r="E98" t="str">
        <f>IF(ISERROR(VLOOKUP(B98,'EU29'!$C$2:$D$30,2,FALSE)),"NA",VLOOKUP(C98,'EU29'!$C$2:$D$30,2,FALSE))</f>
        <v>NA</v>
      </c>
      <c r="F98" t="str">
        <f>IF(ISERROR(VLOOKUP(C98,'EU29'!$C$2:$D$30,2,FALSE)),"NA",VLOOKUP(C98,'EU29'!$C$2:$D$30,2,FALSE))</f>
        <v>NA</v>
      </c>
      <c r="G98">
        <v>60861805162700</v>
      </c>
      <c r="H98" s="8">
        <v>17738763125.200001</v>
      </c>
      <c r="I98" s="8">
        <f t="shared" si="12"/>
        <v>3.1466371721195532E-4</v>
      </c>
      <c r="J98">
        <f>IF(ISERROR(VLOOKUP(B98,BlueCarbon_Bertram!$B$5:$Q$249,16,FALSE)),0,VLOOKUP(B98,BlueCarbon_Bertram!$B$5:$Q$249,16,FALSE)*-1)</f>
        <v>0</v>
      </c>
      <c r="K98">
        <f>IF(ISERROR(VLOOKUP(B98,BlueCarbon_Bertram!$B$5:$R$249,17,FALSE)),0,VLOOKUP(B98,BlueCarbon_Bertram!$B$5:$R$249,17,FALSE))</f>
        <v>0</v>
      </c>
      <c r="L98">
        <f t="shared" si="13"/>
        <v>60.861805162700001</v>
      </c>
      <c r="M98" s="8">
        <f t="shared" si="14"/>
        <v>1.7738763125200001E-2</v>
      </c>
      <c r="N98" s="8">
        <f t="shared" si="15"/>
        <v>3.1466371721195532E-4</v>
      </c>
      <c r="O98" t="s">
        <v>95</v>
      </c>
      <c r="P98">
        <f t="shared" si="16"/>
        <v>0</v>
      </c>
      <c r="Q98">
        <f t="shared" si="17"/>
        <v>1</v>
      </c>
      <c r="R98">
        <f t="shared" si="18"/>
        <v>0</v>
      </c>
      <c r="S98" s="8">
        <f t="shared" si="19"/>
        <v>0</v>
      </c>
      <c r="T98">
        <f t="shared" si="20"/>
        <v>60.861805162700001</v>
      </c>
      <c r="U98" s="8">
        <f t="shared" si="21"/>
        <v>3.1466371721195532E-4</v>
      </c>
    </row>
    <row r="99" spans="1:21">
      <c r="A99" t="s">
        <v>96</v>
      </c>
      <c r="B99" t="str">
        <f>VLOOKUP(A99,'ISO3'!$A$1:$B$249,2,FALSE)</f>
        <v>ISL</v>
      </c>
      <c r="C99" t="s">
        <v>391</v>
      </c>
      <c r="D99">
        <f t="shared" si="11"/>
        <v>0</v>
      </c>
      <c r="E99" t="str">
        <f>IF(ISERROR(VLOOKUP(B99,'EU29'!$C$2:$D$30,2,FALSE)),"NA",VLOOKUP(C99,'EU29'!$C$2:$D$30,2,FALSE))</f>
        <v>EU</v>
      </c>
      <c r="F99" t="str">
        <f>IF(ISERROR(VLOOKUP(C99,'EU29'!$C$2:$D$30,2,FALSE)),"NA",VLOOKUP(C99,'EU29'!$C$2:$D$30,2,FALSE))</f>
        <v>EU</v>
      </c>
      <c r="G99">
        <v>-43082742923000</v>
      </c>
      <c r="H99" s="8">
        <v>30412449681.900002</v>
      </c>
      <c r="I99" s="8">
        <f t="shared" si="12"/>
        <v>9.2491709565409959E-4</v>
      </c>
      <c r="J99">
        <f>IF(ISERROR(VLOOKUP(B99,BlueCarbon_Bertram!$B$5:$Q$249,16,FALSE)),0,VLOOKUP(B99,BlueCarbon_Bertram!$B$5:$Q$249,16,FALSE)*-1)</f>
        <v>-7.0930946123825001E-3</v>
      </c>
      <c r="K99">
        <f>IF(ISERROR(VLOOKUP(B99,BlueCarbon_Bertram!$B$5:$R$249,17,FALSE)),0,VLOOKUP(B99,BlueCarbon_Bertram!$B$5:$R$249,17,FALSE))</f>
        <v>6.8051830229499998E-4</v>
      </c>
      <c r="L99">
        <f t="shared" si="13"/>
        <v>-43.089836017612377</v>
      </c>
      <c r="M99" s="8">
        <f t="shared" si="14"/>
        <v>3.0420062472221485E-2</v>
      </c>
      <c r="N99" s="8">
        <f t="shared" si="15"/>
        <v>9.253802008138579E-4</v>
      </c>
      <c r="O99" t="s">
        <v>96</v>
      </c>
      <c r="P99">
        <f t="shared" si="16"/>
        <v>1</v>
      </c>
      <c r="Q99">
        <f t="shared" si="17"/>
        <v>0</v>
      </c>
      <c r="R99">
        <f t="shared" si="18"/>
        <v>-43.089836017612377</v>
      </c>
      <c r="S99" s="8">
        <f t="shared" si="19"/>
        <v>9.2491709565409959E-4</v>
      </c>
      <c r="T99">
        <f t="shared" si="20"/>
        <v>0</v>
      </c>
      <c r="U99" s="8">
        <f t="shared" si="21"/>
        <v>0</v>
      </c>
    </row>
    <row r="100" spans="1:21">
      <c r="A100" t="s">
        <v>97</v>
      </c>
      <c r="B100" t="s">
        <v>597</v>
      </c>
      <c r="C100" t="s">
        <v>360</v>
      </c>
      <c r="D100">
        <f t="shared" si="11"/>
        <v>1</v>
      </c>
      <c r="E100" t="str">
        <f>IF(ISERROR(VLOOKUP(B100,'EU29'!$C$2:$D$30,2,FALSE)),"NA",VLOOKUP(C100,'EU29'!$C$2:$D$30,2,FALSE))</f>
        <v>NA</v>
      </c>
      <c r="F100" t="str">
        <f>IF(ISERROR(VLOOKUP(C100,'EU29'!$C$2:$D$30,2,FALSE)),"NA",VLOOKUP(C100,'EU29'!$C$2:$D$30,2,FALSE))</f>
        <v>EU</v>
      </c>
      <c r="G100">
        <v>-2894676749570</v>
      </c>
      <c r="H100" s="8">
        <v>7574698310.8800001</v>
      </c>
      <c r="I100" s="8">
        <f t="shared" si="12"/>
        <v>5.7376054500848327E-5</v>
      </c>
      <c r="J100">
        <f>IF(ISERROR(VLOOKUP(B100,BlueCarbon_Bertram!$B$5:$Q$249,16,FALSE)),0,VLOOKUP(B100,BlueCarbon_Bertram!$B$5:$Q$249,16,FALSE)*-1)</f>
        <v>0</v>
      </c>
      <c r="K100">
        <f>IF(ISERROR(VLOOKUP(B100,BlueCarbon_Bertram!$B$5:$R$249,17,FALSE)),0,VLOOKUP(B100,BlueCarbon_Bertram!$B$5:$R$249,17,FALSE))</f>
        <v>0</v>
      </c>
      <c r="L100">
        <f t="shared" si="13"/>
        <v>-2.8946767495699999</v>
      </c>
      <c r="M100" s="8">
        <f t="shared" si="14"/>
        <v>7.5746983108800001E-3</v>
      </c>
      <c r="N100" s="8">
        <f t="shared" si="15"/>
        <v>5.7376054500848327E-5</v>
      </c>
      <c r="O100" t="s">
        <v>97</v>
      </c>
      <c r="P100">
        <f t="shared" si="16"/>
        <v>1</v>
      </c>
      <c r="Q100">
        <f t="shared" si="17"/>
        <v>0</v>
      </c>
      <c r="R100">
        <f t="shared" si="18"/>
        <v>-2.8946767495699999</v>
      </c>
      <c r="S100" s="8">
        <f t="shared" si="19"/>
        <v>5.7376054500848327E-5</v>
      </c>
      <c r="T100">
        <f t="shared" si="20"/>
        <v>0</v>
      </c>
      <c r="U100" s="8">
        <f t="shared" si="21"/>
        <v>0</v>
      </c>
    </row>
    <row r="101" spans="1:21">
      <c r="A101" t="s">
        <v>98</v>
      </c>
      <c r="B101" t="s">
        <v>597</v>
      </c>
      <c r="C101" t="s">
        <v>392</v>
      </c>
      <c r="D101">
        <v>0</v>
      </c>
      <c r="E101" t="str">
        <f>IF(ISERROR(VLOOKUP(B101,'EU29'!$C$2:$D$30,2,FALSE)),"NA",VLOOKUP(C101,'EU29'!$C$2:$D$30,2,FALSE))</f>
        <v>NA</v>
      </c>
      <c r="F101" t="str">
        <f>IF(ISERROR(VLOOKUP(C101,'EU29'!$C$2:$D$30,2,FALSE)),"NA",VLOOKUP(C101,'EU29'!$C$2:$D$30,2,FALSE))</f>
        <v>NA</v>
      </c>
      <c r="G101">
        <v>5749676017920</v>
      </c>
      <c r="H101" s="8">
        <v>16331508926.9</v>
      </c>
      <c r="I101" s="8">
        <f t="shared" si="12"/>
        <v>2.6671818382941435E-4</v>
      </c>
      <c r="J101">
        <f>IF(ISERROR(VLOOKUP(B101,BlueCarbon_Bertram!$B$5:$Q$249,16,FALSE)),0,VLOOKUP(B101,BlueCarbon_Bertram!$B$5:$Q$249,16,FALSE)*-1)</f>
        <v>0</v>
      </c>
      <c r="K101">
        <f>IF(ISERROR(VLOOKUP(B101,BlueCarbon_Bertram!$B$5:$R$249,17,FALSE)),0,VLOOKUP(B101,BlueCarbon_Bertram!$B$5:$R$249,17,FALSE))</f>
        <v>0</v>
      </c>
      <c r="L101">
        <f t="shared" si="13"/>
        <v>5.7496760179199997</v>
      </c>
      <c r="M101" s="8">
        <f t="shared" si="14"/>
        <v>1.6331508926899999E-2</v>
      </c>
      <c r="N101" s="8">
        <f t="shared" si="15"/>
        <v>2.6671818382941435E-4</v>
      </c>
      <c r="O101" t="s">
        <v>98</v>
      </c>
      <c r="P101">
        <f t="shared" si="16"/>
        <v>0</v>
      </c>
      <c r="Q101">
        <f t="shared" si="17"/>
        <v>1</v>
      </c>
      <c r="R101">
        <f t="shared" si="18"/>
        <v>0</v>
      </c>
      <c r="S101" s="8">
        <f t="shared" si="19"/>
        <v>0</v>
      </c>
      <c r="T101">
        <f t="shared" si="20"/>
        <v>5.7496760179199997</v>
      </c>
      <c r="U101" s="8">
        <f t="shared" si="21"/>
        <v>2.6671818382941435E-4</v>
      </c>
    </row>
    <row r="102" spans="1:21">
      <c r="A102" t="s">
        <v>99</v>
      </c>
      <c r="B102" t="str">
        <f>VLOOKUP(A102,'ISO3'!$A$1:$B$249,2,FALSE)</f>
        <v>IND</v>
      </c>
      <c r="C102" t="s">
        <v>392</v>
      </c>
      <c r="D102">
        <f t="shared" si="11"/>
        <v>0</v>
      </c>
      <c r="E102" t="str">
        <f>IF(ISERROR(VLOOKUP(B102,'EU29'!$C$2:$D$30,2,FALSE)),"NA",VLOOKUP(C102,'EU29'!$C$2:$D$30,2,FALSE))</f>
        <v>NA</v>
      </c>
      <c r="F102" t="str">
        <f>IF(ISERROR(VLOOKUP(C102,'EU29'!$C$2:$D$30,2,FALSE)),"NA",VLOOKUP(C102,'EU29'!$C$2:$D$30,2,FALSE))</f>
        <v>NA</v>
      </c>
      <c r="G102">
        <v>131312401980000</v>
      </c>
      <c r="H102" s="8">
        <v>37164242138.5</v>
      </c>
      <c r="I102" s="8">
        <f t="shared" si="12"/>
        <v>1.3811808937290594E-3</v>
      </c>
      <c r="J102">
        <f>IF(ISERROR(VLOOKUP(B102,BlueCarbon_Bertram!$B$5:$Q$249,16,FALSE)),0,VLOOKUP(B102,BlueCarbon_Bertram!$B$5:$Q$249,16,FALSE)*-1)</f>
        <v>-1.4290048478019601</v>
      </c>
      <c r="K102">
        <f>IF(ISERROR(VLOOKUP(B102,BlueCarbon_Bertram!$B$5:$R$249,17,FALSE)),0,VLOOKUP(B102,BlueCarbon_Bertram!$B$5:$R$249,17,FALSE))</f>
        <v>0.18501801734626416</v>
      </c>
      <c r="L102">
        <f t="shared" si="13"/>
        <v>129.88339713219804</v>
      </c>
      <c r="M102" s="8">
        <f t="shared" si="14"/>
        <v>0.18871366573852452</v>
      </c>
      <c r="N102" s="8">
        <f t="shared" si="15"/>
        <v>3.5612847636471566E-2</v>
      </c>
      <c r="O102" t="s">
        <v>99</v>
      </c>
      <c r="P102">
        <f t="shared" si="16"/>
        <v>0</v>
      </c>
      <c r="Q102">
        <f t="shared" si="17"/>
        <v>1</v>
      </c>
      <c r="R102">
        <f t="shared" si="18"/>
        <v>0</v>
      </c>
      <c r="S102" s="8">
        <f t="shared" si="19"/>
        <v>0</v>
      </c>
      <c r="T102">
        <f t="shared" si="20"/>
        <v>129.88339713219804</v>
      </c>
      <c r="U102" s="8">
        <f t="shared" si="21"/>
        <v>3.5612847636471566E-2</v>
      </c>
    </row>
    <row r="103" spans="1:21" ht="15.75" thickBot="1">
      <c r="A103" t="s">
        <v>100</v>
      </c>
      <c r="B103" t="str">
        <f>VLOOKUP(A103,'ISO3'!$A$1:$B$249,2,FALSE)</f>
        <v>IDN</v>
      </c>
      <c r="C103" t="s">
        <v>393</v>
      </c>
      <c r="D103">
        <f t="shared" si="11"/>
        <v>0</v>
      </c>
      <c r="E103" t="str">
        <f>IF(ISERROR(VLOOKUP(B103,'EU29'!$C$2:$D$30,2,FALSE)),"NA",VLOOKUP(C103,'EU29'!$C$2:$D$30,2,FALSE))</f>
        <v>NA</v>
      </c>
      <c r="F103" t="str">
        <f>IF(ISERROR(VLOOKUP(C103,'EU29'!$C$2:$D$30,2,FALSE)),"NA",VLOOKUP(C103,'EU29'!$C$2:$D$30,2,FALSE))</f>
        <v>NA</v>
      </c>
      <c r="G103">
        <v>102822010319000</v>
      </c>
      <c r="H103" s="8">
        <v>19714262745.200001</v>
      </c>
      <c r="I103" s="8">
        <f t="shared" si="12"/>
        <v>3.8865215558678073E-4</v>
      </c>
      <c r="J103">
        <f>IF(ISERROR(VLOOKUP(B103,BlueCarbon_Bertram!$B$5:$Q$249,16,FALSE)),0,VLOOKUP(B103,BlueCarbon_Bertram!$B$5:$Q$249,16,FALSE)*-1)</f>
        <v>-7.828470954670399</v>
      </c>
      <c r="K103">
        <f>IF(ISERROR(VLOOKUP(B103,BlueCarbon_Bertram!$B$5:$R$249,17,FALSE)),0,VLOOKUP(B103,BlueCarbon_Bertram!$B$5:$R$249,17,FALSE))</f>
        <v>0.91697948801029849</v>
      </c>
      <c r="L103">
        <f t="shared" si="13"/>
        <v>94.993539364329607</v>
      </c>
      <c r="M103" s="8">
        <f t="shared" si="14"/>
        <v>0.91719138329315764</v>
      </c>
      <c r="N103" s="8">
        <f t="shared" si="15"/>
        <v>0.841240033587216</v>
      </c>
      <c r="O103" t="s">
        <v>100</v>
      </c>
      <c r="P103">
        <f t="shared" si="16"/>
        <v>0</v>
      </c>
      <c r="Q103">
        <f t="shared" si="17"/>
        <v>1</v>
      </c>
      <c r="R103">
        <f t="shared" si="18"/>
        <v>0</v>
      </c>
      <c r="S103" s="8">
        <f t="shared" si="19"/>
        <v>0</v>
      </c>
      <c r="T103">
        <f t="shared" si="20"/>
        <v>94.993539364329607</v>
      </c>
      <c r="U103" s="8">
        <f t="shared" si="21"/>
        <v>0.841240033587216</v>
      </c>
    </row>
    <row r="104" spans="1:21" ht="15.75" thickBot="1">
      <c r="A104" t="s">
        <v>101</v>
      </c>
      <c r="B104" s="1" t="s">
        <v>395</v>
      </c>
      <c r="C104" t="s">
        <v>395</v>
      </c>
      <c r="D104">
        <f t="shared" si="11"/>
        <v>0</v>
      </c>
      <c r="E104" t="str">
        <f>IF(ISERROR(VLOOKUP(B104,'EU29'!$C$2:$D$30,2,FALSE)),"NA",VLOOKUP(C104,'EU29'!$C$2:$D$30,2,FALSE))</f>
        <v>NA</v>
      </c>
      <c r="F104" t="str">
        <f>IF(ISERROR(VLOOKUP(C104,'EU29'!$C$2:$D$30,2,FALSE)),"NA",VLOOKUP(C104,'EU29'!$C$2:$D$30,2,FALSE))</f>
        <v>NA</v>
      </c>
      <c r="G104">
        <v>3022481898680</v>
      </c>
      <c r="H104" s="8">
        <v>12502901592.4</v>
      </c>
      <c r="I104" s="8">
        <f t="shared" si="12"/>
        <v>1.5632254822923843E-4</v>
      </c>
      <c r="J104">
        <f>IF(ISERROR(VLOOKUP(B104,BlueCarbon_Bertram!$B$5:$Q$249,16,FALSE)),0,VLOOKUP(B104,BlueCarbon_Bertram!$B$5:$Q$249,16,FALSE)*-1)</f>
        <v>-0.49877681951677999</v>
      </c>
      <c r="K104">
        <f>IF(ISERROR(VLOOKUP(B104,BlueCarbon_Bertram!$B$5:$R$249,17,FALSE)),0,VLOOKUP(B104,BlueCarbon_Bertram!$B$5:$R$249,17,FALSE))</f>
        <v>0.10318254196147381</v>
      </c>
      <c r="L104">
        <f t="shared" si="13"/>
        <v>2.5237050791632201</v>
      </c>
      <c r="M104" s="8">
        <f t="shared" si="14"/>
        <v>0.10393728644649398</v>
      </c>
      <c r="N104" s="8">
        <f t="shared" si="15"/>
        <v>1.0802959513860542E-2</v>
      </c>
      <c r="O104" t="s">
        <v>101</v>
      </c>
      <c r="P104">
        <f t="shared" si="16"/>
        <v>0</v>
      </c>
      <c r="Q104">
        <f t="shared" si="17"/>
        <v>1</v>
      </c>
      <c r="R104">
        <f t="shared" si="18"/>
        <v>0</v>
      </c>
      <c r="S104" s="8">
        <f t="shared" si="19"/>
        <v>0</v>
      </c>
      <c r="T104">
        <f t="shared" si="20"/>
        <v>2.5237050791632201</v>
      </c>
      <c r="U104" s="8">
        <f t="shared" si="21"/>
        <v>1.0802959513860542E-2</v>
      </c>
    </row>
    <row r="105" spans="1:21">
      <c r="A105" t="s">
        <v>102</v>
      </c>
      <c r="B105" t="str">
        <f>VLOOKUP(A105,'ISO3'!$A$1:$B$249,2,FALSE)</f>
        <v>IRQ</v>
      </c>
      <c r="C105" t="s">
        <v>396</v>
      </c>
      <c r="D105">
        <f t="shared" si="11"/>
        <v>0</v>
      </c>
      <c r="E105" t="str">
        <f>IF(ISERROR(VLOOKUP(B105,'EU29'!$C$2:$D$30,2,FALSE)),"NA",VLOOKUP(C105,'EU29'!$C$2:$D$30,2,FALSE))</f>
        <v>NA</v>
      </c>
      <c r="F105" t="str">
        <f>IF(ISERROR(VLOOKUP(C105,'EU29'!$C$2:$D$30,2,FALSE)),"NA",VLOOKUP(C105,'EU29'!$C$2:$D$30,2,FALSE))</f>
        <v>NA</v>
      </c>
      <c r="G105">
        <v>16253612604.200001</v>
      </c>
      <c r="H105" s="8">
        <v>8126806302.1199999</v>
      </c>
      <c r="I105" s="8">
        <f t="shared" si="12"/>
        <v>6.6044980672177341E-5</v>
      </c>
      <c r="J105">
        <f>IF(ISERROR(VLOOKUP(B105,BlueCarbon_Bertram!$B$5:$Q$249,16,FALSE)),0,VLOOKUP(B105,BlueCarbon_Bertram!$B$5:$Q$249,16,FALSE)*-1)</f>
        <v>-1.3208327289238399E-2</v>
      </c>
      <c r="K105">
        <f>IF(ISERROR(VLOOKUP(B105,BlueCarbon_Bertram!$B$5:$R$249,17,FALSE)),0,VLOOKUP(B105,BlueCarbon_Bertram!$B$5:$R$249,17,FALSE))</f>
        <v>2.8517979374492E-3</v>
      </c>
      <c r="L105">
        <f t="shared" si="13"/>
        <v>3.0452853149616002E-3</v>
      </c>
      <c r="M105" s="8">
        <f t="shared" si="14"/>
        <v>8.6126495428652423E-3</v>
      </c>
      <c r="N105" s="8">
        <f t="shared" si="15"/>
        <v>7.4177732148216868E-5</v>
      </c>
      <c r="O105" t="s">
        <v>102</v>
      </c>
      <c r="P105">
        <f t="shared" si="16"/>
        <v>0</v>
      </c>
      <c r="Q105">
        <f t="shared" si="17"/>
        <v>1</v>
      </c>
      <c r="R105">
        <f t="shared" si="18"/>
        <v>0</v>
      </c>
      <c r="S105" s="8">
        <f t="shared" si="19"/>
        <v>0</v>
      </c>
      <c r="T105">
        <f t="shared" si="20"/>
        <v>3.0452853149616002E-3</v>
      </c>
      <c r="U105" s="8">
        <f t="shared" si="21"/>
        <v>7.4177732148216868E-5</v>
      </c>
    </row>
    <row r="106" spans="1:21">
      <c r="A106" t="s">
        <v>103</v>
      </c>
      <c r="B106" t="str">
        <f>VLOOKUP(A106,'ISO3'!$A$1:$B$249,2,FALSE)</f>
        <v>IRL</v>
      </c>
      <c r="C106" t="s">
        <v>397</v>
      </c>
      <c r="D106">
        <f t="shared" si="11"/>
        <v>0</v>
      </c>
      <c r="E106" t="str">
        <f>IF(ISERROR(VLOOKUP(B106,'EU29'!$C$2:$D$30,2,FALSE)),"NA",VLOOKUP(C106,'EU29'!$C$2:$D$30,2,FALSE))</f>
        <v>EU</v>
      </c>
      <c r="F106" t="str">
        <f>IF(ISERROR(VLOOKUP(C106,'EU29'!$C$2:$D$30,2,FALSE)),"NA",VLOOKUP(C106,'EU29'!$C$2:$D$30,2,FALSE))</f>
        <v>EU</v>
      </c>
      <c r="G106">
        <v>-17896500531800</v>
      </c>
      <c r="H106" s="8">
        <v>9666726614.7900009</v>
      </c>
      <c r="I106" s="8">
        <f t="shared" si="12"/>
        <v>9.3445603445089346E-5</v>
      </c>
      <c r="J106">
        <f>IF(ISERROR(VLOOKUP(B106,BlueCarbon_Bertram!$B$5:$Q$249,16,FALSE)),0,VLOOKUP(B106,BlueCarbon_Bertram!$B$5:$Q$249,16,FALSE)*-1)</f>
        <v>-2.6791959360599797E-2</v>
      </c>
      <c r="K106">
        <f>IF(ISERROR(VLOOKUP(B106,BlueCarbon_Bertram!$B$5:$R$249,17,FALSE)),0,VLOOKUP(B106,BlueCarbon_Bertram!$B$5:$R$249,17,FALSE))</f>
        <v>2.5704462855187997E-3</v>
      </c>
      <c r="L106">
        <f t="shared" si="13"/>
        <v>-17.923292491160602</v>
      </c>
      <c r="M106" s="8">
        <f t="shared" si="14"/>
        <v>1.0002639529235607E-2</v>
      </c>
      <c r="N106" s="8">
        <f t="shared" si="15"/>
        <v>1.0005279755182673E-4</v>
      </c>
      <c r="O106" t="s">
        <v>103</v>
      </c>
      <c r="P106">
        <f t="shared" si="16"/>
        <v>1</v>
      </c>
      <c r="Q106">
        <f t="shared" si="17"/>
        <v>0</v>
      </c>
      <c r="R106">
        <f t="shared" si="18"/>
        <v>-17.923292491160602</v>
      </c>
      <c r="S106" s="8">
        <f t="shared" si="19"/>
        <v>9.3445603445089346E-5</v>
      </c>
      <c r="T106">
        <f t="shared" si="20"/>
        <v>0</v>
      </c>
      <c r="U106" s="8">
        <f t="shared" si="21"/>
        <v>0</v>
      </c>
    </row>
    <row r="107" spans="1:21">
      <c r="A107" t="s">
        <v>104</v>
      </c>
      <c r="B107" t="str">
        <f>VLOOKUP(A107,'ISO3'!$A$1:$B$249,2,FALSE)</f>
        <v>ISR</v>
      </c>
      <c r="C107" t="s">
        <v>400</v>
      </c>
      <c r="D107">
        <f t="shared" si="11"/>
        <v>0</v>
      </c>
      <c r="E107" t="str">
        <f>IF(ISERROR(VLOOKUP(B107,'EU29'!$C$2:$D$30,2,FALSE)),"NA",VLOOKUP(C107,'EU29'!$C$2:$D$30,2,FALSE))</f>
        <v>NA</v>
      </c>
      <c r="F107" t="str">
        <f>IF(ISERROR(VLOOKUP(C107,'EU29'!$C$2:$D$30,2,FALSE)),"NA",VLOOKUP(C107,'EU29'!$C$2:$D$30,2,FALSE))</f>
        <v>NA</v>
      </c>
      <c r="G107">
        <v>1271485661510</v>
      </c>
      <c r="H107" s="8">
        <v>14751782839.799999</v>
      </c>
      <c r="I107" s="8">
        <f t="shared" si="12"/>
        <v>2.176150969526177E-4</v>
      </c>
      <c r="J107">
        <f>IF(ISERROR(VLOOKUP(B107,BlueCarbon_Bertram!$B$5:$Q$249,16,FALSE)),0,VLOOKUP(B107,BlueCarbon_Bertram!$B$5:$Q$249,16,FALSE)*-1)</f>
        <v>-3.0712956741808001E-3</v>
      </c>
      <c r="K107">
        <f>IF(ISERROR(VLOOKUP(B107,BlueCarbon_Bertram!$B$5:$R$249,17,FALSE)),0,VLOOKUP(B107,BlueCarbon_Bertram!$B$5:$R$249,17,FALSE))</f>
        <v>6.6312065692540015E-4</v>
      </c>
      <c r="L107">
        <f t="shared" si="13"/>
        <v>1.2684143658358193</v>
      </c>
      <c r="M107" s="8">
        <f t="shared" si="14"/>
        <v>1.4766679584735997E-2</v>
      </c>
      <c r="N107" s="8">
        <f t="shared" si="15"/>
        <v>2.1805482595825887E-4</v>
      </c>
      <c r="O107" t="s">
        <v>104</v>
      </c>
      <c r="P107">
        <f t="shared" si="16"/>
        <v>0</v>
      </c>
      <c r="Q107">
        <f t="shared" si="17"/>
        <v>1</v>
      </c>
      <c r="R107">
        <f t="shared" si="18"/>
        <v>0</v>
      </c>
      <c r="S107" s="8">
        <f t="shared" si="19"/>
        <v>0</v>
      </c>
      <c r="T107">
        <f t="shared" si="20"/>
        <v>1.2684143658358193</v>
      </c>
      <c r="U107" s="8">
        <f t="shared" si="21"/>
        <v>2.1805482595825887E-4</v>
      </c>
    </row>
    <row r="108" spans="1:21">
      <c r="A108" t="s">
        <v>105</v>
      </c>
      <c r="B108" t="str">
        <f>VLOOKUP(A108,'ISO3'!$A$1:$B$249,2,FALSE)</f>
        <v>ITA</v>
      </c>
      <c r="C108" t="s">
        <v>401</v>
      </c>
      <c r="D108">
        <f t="shared" si="11"/>
        <v>0</v>
      </c>
      <c r="E108" t="str">
        <f>IF(ISERROR(VLOOKUP(B108,'EU29'!$C$2:$D$30,2,FALSE)),"NA",VLOOKUP(C108,'EU29'!$C$2:$D$30,2,FALSE))</f>
        <v>EU</v>
      </c>
      <c r="F108" t="str">
        <f>IF(ISERROR(VLOOKUP(C108,'EU29'!$C$2:$D$30,2,FALSE)),"NA",VLOOKUP(C108,'EU29'!$C$2:$D$30,2,FALSE))</f>
        <v>EU</v>
      </c>
      <c r="G108">
        <v>1423699246550</v>
      </c>
      <c r="H108" s="8">
        <v>5044029269.1400003</v>
      </c>
      <c r="I108" s="8">
        <f t="shared" si="12"/>
        <v>2.5442231267941007E-5</v>
      </c>
      <c r="J108">
        <f>IF(ISERROR(VLOOKUP(B108,BlueCarbon_Bertram!$B$5:$Q$249,16,FALSE)),0,VLOOKUP(B108,BlueCarbon_Bertram!$B$5:$Q$249,16,FALSE)*-1)</f>
        <v>-1.5248652866781403</v>
      </c>
      <c r="K108">
        <f>IF(ISERROR(VLOOKUP(B108,BlueCarbon_Bertram!$B$5:$R$249,17,FALSE)),0,VLOOKUP(B108,BlueCarbon_Bertram!$B$5:$R$249,17,FALSE))</f>
        <v>0.30373611618430485</v>
      </c>
      <c r="L108">
        <f t="shared" si="13"/>
        <v>-0.10116604012814023</v>
      </c>
      <c r="M108" s="8">
        <f t="shared" si="14"/>
        <v>0.30377799542757122</v>
      </c>
      <c r="N108" s="8">
        <f t="shared" si="15"/>
        <v>9.228107050599349E-2</v>
      </c>
      <c r="O108" t="s">
        <v>105</v>
      </c>
      <c r="P108">
        <f t="shared" si="16"/>
        <v>1</v>
      </c>
      <c r="Q108">
        <f t="shared" si="17"/>
        <v>0</v>
      </c>
      <c r="R108">
        <f t="shared" si="18"/>
        <v>-0.10116604012814023</v>
      </c>
      <c r="S108" s="8">
        <f t="shared" si="19"/>
        <v>2.5442231267941007E-5</v>
      </c>
      <c r="T108">
        <f t="shared" si="20"/>
        <v>0</v>
      </c>
      <c r="U108" s="8">
        <f t="shared" si="21"/>
        <v>0</v>
      </c>
    </row>
    <row r="109" spans="1:21">
      <c r="A109" t="s">
        <v>106</v>
      </c>
      <c r="B109" t="s">
        <v>338</v>
      </c>
      <c r="C109" t="s">
        <v>338</v>
      </c>
      <c r="D109">
        <f t="shared" si="11"/>
        <v>0</v>
      </c>
      <c r="E109" t="str">
        <f>IF(ISERROR(VLOOKUP(B109,'EU29'!$C$2:$D$30,2,FALSE)),"NA",VLOOKUP(C109,'EU29'!$C$2:$D$30,2,FALSE))</f>
        <v>NA</v>
      </c>
      <c r="F109" t="str">
        <f>IF(ISERROR(VLOOKUP(C109,'EU29'!$C$2:$D$30,2,FALSE)),"NA",VLOOKUP(C109,'EU29'!$C$2:$D$30,2,FALSE))</f>
        <v>NA</v>
      </c>
      <c r="G109">
        <v>7851404229830</v>
      </c>
      <c r="H109" s="8">
        <v>14931299056.5</v>
      </c>
      <c r="I109" s="8">
        <f t="shared" si="12"/>
        <v>2.2294369151463778E-4</v>
      </c>
      <c r="J109">
        <f>IF(ISERROR(VLOOKUP(B109,BlueCarbon_Bertram!$B$5:$Q$249,16,FALSE)),0,VLOOKUP(B109,BlueCarbon_Bertram!$B$5:$Q$249,16,FALSE)*-1)</f>
        <v>-7.5066291025709993E-3</v>
      </c>
      <c r="K109">
        <f>IF(ISERROR(VLOOKUP(B109,BlueCarbon_Bertram!$B$5:$R$249,17,FALSE)),0,VLOOKUP(B109,BlueCarbon_Bertram!$B$5:$R$249,17,FALSE))</f>
        <v>9.9225557102949999E-4</v>
      </c>
      <c r="L109">
        <f t="shared" si="13"/>
        <v>7.8438976007274288</v>
      </c>
      <c r="M109" s="8">
        <f t="shared" si="14"/>
        <v>1.4964232777956806E-2</v>
      </c>
      <c r="N109" s="8">
        <f t="shared" si="15"/>
        <v>2.2392826263287687E-4</v>
      </c>
      <c r="O109" t="s">
        <v>106</v>
      </c>
      <c r="P109">
        <f t="shared" si="16"/>
        <v>0</v>
      </c>
      <c r="Q109">
        <f t="shared" si="17"/>
        <v>1</v>
      </c>
      <c r="R109">
        <f t="shared" si="18"/>
        <v>0</v>
      </c>
      <c r="S109" s="8">
        <f t="shared" si="19"/>
        <v>0</v>
      </c>
      <c r="T109">
        <f t="shared" si="20"/>
        <v>7.8438976007274288</v>
      </c>
      <c r="U109" s="8">
        <f t="shared" si="21"/>
        <v>2.2392826263287687E-4</v>
      </c>
    </row>
    <row r="110" spans="1:21">
      <c r="A110" t="s">
        <v>107</v>
      </c>
      <c r="B110" t="str">
        <f>VLOOKUP(A110,'ISO3'!$A$1:$B$249,2,FALSE)</f>
        <v>JAM</v>
      </c>
      <c r="C110" t="s">
        <v>402</v>
      </c>
      <c r="D110">
        <f t="shared" si="11"/>
        <v>0</v>
      </c>
      <c r="E110" t="str">
        <f>IF(ISERROR(VLOOKUP(B110,'EU29'!$C$2:$D$30,2,FALSE)),"NA",VLOOKUP(C110,'EU29'!$C$2:$D$30,2,FALSE))</f>
        <v>NA</v>
      </c>
      <c r="F110" t="str">
        <f>IF(ISERROR(VLOOKUP(C110,'EU29'!$C$2:$D$30,2,FALSE)),"NA",VLOOKUP(C110,'EU29'!$C$2:$D$30,2,FALSE))</f>
        <v>NA</v>
      </c>
      <c r="G110">
        <v>30885520114300</v>
      </c>
      <c r="H110" s="8">
        <v>25474014755.299999</v>
      </c>
      <c r="I110" s="8">
        <f t="shared" si="12"/>
        <v>6.4892542775324207E-4</v>
      </c>
      <c r="J110">
        <f>IF(ISERROR(VLOOKUP(B110,BlueCarbon_Bertram!$B$5:$Q$249,16,FALSE)),0,VLOOKUP(B110,BlueCarbon_Bertram!$B$5:$Q$249,16,FALSE)*-1)</f>
        <v>-0.1567997444500806</v>
      </c>
      <c r="K110">
        <f>IF(ISERROR(VLOOKUP(B110,BlueCarbon_Bertram!$B$5:$R$249,17,FALSE)),0,VLOOKUP(B110,BlueCarbon_Bertram!$B$5:$R$249,17,FALSE))</f>
        <v>3.0329105169489539E-2</v>
      </c>
      <c r="L110">
        <f t="shared" si="13"/>
        <v>30.728720369849921</v>
      </c>
      <c r="M110" s="8">
        <f t="shared" si="14"/>
        <v>3.960782811686598E-2</v>
      </c>
      <c r="N110" s="8">
        <f t="shared" si="15"/>
        <v>1.5687800481351993E-3</v>
      </c>
      <c r="O110" t="s">
        <v>107</v>
      </c>
      <c r="P110">
        <f t="shared" si="16"/>
        <v>0</v>
      </c>
      <c r="Q110">
        <f t="shared" si="17"/>
        <v>1</v>
      </c>
      <c r="R110">
        <f t="shared" si="18"/>
        <v>0</v>
      </c>
      <c r="S110" s="8">
        <f t="shared" si="19"/>
        <v>0</v>
      </c>
      <c r="T110">
        <f t="shared" si="20"/>
        <v>30.728720369849921</v>
      </c>
      <c r="U110" s="8">
        <f t="shared" si="21"/>
        <v>1.5687800481351993E-3</v>
      </c>
    </row>
    <row r="111" spans="1:21">
      <c r="A111" t="s">
        <v>108</v>
      </c>
      <c r="B111" t="s">
        <v>597</v>
      </c>
      <c r="C111" t="s">
        <v>473</v>
      </c>
      <c r="D111">
        <v>1</v>
      </c>
      <c r="E111" t="str">
        <f>IF(ISERROR(VLOOKUP(B111,'EU29'!$C$2:$D$30,2,FALSE)),"NA",VLOOKUP(C111,'EU29'!$C$2:$D$30,2,FALSE))</f>
        <v>NA</v>
      </c>
      <c r="F111" t="str">
        <f>IF(ISERROR(VLOOKUP(C111,'EU29'!$C$2:$D$30,2,FALSE)),"NA",VLOOKUP(C111,'EU29'!$C$2:$D$30,2,FALSE))</f>
        <v>EU</v>
      </c>
      <c r="G111">
        <v>-26158166002600</v>
      </c>
      <c r="H111" s="8">
        <v>16680722978.6</v>
      </c>
      <c r="I111" s="8">
        <f t="shared" si="12"/>
        <v>2.7824651908879409E-4</v>
      </c>
      <c r="J111">
        <f>IF(ISERROR(VLOOKUP(B111,BlueCarbon_Bertram!$B$5:$Q$249,16,FALSE)),0,VLOOKUP(B111,BlueCarbon_Bertram!$B$5:$Q$249,16,FALSE)*-1)</f>
        <v>0</v>
      </c>
      <c r="K111">
        <f>IF(ISERROR(VLOOKUP(B111,BlueCarbon_Bertram!$B$5:$R$249,17,FALSE)),0,VLOOKUP(B111,BlueCarbon_Bertram!$B$5:$R$249,17,FALSE))</f>
        <v>0</v>
      </c>
      <c r="L111">
        <f t="shared" si="13"/>
        <v>-26.158166002600002</v>
      </c>
      <c r="M111" s="8">
        <f t="shared" si="14"/>
        <v>1.6680722978600002E-2</v>
      </c>
      <c r="N111" s="8">
        <f t="shared" si="15"/>
        <v>2.7824651908879409E-4</v>
      </c>
      <c r="O111" t="s">
        <v>108</v>
      </c>
      <c r="P111">
        <f t="shared" si="16"/>
        <v>1</v>
      </c>
      <c r="Q111">
        <f t="shared" si="17"/>
        <v>0</v>
      </c>
      <c r="R111">
        <f t="shared" si="18"/>
        <v>-26.158166002600002</v>
      </c>
      <c r="S111" s="8">
        <f t="shared" si="19"/>
        <v>2.7824651908879409E-4</v>
      </c>
      <c r="T111">
        <f t="shared" si="20"/>
        <v>0</v>
      </c>
      <c r="U111" s="8">
        <f t="shared" si="21"/>
        <v>0</v>
      </c>
    </row>
    <row r="112" spans="1:21">
      <c r="A112" t="s">
        <v>109</v>
      </c>
      <c r="B112" t="str">
        <f>VLOOKUP(A112,'ISO3'!$A$1:$B$249,2,FALSE)</f>
        <v>JPN</v>
      </c>
      <c r="C112" t="s">
        <v>403</v>
      </c>
      <c r="D112">
        <f t="shared" si="11"/>
        <v>0</v>
      </c>
      <c r="E112" t="str">
        <f>IF(ISERROR(VLOOKUP(B112,'EU29'!$C$2:$D$30,2,FALSE)),"NA",VLOOKUP(C112,'EU29'!$C$2:$D$30,2,FALSE))</f>
        <v>NA</v>
      </c>
      <c r="F112" t="str">
        <f>IF(ISERROR(VLOOKUP(C112,'EU29'!$C$2:$D$30,2,FALSE)),"NA",VLOOKUP(C112,'EU29'!$C$2:$D$30,2,FALSE))</f>
        <v>NA</v>
      </c>
      <c r="G112">
        <v>-254214651864000</v>
      </c>
      <c r="H112" s="8">
        <v>29600998702.400002</v>
      </c>
      <c r="I112" s="8">
        <f t="shared" si="12"/>
        <v>8.7621912417948659E-4</v>
      </c>
      <c r="J112">
        <f>IF(ISERROR(VLOOKUP(B112,BlueCarbon_Bertram!$B$5:$Q$249,16,FALSE)),0,VLOOKUP(B112,BlueCarbon_Bertram!$B$5:$Q$249,16,FALSE)*-1)</f>
        <v>-8.5263288040365787E-2</v>
      </c>
      <c r="K112">
        <f>IF(ISERROR(VLOOKUP(B112,BlueCarbon_Bertram!$B$5:$R$249,17,FALSE)),0,VLOOKUP(B112,BlueCarbon_Bertram!$B$5:$R$249,17,FALSE))</f>
        <v>1.8035059130611937E-2</v>
      </c>
      <c r="L112">
        <f t="shared" si="13"/>
        <v>-254.29991515204034</v>
      </c>
      <c r="M112" s="8">
        <f t="shared" si="14"/>
        <v>3.4662407331634594E-2</v>
      </c>
      <c r="N112" s="8">
        <f t="shared" si="15"/>
        <v>1.2014824820241556E-3</v>
      </c>
      <c r="O112" t="s">
        <v>109</v>
      </c>
      <c r="P112">
        <f t="shared" si="16"/>
        <v>1</v>
      </c>
      <c r="Q112">
        <f t="shared" si="17"/>
        <v>0</v>
      </c>
      <c r="R112">
        <f t="shared" si="18"/>
        <v>-254.29991515204034</v>
      </c>
      <c r="S112" s="8">
        <f t="shared" si="19"/>
        <v>8.7621912417948659E-4</v>
      </c>
      <c r="T112">
        <f t="shared" si="20"/>
        <v>0</v>
      </c>
      <c r="U112" s="8">
        <f t="shared" si="21"/>
        <v>0</v>
      </c>
    </row>
    <row r="113" spans="1:21">
      <c r="A113" t="s">
        <v>110</v>
      </c>
      <c r="B113" t="s">
        <v>597</v>
      </c>
      <c r="C113" t="s">
        <v>572</v>
      </c>
      <c r="D113">
        <f t="shared" si="11"/>
        <v>1</v>
      </c>
      <c r="E113" t="str">
        <f>IF(ISERROR(VLOOKUP(B113,'EU29'!$C$2:$D$30,2,FALSE)),"NA",VLOOKUP(C113,'EU29'!$C$2:$D$30,2,FALSE))</f>
        <v>NA</v>
      </c>
      <c r="F113" t="str">
        <f>IF(ISERROR(VLOOKUP(C113,'EU29'!$C$2:$D$30,2,FALSE)),"NA",VLOOKUP(C113,'EU29'!$C$2:$D$30,2,FALSE))</f>
        <v>NA</v>
      </c>
      <c r="G113">
        <v>99058761953600</v>
      </c>
      <c r="H113" s="8">
        <v>21836000185.299999</v>
      </c>
      <c r="I113" s="8">
        <f t="shared" si="12"/>
        <v>4.7681090409242157E-4</v>
      </c>
      <c r="J113">
        <f>IF(ISERROR(VLOOKUP(B113,BlueCarbon_Bertram!$B$5:$Q$249,16,FALSE)),0,VLOOKUP(B113,BlueCarbon_Bertram!$B$5:$Q$249,16,FALSE)*-1)</f>
        <v>0</v>
      </c>
      <c r="K113">
        <f>IF(ISERROR(VLOOKUP(B113,BlueCarbon_Bertram!$B$5:$R$249,17,FALSE)),0,VLOOKUP(B113,BlueCarbon_Bertram!$B$5:$R$249,17,FALSE))</f>
        <v>0</v>
      </c>
      <c r="L113">
        <f t="shared" si="13"/>
        <v>99.058761953599998</v>
      </c>
      <c r="M113" s="8">
        <f t="shared" si="14"/>
        <v>2.1836000185299999E-2</v>
      </c>
      <c r="N113" s="8">
        <f t="shared" si="15"/>
        <v>4.7681090409242157E-4</v>
      </c>
      <c r="O113" t="s">
        <v>110</v>
      </c>
      <c r="P113">
        <f t="shared" si="16"/>
        <v>0</v>
      </c>
      <c r="Q113">
        <f t="shared" si="17"/>
        <v>1</v>
      </c>
      <c r="R113">
        <f t="shared" si="18"/>
        <v>0</v>
      </c>
      <c r="S113" s="8">
        <f t="shared" si="19"/>
        <v>0</v>
      </c>
      <c r="T113">
        <f t="shared" si="20"/>
        <v>99.058761953599998</v>
      </c>
      <c r="U113" s="8">
        <f t="shared" si="21"/>
        <v>4.7681090409242157E-4</v>
      </c>
    </row>
    <row r="114" spans="1:21">
      <c r="A114" t="s">
        <v>111</v>
      </c>
      <c r="B114" t="str">
        <f>VLOOKUP(A114,'ISO3'!$A$1:$B$249,2,FALSE)</f>
        <v>JEY</v>
      </c>
      <c r="C114" t="s">
        <v>568</v>
      </c>
      <c r="D114">
        <f t="shared" si="11"/>
        <v>1</v>
      </c>
      <c r="E114" t="str">
        <f>IF(ISERROR(VLOOKUP(B114,'EU29'!$C$2:$D$30,2,FALSE)),"NA",VLOOKUP(C114,'EU29'!$C$2:$D$30,2,FALSE))</f>
        <v>NA</v>
      </c>
      <c r="F114" t="str">
        <f>IF(ISERROR(VLOOKUP(C114,'EU29'!$C$2:$D$30,2,FALSE)),"NA",VLOOKUP(C114,'EU29'!$C$2:$D$30,2,FALSE))</f>
        <v>NA</v>
      </c>
      <c r="G114">
        <v>0</v>
      </c>
      <c r="H114" s="8">
        <v>0</v>
      </c>
      <c r="I114" s="8">
        <f t="shared" si="12"/>
        <v>0</v>
      </c>
      <c r="J114">
        <f>IF(ISERROR(VLOOKUP(B114,BlueCarbon_Bertram!$B$5:$Q$249,16,FALSE)),0,VLOOKUP(B114,BlueCarbon_Bertram!$B$5:$Q$249,16,FALSE)*-1)</f>
        <v>0</v>
      </c>
      <c r="K114">
        <f>IF(ISERROR(VLOOKUP(B114,BlueCarbon_Bertram!$B$5:$R$249,17,FALSE)),0,VLOOKUP(B114,BlueCarbon_Bertram!$B$5:$R$249,17,FALSE))</f>
        <v>0</v>
      </c>
      <c r="L114">
        <f t="shared" si="13"/>
        <v>0</v>
      </c>
      <c r="M114" s="8">
        <f t="shared" si="14"/>
        <v>0</v>
      </c>
      <c r="N114" s="8">
        <f t="shared" si="15"/>
        <v>0</v>
      </c>
      <c r="O114" t="s">
        <v>111</v>
      </c>
      <c r="P114">
        <f t="shared" si="16"/>
        <v>0</v>
      </c>
      <c r="Q114">
        <f t="shared" si="17"/>
        <v>1</v>
      </c>
      <c r="R114">
        <f t="shared" si="18"/>
        <v>0</v>
      </c>
      <c r="S114" s="8">
        <f t="shared" si="19"/>
        <v>0</v>
      </c>
      <c r="T114">
        <f t="shared" si="20"/>
        <v>0</v>
      </c>
      <c r="U114" s="8">
        <f t="shared" si="21"/>
        <v>0</v>
      </c>
    </row>
    <row r="115" spans="1:21">
      <c r="A115" t="s">
        <v>112</v>
      </c>
      <c r="B115" t="s">
        <v>597</v>
      </c>
      <c r="C115" t="s">
        <v>572</v>
      </c>
      <c r="D115">
        <f t="shared" si="11"/>
        <v>1</v>
      </c>
      <c r="E115" t="str">
        <f>IF(ISERROR(VLOOKUP(B115,'EU29'!$C$2:$D$30,2,FALSE)),"NA",VLOOKUP(C115,'EU29'!$C$2:$D$30,2,FALSE))</f>
        <v>NA</v>
      </c>
      <c r="F115" t="str">
        <f>IF(ISERROR(VLOOKUP(C115,'EU29'!$C$2:$D$30,2,FALSE)),"NA",VLOOKUP(C115,'EU29'!$C$2:$D$30,2,FALSE))</f>
        <v>NA</v>
      </c>
      <c r="G115">
        <v>-21159769494600</v>
      </c>
      <c r="H115" s="8">
        <v>5738979326.5699997</v>
      </c>
      <c r="I115" s="8">
        <f t="shared" si="12"/>
        <v>3.2935883710797839E-5</v>
      </c>
      <c r="J115">
        <f>IF(ISERROR(VLOOKUP(B115,BlueCarbon_Bertram!$B$5:$Q$249,16,FALSE)),0,VLOOKUP(B115,BlueCarbon_Bertram!$B$5:$Q$249,16,FALSE)*-1)</f>
        <v>0</v>
      </c>
      <c r="K115">
        <f>IF(ISERROR(VLOOKUP(B115,BlueCarbon_Bertram!$B$5:$R$249,17,FALSE)),0,VLOOKUP(B115,BlueCarbon_Bertram!$B$5:$R$249,17,FALSE))</f>
        <v>0</v>
      </c>
      <c r="L115">
        <f t="shared" si="13"/>
        <v>-21.159769494599999</v>
      </c>
      <c r="M115" s="8">
        <f t="shared" si="14"/>
        <v>5.7389793265699993E-3</v>
      </c>
      <c r="N115" s="8">
        <f t="shared" si="15"/>
        <v>3.2935883710797839E-5</v>
      </c>
      <c r="O115" t="s">
        <v>112</v>
      </c>
      <c r="P115">
        <f t="shared" si="16"/>
        <v>1</v>
      </c>
      <c r="Q115">
        <f t="shared" si="17"/>
        <v>0</v>
      </c>
      <c r="R115">
        <f t="shared" si="18"/>
        <v>-21.159769494599999</v>
      </c>
      <c r="S115" s="8">
        <f t="shared" si="19"/>
        <v>3.2935883710797839E-5</v>
      </c>
      <c r="T115">
        <f t="shared" si="20"/>
        <v>0</v>
      </c>
      <c r="U115" s="8">
        <f t="shared" si="21"/>
        <v>0</v>
      </c>
    </row>
    <row r="116" spans="1:21" ht="15.75" thickBot="1">
      <c r="A116" t="s">
        <v>113</v>
      </c>
      <c r="B116" t="str">
        <f>VLOOKUP(A116,'ISO3'!$A$1:$B$249,2,FALSE)</f>
        <v>URY</v>
      </c>
      <c r="C116" t="s">
        <v>573</v>
      </c>
      <c r="D116">
        <f t="shared" si="11"/>
        <v>0</v>
      </c>
      <c r="E116" t="str">
        <f>IF(ISERROR(VLOOKUP(B116,'EU29'!$C$2:$D$30,2,FALSE)),"NA",VLOOKUP(C116,'EU29'!$C$2:$D$30,2,FALSE))</f>
        <v>NA</v>
      </c>
      <c r="F116" t="str">
        <f>IF(ISERROR(VLOOKUP(C116,'EU29'!$C$2:$D$30,2,FALSE)),"NA",VLOOKUP(C116,'EU29'!$C$2:$D$30,2,FALSE))</f>
        <v>NA</v>
      </c>
      <c r="G116">
        <v>-2007573823600</v>
      </c>
      <c r="H116" s="8">
        <v>4002535333.27</v>
      </c>
      <c r="I116" s="8">
        <f t="shared" si="12"/>
        <v>1.6020289094074789E-5</v>
      </c>
      <c r="J116">
        <f>IF(ISERROR(VLOOKUP(B116,BlueCarbon_Bertram!$B$5:$Q$249,16,FALSE)),0,VLOOKUP(B116,BlueCarbon_Bertram!$B$5:$Q$249,16,FALSE)*-1)</f>
        <v>-6.7412547953957999E-3</v>
      </c>
      <c r="K116">
        <f>IF(ISERROR(VLOOKUP(B116,BlueCarbon_Bertram!$B$5:$R$249,17,FALSE)),0,VLOOKUP(B116,BlueCarbon_Bertram!$B$5:$R$249,17,FALSE))</f>
        <v>6.4676245269479999E-4</v>
      </c>
      <c r="L116">
        <f t="shared" si="13"/>
        <v>-2.0143150783953958</v>
      </c>
      <c r="M116" s="8">
        <f t="shared" si="14"/>
        <v>4.0544532016402145E-3</v>
      </c>
      <c r="N116" s="8">
        <f t="shared" si="15"/>
        <v>1.6438590764290586E-5</v>
      </c>
      <c r="O116" t="s">
        <v>113</v>
      </c>
      <c r="P116">
        <f t="shared" si="16"/>
        <v>1</v>
      </c>
      <c r="Q116">
        <f t="shared" si="17"/>
        <v>0</v>
      </c>
      <c r="R116">
        <f t="shared" si="18"/>
        <v>-2.0143150783953958</v>
      </c>
      <c r="S116" s="8">
        <f t="shared" si="19"/>
        <v>1.6020289094074789E-5</v>
      </c>
      <c r="T116">
        <f t="shared" si="20"/>
        <v>0</v>
      </c>
      <c r="U116" s="8">
        <f t="shared" si="21"/>
        <v>0</v>
      </c>
    </row>
    <row r="117" spans="1:21" ht="15.75" thickBot="1">
      <c r="A117" t="s">
        <v>114</v>
      </c>
      <c r="B117" s="1" t="s">
        <v>413</v>
      </c>
      <c r="C117" t="s">
        <v>413</v>
      </c>
      <c r="D117">
        <f t="shared" si="11"/>
        <v>0</v>
      </c>
      <c r="E117" t="str">
        <f>IF(ISERROR(VLOOKUP(B117,'EU29'!$C$2:$D$30,2,FALSE)),"NA",VLOOKUP(C117,'EU29'!$C$2:$D$30,2,FALSE))</f>
        <v>NA</v>
      </c>
      <c r="F117" t="str">
        <f>IF(ISERROR(VLOOKUP(C117,'EU29'!$C$2:$D$30,2,FALSE)),"NA",VLOOKUP(C117,'EU29'!$C$2:$D$30,2,FALSE))</f>
        <v>NA</v>
      </c>
      <c r="G117">
        <v>-27361977723300</v>
      </c>
      <c r="H117" s="8">
        <v>27829160887.299999</v>
      </c>
      <c r="I117" s="8">
        <f t="shared" si="12"/>
        <v>7.7446219569122805E-4</v>
      </c>
      <c r="J117">
        <f>IF(ISERROR(VLOOKUP(B117,BlueCarbon_Bertram!$B$5:$Q$249,16,FALSE)),0,VLOOKUP(B117,BlueCarbon_Bertram!$B$5:$Q$249,16,FALSE)*-1)</f>
        <v>0</v>
      </c>
      <c r="K117">
        <f>IF(ISERROR(VLOOKUP(B117,BlueCarbon_Bertram!$B$5:$R$249,17,FALSE)),0,VLOOKUP(B117,BlueCarbon_Bertram!$B$5:$R$249,17,FALSE))</f>
        <v>0</v>
      </c>
      <c r="L117">
        <f t="shared" si="13"/>
        <v>-27.361977723300001</v>
      </c>
      <c r="M117" s="8">
        <f t="shared" si="14"/>
        <v>2.7829160887299999E-2</v>
      </c>
      <c r="N117" s="8">
        <f t="shared" si="15"/>
        <v>7.7446219569122805E-4</v>
      </c>
      <c r="O117" t="s">
        <v>114</v>
      </c>
      <c r="P117">
        <f t="shared" si="16"/>
        <v>1</v>
      </c>
      <c r="Q117">
        <f t="shared" si="17"/>
        <v>0</v>
      </c>
      <c r="R117">
        <f t="shared" si="18"/>
        <v>-27.361977723300001</v>
      </c>
      <c r="S117" s="8">
        <f t="shared" si="19"/>
        <v>7.7446219569122805E-4</v>
      </c>
      <c r="T117">
        <f t="shared" si="20"/>
        <v>0</v>
      </c>
      <c r="U117" s="8">
        <f t="shared" si="21"/>
        <v>0</v>
      </c>
    </row>
    <row r="118" spans="1:21">
      <c r="A118" t="s">
        <v>115</v>
      </c>
      <c r="B118" t="str">
        <f>VLOOKUP(A118,'ISO3'!$A$1:$B$249,2,FALSE)</f>
        <v>STP</v>
      </c>
      <c r="C118" t="s">
        <v>512</v>
      </c>
      <c r="D118">
        <f t="shared" si="11"/>
        <v>0</v>
      </c>
      <c r="E118" t="str">
        <f>IF(ISERROR(VLOOKUP(B118,'EU29'!$C$2:$D$30,2,FALSE)),"NA",VLOOKUP(C118,'EU29'!$C$2:$D$30,2,FALSE))</f>
        <v>NA</v>
      </c>
      <c r="F118" t="str">
        <f>IF(ISERROR(VLOOKUP(C118,'EU29'!$C$2:$D$30,2,FALSE)),"NA",VLOOKUP(C118,'EU29'!$C$2:$D$30,2,FALSE))</f>
        <v>NA</v>
      </c>
      <c r="G118">
        <v>5934340114880</v>
      </c>
      <c r="H118" s="8">
        <v>17119487645.799999</v>
      </c>
      <c r="I118" s="8">
        <f t="shared" si="12"/>
        <v>2.9307685725469878E-4</v>
      </c>
      <c r="J118">
        <f>IF(ISERROR(VLOOKUP(B118,BlueCarbon_Bertram!$B$5:$Q$249,16,FALSE)),0,VLOOKUP(B118,BlueCarbon_Bertram!$B$5:$Q$249,16,FALSE)*-1)</f>
        <v>0</v>
      </c>
      <c r="K118">
        <f>IF(ISERROR(VLOOKUP(B118,BlueCarbon_Bertram!$B$5:$R$249,17,FALSE)),0,VLOOKUP(B118,BlueCarbon_Bertram!$B$5:$R$249,17,FALSE))</f>
        <v>0</v>
      </c>
      <c r="L118">
        <f t="shared" si="13"/>
        <v>5.9343401148800003</v>
      </c>
      <c r="M118" s="8">
        <f t="shared" si="14"/>
        <v>1.7119487645799999E-2</v>
      </c>
      <c r="N118" s="8">
        <f t="shared" si="15"/>
        <v>2.9307685725469878E-4</v>
      </c>
      <c r="O118" t="s">
        <v>115</v>
      </c>
      <c r="P118">
        <f t="shared" si="16"/>
        <v>0</v>
      </c>
      <c r="Q118">
        <f t="shared" si="17"/>
        <v>1</v>
      </c>
      <c r="R118">
        <f t="shared" si="18"/>
        <v>0</v>
      </c>
      <c r="S118" s="8">
        <f t="shared" si="19"/>
        <v>0</v>
      </c>
      <c r="T118">
        <f t="shared" si="20"/>
        <v>5.9343401148800003</v>
      </c>
      <c r="U118" s="8">
        <f t="shared" si="21"/>
        <v>2.9307685725469878E-4</v>
      </c>
    </row>
    <row r="119" spans="1:21">
      <c r="A119" t="s">
        <v>116</v>
      </c>
      <c r="B119" t="str">
        <f>VLOOKUP(A119,'ISO3'!$A$1:$B$249,2,FALSE)</f>
        <v>PER</v>
      </c>
      <c r="C119" t="s">
        <v>482</v>
      </c>
      <c r="D119">
        <f t="shared" si="11"/>
        <v>0</v>
      </c>
      <c r="E119" t="str">
        <f>IF(ISERROR(VLOOKUP(B119,'EU29'!$C$2:$D$30,2,FALSE)),"NA",VLOOKUP(C119,'EU29'!$C$2:$D$30,2,FALSE))</f>
        <v>NA</v>
      </c>
      <c r="F119" t="str">
        <f>IF(ISERROR(VLOOKUP(C119,'EU29'!$C$2:$D$30,2,FALSE)),"NA",VLOOKUP(C119,'EU29'!$C$2:$D$30,2,FALSE))</f>
        <v>NA</v>
      </c>
      <c r="G119">
        <v>95326619429000</v>
      </c>
      <c r="H119" s="8">
        <v>100673927448</v>
      </c>
      <c r="I119" s="8">
        <f t="shared" si="12"/>
        <v>1.0135239667805166E-2</v>
      </c>
      <c r="J119">
        <f>IF(ISERROR(VLOOKUP(B119,BlueCarbon_Bertram!$B$5:$Q$249,16,FALSE)),0,VLOOKUP(B119,BlueCarbon_Bertram!$B$5:$Q$249,16,FALSE)*-1)</f>
        <v>-8.0630130334297598E-2</v>
      </c>
      <c r="K119">
        <f>IF(ISERROR(VLOOKUP(B119,BlueCarbon_Bertram!$B$5:$R$249,17,FALSE)),0,VLOOKUP(B119,BlueCarbon_Bertram!$B$5:$R$249,17,FALSE))</f>
        <v>7.2006235156789368E-3</v>
      </c>
      <c r="L119">
        <f t="shared" si="13"/>
        <v>95.245989298665705</v>
      </c>
      <c r="M119" s="8">
        <f t="shared" si="14"/>
        <v>0.10093110841965283</v>
      </c>
      <c r="N119" s="8">
        <f t="shared" si="15"/>
        <v>1.0187088646819715E-2</v>
      </c>
      <c r="O119" t="s">
        <v>116</v>
      </c>
      <c r="P119">
        <f t="shared" si="16"/>
        <v>0</v>
      </c>
      <c r="Q119">
        <f t="shared" si="17"/>
        <v>1</v>
      </c>
      <c r="R119">
        <f t="shared" si="18"/>
        <v>0</v>
      </c>
      <c r="S119" s="8">
        <f t="shared" si="19"/>
        <v>0</v>
      </c>
      <c r="T119">
        <f t="shared" si="20"/>
        <v>95.245989298665705</v>
      </c>
      <c r="U119" s="8">
        <f t="shared" si="21"/>
        <v>1.0187088646819715E-2</v>
      </c>
    </row>
    <row r="120" spans="1:21">
      <c r="A120" t="s">
        <v>117</v>
      </c>
      <c r="B120" t="str">
        <f>VLOOKUP(A120,'ISO3'!$A$1:$B$249,2,FALSE)</f>
        <v>SEN</v>
      </c>
      <c r="C120" t="s">
        <v>514</v>
      </c>
      <c r="D120">
        <f t="shared" si="11"/>
        <v>0</v>
      </c>
      <c r="E120" t="str">
        <f>IF(ISERROR(VLOOKUP(B120,'EU29'!$C$2:$D$30,2,FALSE)),"NA",VLOOKUP(C120,'EU29'!$C$2:$D$30,2,FALSE))</f>
        <v>NA</v>
      </c>
      <c r="F120" t="str">
        <f>IF(ISERROR(VLOOKUP(C120,'EU29'!$C$2:$D$30,2,FALSE)),"NA",VLOOKUP(C120,'EU29'!$C$2:$D$30,2,FALSE))</f>
        <v>NA</v>
      </c>
      <c r="G120">
        <v>2801536794210</v>
      </c>
      <c r="H120" s="8">
        <v>9522132631.2299995</v>
      </c>
      <c r="I120" s="8">
        <f t="shared" si="12"/>
        <v>9.0671009846735162E-5</v>
      </c>
      <c r="J120">
        <f>IF(ISERROR(VLOOKUP(B120,BlueCarbon_Bertram!$B$5:$Q$249,16,FALSE)),0,VLOOKUP(B120,BlueCarbon_Bertram!$B$5:$Q$249,16,FALSE)*-1)</f>
        <v>-0.47648732350009998</v>
      </c>
      <c r="K120">
        <f>IF(ISERROR(VLOOKUP(B120,BlueCarbon_Bertram!$B$5:$R$249,17,FALSE)),0,VLOOKUP(B120,BlueCarbon_Bertram!$B$5:$R$249,17,FALSE))</f>
        <v>6.3326053076645378E-2</v>
      </c>
      <c r="L120">
        <f t="shared" si="13"/>
        <v>2.3250494707098999</v>
      </c>
      <c r="M120" s="8">
        <f t="shared" si="14"/>
        <v>6.4037957557317851E-2</v>
      </c>
      <c r="N120" s="8">
        <f t="shared" si="15"/>
        <v>4.1008600081128424E-3</v>
      </c>
      <c r="O120" t="s">
        <v>117</v>
      </c>
      <c r="P120">
        <f t="shared" si="16"/>
        <v>0</v>
      </c>
      <c r="Q120">
        <f t="shared" si="17"/>
        <v>1</v>
      </c>
      <c r="R120">
        <f t="shared" si="18"/>
        <v>0</v>
      </c>
      <c r="S120" s="8">
        <f t="shared" si="19"/>
        <v>0</v>
      </c>
      <c r="T120">
        <f t="shared" si="20"/>
        <v>2.3250494707098999</v>
      </c>
      <c r="U120" s="8">
        <f t="shared" si="21"/>
        <v>4.1008600081128424E-3</v>
      </c>
    </row>
    <row r="121" spans="1:21" ht="15.75" thickBot="1">
      <c r="A121" t="s">
        <v>118</v>
      </c>
      <c r="B121" t="str">
        <f>VLOOKUP(A121,'ISO3'!$A$1:$B$249,2,FALSE)</f>
        <v>NOR</v>
      </c>
      <c r="C121" t="s">
        <v>473</v>
      </c>
      <c r="D121">
        <f t="shared" si="11"/>
        <v>0</v>
      </c>
      <c r="E121" t="str">
        <f>IF(ISERROR(VLOOKUP(B121,'EU29'!$C$2:$D$30,2,FALSE)),"NA",VLOOKUP(C121,'EU29'!$C$2:$D$30,2,FALSE))</f>
        <v>EU</v>
      </c>
      <c r="F121" t="str">
        <f>IF(ISERROR(VLOOKUP(C121,'EU29'!$C$2:$D$30,2,FALSE)),"NA",VLOOKUP(C121,'EU29'!$C$2:$D$30,2,FALSE))</f>
        <v>EU</v>
      </c>
      <c r="G121">
        <v>-29394717630200</v>
      </c>
      <c r="H121" s="8">
        <v>7537592107.8999996</v>
      </c>
      <c r="I121" s="8">
        <f t="shared" si="12"/>
        <v>5.6815294785076365E-5</v>
      </c>
      <c r="J121">
        <f>IF(ISERROR(VLOOKUP(B121,BlueCarbon_Bertram!$B$5:$Q$249,16,FALSE)),0,VLOOKUP(B121,BlueCarbon_Bertram!$B$5:$Q$249,16,FALSE)*-1)</f>
        <v>-1.0082481095368001E-2</v>
      </c>
      <c r="K121">
        <f>IF(ISERROR(VLOOKUP(B121,BlueCarbon_Bertram!$B$5:$R$249,17,FALSE)),0,VLOOKUP(B121,BlueCarbon_Bertram!$B$5:$R$249,17,FALSE))</f>
        <v>2.176899327409E-3</v>
      </c>
      <c r="L121">
        <f t="shared" si="13"/>
        <v>-29.404800111295366</v>
      </c>
      <c r="M121" s="8">
        <f t="shared" si="14"/>
        <v>7.8456475492307276E-3</v>
      </c>
      <c r="N121" s="8">
        <f t="shared" si="15"/>
        <v>6.1554185466750126E-5</v>
      </c>
      <c r="O121" t="s">
        <v>118</v>
      </c>
      <c r="P121">
        <f t="shared" si="16"/>
        <v>1</v>
      </c>
      <c r="Q121">
        <f t="shared" si="17"/>
        <v>0</v>
      </c>
      <c r="R121">
        <f t="shared" si="18"/>
        <v>-29.404800111295366</v>
      </c>
      <c r="S121" s="8">
        <f t="shared" si="19"/>
        <v>5.6815294785076365E-5</v>
      </c>
      <c r="T121">
        <f t="shared" si="20"/>
        <v>0</v>
      </c>
      <c r="U121" s="8">
        <f t="shared" si="21"/>
        <v>0</v>
      </c>
    </row>
    <row r="122" spans="1:21" ht="15.75" thickBot="1">
      <c r="A122" t="s">
        <v>119</v>
      </c>
      <c r="B122" s="1" t="s">
        <v>568</v>
      </c>
      <c r="C122" t="s">
        <v>568</v>
      </c>
      <c r="D122">
        <f t="shared" si="11"/>
        <v>0</v>
      </c>
      <c r="E122" t="str">
        <f>IF(ISERROR(VLOOKUP(B122,'EU29'!$C$2:$D$30,2,FALSE)),"NA",VLOOKUP(C122,'EU29'!$C$2:$D$30,2,FALSE))</f>
        <v>NA</v>
      </c>
      <c r="F122" t="str">
        <f>IF(ISERROR(VLOOKUP(C122,'EU29'!$C$2:$D$30,2,FALSE)),"NA",VLOOKUP(C122,'EU29'!$C$2:$D$30,2,FALSE))</f>
        <v>NA</v>
      </c>
      <c r="G122">
        <v>-11818357556300</v>
      </c>
      <c r="H122" s="8">
        <v>6024605855.8199997</v>
      </c>
      <c r="I122" s="8">
        <f t="shared" si="12"/>
        <v>3.6295875717980631E-5</v>
      </c>
      <c r="J122">
        <f>IF(ISERROR(VLOOKUP(B122,BlueCarbon_Bertram!$B$5:$Q$249,16,FALSE)),0,VLOOKUP(B122,BlueCarbon_Bertram!$B$5:$Q$249,16,FALSE)*-1)</f>
        <v>-0.17522996269737331</v>
      </c>
      <c r="K122">
        <f>IF(ISERROR(VLOOKUP(B122,BlueCarbon_Bertram!$B$5:$R$249,17,FALSE)),0,VLOOKUP(B122,BlueCarbon_Bertram!$B$5:$R$249,17,FALSE))</f>
        <v>1.5422920684355515E-2</v>
      </c>
      <c r="L122">
        <f t="shared" si="13"/>
        <v>-11.993587518997375</v>
      </c>
      <c r="M122" s="8">
        <f t="shared" si="14"/>
        <v>1.6557848838357651E-2</v>
      </c>
      <c r="N122" s="8">
        <f t="shared" si="15"/>
        <v>2.7416235815390182E-4</v>
      </c>
      <c r="O122" t="s">
        <v>119</v>
      </c>
      <c r="P122">
        <f t="shared" si="16"/>
        <v>1</v>
      </c>
      <c r="Q122">
        <f t="shared" si="17"/>
        <v>0</v>
      </c>
      <c r="R122">
        <f t="shared" si="18"/>
        <v>-11.993587518997375</v>
      </c>
      <c r="S122" s="8">
        <f t="shared" si="19"/>
        <v>3.6295875717980631E-5</v>
      </c>
      <c r="T122">
        <f t="shared" si="20"/>
        <v>0</v>
      </c>
      <c r="U122" s="8">
        <f t="shared" si="21"/>
        <v>0</v>
      </c>
    </row>
    <row r="123" spans="1:21">
      <c r="A123" t="s">
        <v>120</v>
      </c>
      <c r="B123" t="s">
        <v>572</v>
      </c>
      <c r="C123" t="s">
        <v>572</v>
      </c>
      <c r="D123">
        <f t="shared" si="11"/>
        <v>0</v>
      </c>
      <c r="E123" t="str">
        <f>IF(ISERROR(VLOOKUP(B123,'EU29'!$C$2:$D$30,2,FALSE)),"NA",VLOOKUP(C123,'EU29'!$C$2:$D$30,2,FALSE))</f>
        <v>NA</v>
      </c>
      <c r="F123" t="str">
        <f>IF(ISERROR(VLOOKUP(C123,'EU29'!$C$2:$D$30,2,FALSE)),"NA",VLOOKUP(C123,'EU29'!$C$2:$D$30,2,FALSE))</f>
        <v>NA</v>
      </c>
      <c r="G123">
        <v>-60246273896900</v>
      </c>
      <c r="H123" s="8">
        <v>23521588843.700001</v>
      </c>
      <c r="I123" s="8">
        <f t="shared" si="12"/>
        <v>5.5326514173207242E-4</v>
      </c>
      <c r="J123">
        <f>IF(ISERROR(VLOOKUP(B123,BlueCarbon_Bertram!$B$5:$Q$249,16,FALSE)),0,VLOOKUP(B123,BlueCarbon_Bertram!$B$5:$Q$249,16,FALSE)*-1)</f>
        <v>-7.9697644987923884</v>
      </c>
      <c r="K123">
        <f>IF(ISERROR(VLOOKUP(B123,BlueCarbon_Bertram!$B$5:$R$249,17,FALSE)),0,VLOOKUP(B123,BlueCarbon_Bertram!$B$5:$R$249,17,FALSE))</f>
        <v>0.72371830547106708</v>
      </c>
      <c r="L123">
        <f t="shared" si="13"/>
        <v>-68.216038395692394</v>
      </c>
      <c r="M123" s="8">
        <f t="shared" si="14"/>
        <v>0.72410044249098815</v>
      </c>
      <c r="N123" s="8">
        <f t="shared" si="15"/>
        <v>0.52432145081564485</v>
      </c>
      <c r="O123" t="s">
        <v>120</v>
      </c>
      <c r="P123">
        <f t="shared" si="16"/>
        <v>1</v>
      </c>
      <c r="Q123">
        <f t="shared" si="17"/>
        <v>0</v>
      </c>
      <c r="R123">
        <f t="shared" si="18"/>
        <v>-68.216038395692394</v>
      </c>
      <c r="S123" s="8">
        <f t="shared" si="19"/>
        <v>5.5326514173207242E-4</v>
      </c>
      <c r="T123">
        <f t="shared" si="20"/>
        <v>0</v>
      </c>
      <c r="U123" s="8">
        <f t="shared" si="21"/>
        <v>0</v>
      </c>
    </row>
    <row r="124" spans="1:21">
      <c r="A124" t="s">
        <v>121</v>
      </c>
      <c r="B124" t="s">
        <v>597</v>
      </c>
      <c r="C124" t="s">
        <v>360</v>
      </c>
      <c r="D124">
        <f t="shared" si="11"/>
        <v>1</v>
      </c>
      <c r="E124" t="str">
        <f>IF(ISERROR(VLOOKUP(B124,'EU29'!$C$2:$D$30,2,FALSE)),"NA",VLOOKUP(C124,'EU29'!$C$2:$D$30,2,FALSE))</f>
        <v>NA</v>
      </c>
      <c r="F124" t="str">
        <f>IF(ISERROR(VLOOKUP(C124,'EU29'!$C$2:$D$30,2,FALSE)),"NA",VLOOKUP(C124,'EU29'!$C$2:$D$30,2,FALSE))</f>
        <v>EU</v>
      </c>
      <c r="G124">
        <v>310712518055</v>
      </c>
      <c r="H124" s="8">
        <v>4999490404.1999998</v>
      </c>
      <c r="I124" s="8">
        <f t="shared" si="12"/>
        <v>2.4994904301687875E-5</v>
      </c>
      <c r="J124">
        <f>IF(ISERROR(VLOOKUP(B124,BlueCarbon_Bertram!$B$5:$Q$249,16,FALSE)),0,VLOOKUP(B124,BlueCarbon_Bertram!$B$5:$Q$249,16,FALSE)*-1)</f>
        <v>0</v>
      </c>
      <c r="K124">
        <f>IF(ISERROR(VLOOKUP(B124,BlueCarbon_Bertram!$B$5:$R$249,17,FALSE)),0,VLOOKUP(B124,BlueCarbon_Bertram!$B$5:$R$249,17,FALSE))</f>
        <v>0</v>
      </c>
      <c r="L124">
        <f t="shared" si="13"/>
        <v>0.310712518055</v>
      </c>
      <c r="M124" s="8">
        <f t="shared" si="14"/>
        <v>4.9994904041999995E-3</v>
      </c>
      <c r="N124" s="8">
        <f t="shared" si="15"/>
        <v>2.4994904301687875E-5</v>
      </c>
      <c r="O124" t="s">
        <v>121</v>
      </c>
      <c r="P124">
        <f t="shared" si="16"/>
        <v>0</v>
      </c>
      <c r="Q124">
        <f t="shared" si="17"/>
        <v>1</v>
      </c>
      <c r="R124">
        <f t="shared" si="18"/>
        <v>0</v>
      </c>
      <c r="S124" s="8">
        <f t="shared" si="19"/>
        <v>0</v>
      </c>
      <c r="T124">
        <f t="shared" si="20"/>
        <v>0.310712518055</v>
      </c>
      <c r="U124" s="8">
        <f t="shared" si="21"/>
        <v>2.4994904301687875E-5</v>
      </c>
    </row>
    <row r="125" spans="1:21">
      <c r="A125" t="s">
        <v>122</v>
      </c>
      <c r="B125" t="str">
        <f>VLOOKUP(A125,'ISO3'!$A$1:$B$249,2,FALSE)</f>
        <v>KEN</v>
      </c>
      <c r="C125" t="s">
        <v>408</v>
      </c>
      <c r="D125">
        <f t="shared" si="11"/>
        <v>0</v>
      </c>
      <c r="E125" t="str">
        <f>IF(ISERROR(VLOOKUP(B125,'EU29'!$C$2:$D$30,2,FALSE)),"NA",VLOOKUP(C125,'EU29'!$C$2:$D$30,2,FALSE))</f>
        <v>NA</v>
      </c>
      <c r="F125" t="str">
        <f>IF(ISERROR(VLOOKUP(C125,'EU29'!$C$2:$D$30,2,FALSE)),"NA",VLOOKUP(C125,'EU29'!$C$2:$D$30,2,FALSE))</f>
        <v>NA</v>
      </c>
      <c r="G125">
        <v>21040001923000</v>
      </c>
      <c r="H125" s="8">
        <v>45266509781.300003</v>
      </c>
      <c r="I125" s="8">
        <f t="shared" si="12"/>
        <v>2.0490569077805288E-3</v>
      </c>
      <c r="J125">
        <f>IF(ISERROR(VLOOKUP(B125,BlueCarbon_Bertram!$B$5:$Q$249,16,FALSE)),0,VLOOKUP(B125,BlueCarbon_Bertram!$B$5:$Q$249,16,FALSE)*-1)</f>
        <v>-8.9479283728719994E-2</v>
      </c>
      <c r="K125">
        <f>IF(ISERROR(VLOOKUP(B125,BlueCarbon_Bertram!$B$5:$R$249,17,FALSE)),0,VLOOKUP(B125,BlueCarbon_Bertram!$B$5:$R$249,17,FALSE))</f>
        <v>1.0150603131978162E-2</v>
      </c>
      <c r="L125">
        <f t="shared" si="13"/>
        <v>20.950522639271277</v>
      </c>
      <c r="M125" s="8">
        <f t="shared" si="14"/>
        <v>4.6390641855049319E-2</v>
      </c>
      <c r="N125" s="8">
        <f t="shared" si="15"/>
        <v>2.1520916517234539E-3</v>
      </c>
      <c r="O125" t="s">
        <v>122</v>
      </c>
      <c r="P125">
        <f t="shared" si="16"/>
        <v>0</v>
      </c>
      <c r="Q125">
        <f t="shared" si="17"/>
        <v>1</v>
      </c>
      <c r="R125">
        <f t="shared" si="18"/>
        <v>0</v>
      </c>
      <c r="S125" s="8">
        <f t="shared" si="19"/>
        <v>0</v>
      </c>
      <c r="T125">
        <f t="shared" si="20"/>
        <v>20.950522639271277</v>
      </c>
      <c r="U125" s="8">
        <f t="shared" si="21"/>
        <v>2.1520916517234539E-3</v>
      </c>
    </row>
    <row r="126" spans="1:21" ht="15.75" thickBot="1">
      <c r="A126" t="s">
        <v>600</v>
      </c>
      <c r="B126" t="s">
        <v>597</v>
      </c>
      <c r="C126" t="s">
        <v>360</v>
      </c>
      <c r="D126">
        <f t="shared" si="11"/>
        <v>1</v>
      </c>
      <c r="E126" t="str">
        <f>IF(ISERROR(VLOOKUP(B126,'EU29'!$C$2:$D$30,2,FALSE)),"NA",VLOOKUP(C126,'EU29'!$C$2:$D$30,2,FALSE))</f>
        <v>NA</v>
      </c>
      <c r="F126" t="str">
        <f>IF(ISERROR(VLOOKUP(C126,'EU29'!$C$2:$D$30,2,FALSE)),"NA",VLOOKUP(C126,'EU29'!$C$2:$D$30,2,FALSE))</f>
        <v>EU</v>
      </c>
      <c r="G126">
        <v>-53827712821200</v>
      </c>
      <c r="H126" s="8">
        <v>34073152916.5</v>
      </c>
      <c r="I126" s="8">
        <f t="shared" si="12"/>
        <v>1.1609797496711927E-3</v>
      </c>
      <c r="J126">
        <f>IF(ISERROR(VLOOKUP(B126,BlueCarbon_Bertram!$B$5:$Q$249,16,FALSE)),0,VLOOKUP(B126,BlueCarbon_Bertram!$B$5:$Q$249,16,FALSE)*-1)</f>
        <v>0</v>
      </c>
      <c r="K126">
        <f>IF(ISERROR(VLOOKUP(B126,BlueCarbon_Bertram!$B$5:$R$249,17,FALSE)),0,VLOOKUP(B126,BlueCarbon_Bertram!$B$5:$R$249,17,FALSE))</f>
        <v>0</v>
      </c>
      <c r="L126">
        <f t="shared" si="13"/>
        <v>-53.827712821200002</v>
      </c>
      <c r="M126" s="8">
        <f t="shared" si="14"/>
        <v>3.4073152916500003E-2</v>
      </c>
      <c r="N126" s="8">
        <f t="shared" si="15"/>
        <v>1.1609797496711927E-3</v>
      </c>
      <c r="O126" t="s">
        <v>600</v>
      </c>
      <c r="P126">
        <f t="shared" si="16"/>
        <v>1</v>
      </c>
      <c r="Q126">
        <f t="shared" si="17"/>
        <v>0</v>
      </c>
      <c r="R126">
        <f t="shared" si="18"/>
        <v>-53.827712821200002</v>
      </c>
      <c r="S126" s="8">
        <f t="shared" si="19"/>
        <v>1.1609797496711927E-3</v>
      </c>
      <c r="T126">
        <f t="shared" si="20"/>
        <v>0</v>
      </c>
      <c r="U126" s="8">
        <f t="shared" si="21"/>
        <v>0</v>
      </c>
    </row>
    <row r="127" spans="1:21" ht="15.75" thickBot="1">
      <c r="A127" t="s">
        <v>124</v>
      </c>
      <c r="B127" s="1" t="s">
        <v>410</v>
      </c>
      <c r="C127" t="s">
        <v>410</v>
      </c>
      <c r="D127">
        <f t="shared" si="11"/>
        <v>0</v>
      </c>
      <c r="E127" t="str">
        <f>IF(ISERROR(VLOOKUP(B127,'EU29'!$C$2:$D$30,2,FALSE)),"NA",VLOOKUP(C127,'EU29'!$C$2:$D$30,2,FALSE))</f>
        <v>NA</v>
      </c>
      <c r="F127" t="str">
        <f>IF(ISERROR(VLOOKUP(C127,'EU29'!$C$2:$D$30,2,FALSE)),"NA",VLOOKUP(C127,'EU29'!$C$2:$D$30,2,FALSE))</f>
        <v>NA</v>
      </c>
      <c r="G127">
        <v>78752314208300</v>
      </c>
      <c r="H127" s="8">
        <v>19607235581.5</v>
      </c>
      <c r="I127" s="8">
        <f t="shared" si="12"/>
        <v>3.844436871484397E-4</v>
      </c>
      <c r="J127">
        <f>IF(ISERROR(VLOOKUP(B127,BlueCarbon_Bertram!$B$5:$Q$249,16,FALSE)),0,VLOOKUP(B127,BlueCarbon_Bertram!$B$5:$Q$249,16,FALSE)*-1)</f>
        <v>0</v>
      </c>
      <c r="K127">
        <f>IF(ISERROR(VLOOKUP(B127,BlueCarbon_Bertram!$B$5:$R$249,17,FALSE)),0,VLOOKUP(B127,BlueCarbon_Bertram!$B$5:$R$249,17,FALSE))</f>
        <v>0</v>
      </c>
      <c r="L127">
        <f t="shared" si="13"/>
        <v>78.752314208300007</v>
      </c>
      <c r="M127" s="8">
        <f t="shared" si="14"/>
        <v>1.9607235581500002E-2</v>
      </c>
      <c r="N127" s="8">
        <f t="shared" si="15"/>
        <v>3.844436871484397E-4</v>
      </c>
      <c r="O127" t="s">
        <v>124</v>
      </c>
      <c r="P127">
        <f t="shared" si="16"/>
        <v>0</v>
      </c>
      <c r="Q127">
        <f t="shared" si="17"/>
        <v>1</v>
      </c>
      <c r="R127">
        <f t="shared" si="18"/>
        <v>0</v>
      </c>
      <c r="S127" s="8">
        <f t="shared" si="19"/>
        <v>0</v>
      </c>
      <c r="T127">
        <f t="shared" si="20"/>
        <v>78.752314208300007</v>
      </c>
      <c r="U127" s="8">
        <f t="shared" si="21"/>
        <v>3.844436871484397E-4</v>
      </c>
    </row>
    <row r="128" spans="1:21" ht="15.75" thickBot="1">
      <c r="A128" t="s">
        <v>125</v>
      </c>
      <c r="B128" s="1" t="s">
        <v>410</v>
      </c>
      <c r="C128" t="s">
        <v>410</v>
      </c>
      <c r="D128">
        <f t="shared" si="11"/>
        <v>0</v>
      </c>
      <c r="E128" t="str">
        <f>IF(ISERROR(VLOOKUP(B128,'EU29'!$C$2:$D$30,2,FALSE)),"NA",VLOOKUP(C128,'EU29'!$C$2:$D$30,2,FALSE))</f>
        <v>NA</v>
      </c>
      <c r="F128" t="str">
        <f>IF(ISERROR(VLOOKUP(C128,'EU29'!$C$2:$D$30,2,FALSE)),"NA",VLOOKUP(C128,'EU29'!$C$2:$D$30,2,FALSE))</f>
        <v>NA</v>
      </c>
      <c r="G128">
        <v>367692460400000</v>
      </c>
      <c r="H128" s="8">
        <v>83089115259.199997</v>
      </c>
      <c r="I128" s="8">
        <f t="shared" si="12"/>
        <v>6.9038010745566224E-3</v>
      </c>
      <c r="J128">
        <f>IF(ISERROR(VLOOKUP(B128,BlueCarbon_Bertram!$B$5:$Q$249,16,FALSE)),0,VLOOKUP(B128,BlueCarbon_Bertram!$B$5:$Q$249,16,FALSE)*-1)</f>
        <v>0</v>
      </c>
      <c r="K128">
        <f>IF(ISERROR(VLOOKUP(B128,BlueCarbon_Bertram!$B$5:$R$249,17,FALSE)),0,VLOOKUP(B128,BlueCarbon_Bertram!$B$5:$R$249,17,FALSE))</f>
        <v>0</v>
      </c>
      <c r="L128">
        <f t="shared" si="13"/>
        <v>367.69246040000002</v>
      </c>
      <c r="M128" s="8">
        <f t="shared" si="14"/>
        <v>8.30891152592E-2</v>
      </c>
      <c r="N128" s="8">
        <f t="shared" si="15"/>
        <v>6.9038010745566224E-3</v>
      </c>
      <c r="O128" t="s">
        <v>125</v>
      </c>
      <c r="P128">
        <f t="shared" si="16"/>
        <v>0</v>
      </c>
      <c r="Q128">
        <f t="shared" si="17"/>
        <v>1</v>
      </c>
      <c r="R128">
        <f t="shared" si="18"/>
        <v>0</v>
      </c>
      <c r="S128" s="8">
        <f t="shared" si="19"/>
        <v>0</v>
      </c>
      <c r="T128">
        <f t="shared" si="20"/>
        <v>367.69246040000002</v>
      </c>
      <c r="U128" s="8">
        <f t="shared" si="21"/>
        <v>6.9038010745566224E-3</v>
      </c>
    </row>
    <row r="129" spans="1:21" ht="15.75" thickBot="1">
      <c r="A129" t="s">
        <v>126</v>
      </c>
      <c r="B129" s="1" t="s">
        <v>410</v>
      </c>
      <c r="C129" t="s">
        <v>410</v>
      </c>
      <c r="D129">
        <f t="shared" si="11"/>
        <v>0</v>
      </c>
      <c r="E129" t="str">
        <f>IF(ISERROR(VLOOKUP(B129,'EU29'!$C$2:$D$30,2,FALSE)),"NA",VLOOKUP(C129,'EU29'!$C$2:$D$30,2,FALSE))</f>
        <v>NA</v>
      </c>
      <c r="F129" t="str">
        <f>IF(ISERROR(VLOOKUP(C129,'EU29'!$C$2:$D$30,2,FALSE)),"NA",VLOOKUP(C129,'EU29'!$C$2:$D$30,2,FALSE))</f>
        <v>NA</v>
      </c>
      <c r="G129">
        <v>100366294717000</v>
      </c>
      <c r="H129" s="8">
        <v>42327753614</v>
      </c>
      <c r="I129" s="8">
        <f t="shared" si="12"/>
        <v>1.7916387260074899E-3</v>
      </c>
      <c r="J129">
        <f>IF(ISERROR(VLOOKUP(B129,BlueCarbon_Bertram!$B$5:$Q$249,16,FALSE)),0,VLOOKUP(B129,BlueCarbon_Bertram!$B$5:$Q$249,16,FALSE)*-1)</f>
        <v>0</v>
      </c>
      <c r="K129">
        <f>IF(ISERROR(VLOOKUP(B129,BlueCarbon_Bertram!$B$5:$R$249,17,FALSE)),0,VLOOKUP(B129,BlueCarbon_Bertram!$B$5:$R$249,17,FALSE))</f>
        <v>0</v>
      </c>
      <c r="L129">
        <f t="shared" si="13"/>
        <v>100.366294717</v>
      </c>
      <c r="M129" s="8">
        <f t="shared" si="14"/>
        <v>4.2327753613999999E-2</v>
      </c>
      <c r="N129" s="8">
        <f t="shared" si="15"/>
        <v>1.7916387260074899E-3</v>
      </c>
      <c r="O129" t="s">
        <v>126</v>
      </c>
      <c r="P129">
        <f t="shared" si="16"/>
        <v>0</v>
      </c>
      <c r="Q129">
        <f t="shared" si="17"/>
        <v>1</v>
      </c>
      <c r="R129">
        <f t="shared" si="18"/>
        <v>0</v>
      </c>
      <c r="S129" s="8">
        <f t="shared" si="19"/>
        <v>0</v>
      </c>
      <c r="T129">
        <f t="shared" si="20"/>
        <v>100.366294717</v>
      </c>
      <c r="U129" s="8">
        <f t="shared" si="21"/>
        <v>1.7916387260074899E-3</v>
      </c>
    </row>
    <row r="130" spans="1:21">
      <c r="A130" t="s">
        <v>127</v>
      </c>
      <c r="B130" t="str">
        <f>VLOOKUP(A130,'ISO3'!$A$1:$B$249,2,FALSE)</f>
        <v>KWT</v>
      </c>
      <c r="C130" t="s">
        <v>414</v>
      </c>
      <c r="D130">
        <f t="shared" si="11"/>
        <v>0</v>
      </c>
      <c r="E130" t="str">
        <f>IF(ISERROR(VLOOKUP(B130,'EU29'!$C$2:$D$30,2,FALSE)),"NA",VLOOKUP(C130,'EU29'!$C$2:$D$30,2,FALSE))</f>
        <v>NA</v>
      </c>
      <c r="F130" t="str">
        <f>IF(ISERROR(VLOOKUP(C130,'EU29'!$C$2:$D$30,2,FALSE)),"NA",VLOOKUP(C130,'EU29'!$C$2:$D$30,2,FALSE))</f>
        <v>NA</v>
      </c>
      <c r="G130">
        <v>97292096286.300003</v>
      </c>
      <c r="H130" s="8">
        <v>7882114928.0500002</v>
      </c>
      <c r="I130" s="8">
        <f t="shared" si="12"/>
        <v>6.2127735738988664E-5</v>
      </c>
      <c r="J130">
        <f>IF(ISERROR(VLOOKUP(B130,BlueCarbon_Bertram!$B$5:$Q$249,16,FALSE)),0,VLOOKUP(B130,BlueCarbon_Bertram!$B$5:$Q$249,16,FALSE)*-1)</f>
        <v>-0.27982516938463997</v>
      </c>
      <c r="K130">
        <f>IF(ISERROR(VLOOKUP(B130,BlueCarbon_Bertram!$B$5:$R$249,17,FALSE)),0,VLOOKUP(B130,BlueCarbon_Bertram!$B$5:$R$249,17,FALSE))</f>
        <v>6.0416797935319996E-2</v>
      </c>
      <c r="L130">
        <f t="shared" si="13"/>
        <v>-0.18253307309833997</v>
      </c>
      <c r="M130" s="8">
        <f t="shared" si="14"/>
        <v>6.0928788011056612E-2</v>
      </c>
      <c r="N130" s="8">
        <f t="shared" si="15"/>
        <v>3.7123172084962759E-3</v>
      </c>
      <c r="O130" t="s">
        <v>127</v>
      </c>
      <c r="P130">
        <f t="shared" si="16"/>
        <v>1</v>
      </c>
      <c r="Q130">
        <f t="shared" si="17"/>
        <v>0</v>
      </c>
      <c r="R130">
        <f t="shared" si="18"/>
        <v>-0.18253307309833997</v>
      </c>
      <c r="S130" s="8">
        <f t="shared" si="19"/>
        <v>6.2127735738988664E-5</v>
      </c>
      <c r="T130">
        <f t="shared" si="20"/>
        <v>0</v>
      </c>
      <c r="U130" s="8">
        <f t="shared" si="21"/>
        <v>0</v>
      </c>
    </row>
    <row r="131" spans="1:21">
      <c r="A131" t="s">
        <v>128</v>
      </c>
      <c r="B131" t="str">
        <f>VLOOKUP(A131,'ISO3'!$A$1:$B$249,2,FALSE)</f>
        <v>LVA</v>
      </c>
      <c r="C131" t="s">
        <v>419</v>
      </c>
      <c r="D131">
        <f t="shared" si="11"/>
        <v>0</v>
      </c>
      <c r="E131" t="str">
        <f>IF(ISERROR(VLOOKUP(B131,'EU29'!$C$2:$D$30,2,FALSE)),"NA",VLOOKUP(C131,'EU29'!$C$2:$D$30,2,FALSE))</f>
        <v>EU</v>
      </c>
      <c r="F131" t="str">
        <f>IF(ISERROR(VLOOKUP(C131,'EU29'!$C$2:$D$30,2,FALSE)),"NA",VLOOKUP(C131,'EU29'!$C$2:$D$30,2,FALSE))</f>
        <v>EU</v>
      </c>
      <c r="G131">
        <v>160153146069</v>
      </c>
      <c r="H131" s="8">
        <v>2964148122.25</v>
      </c>
      <c r="I131" s="8">
        <f t="shared" si="12"/>
        <v>8.7861740906382E-6</v>
      </c>
      <c r="J131">
        <f>IF(ISERROR(VLOOKUP(B131,BlueCarbon_Bertram!$B$5:$Q$249,16,FALSE)),0,VLOOKUP(B131,BlueCarbon_Bertram!$B$5:$Q$249,16,FALSE)*-1)</f>
        <v>-1.9266033278932999E-4</v>
      </c>
      <c r="K131">
        <f>IF(ISERROR(VLOOKUP(B131,BlueCarbon_Bertram!$B$5:$R$249,17,FALSE)),0,VLOOKUP(B131,BlueCarbon_Bertram!$B$5:$R$249,17,FALSE))</f>
        <v>1.8484017167980001E-5</v>
      </c>
      <c r="L131">
        <f t="shared" si="13"/>
        <v>0.15996048573621066</v>
      </c>
      <c r="M131" s="8">
        <f t="shared" si="14"/>
        <v>2.9642057535752921E-3</v>
      </c>
      <c r="N131" s="8">
        <f t="shared" si="15"/>
        <v>8.7865157495288661E-6</v>
      </c>
      <c r="O131" t="s">
        <v>128</v>
      </c>
      <c r="P131">
        <f t="shared" si="16"/>
        <v>0</v>
      </c>
      <c r="Q131">
        <f t="shared" si="17"/>
        <v>1</v>
      </c>
      <c r="R131">
        <f t="shared" si="18"/>
        <v>0</v>
      </c>
      <c r="S131" s="8">
        <f t="shared" si="19"/>
        <v>0</v>
      </c>
      <c r="T131">
        <f t="shared" si="20"/>
        <v>0.15996048573621066</v>
      </c>
      <c r="U131" s="8">
        <f t="shared" si="21"/>
        <v>8.7865157495288661E-6</v>
      </c>
    </row>
    <row r="132" spans="1:21">
      <c r="A132" t="s">
        <v>129</v>
      </c>
      <c r="B132" t="str">
        <f>VLOOKUP(A132,'ISO3'!$A$1:$B$249,2,FALSE)</f>
        <v>LBN</v>
      </c>
      <c r="C132" t="s">
        <v>420</v>
      </c>
      <c r="D132">
        <f t="shared" si="11"/>
        <v>0</v>
      </c>
      <c r="E132" t="str">
        <f>IF(ISERROR(VLOOKUP(B132,'EU29'!$C$2:$D$30,2,FALSE)),"NA",VLOOKUP(C132,'EU29'!$C$2:$D$30,2,FALSE))</f>
        <v>NA</v>
      </c>
      <c r="F132" t="str">
        <f>IF(ISERROR(VLOOKUP(C132,'EU29'!$C$2:$D$30,2,FALSE)),"NA",VLOOKUP(C132,'EU29'!$C$2:$D$30,2,FALSE))</f>
        <v>NA</v>
      </c>
      <c r="G132">
        <v>706885504483</v>
      </c>
      <c r="H132" s="8">
        <v>15196479800.5</v>
      </c>
      <c r="I132" s="8">
        <f t="shared" si="12"/>
        <v>2.3093299832700452E-4</v>
      </c>
      <c r="J132">
        <f>IF(ISERROR(VLOOKUP(B132,BlueCarbon_Bertram!$B$5:$Q$249,16,FALSE)),0,VLOOKUP(B132,BlueCarbon_Bertram!$B$5:$Q$249,16,FALSE)*-1)</f>
        <v>0</v>
      </c>
      <c r="K132">
        <f>IF(ISERROR(VLOOKUP(B132,BlueCarbon_Bertram!$B$5:$R$249,17,FALSE)),0,VLOOKUP(B132,BlueCarbon_Bertram!$B$5:$R$249,17,FALSE))</f>
        <v>0</v>
      </c>
      <c r="L132">
        <f t="shared" si="13"/>
        <v>0.70688550448300003</v>
      </c>
      <c r="M132" s="8">
        <f t="shared" si="14"/>
        <v>1.51964798005E-2</v>
      </c>
      <c r="N132" s="8">
        <f t="shared" si="15"/>
        <v>2.3093299832700452E-4</v>
      </c>
      <c r="O132" t="s">
        <v>129</v>
      </c>
      <c r="P132">
        <f t="shared" si="16"/>
        <v>0</v>
      </c>
      <c r="Q132">
        <f t="shared" si="17"/>
        <v>1</v>
      </c>
      <c r="R132">
        <f t="shared" si="18"/>
        <v>0</v>
      </c>
      <c r="S132" s="8">
        <f t="shared" si="19"/>
        <v>0</v>
      </c>
      <c r="T132">
        <f t="shared" si="20"/>
        <v>0.70688550448300003</v>
      </c>
      <c r="U132" s="8">
        <f t="shared" si="21"/>
        <v>2.3093299832700452E-4</v>
      </c>
    </row>
    <row r="133" spans="1:21">
      <c r="A133" t="s">
        <v>130</v>
      </c>
      <c r="B133" t="str">
        <f>VLOOKUP(A133,'ISO3'!$A$1:$B$249,2,FALSE)</f>
        <v>LBR</v>
      </c>
      <c r="C133" t="s">
        <v>423</v>
      </c>
      <c r="D133">
        <f t="shared" ref="D133:D196" si="22">IF(AND(B133&lt;&gt;C133,C133&lt;&gt;"NA"),1,0)</f>
        <v>0</v>
      </c>
      <c r="E133" t="str">
        <f>IF(ISERROR(VLOOKUP(B133,'EU29'!$C$2:$D$30,2,FALSE)),"NA",VLOOKUP(C133,'EU29'!$C$2:$D$30,2,FALSE))</f>
        <v>NA</v>
      </c>
      <c r="F133" t="str">
        <f>IF(ISERROR(VLOOKUP(C133,'EU29'!$C$2:$D$30,2,FALSE)),"NA",VLOOKUP(C133,'EU29'!$C$2:$D$30,2,FALSE))</f>
        <v>NA</v>
      </c>
      <c r="G133">
        <v>8876267290470</v>
      </c>
      <c r="H133" s="8">
        <v>19614762814.400002</v>
      </c>
      <c r="I133" s="8">
        <f t="shared" ref="I133:I196" si="23">(H133/10^12)^2</f>
        <v>3.8473892026516911E-4</v>
      </c>
      <c r="J133">
        <f>IF(ISERROR(VLOOKUP(B133,BlueCarbon_Bertram!$B$5:$Q$249,16,FALSE)),0,VLOOKUP(B133,BlueCarbon_Bertram!$B$5:$Q$249,16,FALSE)*-1)</f>
        <v>-1.7654769071484E-2</v>
      </c>
      <c r="K133">
        <f>IF(ISERROR(VLOOKUP(B133,BlueCarbon_Bertram!$B$5:$R$249,17,FALSE)),0,VLOOKUP(B133,BlueCarbon_Bertram!$B$5:$R$249,17,FALSE))</f>
        <v>2.3336763715180002E-3</v>
      </c>
      <c r="L133">
        <f t="shared" ref="L133:L196" si="24">G133/10^12+J133</f>
        <v>8.8586125213985163</v>
      </c>
      <c r="M133" s="8">
        <f t="shared" ref="M133:M196" si="25">(I133+K133^2)^0.5</f>
        <v>1.975310015344808E-2</v>
      </c>
      <c r="N133" s="8">
        <f t="shared" ref="N133:N196" si="26">M133^2</f>
        <v>3.9018496567215055E-4</v>
      </c>
      <c r="O133" t="s">
        <v>130</v>
      </c>
      <c r="P133">
        <f t="shared" ref="P133:P196" si="27">IF(L133&lt;0,1,0)</f>
        <v>0</v>
      </c>
      <c r="Q133">
        <f t="shared" ref="Q133:Q196" si="28">1-P133</f>
        <v>1</v>
      </c>
      <c r="R133">
        <f t="shared" ref="R133:R196" si="29">L133*P133</f>
        <v>0</v>
      </c>
      <c r="S133" s="8">
        <f t="shared" ref="S133:S196" si="30">P133*I133</f>
        <v>0</v>
      </c>
      <c r="T133">
        <f t="shared" ref="T133:T196" si="31">Q133*L133</f>
        <v>8.8586125213985163</v>
      </c>
      <c r="U133" s="8">
        <f t="shared" ref="U133:U196" si="32">N133*Q133</f>
        <v>3.9018496567215055E-4</v>
      </c>
    </row>
    <row r="134" spans="1:21">
      <c r="A134" t="s">
        <v>131</v>
      </c>
      <c r="B134" t="str">
        <f>VLOOKUP(A134,'ISO3'!$A$1:$B$249,2,FALSE)</f>
        <v>LBY</v>
      </c>
      <c r="C134" t="s">
        <v>424</v>
      </c>
      <c r="D134">
        <f t="shared" si="22"/>
        <v>0</v>
      </c>
      <c r="E134" t="str">
        <f>IF(ISERROR(VLOOKUP(B134,'EU29'!$C$2:$D$30,2,FALSE)),"NA",VLOOKUP(C134,'EU29'!$C$2:$D$30,2,FALSE))</f>
        <v>NA</v>
      </c>
      <c r="F134" t="str">
        <f>IF(ISERROR(VLOOKUP(C134,'EU29'!$C$2:$D$30,2,FALSE)),"NA",VLOOKUP(C134,'EU29'!$C$2:$D$30,2,FALSE))</f>
        <v>NA</v>
      </c>
      <c r="G134">
        <v>7523578493680</v>
      </c>
      <c r="H134" s="8">
        <v>14368289845.299999</v>
      </c>
      <c r="I134" s="8">
        <f t="shared" si="23"/>
        <v>2.0644775307855108E-4</v>
      </c>
      <c r="J134">
        <f>IF(ISERROR(VLOOKUP(B134,BlueCarbon_Bertram!$B$5:$Q$249,16,FALSE)),0,VLOOKUP(B134,BlueCarbon_Bertram!$B$5:$Q$249,16,FALSE)*-1)</f>
        <v>-2.0326008138480001E-3</v>
      </c>
      <c r="K134">
        <f>IF(ISERROR(VLOOKUP(B134,BlueCarbon_Bertram!$B$5:$R$249,17,FALSE)),0,VLOOKUP(B134,BlueCarbon_Bertram!$B$5:$R$249,17,FALSE))</f>
        <v>4.3885699389900005E-4</v>
      </c>
      <c r="L134">
        <f t="shared" si="24"/>
        <v>7.5215458928661514</v>
      </c>
      <c r="M134" s="8">
        <f t="shared" si="25"/>
        <v>1.4374990383984442E-2</v>
      </c>
      <c r="N134" s="8">
        <f t="shared" si="26"/>
        <v>2.0664034853964518E-4</v>
      </c>
      <c r="O134" t="s">
        <v>131</v>
      </c>
      <c r="P134">
        <f t="shared" si="27"/>
        <v>0</v>
      </c>
      <c r="Q134">
        <f t="shared" si="28"/>
        <v>1</v>
      </c>
      <c r="R134">
        <f t="shared" si="29"/>
        <v>0</v>
      </c>
      <c r="S134" s="8">
        <f t="shared" si="30"/>
        <v>0</v>
      </c>
      <c r="T134">
        <f t="shared" si="31"/>
        <v>7.5215458928661514</v>
      </c>
      <c r="U134" s="8">
        <f t="shared" si="32"/>
        <v>2.0664034853964518E-4</v>
      </c>
    </row>
    <row r="135" spans="1:21">
      <c r="A135" t="s">
        <v>132</v>
      </c>
      <c r="B135" t="str">
        <f>VLOOKUP(A135,'ISO3'!$A$1:$B$249,2,FALSE)</f>
        <v>LTU</v>
      </c>
      <c r="C135" t="s">
        <v>427</v>
      </c>
      <c r="D135">
        <f t="shared" si="22"/>
        <v>0</v>
      </c>
      <c r="E135" t="str">
        <f>IF(ISERROR(VLOOKUP(B135,'EU29'!$C$2:$D$30,2,FALSE)),"NA",VLOOKUP(C135,'EU29'!$C$2:$D$30,2,FALSE))</f>
        <v>EU</v>
      </c>
      <c r="F135" t="str">
        <f>IF(ISERROR(VLOOKUP(C135,'EU29'!$C$2:$D$30,2,FALSE)),"NA",VLOOKUP(C135,'EU29'!$C$2:$D$30,2,FALSE))</f>
        <v>EU</v>
      </c>
      <c r="G135">
        <v>84707123332.600006</v>
      </c>
      <c r="H135" s="8">
        <v>3584908284.5100002</v>
      </c>
      <c r="I135" s="8">
        <f t="shared" si="23"/>
        <v>1.2851567408348432E-5</v>
      </c>
      <c r="J135">
        <f>IF(ISERROR(VLOOKUP(B135,BlueCarbon_Bertram!$B$5:$Q$249,16,FALSE)),0,VLOOKUP(B135,BlueCarbon_Bertram!$B$5:$Q$249,16,FALSE)*-1)</f>
        <v>0</v>
      </c>
      <c r="K135">
        <f>IF(ISERROR(VLOOKUP(B135,BlueCarbon_Bertram!$B$5:$R$249,17,FALSE)),0,VLOOKUP(B135,BlueCarbon_Bertram!$B$5:$R$249,17,FALSE))</f>
        <v>0</v>
      </c>
      <c r="L135">
        <f t="shared" si="24"/>
        <v>8.4707123332600012E-2</v>
      </c>
      <c r="M135" s="8">
        <f t="shared" si="25"/>
        <v>3.5849082845100001E-3</v>
      </c>
      <c r="N135" s="8">
        <f t="shared" si="26"/>
        <v>1.2851567408348432E-5</v>
      </c>
      <c r="O135" t="s">
        <v>132</v>
      </c>
      <c r="P135">
        <f t="shared" si="27"/>
        <v>0</v>
      </c>
      <c r="Q135">
        <f t="shared" si="28"/>
        <v>1</v>
      </c>
      <c r="R135">
        <f t="shared" si="29"/>
        <v>0</v>
      </c>
      <c r="S135" s="8">
        <f t="shared" si="30"/>
        <v>0</v>
      </c>
      <c r="T135">
        <f t="shared" si="31"/>
        <v>8.4707123332600012E-2</v>
      </c>
      <c r="U135" s="8">
        <f t="shared" si="32"/>
        <v>1.2851567408348432E-5</v>
      </c>
    </row>
    <row r="136" spans="1:21">
      <c r="A136" t="s">
        <v>133</v>
      </c>
      <c r="B136" t="str">
        <f>VLOOKUP(A136,'ISO3'!$A$1:$B$249,2,FALSE)</f>
        <v>MDG</v>
      </c>
      <c r="C136" t="s">
        <v>432</v>
      </c>
      <c r="D136">
        <f t="shared" si="22"/>
        <v>0</v>
      </c>
      <c r="E136" t="str">
        <f>IF(ISERROR(VLOOKUP(B136,'EU29'!$C$2:$D$30,2,FALSE)),"NA",VLOOKUP(C136,'EU29'!$C$2:$D$30,2,FALSE))</f>
        <v>NA</v>
      </c>
      <c r="F136" t="str">
        <f>IF(ISERROR(VLOOKUP(C136,'EU29'!$C$2:$D$30,2,FALSE)),"NA",VLOOKUP(C136,'EU29'!$C$2:$D$30,2,FALSE))</f>
        <v>NA</v>
      </c>
      <c r="G136">
        <v>-45015258407300</v>
      </c>
      <c r="H136" s="8">
        <v>30734850518.200001</v>
      </c>
      <c r="I136" s="8">
        <f t="shared" si="23"/>
        <v>9.4463103637609889E-4</v>
      </c>
      <c r="J136">
        <f>IF(ISERROR(VLOOKUP(B136,BlueCarbon_Bertram!$B$5:$Q$249,16,FALSE)),0,VLOOKUP(B136,BlueCarbon_Bertram!$B$5:$Q$249,16,FALSE)*-1)</f>
        <v>-1.449451070687187</v>
      </c>
      <c r="K136">
        <f>IF(ISERROR(VLOOKUP(B136,BlueCarbon_Bertram!$B$5:$R$249,17,FALSE)),0,VLOOKUP(B136,BlueCarbon_Bertram!$B$5:$R$249,17,FALSE))</f>
        <v>0.22692572020103055</v>
      </c>
      <c r="L136">
        <f t="shared" si="24"/>
        <v>-46.464709477987192</v>
      </c>
      <c r="M136" s="8">
        <f t="shared" si="25"/>
        <v>0.22899762777184507</v>
      </c>
      <c r="N136" s="8">
        <f t="shared" si="26"/>
        <v>5.2439913525132512E-2</v>
      </c>
      <c r="O136" t="s">
        <v>133</v>
      </c>
      <c r="P136">
        <f t="shared" si="27"/>
        <v>1</v>
      </c>
      <c r="Q136">
        <f t="shared" si="28"/>
        <v>0</v>
      </c>
      <c r="R136">
        <f t="shared" si="29"/>
        <v>-46.464709477987192</v>
      </c>
      <c r="S136" s="8">
        <f t="shared" si="30"/>
        <v>9.4463103637609889E-4</v>
      </c>
      <c r="T136">
        <f t="shared" si="31"/>
        <v>0</v>
      </c>
      <c r="U136" s="8">
        <f t="shared" si="32"/>
        <v>0</v>
      </c>
    </row>
    <row r="137" spans="1:21">
      <c r="A137" t="s">
        <v>134</v>
      </c>
      <c r="B137" t="str">
        <f>VLOOKUP(A137,'ISO3'!$A$1:$B$249,2,FALSE)</f>
        <v>MYS</v>
      </c>
      <c r="C137" t="s">
        <v>435</v>
      </c>
      <c r="D137">
        <f t="shared" si="22"/>
        <v>0</v>
      </c>
      <c r="E137" t="str">
        <f>IF(ISERROR(VLOOKUP(B137,'EU29'!$C$2:$D$30,2,FALSE)),"NA",VLOOKUP(C137,'EU29'!$C$2:$D$30,2,FALSE))</f>
        <v>NA</v>
      </c>
      <c r="F137" t="str">
        <f>IF(ISERROR(VLOOKUP(C137,'EU29'!$C$2:$D$30,2,FALSE)),"NA",VLOOKUP(C137,'EU29'!$C$2:$D$30,2,FALSE))</f>
        <v>NA</v>
      </c>
      <c r="G137">
        <v>-652132915792</v>
      </c>
      <c r="H137" s="8">
        <v>7903286053.6599998</v>
      </c>
      <c r="I137" s="8">
        <f t="shared" si="23"/>
        <v>6.2461930445976638E-5</v>
      </c>
      <c r="J137">
        <f>IF(ISERROR(VLOOKUP(B137,BlueCarbon_Bertram!$B$5:$Q$249,16,FALSE)),0,VLOOKUP(B137,BlueCarbon_Bertram!$B$5:$Q$249,16,FALSE)*-1)</f>
        <v>-1.0681034846610922</v>
      </c>
      <c r="K137">
        <f>IF(ISERROR(VLOOKUP(B137,BlueCarbon_Bertram!$B$5:$R$249,17,FALSE)),0,VLOOKUP(B137,BlueCarbon_Bertram!$B$5:$R$249,17,FALSE))</f>
        <v>0.13019519960549503</v>
      </c>
      <c r="L137">
        <f t="shared" si="24"/>
        <v>-1.7202364004530921</v>
      </c>
      <c r="M137" s="8">
        <f t="shared" si="25"/>
        <v>0.13043485703890917</v>
      </c>
      <c r="N137" s="8">
        <f t="shared" si="26"/>
        <v>1.7013251930760673E-2</v>
      </c>
      <c r="O137" t="s">
        <v>134</v>
      </c>
      <c r="P137">
        <f t="shared" si="27"/>
        <v>1</v>
      </c>
      <c r="Q137">
        <f t="shared" si="28"/>
        <v>0</v>
      </c>
      <c r="R137">
        <f t="shared" si="29"/>
        <v>-1.7202364004530921</v>
      </c>
      <c r="S137" s="8">
        <f t="shared" si="30"/>
        <v>6.2461930445976638E-5</v>
      </c>
      <c r="T137">
        <f t="shared" si="31"/>
        <v>0</v>
      </c>
      <c r="U137" s="8">
        <f t="shared" si="32"/>
        <v>0</v>
      </c>
    </row>
    <row r="138" spans="1:21">
      <c r="A138" t="s">
        <v>135</v>
      </c>
      <c r="B138" t="str">
        <f>VLOOKUP(A138,'ISO3'!$A$1:$B$249,2,FALSE)</f>
        <v>MDV</v>
      </c>
      <c r="C138" t="s">
        <v>436</v>
      </c>
      <c r="D138">
        <f t="shared" si="22"/>
        <v>0</v>
      </c>
      <c r="E138" t="str">
        <f>IF(ISERROR(VLOOKUP(B138,'EU29'!$C$2:$D$30,2,FALSE)),"NA",VLOOKUP(C138,'EU29'!$C$2:$D$30,2,FALSE))</f>
        <v>NA</v>
      </c>
      <c r="F138" t="str">
        <f>IF(ISERROR(VLOOKUP(C138,'EU29'!$C$2:$D$30,2,FALSE)),"NA",VLOOKUP(C138,'EU29'!$C$2:$D$30,2,FALSE))</f>
        <v>NA</v>
      </c>
      <c r="G138">
        <v>38301069134500</v>
      </c>
      <c r="H138" s="8">
        <v>16861793094.1</v>
      </c>
      <c r="I138" s="8">
        <f t="shared" si="23"/>
        <v>2.843200663482385E-4</v>
      </c>
      <c r="J138">
        <f>IF(ISERROR(VLOOKUP(B138,BlueCarbon_Bertram!$B$5:$Q$249,16,FALSE)),0,VLOOKUP(B138,BlueCarbon_Bertram!$B$5:$Q$249,16,FALSE)*-1)</f>
        <v>-0.42553573518743759</v>
      </c>
      <c r="K138">
        <f>IF(ISERROR(VLOOKUP(B138,BlueCarbon_Bertram!$B$5:$R$249,17,FALSE)),0,VLOOKUP(B138,BlueCarbon_Bertram!$B$5:$R$249,17,FALSE))</f>
        <v>9.1845041164120858E-2</v>
      </c>
      <c r="L138">
        <f t="shared" si="24"/>
        <v>37.875533399312559</v>
      </c>
      <c r="M138" s="8">
        <f t="shared" si="25"/>
        <v>9.3380038834792164E-2</v>
      </c>
      <c r="N138" s="8">
        <f t="shared" si="26"/>
        <v>8.719831652787292E-3</v>
      </c>
      <c r="O138" t="s">
        <v>135</v>
      </c>
      <c r="P138">
        <f t="shared" si="27"/>
        <v>0</v>
      </c>
      <c r="Q138">
        <f t="shared" si="28"/>
        <v>1</v>
      </c>
      <c r="R138">
        <f t="shared" si="29"/>
        <v>0</v>
      </c>
      <c r="S138" s="8">
        <f t="shared" si="30"/>
        <v>0</v>
      </c>
      <c r="T138">
        <f t="shared" si="31"/>
        <v>37.875533399312559</v>
      </c>
      <c r="U138" s="8">
        <f t="shared" si="32"/>
        <v>8.719831652787292E-3</v>
      </c>
    </row>
    <row r="139" spans="1:21">
      <c r="A139" t="s">
        <v>136</v>
      </c>
      <c r="B139" t="str">
        <f>VLOOKUP(A139,'ISO3'!$A$1:$B$249,2,FALSE)</f>
        <v>MLT</v>
      </c>
      <c r="C139" t="s">
        <v>439</v>
      </c>
      <c r="D139">
        <f t="shared" si="22"/>
        <v>0</v>
      </c>
      <c r="E139" t="str">
        <f>IF(ISERROR(VLOOKUP(B139,'EU29'!$C$2:$D$30,2,FALSE)),"NA",VLOOKUP(C139,'EU29'!$C$2:$D$30,2,FALSE))</f>
        <v>EU</v>
      </c>
      <c r="F139" t="str">
        <f>IF(ISERROR(VLOOKUP(C139,'EU29'!$C$2:$D$30,2,FALSE)),"NA",VLOOKUP(C139,'EU29'!$C$2:$D$30,2,FALSE))</f>
        <v>EU</v>
      </c>
      <c r="G139">
        <v>-201601514601</v>
      </c>
      <c r="H139" s="8">
        <v>4584203239.4799995</v>
      </c>
      <c r="I139" s="8">
        <f t="shared" si="23"/>
        <v>2.1014919340858922E-5</v>
      </c>
      <c r="J139">
        <f>IF(ISERROR(VLOOKUP(B139,BlueCarbon_Bertram!$B$5:$Q$249,16,FALSE)),0,VLOOKUP(B139,BlueCarbon_Bertram!$B$5:$Q$249,16,FALSE)*-1)</f>
        <v>-6.2969716774975995E-2</v>
      </c>
      <c r="K139">
        <f>IF(ISERROR(VLOOKUP(B139,BlueCarbon_Bertram!$B$5:$R$249,17,FALSE)),0,VLOOKUP(B139,BlueCarbon_Bertram!$B$5:$R$249,17,FALSE))</f>
        <v>1.3595734303688E-2</v>
      </c>
      <c r="L139">
        <f t="shared" si="24"/>
        <v>-0.26457123137597599</v>
      </c>
      <c r="M139" s="8">
        <f t="shared" si="25"/>
        <v>1.4347784170293946E-2</v>
      </c>
      <c r="N139" s="8">
        <f t="shared" si="26"/>
        <v>2.0585891059733753E-4</v>
      </c>
      <c r="O139" t="s">
        <v>136</v>
      </c>
      <c r="P139">
        <f t="shared" si="27"/>
        <v>1</v>
      </c>
      <c r="Q139">
        <f t="shared" si="28"/>
        <v>0</v>
      </c>
      <c r="R139">
        <f t="shared" si="29"/>
        <v>-0.26457123137597599</v>
      </c>
      <c r="S139" s="8">
        <f t="shared" si="30"/>
        <v>2.1014919340858922E-5</v>
      </c>
      <c r="T139">
        <f t="shared" si="31"/>
        <v>0</v>
      </c>
      <c r="U139" s="8">
        <f t="shared" si="32"/>
        <v>0</v>
      </c>
    </row>
    <row r="140" spans="1:21">
      <c r="A140" t="s">
        <v>137</v>
      </c>
      <c r="B140" t="str">
        <f>VLOOKUP(A140,'ISO3'!$A$1:$B$249,2,FALSE)</f>
        <v>MHL</v>
      </c>
      <c r="C140" t="s">
        <v>440</v>
      </c>
      <c r="D140">
        <f t="shared" si="22"/>
        <v>0</v>
      </c>
      <c r="E140" t="str">
        <f>IF(ISERROR(VLOOKUP(B140,'EU29'!$C$2:$D$30,2,FALSE)),"NA",VLOOKUP(C140,'EU29'!$C$2:$D$30,2,FALSE))</f>
        <v>NA</v>
      </c>
      <c r="F140" t="str">
        <f>IF(ISERROR(VLOOKUP(C140,'EU29'!$C$2:$D$30,2,FALSE)),"NA",VLOOKUP(C140,'EU29'!$C$2:$D$30,2,FALSE))</f>
        <v>NA</v>
      </c>
      <c r="G140">
        <v>5571089890530</v>
      </c>
      <c r="H140" s="8">
        <v>21532728071.799999</v>
      </c>
      <c r="I140" s="8">
        <f t="shared" si="23"/>
        <v>4.6365837821408379E-4</v>
      </c>
      <c r="J140">
        <f>IF(ISERROR(VLOOKUP(B140,BlueCarbon_Bertram!$B$5:$Q$249,16,FALSE)),0,VLOOKUP(B140,BlueCarbon_Bertram!$B$5:$Q$249,16,FALSE)*-1)</f>
        <v>-9.3153188340135071E-2</v>
      </c>
      <c r="K140">
        <f>IF(ISERROR(VLOOKUP(B140,BlueCarbon_Bertram!$B$5:$R$249,17,FALSE)),0,VLOOKUP(B140,BlueCarbon_Bertram!$B$5:$R$249,17,FALSE))</f>
        <v>2.0112245808344177E-2</v>
      </c>
      <c r="L140">
        <f t="shared" si="24"/>
        <v>5.4779367021898651</v>
      </c>
      <c r="M140" s="8">
        <f t="shared" si="25"/>
        <v>2.9464568716839244E-2</v>
      </c>
      <c r="N140" s="8">
        <f t="shared" si="26"/>
        <v>8.6816080966934186E-4</v>
      </c>
      <c r="O140" t="s">
        <v>137</v>
      </c>
      <c r="P140">
        <f t="shared" si="27"/>
        <v>0</v>
      </c>
      <c r="Q140">
        <f t="shared" si="28"/>
        <v>1</v>
      </c>
      <c r="R140">
        <f t="shared" si="29"/>
        <v>0</v>
      </c>
      <c r="S140" s="8">
        <f t="shared" si="30"/>
        <v>0</v>
      </c>
      <c r="T140">
        <f t="shared" si="31"/>
        <v>5.4779367021898651</v>
      </c>
      <c r="U140" s="8">
        <f t="shared" si="32"/>
        <v>8.6816080966934186E-4</v>
      </c>
    </row>
    <row r="141" spans="1:21">
      <c r="A141" t="s">
        <v>138</v>
      </c>
      <c r="B141" t="str">
        <f>VLOOKUP(A141,'ISO3'!$A$1:$B$249,2,FALSE)</f>
        <v>MTQ</v>
      </c>
      <c r="C141" t="s">
        <v>360</v>
      </c>
      <c r="D141">
        <f t="shared" si="22"/>
        <v>1</v>
      </c>
      <c r="E141" t="str">
        <f>IF(ISERROR(VLOOKUP(B141,'EU29'!$C$2:$D$30,2,FALSE)),"NA",VLOOKUP(C141,'EU29'!$C$2:$D$30,2,FALSE))</f>
        <v>NA</v>
      </c>
      <c r="F141" t="str">
        <f>IF(ISERROR(VLOOKUP(C141,'EU29'!$C$2:$D$30,2,FALSE)),"NA",VLOOKUP(C141,'EU29'!$C$2:$D$30,2,FALSE))</f>
        <v>EU</v>
      </c>
      <c r="G141">
        <v>-1007434472640</v>
      </c>
      <c r="H141" s="8">
        <v>24471264896.799999</v>
      </c>
      <c r="I141" s="8">
        <f t="shared" si="23"/>
        <v>5.9884280564935586E-4</v>
      </c>
      <c r="J141">
        <f>IF(ISERROR(VLOOKUP(B141,BlueCarbon_Bertram!$B$5:$Q$249,16,FALSE)),0,VLOOKUP(B141,BlueCarbon_Bertram!$B$5:$Q$249,16,FALSE)*-1)</f>
        <v>-9.9035314114775994E-2</v>
      </c>
      <c r="K141">
        <f>IF(ISERROR(VLOOKUP(B141,BlueCarbon_Bertram!$B$5:$R$249,17,FALSE)),0,VLOOKUP(B141,BlueCarbon_Bertram!$B$5:$R$249,17,FALSE))</f>
        <v>2.0977559703419052E-2</v>
      </c>
      <c r="L141">
        <f t="shared" si="24"/>
        <v>-1.1064697867547759</v>
      </c>
      <c r="M141" s="8">
        <f t="shared" si="25"/>
        <v>3.2231984375149271E-2</v>
      </c>
      <c r="N141" s="8">
        <f t="shared" si="26"/>
        <v>1.0389008167598667E-3</v>
      </c>
      <c r="O141" t="s">
        <v>138</v>
      </c>
      <c r="P141">
        <f t="shared" si="27"/>
        <v>1</v>
      </c>
      <c r="Q141">
        <f t="shared" si="28"/>
        <v>0</v>
      </c>
      <c r="R141">
        <f t="shared" si="29"/>
        <v>-1.1064697867547759</v>
      </c>
      <c r="S141" s="8">
        <f t="shared" si="30"/>
        <v>5.9884280564935586E-4</v>
      </c>
      <c r="T141">
        <f t="shared" si="31"/>
        <v>0</v>
      </c>
      <c r="U141" s="8">
        <f t="shared" si="32"/>
        <v>0</v>
      </c>
    </row>
    <row r="142" spans="1:21">
      <c r="A142" t="s">
        <v>139</v>
      </c>
      <c r="B142" t="str">
        <f>VLOOKUP(A142,'ISO3'!$A$1:$B$249,2,FALSE)</f>
        <v>MRT</v>
      </c>
      <c r="C142" t="s">
        <v>442</v>
      </c>
      <c r="D142">
        <f t="shared" si="22"/>
        <v>0</v>
      </c>
      <c r="E142" t="str">
        <f>IF(ISERROR(VLOOKUP(B142,'EU29'!$C$2:$D$30,2,FALSE)),"NA",VLOOKUP(C142,'EU29'!$C$2:$D$30,2,FALSE))</f>
        <v>NA</v>
      </c>
      <c r="F142" t="str">
        <f>IF(ISERROR(VLOOKUP(C142,'EU29'!$C$2:$D$30,2,FALSE)),"NA",VLOOKUP(C142,'EU29'!$C$2:$D$30,2,FALSE))</f>
        <v>NA</v>
      </c>
      <c r="G142">
        <v>11016130730200</v>
      </c>
      <c r="H142" s="8">
        <v>26602015287.599998</v>
      </c>
      <c r="I142" s="8">
        <f t="shared" si="23"/>
        <v>7.0766721736170409E-4</v>
      </c>
      <c r="J142">
        <f>IF(ISERROR(VLOOKUP(B142,BlueCarbon_Bertram!$B$5:$Q$249,16,FALSE)),0,VLOOKUP(B142,BlueCarbon_Bertram!$B$5:$Q$249,16,FALSE)*-1)</f>
        <v>-2.4236565370223998E-6</v>
      </c>
      <c r="K142">
        <f>IF(ISERROR(VLOOKUP(B142,BlueCarbon_Bertram!$B$5:$R$249,17,FALSE)),0,VLOOKUP(B142,BlueCarbon_Bertram!$B$5:$R$249,17,FALSE))</f>
        <v>3.2036839282480002E-7</v>
      </c>
      <c r="L142">
        <f t="shared" si="24"/>
        <v>11.016128306543463</v>
      </c>
      <c r="M142" s="8">
        <f t="shared" si="25"/>
        <v>2.6602015289529098E-2</v>
      </c>
      <c r="N142" s="8">
        <f t="shared" si="26"/>
        <v>7.0766721746433987E-4</v>
      </c>
      <c r="O142" t="s">
        <v>139</v>
      </c>
      <c r="P142">
        <f t="shared" si="27"/>
        <v>0</v>
      </c>
      <c r="Q142">
        <f t="shared" si="28"/>
        <v>1</v>
      </c>
      <c r="R142">
        <f t="shared" si="29"/>
        <v>0</v>
      </c>
      <c r="S142" s="8">
        <f t="shared" si="30"/>
        <v>0</v>
      </c>
      <c r="T142">
        <f t="shared" si="31"/>
        <v>11.016128306543463</v>
      </c>
      <c r="U142" s="8">
        <f t="shared" si="32"/>
        <v>7.0766721746433987E-4</v>
      </c>
    </row>
    <row r="143" spans="1:21">
      <c r="A143" t="s">
        <v>140</v>
      </c>
      <c r="B143" t="s">
        <v>444</v>
      </c>
      <c r="C143" t="s">
        <v>444</v>
      </c>
      <c r="D143">
        <f t="shared" si="22"/>
        <v>0</v>
      </c>
      <c r="E143" t="str">
        <f>IF(ISERROR(VLOOKUP(B143,'EU29'!$C$2:$D$30,2,FALSE)),"NA",VLOOKUP(C143,'EU29'!$C$2:$D$30,2,FALSE))</f>
        <v>NA</v>
      </c>
      <c r="F143" t="str">
        <f>IF(ISERROR(VLOOKUP(C143,'EU29'!$C$2:$D$30,2,FALSE)),"NA",VLOOKUP(C143,'EU29'!$C$2:$D$30,2,FALSE))</f>
        <v>NA</v>
      </c>
      <c r="G143">
        <v>-176951362978000</v>
      </c>
      <c r="H143" s="8">
        <v>62493486531.800003</v>
      </c>
      <c r="I143" s="8">
        <f t="shared" si="23"/>
        <v>3.9054358589002683E-3</v>
      </c>
      <c r="J143">
        <f>IF(ISERROR(VLOOKUP(B143,BlueCarbon_Bertram!$B$5:$Q$249,16,FALSE)),0,VLOOKUP(B143,BlueCarbon_Bertram!$B$5:$Q$249,16,FALSE)*-1)</f>
        <v>-1.55055167659568E-2</v>
      </c>
      <c r="K143">
        <f>IF(ISERROR(VLOOKUP(B143,BlueCarbon_Bertram!$B$5:$R$249,17,FALSE)),0,VLOOKUP(B143,BlueCarbon_Bertram!$B$5:$R$249,17,FALSE))</f>
        <v>3.3477820290133999E-3</v>
      </c>
      <c r="L143">
        <f t="shared" si="24"/>
        <v>-176.96686849476595</v>
      </c>
      <c r="M143" s="8">
        <f t="shared" si="25"/>
        <v>6.2583092792015751E-2</v>
      </c>
      <c r="N143" s="8">
        <f t="shared" si="26"/>
        <v>3.9166435034140535E-3</v>
      </c>
      <c r="O143" t="s">
        <v>140</v>
      </c>
      <c r="P143">
        <f t="shared" si="27"/>
        <v>1</v>
      </c>
      <c r="Q143">
        <f t="shared" si="28"/>
        <v>0</v>
      </c>
      <c r="R143">
        <f t="shared" si="29"/>
        <v>-176.96686849476595</v>
      </c>
      <c r="S143" s="8">
        <f t="shared" si="30"/>
        <v>3.9054358589002683E-3</v>
      </c>
      <c r="T143">
        <f t="shared" si="31"/>
        <v>0</v>
      </c>
      <c r="U143" s="8">
        <f t="shared" si="32"/>
        <v>0</v>
      </c>
    </row>
    <row r="144" spans="1:21">
      <c r="A144" t="s">
        <v>141</v>
      </c>
      <c r="B144" t="str">
        <f>VLOOKUP(A144,'ISO3'!$A$1:$B$249,2,FALSE)</f>
        <v>MEX</v>
      </c>
      <c r="C144" t="s">
        <v>446</v>
      </c>
      <c r="D144">
        <f t="shared" si="22"/>
        <v>0</v>
      </c>
      <c r="E144" t="str">
        <f>IF(ISERROR(VLOOKUP(B144,'EU29'!$C$2:$D$30,2,FALSE)),"NA",VLOOKUP(C144,'EU29'!$C$2:$D$30,2,FALSE))</f>
        <v>NA</v>
      </c>
      <c r="F144" t="str">
        <f>IF(ISERROR(VLOOKUP(C144,'EU29'!$C$2:$D$30,2,FALSE)),"NA",VLOOKUP(C144,'EU29'!$C$2:$D$30,2,FALSE))</f>
        <v>NA</v>
      </c>
      <c r="G144">
        <v>77110797118900</v>
      </c>
      <c r="H144" s="8">
        <v>24270146579.599998</v>
      </c>
      <c r="I144" s="8">
        <f t="shared" si="23"/>
        <v>5.8904001499526955E-4</v>
      </c>
      <c r="J144">
        <f>IF(ISERROR(VLOOKUP(B144,BlueCarbon_Bertram!$B$5:$Q$249,16,FALSE)),0,VLOOKUP(B144,BlueCarbon_Bertram!$B$5:$Q$249,16,FALSE)*-1)</f>
        <v>-3.7329824436360495</v>
      </c>
      <c r="K144">
        <f>IF(ISERROR(VLOOKUP(B144,BlueCarbon_Bertram!$B$5:$R$249,17,FALSE)),0,VLOOKUP(B144,BlueCarbon_Bertram!$B$5:$R$249,17,FALSE))</f>
        <v>0.4148168150507564</v>
      </c>
      <c r="L144">
        <f t="shared" si="24"/>
        <v>73.377814675263949</v>
      </c>
      <c r="M144" s="8">
        <f t="shared" si="25"/>
        <v>0.41552620863652961</v>
      </c>
      <c r="N144" s="8">
        <f t="shared" si="26"/>
        <v>0.17266203006384873</v>
      </c>
      <c r="O144" t="s">
        <v>141</v>
      </c>
      <c r="P144">
        <f t="shared" si="27"/>
        <v>0</v>
      </c>
      <c r="Q144">
        <f t="shared" si="28"/>
        <v>1</v>
      </c>
      <c r="R144">
        <f t="shared" si="29"/>
        <v>0</v>
      </c>
      <c r="S144" s="8">
        <f t="shared" si="30"/>
        <v>0</v>
      </c>
      <c r="T144">
        <f t="shared" si="31"/>
        <v>73.377814675263949</v>
      </c>
      <c r="U144" s="8">
        <f t="shared" si="32"/>
        <v>0.17266203006384873</v>
      </c>
    </row>
    <row r="145" spans="1:21">
      <c r="A145" t="s">
        <v>142</v>
      </c>
      <c r="B145" t="str">
        <f>VLOOKUP(A145,'ISO3'!$A$1:$B$249,2,FALSE)</f>
        <v>FSM</v>
      </c>
      <c r="C145" t="s">
        <v>572</v>
      </c>
      <c r="D145">
        <f t="shared" si="22"/>
        <v>1</v>
      </c>
      <c r="E145" t="str">
        <f>IF(ISERROR(VLOOKUP(B145,'EU29'!$C$2:$D$30,2,FALSE)),"NA",VLOOKUP(C145,'EU29'!$C$2:$D$30,2,FALSE))</f>
        <v>NA</v>
      </c>
      <c r="F145" t="str">
        <f>IF(ISERROR(VLOOKUP(C145,'EU29'!$C$2:$D$30,2,FALSE)),"NA",VLOOKUP(C145,'EU29'!$C$2:$D$30,2,FALSE))</f>
        <v>NA</v>
      </c>
      <c r="G145">
        <v>-853247458450</v>
      </c>
      <c r="H145" s="8">
        <v>11937739256.9</v>
      </c>
      <c r="I145" s="8">
        <f t="shared" si="23"/>
        <v>1.4250961856573132E-4</v>
      </c>
      <c r="J145">
        <f>IF(ISERROR(VLOOKUP(B145,BlueCarbon_Bertram!$B$5:$Q$249,16,FALSE)),0,VLOOKUP(B145,BlueCarbon_Bertram!$B$5:$Q$249,16,FALSE)*-1)</f>
        <v>-0.29784153263041602</v>
      </c>
      <c r="K145">
        <f>IF(ISERROR(VLOOKUP(B145,BlueCarbon_Bertram!$B$5:$R$249,17,FALSE)),0,VLOOKUP(B145,BlueCarbon_Bertram!$B$5:$R$249,17,FALSE))</f>
        <v>6.0635556916334758E-2</v>
      </c>
      <c r="L145">
        <f t="shared" si="24"/>
        <v>-1.1510889910804161</v>
      </c>
      <c r="M145" s="8">
        <f t="shared" si="25"/>
        <v>6.1799517644717937E-2</v>
      </c>
      <c r="N145" s="8">
        <f t="shared" si="26"/>
        <v>3.8191803811198038E-3</v>
      </c>
      <c r="O145" t="s">
        <v>142</v>
      </c>
      <c r="P145">
        <f t="shared" si="27"/>
        <v>1</v>
      </c>
      <c r="Q145">
        <f t="shared" si="28"/>
        <v>0</v>
      </c>
      <c r="R145">
        <f t="shared" si="29"/>
        <v>-1.1510889910804161</v>
      </c>
      <c r="S145" s="8">
        <f t="shared" si="30"/>
        <v>1.4250961856573132E-4</v>
      </c>
      <c r="T145">
        <f t="shared" si="31"/>
        <v>0</v>
      </c>
      <c r="U145" s="8">
        <f t="shared" si="32"/>
        <v>0</v>
      </c>
    </row>
    <row r="146" spans="1:21">
      <c r="A146" t="s">
        <v>143</v>
      </c>
      <c r="B146" t="str">
        <f>VLOOKUP(A146,'ISO3'!$A$1:$B$249,2,FALSE)</f>
        <v>MCO</v>
      </c>
      <c r="C146" t="s">
        <v>450</v>
      </c>
      <c r="D146">
        <f t="shared" si="22"/>
        <v>0</v>
      </c>
      <c r="E146" t="str">
        <f>IF(ISERROR(VLOOKUP(B146,'EU29'!$C$2:$D$30,2,FALSE)),"NA",VLOOKUP(C146,'EU29'!$C$2:$D$30,2,FALSE))</f>
        <v>NA</v>
      </c>
      <c r="F146" t="str">
        <f>IF(ISERROR(VLOOKUP(C146,'EU29'!$C$2:$D$30,2,FALSE)),"NA",VLOOKUP(C146,'EU29'!$C$2:$D$30,2,FALSE))</f>
        <v>NA</v>
      </c>
      <c r="G146">
        <v>131292849.767</v>
      </c>
      <c r="H146" s="8">
        <v>0</v>
      </c>
      <c r="I146" s="8">
        <f t="shared" si="23"/>
        <v>0</v>
      </c>
      <c r="J146">
        <f>IF(ISERROR(VLOOKUP(B146,BlueCarbon_Bertram!$B$5:$Q$249,16,FALSE)),0,VLOOKUP(B146,BlueCarbon_Bertram!$B$5:$Q$249,16,FALSE)*-1)</f>
        <v>-7.4522273843600007E-5</v>
      </c>
      <c r="K146">
        <f>IF(ISERROR(VLOOKUP(B146,BlueCarbon_Bertram!$B$5:$R$249,17,FALSE)),0,VLOOKUP(B146,BlueCarbon_Bertram!$B$5:$R$249,17,FALSE))</f>
        <v>1.609003639805E-5</v>
      </c>
      <c r="L146">
        <f t="shared" si="24"/>
        <v>5.6770575923400008E-5</v>
      </c>
      <c r="M146" s="8">
        <f t="shared" si="25"/>
        <v>1.609003639805E-5</v>
      </c>
      <c r="N146" s="8">
        <f t="shared" si="26"/>
        <v>2.5888927129057379E-10</v>
      </c>
      <c r="O146" t="s">
        <v>143</v>
      </c>
      <c r="P146">
        <f t="shared" si="27"/>
        <v>0</v>
      </c>
      <c r="Q146">
        <f t="shared" si="28"/>
        <v>1</v>
      </c>
      <c r="R146">
        <f t="shared" si="29"/>
        <v>0</v>
      </c>
      <c r="S146" s="8">
        <f t="shared" si="30"/>
        <v>0</v>
      </c>
      <c r="T146">
        <f t="shared" si="31"/>
        <v>5.6770575923400008E-5</v>
      </c>
      <c r="U146" s="8">
        <f t="shared" si="32"/>
        <v>2.5888927129057379E-10</v>
      </c>
    </row>
    <row r="147" spans="1:21">
      <c r="A147" t="s">
        <v>144</v>
      </c>
      <c r="B147" t="str">
        <f>VLOOKUP(A147,'ISO3'!$A$1:$B$249,2,FALSE)</f>
        <v>MNE</v>
      </c>
      <c r="C147" t="s">
        <v>453</v>
      </c>
      <c r="D147">
        <f t="shared" si="22"/>
        <v>0</v>
      </c>
      <c r="E147" t="str">
        <f>IF(ISERROR(VLOOKUP(B147,'EU29'!$C$2:$D$30,2,FALSE)),"NA",VLOOKUP(C147,'EU29'!$C$2:$D$30,2,FALSE))</f>
        <v>NA</v>
      </c>
      <c r="F147" t="str">
        <f>IF(ISERROR(VLOOKUP(C147,'EU29'!$C$2:$D$30,2,FALSE)),"NA",VLOOKUP(C147,'EU29'!$C$2:$D$30,2,FALSE))</f>
        <v>NA</v>
      </c>
      <c r="G147">
        <v>12693751505.799999</v>
      </c>
      <c r="H147" s="8">
        <v>1086201808.75</v>
      </c>
      <c r="I147" s="8">
        <f t="shared" si="23"/>
        <v>1.1798343693317718E-6</v>
      </c>
      <c r="J147">
        <f>IF(ISERROR(VLOOKUP(B147,BlueCarbon_Bertram!$B$5:$Q$249,16,FALSE)),0,VLOOKUP(B147,BlueCarbon_Bertram!$B$5:$Q$249,16,FALSE)*-1)</f>
        <v>-2.8479790026081001E-4</v>
      </c>
      <c r="K147">
        <f>IF(ISERROR(VLOOKUP(B147,BlueCarbon_Bertram!$B$5:$R$249,17,FALSE)),0,VLOOKUP(B147,BlueCarbon_Bertram!$B$5:$R$249,17,FALSE))</f>
        <v>2.7323783788860003E-5</v>
      </c>
      <c r="L147">
        <f t="shared" si="24"/>
        <v>1.2408953605539189E-2</v>
      </c>
      <c r="M147" s="8">
        <f t="shared" si="25"/>
        <v>1.0865454240354207E-3</v>
      </c>
      <c r="N147" s="8">
        <f t="shared" si="26"/>
        <v>1.1805809584923122E-6</v>
      </c>
      <c r="O147" t="s">
        <v>144</v>
      </c>
      <c r="P147">
        <f t="shared" si="27"/>
        <v>0</v>
      </c>
      <c r="Q147">
        <f t="shared" si="28"/>
        <v>1</v>
      </c>
      <c r="R147">
        <f t="shared" si="29"/>
        <v>0</v>
      </c>
      <c r="S147" s="8">
        <f t="shared" si="30"/>
        <v>0</v>
      </c>
      <c r="T147">
        <f t="shared" si="31"/>
        <v>1.2408953605539189E-2</v>
      </c>
      <c r="U147" s="8">
        <f t="shared" si="32"/>
        <v>1.1805809584923122E-6</v>
      </c>
    </row>
    <row r="148" spans="1:21">
      <c r="A148" t="s">
        <v>145</v>
      </c>
      <c r="B148" t="str">
        <f>VLOOKUP(A148,'ISO3'!$A$1:$B$249,2,FALSE)</f>
        <v>MSR</v>
      </c>
      <c r="C148" t="s">
        <v>568</v>
      </c>
      <c r="D148">
        <f t="shared" si="22"/>
        <v>1</v>
      </c>
      <c r="E148" t="str">
        <f>IF(ISERROR(VLOOKUP(B148,'EU29'!$C$2:$D$30,2,FALSE)),"NA",VLOOKUP(C148,'EU29'!$C$2:$D$30,2,FALSE))</f>
        <v>NA</v>
      </c>
      <c r="F148" t="str">
        <f>IF(ISERROR(VLOOKUP(C148,'EU29'!$C$2:$D$30,2,FALSE)),"NA",VLOOKUP(C148,'EU29'!$C$2:$D$30,2,FALSE))</f>
        <v>NA</v>
      </c>
      <c r="G148">
        <v>3145818098.96</v>
      </c>
      <c r="H148" s="8">
        <v>1094436892.74</v>
      </c>
      <c r="I148" s="8">
        <f t="shared" si="23"/>
        <v>1.1977921121903863E-6</v>
      </c>
      <c r="J148">
        <f>IF(ISERROR(VLOOKUP(B148,BlueCarbon_Bertram!$B$5:$Q$249,16,FALSE)),0,VLOOKUP(B148,BlueCarbon_Bertram!$B$5:$Q$249,16,FALSE)*-1)</f>
        <v>-2.3008365149263998E-3</v>
      </c>
      <c r="K148">
        <f>IF(ISERROR(VLOOKUP(B148,BlueCarbon_Bertram!$B$5:$R$249,17,FALSE)),0,VLOOKUP(B148,BlueCarbon_Bertram!$B$5:$R$249,17,FALSE))</f>
        <v>4.9677152026819996E-4</v>
      </c>
      <c r="L148">
        <f t="shared" si="24"/>
        <v>8.4498158403360042E-4</v>
      </c>
      <c r="M148" s="8">
        <f t="shared" si="25"/>
        <v>1.2019043454202024E-3</v>
      </c>
      <c r="N148" s="8">
        <f t="shared" si="26"/>
        <v>1.4445740555399652E-6</v>
      </c>
      <c r="O148" t="s">
        <v>145</v>
      </c>
      <c r="P148">
        <f t="shared" si="27"/>
        <v>0</v>
      </c>
      <c r="Q148">
        <f t="shared" si="28"/>
        <v>1</v>
      </c>
      <c r="R148">
        <f t="shared" si="29"/>
        <v>0</v>
      </c>
      <c r="S148" s="8">
        <f t="shared" si="30"/>
        <v>0</v>
      </c>
      <c r="T148">
        <f t="shared" si="31"/>
        <v>8.4498158403360042E-4</v>
      </c>
      <c r="U148" s="8">
        <f t="shared" si="32"/>
        <v>1.4445740555399652E-6</v>
      </c>
    </row>
    <row r="149" spans="1:21">
      <c r="A149" t="s">
        <v>146</v>
      </c>
      <c r="B149" t="str">
        <f>VLOOKUP(A149,'ISO3'!$A$1:$B$249,2,FALSE)</f>
        <v>MAR</v>
      </c>
      <c r="C149" t="s">
        <v>455</v>
      </c>
      <c r="D149">
        <f t="shared" si="22"/>
        <v>0</v>
      </c>
      <c r="E149" t="str">
        <f>IF(ISERROR(VLOOKUP(B149,'EU29'!$C$2:$D$30,2,FALSE)),"NA",VLOOKUP(C149,'EU29'!$C$2:$D$30,2,FALSE))</f>
        <v>NA</v>
      </c>
      <c r="F149" t="str">
        <f>IF(ISERROR(VLOOKUP(C149,'EU29'!$C$2:$D$30,2,FALSE)),"NA",VLOOKUP(C149,'EU29'!$C$2:$D$30,2,FALSE))</f>
        <v>NA</v>
      </c>
      <c r="G149">
        <v>1152488723930</v>
      </c>
      <c r="H149" s="8">
        <v>7399101206.6099997</v>
      </c>
      <c r="I149" s="8">
        <f t="shared" si="23"/>
        <v>5.4746698665657555E-5</v>
      </c>
      <c r="J149">
        <f>IF(ISERROR(VLOOKUP(B149,BlueCarbon_Bertram!$B$5:$Q$249,16,FALSE)),0,VLOOKUP(B149,BlueCarbon_Bertram!$B$5:$Q$249,16,FALSE)*-1)</f>
        <v>-1.7900816834405999E-3</v>
      </c>
      <c r="K149">
        <f>IF(ISERROR(VLOOKUP(B149,BlueCarbon_Bertram!$B$5:$R$249,17,FALSE)),0,VLOOKUP(B149,BlueCarbon_Bertram!$B$5:$R$249,17,FALSE))</f>
        <v>2.3661999263869998E-4</v>
      </c>
      <c r="L149">
        <f t="shared" si="24"/>
        <v>1.1506986422465593</v>
      </c>
      <c r="M149" s="8">
        <f t="shared" si="25"/>
        <v>7.4028837412574494E-3</v>
      </c>
      <c r="N149" s="8">
        <f t="shared" si="26"/>
        <v>5.4802687686573893E-5</v>
      </c>
      <c r="O149" t="s">
        <v>146</v>
      </c>
      <c r="P149">
        <f t="shared" si="27"/>
        <v>0</v>
      </c>
      <c r="Q149">
        <f t="shared" si="28"/>
        <v>1</v>
      </c>
      <c r="R149">
        <f t="shared" si="29"/>
        <v>0</v>
      </c>
      <c r="S149" s="8">
        <f t="shared" si="30"/>
        <v>0</v>
      </c>
      <c r="T149">
        <f t="shared" si="31"/>
        <v>1.1506986422465593</v>
      </c>
      <c r="U149" s="8">
        <f t="shared" si="32"/>
        <v>5.4802687686573893E-5</v>
      </c>
    </row>
    <row r="150" spans="1:21">
      <c r="A150" t="s">
        <v>147</v>
      </c>
      <c r="B150" t="str">
        <f>VLOOKUP(A150,'ISO3'!$A$1:$B$249,2,FALSE)</f>
        <v>MOZ</v>
      </c>
      <c r="C150" t="s">
        <v>456</v>
      </c>
      <c r="D150">
        <f t="shared" si="22"/>
        <v>0</v>
      </c>
      <c r="E150" t="str">
        <f>IF(ISERROR(VLOOKUP(B150,'EU29'!$C$2:$D$30,2,FALSE)),"NA",VLOOKUP(C150,'EU29'!$C$2:$D$30,2,FALSE))</f>
        <v>NA</v>
      </c>
      <c r="F150" t="str">
        <f>IF(ISERROR(VLOOKUP(C150,'EU29'!$C$2:$D$30,2,FALSE)),"NA",VLOOKUP(C150,'EU29'!$C$2:$D$30,2,FALSE))</f>
        <v>NA</v>
      </c>
      <c r="G150">
        <v>906838269495</v>
      </c>
      <c r="H150" s="8">
        <v>11189902765.299999</v>
      </c>
      <c r="I150" s="8">
        <f t="shared" si="23"/>
        <v>1.2521392389686856E-4</v>
      </c>
      <c r="J150">
        <f>IF(ISERROR(VLOOKUP(B150,BlueCarbon_Bertram!$B$5:$Q$249,16,FALSE)),0,VLOOKUP(B150,BlueCarbon_Bertram!$B$5:$Q$249,16,FALSE)*-1)</f>
        <v>-0.63490309420811197</v>
      </c>
      <c r="K150">
        <f>IF(ISERROR(VLOOKUP(B150,BlueCarbon_Bertram!$B$5:$R$249,17,FALSE)),0,VLOOKUP(B150,BlueCarbon_Bertram!$B$5:$R$249,17,FALSE))</f>
        <v>7.2808794717091951E-2</v>
      </c>
      <c r="L150">
        <f t="shared" si="24"/>
        <v>0.27193517528688804</v>
      </c>
      <c r="M150" s="8">
        <f t="shared" si="25"/>
        <v>7.3663658014332306E-2</v>
      </c>
      <c r="N150" s="8">
        <f t="shared" si="26"/>
        <v>5.4263345120525042E-3</v>
      </c>
      <c r="O150" t="s">
        <v>147</v>
      </c>
      <c r="P150">
        <f t="shared" si="27"/>
        <v>0</v>
      </c>
      <c r="Q150">
        <f t="shared" si="28"/>
        <v>1</v>
      </c>
      <c r="R150">
        <f t="shared" si="29"/>
        <v>0</v>
      </c>
      <c r="S150" s="8">
        <f t="shared" si="30"/>
        <v>0</v>
      </c>
      <c r="T150">
        <f t="shared" si="31"/>
        <v>0.27193517528688804</v>
      </c>
      <c r="U150" s="8">
        <f t="shared" si="32"/>
        <v>5.4263345120525042E-3</v>
      </c>
    </row>
    <row r="151" spans="1:21">
      <c r="A151" t="s">
        <v>148</v>
      </c>
      <c r="B151" t="str">
        <f>VLOOKUP(A151,'ISO3'!$A$1:$B$249,2,FALSE)</f>
        <v>MMR</v>
      </c>
      <c r="C151" t="s">
        <v>457</v>
      </c>
      <c r="D151">
        <f t="shared" si="22"/>
        <v>0</v>
      </c>
      <c r="E151" t="str">
        <f>IF(ISERROR(VLOOKUP(B151,'EU29'!$C$2:$D$30,2,FALSE)),"NA",VLOOKUP(C151,'EU29'!$C$2:$D$30,2,FALSE))</f>
        <v>NA</v>
      </c>
      <c r="F151" t="str">
        <f>IF(ISERROR(VLOOKUP(C151,'EU29'!$C$2:$D$30,2,FALSE)),"NA",VLOOKUP(C151,'EU29'!$C$2:$D$30,2,FALSE))</f>
        <v>NA</v>
      </c>
      <c r="G151">
        <v>-3912753286250</v>
      </c>
      <c r="H151" s="8">
        <v>5712079052.1700001</v>
      </c>
      <c r="I151" s="8">
        <f t="shared" si="23"/>
        <v>3.262784709823933E-5</v>
      </c>
      <c r="J151">
        <f>IF(ISERROR(VLOOKUP(B151,BlueCarbon_Bertram!$B$5:$Q$249,16,FALSE)),0,VLOOKUP(B151,BlueCarbon_Bertram!$B$5:$Q$249,16,FALSE)*-1)</f>
        <v>-1.40191017934222</v>
      </c>
      <c r="K151">
        <f>IF(ISERROR(VLOOKUP(B151,BlueCarbon_Bertram!$B$5:$R$249,17,FALSE)),0,VLOOKUP(B151,BlueCarbon_Bertram!$B$5:$R$249,17,FALSE))</f>
        <v>0.16181799779792871</v>
      </c>
      <c r="L151">
        <f t="shared" si="24"/>
        <v>-5.3146634655922202</v>
      </c>
      <c r="M151" s="8">
        <f t="shared" si="25"/>
        <v>0.16191878290806383</v>
      </c>
      <c r="N151" s="8">
        <f t="shared" si="26"/>
        <v>2.6217692258428703E-2</v>
      </c>
      <c r="O151" t="s">
        <v>148</v>
      </c>
      <c r="P151">
        <f t="shared" si="27"/>
        <v>1</v>
      </c>
      <c r="Q151">
        <f t="shared" si="28"/>
        <v>0</v>
      </c>
      <c r="R151">
        <f t="shared" si="29"/>
        <v>-5.3146634655922202</v>
      </c>
      <c r="S151" s="8">
        <f t="shared" si="30"/>
        <v>3.262784709823933E-5</v>
      </c>
      <c r="T151">
        <f t="shared" si="31"/>
        <v>0</v>
      </c>
      <c r="U151" s="8">
        <f t="shared" si="32"/>
        <v>0</v>
      </c>
    </row>
    <row r="152" spans="1:21">
      <c r="A152" t="s">
        <v>149</v>
      </c>
      <c r="B152" t="str">
        <f>VLOOKUP(A152,'ISO3'!$A$1:$B$249,2,FALSE)</f>
        <v>NAM</v>
      </c>
      <c r="C152" t="s">
        <v>458</v>
      </c>
      <c r="D152">
        <f t="shared" si="22"/>
        <v>0</v>
      </c>
      <c r="E152" t="str">
        <f>IF(ISERROR(VLOOKUP(B152,'EU29'!$C$2:$D$30,2,FALSE)),"NA",VLOOKUP(C152,'EU29'!$C$2:$D$30,2,FALSE))</f>
        <v>NA</v>
      </c>
      <c r="F152" t="str">
        <f>IF(ISERROR(VLOOKUP(C152,'EU29'!$C$2:$D$30,2,FALSE)),"NA",VLOOKUP(C152,'EU29'!$C$2:$D$30,2,FALSE))</f>
        <v>NA</v>
      </c>
      <c r="G152">
        <v>-43775792981700</v>
      </c>
      <c r="H152" s="8">
        <v>44361411325.099998</v>
      </c>
      <c r="I152" s="8">
        <f t="shared" si="23"/>
        <v>1.9679348147547105E-3</v>
      </c>
      <c r="J152">
        <f>IF(ISERROR(VLOOKUP(B152,BlueCarbon_Bertram!$B$5:$Q$249,16,FALSE)),0,VLOOKUP(B152,BlueCarbon_Bertram!$B$5:$Q$249,16,FALSE)*-1)</f>
        <v>0</v>
      </c>
      <c r="K152">
        <f>IF(ISERROR(VLOOKUP(B152,BlueCarbon_Bertram!$B$5:$R$249,17,FALSE)),0,VLOOKUP(B152,BlueCarbon_Bertram!$B$5:$R$249,17,FALSE))</f>
        <v>0</v>
      </c>
      <c r="L152">
        <f t="shared" si="24"/>
        <v>-43.7757929817</v>
      </c>
      <c r="M152" s="8">
        <f t="shared" si="25"/>
        <v>4.4361411325099999E-2</v>
      </c>
      <c r="N152" s="8">
        <f t="shared" si="26"/>
        <v>1.9679348147547105E-3</v>
      </c>
      <c r="O152" t="s">
        <v>149</v>
      </c>
      <c r="P152">
        <f t="shared" si="27"/>
        <v>1</v>
      </c>
      <c r="Q152">
        <f t="shared" si="28"/>
        <v>0</v>
      </c>
      <c r="R152">
        <f t="shared" si="29"/>
        <v>-43.7757929817</v>
      </c>
      <c r="S152" s="8">
        <f t="shared" si="30"/>
        <v>1.9679348147547105E-3</v>
      </c>
      <c r="T152">
        <f t="shared" si="31"/>
        <v>0</v>
      </c>
      <c r="U152" s="8">
        <f t="shared" si="32"/>
        <v>0</v>
      </c>
    </row>
    <row r="153" spans="1:21">
      <c r="A153" t="s">
        <v>150</v>
      </c>
      <c r="B153" t="str">
        <f>VLOOKUP(A153,'ISO3'!$A$1:$B$249,2,FALSE)</f>
        <v>NRU</v>
      </c>
      <c r="C153" t="s">
        <v>459</v>
      </c>
      <c r="D153">
        <f t="shared" si="22"/>
        <v>0</v>
      </c>
      <c r="E153" t="str">
        <f>IF(ISERROR(VLOOKUP(B153,'EU29'!$C$2:$D$30,2,FALSE)),"NA",VLOOKUP(C153,'EU29'!$C$2:$D$30,2,FALSE))</f>
        <v>NA</v>
      </c>
      <c r="F153" t="str">
        <f>IF(ISERROR(VLOOKUP(C153,'EU29'!$C$2:$D$30,2,FALSE)),"NA",VLOOKUP(C153,'EU29'!$C$2:$D$30,2,FALSE))</f>
        <v>NA</v>
      </c>
      <c r="G153">
        <v>10494448314500</v>
      </c>
      <c r="H153" s="8">
        <v>9118112413.3500004</v>
      </c>
      <c r="I153" s="8">
        <f t="shared" si="23"/>
        <v>8.3139973982487386E-5</v>
      </c>
      <c r="J153">
        <f>IF(ISERROR(VLOOKUP(B153,BlueCarbon_Bertram!$B$5:$Q$249,16,FALSE)),0,VLOOKUP(B153,BlueCarbon_Bertram!$B$5:$Q$249,16,FALSE)*-1)</f>
        <v>-4.8873092855825997E-6</v>
      </c>
      <c r="K153">
        <f>IF(ISERROR(VLOOKUP(B153,BlueCarbon_Bertram!$B$5:$R$249,17,FALSE)),0,VLOOKUP(B153,BlueCarbon_Bertram!$B$5:$R$249,17,FALSE))</f>
        <v>6.4602364119769996E-7</v>
      </c>
      <c r="L153">
        <f t="shared" si="24"/>
        <v>10.494443427190713</v>
      </c>
      <c r="M153" s="8">
        <f t="shared" si="25"/>
        <v>9.11811243623558E-3</v>
      </c>
      <c r="N153" s="8">
        <f t="shared" si="26"/>
        <v>8.313997439983395E-5</v>
      </c>
      <c r="O153" t="s">
        <v>150</v>
      </c>
      <c r="P153">
        <f t="shared" si="27"/>
        <v>0</v>
      </c>
      <c r="Q153">
        <f t="shared" si="28"/>
        <v>1</v>
      </c>
      <c r="R153">
        <f t="shared" si="29"/>
        <v>0</v>
      </c>
      <c r="S153" s="8">
        <f t="shared" si="30"/>
        <v>0</v>
      </c>
      <c r="T153">
        <f t="shared" si="31"/>
        <v>10.494443427190713</v>
      </c>
      <c r="U153" s="8">
        <f t="shared" si="32"/>
        <v>8.313997439983395E-5</v>
      </c>
    </row>
    <row r="154" spans="1:21">
      <c r="A154" t="s">
        <v>151</v>
      </c>
      <c r="B154" t="str">
        <f>VLOOKUP(A154,'ISO3'!$A$1:$B$249,2,FALSE)</f>
        <v>NCL</v>
      </c>
      <c r="C154" t="s">
        <v>464</v>
      </c>
      <c r="D154">
        <f t="shared" si="22"/>
        <v>0</v>
      </c>
      <c r="E154" t="str">
        <f>IF(ISERROR(VLOOKUP(B154,'EU29'!$C$2:$D$30,2,FALSE)),"NA",VLOOKUP(C154,'EU29'!$C$2:$D$30,2,FALSE))</f>
        <v>NA</v>
      </c>
      <c r="F154" t="str">
        <f>IF(ISERROR(VLOOKUP(C154,'EU29'!$C$2:$D$30,2,FALSE)),"NA",VLOOKUP(C154,'EU29'!$C$2:$D$30,2,FALSE))</f>
        <v>NA</v>
      </c>
      <c r="G154">
        <v>-112648031099000</v>
      </c>
      <c r="H154" s="8">
        <v>24847387039.200001</v>
      </c>
      <c r="I154" s="8">
        <f t="shared" si="23"/>
        <v>6.173926426758041E-4</v>
      </c>
      <c r="J154">
        <f>IF(ISERROR(VLOOKUP(B154,BlueCarbon_Bertram!$B$5:$Q$249,16,FALSE)),0,VLOOKUP(B154,BlueCarbon_Bertram!$B$5:$Q$249,16,FALSE)*-1)</f>
        <v>-0.30296038295363398</v>
      </c>
      <c r="K154">
        <f>IF(ISERROR(VLOOKUP(B154,BlueCarbon_Bertram!$B$5:$R$249,17,FALSE)),0,VLOOKUP(B154,BlueCarbon_Bertram!$B$5:$R$249,17,FALSE))</f>
        <v>5.6395875599676522E-2</v>
      </c>
      <c r="L154">
        <f t="shared" si="24"/>
        <v>-112.95099148195362</v>
      </c>
      <c r="M154" s="8">
        <f t="shared" si="25"/>
        <v>6.1627002420448732E-2</v>
      </c>
      <c r="N154" s="8">
        <f t="shared" si="26"/>
        <v>3.7978874273299937E-3</v>
      </c>
      <c r="O154" t="s">
        <v>151</v>
      </c>
      <c r="P154">
        <f t="shared" si="27"/>
        <v>1</v>
      </c>
      <c r="Q154">
        <f t="shared" si="28"/>
        <v>0</v>
      </c>
      <c r="R154">
        <f t="shared" si="29"/>
        <v>-112.95099148195362</v>
      </c>
      <c r="S154" s="8">
        <f t="shared" si="30"/>
        <v>6.173926426758041E-4</v>
      </c>
      <c r="T154">
        <f t="shared" si="31"/>
        <v>0</v>
      </c>
      <c r="U154" s="8">
        <f t="shared" si="32"/>
        <v>0</v>
      </c>
    </row>
    <row r="155" spans="1:21">
      <c r="A155" t="s">
        <v>152</v>
      </c>
      <c r="B155" t="str">
        <f>VLOOKUP(A155,'ISO3'!$A$1:$B$249,2,FALSE)</f>
        <v>NZL</v>
      </c>
      <c r="C155" t="s">
        <v>465</v>
      </c>
      <c r="D155">
        <f t="shared" si="22"/>
        <v>0</v>
      </c>
      <c r="E155" t="str">
        <f>IF(ISERROR(VLOOKUP(B155,'EU29'!$C$2:$D$30,2,FALSE)),"NA",VLOOKUP(C155,'EU29'!$C$2:$D$30,2,FALSE))</f>
        <v>NA</v>
      </c>
      <c r="F155" t="str">
        <f>IF(ISERROR(VLOOKUP(C155,'EU29'!$C$2:$D$30,2,FALSE)),"NA",VLOOKUP(C155,'EU29'!$C$2:$D$30,2,FALSE))</f>
        <v>NA</v>
      </c>
      <c r="G155">
        <v>-194465466587000</v>
      </c>
      <c r="H155" s="8">
        <v>15565729750.1</v>
      </c>
      <c r="I155" s="8">
        <f t="shared" si="23"/>
        <v>2.4229194265314819E-4</v>
      </c>
      <c r="J155">
        <f>IF(ISERROR(VLOOKUP(B155,BlueCarbon_Bertram!$B$5:$Q$249,16,FALSE)),0,VLOOKUP(B155,BlueCarbon_Bertram!$B$5:$Q$249,16,FALSE)*-1)</f>
        <v>-0.10048530869737901</v>
      </c>
      <c r="K155">
        <f>IF(ISERROR(VLOOKUP(B155,BlueCarbon_Bertram!$B$5:$R$249,17,FALSE)),0,VLOOKUP(B155,BlueCarbon_Bertram!$B$5:$R$249,17,FALSE))</f>
        <v>8.0674079840378117E-3</v>
      </c>
      <c r="L155">
        <f t="shared" si="24"/>
        <v>-194.5659518956974</v>
      </c>
      <c r="M155" s="8">
        <f t="shared" si="25"/>
        <v>1.7532113798229387E-2</v>
      </c>
      <c r="N155" s="8">
        <f t="shared" si="26"/>
        <v>3.0737501423406529E-4</v>
      </c>
      <c r="O155" t="s">
        <v>152</v>
      </c>
      <c r="P155">
        <f t="shared" si="27"/>
        <v>1</v>
      </c>
      <c r="Q155">
        <f t="shared" si="28"/>
        <v>0</v>
      </c>
      <c r="R155">
        <f t="shared" si="29"/>
        <v>-194.5659518956974</v>
      </c>
      <c r="S155" s="8">
        <f t="shared" si="30"/>
        <v>2.4229194265314819E-4</v>
      </c>
      <c r="T155">
        <f t="shared" si="31"/>
        <v>0</v>
      </c>
      <c r="U155" s="8">
        <f t="shared" si="32"/>
        <v>0</v>
      </c>
    </row>
    <row r="156" spans="1:21">
      <c r="A156" t="s">
        <v>153</v>
      </c>
      <c r="B156" t="str">
        <f>VLOOKUP(A156,'ISO3'!$A$1:$B$249,2,FALSE)</f>
        <v>NIC</v>
      </c>
      <c r="C156" t="s">
        <v>466</v>
      </c>
      <c r="D156">
        <f t="shared" si="22"/>
        <v>0</v>
      </c>
      <c r="E156" t="str">
        <f>IF(ISERROR(VLOOKUP(B156,'EU29'!$C$2:$D$30,2,FALSE)),"NA",VLOOKUP(C156,'EU29'!$C$2:$D$30,2,FALSE))</f>
        <v>NA</v>
      </c>
      <c r="F156" t="str">
        <f>IF(ISERROR(VLOOKUP(C156,'EU29'!$C$2:$D$30,2,FALSE)),"NA",VLOOKUP(C156,'EU29'!$C$2:$D$30,2,FALSE))</f>
        <v>NA</v>
      </c>
      <c r="G156">
        <v>23224686704600</v>
      </c>
      <c r="H156" s="8">
        <v>43323935975.400002</v>
      </c>
      <c r="I156" s="8">
        <f t="shared" si="23"/>
        <v>1.8769634284005587E-3</v>
      </c>
      <c r="J156">
        <f>IF(ISERROR(VLOOKUP(B156,BlueCarbon_Bertram!$B$5:$Q$249,16,FALSE)),0,VLOOKUP(B156,BlueCarbon_Bertram!$B$5:$Q$249,16,FALSE)*-1)</f>
        <v>-1.1083001266619441</v>
      </c>
      <c r="K156">
        <f>IF(ISERROR(VLOOKUP(B156,BlueCarbon_Bertram!$B$5:$R$249,17,FALSE)),0,VLOOKUP(B156,BlueCarbon_Bertram!$B$5:$R$249,17,FALSE))</f>
        <v>0.21214929444582351</v>
      </c>
      <c r="L156">
        <f t="shared" si="24"/>
        <v>22.116386577938055</v>
      </c>
      <c r="M156" s="8">
        <f t="shared" si="25"/>
        <v>0.21652779628089619</v>
      </c>
      <c r="N156" s="8">
        <f t="shared" si="26"/>
        <v>4.6884286562261283E-2</v>
      </c>
      <c r="O156" t="s">
        <v>153</v>
      </c>
      <c r="P156">
        <f t="shared" si="27"/>
        <v>0</v>
      </c>
      <c r="Q156">
        <f t="shared" si="28"/>
        <v>1</v>
      </c>
      <c r="R156">
        <f t="shared" si="29"/>
        <v>0</v>
      </c>
      <c r="S156" s="8">
        <f t="shared" si="30"/>
        <v>0</v>
      </c>
      <c r="T156">
        <f t="shared" si="31"/>
        <v>22.116386577938055</v>
      </c>
      <c r="U156" s="8">
        <f t="shared" si="32"/>
        <v>4.6884286562261283E-2</v>
      </c>
    </row>
    <row r="157" spans="1:21">
      <c r="A157" t="s">
        <v>154</v>
      </c>
      <c r="B157" t="str">
        <f>VLOOKUP(A157,'ISO3'!$A$1:$B$249,2,FALSE)</f>
        <v>NGA</v>
      </c>
      <c r="C157" t="s">
        <v>469</v>
      </c>
      <c r="D157">
        <f t="shared" si="22"/>
        <v>0</v>
      </c>
      <c r="E157" t="str">
        <f>IF(ISERROR(VLOOKUP(B157,'EU29'!$C$2:$D$30,2,FALSE)),"NA",VLOOKUP(C157,'EU29'!$C$2:$D$30,2,FALSE))</f>
        <v>NA</v>
      </c>
      <c r="F157" t="str">
        <f>IF(ISERROR(VLOOKUP(C157,'EU29'!$C$2:$D$30,2,FALSE)),"NA",VLOOKUP(C157,'EU29'!$C$2:$D$30,2,FALSE))</f>
        <v>NA</v>
      </c>
      <c r="G157">
        <v>3691331994500</v>
      </c>
      <c r="H157" s="8">
        <v>16148360543.200001</v>
      </c>
      <c r="I157" s="8">
        <f t="shared" si="23"/>
        <v>2.6076954823317858E-4</v>
      </c>
      <c r="J157">
        <f>IF(ISERROR(VLOOKUP(B157,BlueCarbon_Bertram!$B$5:$Q$249,16,FALSE)),0,VLOOKUP(B157,BlueCarbon_Bertram!$B$5:$Q$249,16,FALSE)*-1)</f>
        <v>-2.6547708345283003</v>
      </c>
      <c r="K157">
        <f>IF(ISERROR(VLOOKUP(B157,BlueCarbon_Bertram!$B$5:$R$249,17,FALSE)),0,VLOOKUP(B157,BlueCarbon_Bertram!$B$5:$R$249,17,FALSE))</f>
        <v>0.36693011040879053</v>
      </c>
      <c r="L157">
        <f t="shared" si="24"/>
        <v>1.0365611599716997</v>
      </c>
      <c r="M157" s="8">
        <f t="shared" si="25"/>
        <v>0.3672852780507822</v>
      </c>
      <c r="N157" s="8">
        <f t="shared" si="26"/>
        <v>0.1348984754728404</v>
      </c>
      <c r="O157" t="s">
        <v>154</v>
      </c>
      <c r="P157">
        <f t="shared" si="27"/>
        <v>0</v>
      </c>
      <c r="Q157">
        <f t="shared" si="28"/>
        <v>1</v>
      </c>
      <c r="R157">
        <f t="shared" si="29"/>
        <v>0</v>
      </c>
      <c r="S157" s="8">
        <f t="shared" si="30"/>
        <v>0</v>
      </c>
      <c r="T157">
        <f t="shared" si="31"/>
        <v>1.0365611599716997</v>
      </c>
      <c r="U157" s="8">
        <f t="shared" si="32"/>
        <v>0.1348984754728404</v>
      </c>
    </row>
    <row r="158" spans="1:21">
      <c r="A158" t="s">
        <v>155</v>
      </c>
      <c r="B158" t="str">
        <f>VLOOKUP(A158,'ISO3'!$A$1:$B$249,2,FALSE)</f>
        <v>NIU</v>
      </c>
      <c r="C158" t="s">
        <v>470</v>
      </c>
      <c r="D158">
        <f t="shared" si="22"/>
        <v>0</v>
      </c>
      <c r="E158" t="str">
        <f>IF(ISERROR(VLOOKUP(B158,'EU29'!$C$2:$D$30,2,FALSE)),"NA",VLOOKUP(C158,'EU29'!$C$2:$D$30,2,FALSE))</f>
        <v>NA</v>
      </c>
      <c r="F158" t="str">
        <f>IF(ISERROR(VLOOKUP(C158,'EU29'!$C$2:$D$30,2,FALSE)),"NA",VLOOKUP(C158,'EU29'!$C$2:$D$30,2,FALSE))</f>
        <v>NA</v>
      </c>
      <c r="G158">
        <v>-29421447278600</v>
      </c>
      <c r="H158" s="8">
        <v>9484889239.7600002</v>
      </c>
      <c r="I158" s="8">
        <f t="shared" si="23"/>
        <v>8.9963123890515027E-5</v>
      </c>
      <c r="J158">
        <f>IF(ISERROR(VLOOKUP(B158,BlueCarbon_Bertram!$B$5:$Q$249,16,FALSE)),0,VLOOKUP(B158,BlueCarbon_Bertram!$B$5:$Q$249,16,FALSE)*-1)</f>
        <v>0</v>
      </c>
      <c r="K158">
        <f>IF(ISERROR(VLOOKUP(B158,BlueCarbon_Bertram!$B$5:$R$249,17,FALSE)),0,VLOOKUP(B158,BlueCarbon_Bertram!$B$5:$R$249,17,FALSE))</f>
        <v>0</v>
      </c>
      <c r="L158">
        <f t="shared" si="24"/>
        <v>-29.421447278599999</v>
      </c>
      <c r="M158" s="8">
        <f t="shared" si="25"/>
        <v>9.4848892397599999E-3</v>
      </c>
      <c r="N158" s="8">
        <f t="shared" si="26"/>
        <v>8.9963123890515027E-5</v>
      </c>
      <c r="O158" t="s">
        <v>155</v>
      </c>
      <c r="P158">
        <f t="shared" si="27"/>
        <v>1</v>
      </c>
      <c r="Q158">
        <f t="shared" si="28"/>
        <v>0</v>
      </c>
      <c r="R158">
        <f t="shared" si="29"/>
        <v>-29.421447278599999</v>
      </c>
      <c r="S158" s="8">
        <f t="shared" si="30"/>
        <v>8.9963123890515027E-5</v>
      </c>
      <c r="T158">
        <f t="shared" si="31"/>
        <v>0</v>
      </c>
      <c r="U158" s="8">
        <f t="shared" si="32"/>
        <v>0</v>
      </c>
    </row>
    <row r="159" spans="1:21">
      <c r="A159" t="s">
        <v>156</v>
      </c>
      <c r="B159" t="str">
        <f>VLOOKUP(A159,'ISO3'!$A$1:$B$249,2,FALSE)</f>
        <v>NFK</v>
      </c>
      <c r="C159" t="s">
        <v>269</v>
      </c>
      <c r="D159">
        <f t="shared" si="22"/>
        <v>1</v>
      </c>
      <c r="E159" t="str">
        <f>IF(ISERROR(VLOOKUP(B159,'EU29'!$C$2:$D$30,2,FALSE)),"NA",VLOOKUP(C159,'EU29'!$C$2:$D$30,2,FALSE))</f>
        <v>NA</v>
      </c>
      <c r="F159" t="str">
        <f>IF(ISERROR(VLOOKUP(C159,'EU29'!$C$2:$D$30,2,FALSE)),"NA",VLOOKUP(C159,'EU29'!$C$2:$D$30,2,FALSE))</f>
        <v>NA</v>
      </c>
      <c r="G159">
        <v>-17009592513600</v>
      </c>
      <c r="H159" s="8">
        <v>8610180805.6800003</v>
      </c>
      <c r="I159" s="8">
        <f t="shared" si="23"/>
        <v>7.4135213506500302E-5</v>
      </c>
      <c r="J159">
        <f>IF(ISERROR(VLOOKUP(B159,BlueCarbon_Bertram!$B$5:$Q$249,16,FALSE)),0,VLOOKUP(B159,BlueCarbon_Bertram!$B$5:$Q$249,16,FALSE)*-1)</f>
        <v>0</v>
      </c>
      <c r="K159">
        <f>IF(ISERROR(VLOOKUP(B159,BlueCarbon_Bertram!$B$5:$R$249,17,FALSE)),0,VLOOKUP(B159,BlueCarbon_Bertram!$B$5:$R$249,17,FALSE))</f>
        <v>0</v>
      </c>
      <c r="L159">
        <f t="shared" si="24"/>
        <v>-17.009592513600001</v>
      </c>
      <c r="M159" s="8">
        <f t="shared" si="25"/>
        <v>8.6101808056800004E-3</v>
      </c>
      <c r="N159" s="8">
        <f t="shared" si="26"/>
        <v>7.4135213506500302E-5</v>
      </c>
      <c r="O159" t="s">
        <v>156</v>
      </c>
      <c r="P159">
        <f t="shared" si="27"/>
        <v>1</v>
      </c>
      <c r="Q159">
        <f t="shared" si="28"/>
        <v>0</v>
      </c>
      <c r="R159">
        <f t="shared" si="29"/>
        <v>-17.009592513600001</v>
      </c>
      <c r="S159" s="8">
        <f t="shared" si="30"/>
        <v>7.4135213506500302E-5</v>
      </c>
      <c r="T159">
        <f t="shared" si="31"/>
        <v>0</v>
      </c>
      <c r="U159" s="8">
        <f t="shared" si="32"/>
        <v>0</v>
      </c>
    </row>
    <row r="160" spans="1:21">
      <c r="A160" t="s">
        <v>157</v>
      </c>
      <c r="B160" t="str">
        <f>VLOOKUP(A160,'ISO3'!$A$1:$B$249,2,FALSE)</f>
        <v>PRK</v>
      </c>
      <c r="C160" t="s">
        <v>411</v>
      </c>
      <c r="D160">
        <f t="shared" si="22"/>
        <v>0</v>
      </c>
      <c r="E160" t="str">
        <f>IF(ISERROR(VLOOKUP(B160,'EU29'!$C$2:$D$30,2,FALSE)),"NA",VLOOKUP(C160,'EU29'!$C$2:$D$30,2,FALSE))</f>
        <v>NA</v>
      </c>
      <c r="F160" t="str">
        <f>IF(ISERROR(VLOOKUP(C160,'EU29'!$C$2:$D$30,2,FALSE)),"NA",VLOOKUP(C160,'EU29'!$C$2:$D$30,2,FALSE))</f>
        <v>NA</v>
      </c>
      <c r="G160">
        <v>-10288223225100</v>
      </c>
      <c r="H160" s="8">
        <v>40394885978.099998</v>
      </c>
      <c r="I160" s="8">
        <f t="shared" si="23"/>
        <v>1.6317468131836995E-3</v>
      </c>
      <c r="J160">
        <f>IF(ISERROR(VLOOKUP(B160,BlueCarbon_Bertram!$B$5:$Q$249,16,FALSE)),0,VLOOKUP(B160,BlueCarbon_Bertram!$B$5:$Q$249,16,FALSE)*-1)</f>
        <v>0</v>
      </c>
      <c r="K160">
        <f>IF(ISERROR(VLOOKUP(B160,BlueCarbon_Bertram!$B$5:$R$249,17,FALSE)),0,VLOOKUP(B160,BlueCarbon_Bertram!$B$5:$R$249,17,FALSE))</f>
        <v>0</v>
      </c>
      <c r="L160">
        <f t="shared" si="24"/>
        <v>-10.288223225099999</v>
      </c>
      <c r="M160" s="8">
        <f t="shared" si="25"/>
        <v>4.0394885978099995E-2</v>
      </c>
      <c r="N160" s="8">
        <f t="shared" si="26"/>
        <v>1.6317468131836995E-3</v>
      </c>
      <c r="O160" t="s">
        <v>157</v>
      </c>
      <c r="P160">
        <f t="shared" si="27"/>
        <v>1</v>
      </c>
      <c r="Q160">
        <f t="shared" si="28"/>
        <v>0</v>
      </c>
      <c r="R160">
        <f t="shared" si="29"/>
        <v>-10.288223225099999</v>
      </c>
      <c r="S160" s="8">
        <f t="shared" si="30"/>
        <v>1.6317468131836995E-3</v>
      </c>
      <c r="T160">
        <f t="shared" si="31"/>
        <v>0</v>
      </c>
      <c r="U160" s="8">
        <f t="shared" si="32"/>
        <v>0</v>
      </c>
    </row>
    <row r="161" spans="1:21">
      <c r="A161" t="s">
        <v>158</v>
      </c>
      <c r="B161" t="str">
        <f>VLOOKUP(A161,'ISO3'!$A$1:$B$249,2,FALSE)</f>
        <v>MNP</v>
      </c>
      <c r="C161" t="s">
        <v>472</v>
      </c>
      <c r="D161">
        <f t="shared" si="22"/>
        <v>0</v>
      </c>
      <c r="E161" t="str">
        <f>IF(ISERROR(VLOOKUP(B161,'EU29'!$C$2:$D$30,2,FALSE)),"NA",VLOOKUP(C161,'EU29'!$C$2:$D$30,2,FALSE))</f>
        <v>NA</v>
      </c>
      <c r="F161" t="str">
        <f>IF(ISERROR(VLOOKUP(C161,'EU29'!$C$2:$D$30,2,FALSE)),"NA",VLOOKUP(C161,'EU29'!$C$2:$D$30,2,FALSE))</f>
        <v>NA</v>
      </c>
      <c r="G161">
        <v>-23402653473400</v>
      </c>
      <c r="H161" s="8">
        <v>7469618974.7700005</v>
      </c>
      <c r="I161" s="8">
        <f t="shared" si="23"/>
        <v>5.5795207628244035E-5</v>
      </c>
      <c r="J161">
        <f>IF(ISERROR(VLOOKUP(B161,BlueCarbon_Bertram!$B$5:$Q$249,16,FALSE)),0,VLOOKUP(B161,BlueCarbon_Bertram!$B$5:$Q$249,16,FALSE)*-1)</f>
        <v>0</v>
      </c>
      <c r="K161">
        <f>IF(ISERROR(VLOOKUP(B161,BlueCarbon_Bertram!$B$5:$R$249,17,FALSE)),0,VLOOKUP(B161,BlueCarbon_Bertram!$B$5:$R$249,17,FALSE))</f>
        <v>0</v>
      </c>
      <c r="L161">
        <f t="shared" si="24"/>
        <v>-23.402653473400001</v>
      </c>
      <c r="M161" s="8">
        <f t="shared" si="25"/>
        <v>7.4696189747700007E-3</v>
      </c>
      <c r="N161" s="8">
        <f t="shared" si="26"/>
        <v>5.5795207628244035E-5</v>
      </c>
      <c r="O161" t="s">
        <v>158</v>
      </c>
      <c r="P161">
        <f t="shared" si="27"/>
        <v>1</v>
      </c>
      <c r="Q161">
        <f t="shared" si="28"/>
        <v>0</v>
      </c>
      <c r="R161">
        <f t="shared" si="29"/>
        <v>-23.402653473400001</v>
      </c>
      <c r="S161" s="8">
        <f t="shared" si="30"/>
        <v>5.5795207628244035E-5</v>
      </c>
      <c r="T161">
        <f t="shared" si="31"/>
        <v>0</v>
      </c>
      <c r="U161" s="8">
        <f t="shared" si="32"/>
        <v>0</v>
      </c>
    </row>
    <row r="162" spans="1:21">
      <c r="A162" t="s">
        <v>159</v>
      </c>
      <c r="B162" t="s">
        <v>597</v>
      </c>
      <c r="C162" t="s">
        <v>597</v>
      </c>
      <c r="D162">
        <f t="shared" si="22"/>
        <v>0</v>
      </c>
      <c r="E162" t="str">
        <f>IF(ISERROR(VLOOKUP(B162,'EU29'!$C$2:$D$30,2,FALSE)),"NA",VLOOKUP(C162,'EU29'!$C$2:$D$30,2,FALSE))</f>
        <v>NA</v>
      </c>
      <c r="F162" t="str">
        <f>IF(ISERROR(VLOOKUP(C162,'EU29'!$C$2:$D$30,2,FALSE)),"NA",VLOOKUP(C162,'EU29'!$C$2:$D$30,2,FALSE))</f>
        <v>NA</v>
      </c>
      <c r="G162">
        <v>0</v>
      </c>
      <c r="H162" s="8">
        <v>0</v>
      </c>
      <c r="I162" s="8">
        <f t="shared" si="23"/>
        <v>0</v>
      </c>
      <c r="J162">
        <f>IF(ISERROR(VLOOKUP(B162,BlueCarbon_Bertram!$B$5:$Q$249,16,FALSE)),0,VLOOKUP(B162,BlueCarbon_Bertram!$B$5:$Q$249,16,FALSE)*-1)</f>
        <v>0</v>
      </c>
      <c r="K162">
        <f>IF(ISERROR(VLOOKUP(B162,BlueCarbon_Bertram!$B$5:$R$249,17,FALSE)),0,VLOOKUP(B162,BlueCarbon_Bertram!$B$5:$R$249,17,FALSE))</f>
        <v>0</v>
      </c>
      <c r="L162">
        <f t="shared" si="24"/>
        <v>0</v>
      </c>
      <c r="M162" s="8">
        <f t="shared" si="25"/>
        <v>0</v>
      </c>
      <c r="N162" s="8">
        <f t="shared" si="26"/>
        <v>0</v>
      </c>
      <c r="O162" t="s">
        <v>159</v>
      </c>
      <c r="P162">
        <f t="shared" si="27"/>
        <v>0</v>
      </c>
      <c r="Q162">
        <f t="shared" si="28"/>
        <v>1</v>
      </c>
      <c r="R162">
        <f t="shared" si="29"/>
        <v>0</v>
      </c>
      <c r="S162" s="8">
        <f t="shared" si="30"/>
        <v>0</v>
      </c>
      <c r="T162">
        <f t="shared" si="31"/>
        <v>0</v>
      </c>
      <c r="U162" s="8">
        <f t="shared" si="32"/>
        <v>0</v>
      </c>
    </row>
    <row r="163" spans="1:21" ht="15.75" thickBot="1">
      <c r="A163" t="s">
        <v>160</v>
      </c>
      <c r="B163" t="str">
        <f>VLOOKUP(A163,'ISO3'!$A$1:$B$249,2,FALSE)</f>
        <v>OMN</v>
      </c>
      <c r="C163" t="s">
        <v>474</v>
      </c>
      <c r="D163">
        <f t="shared" si="22"/>
        <v>0</v>
      </c>
      <c r="E163" t="str">
        <f>IF(ISERROR(VLOOKUP(B163,'EU29'!$C$2:$D$30,2,FALSE)),"NA",VLOOKUP(C163,'EU29'!$C$2:$D$30,2,FALSE))</f>
        <v>NA</v>
      </c>
      <c r="F163" t="str">
        <f>IF(ISERROR(VLOOKUP(C163,'EU29'!$C$2:$D$30,2,FALSE)),"NA",VLOOKUP(C163,'EU29'!$C$2:$D$30,2,FALSE))</f>
        <v>NA</v>
      </c>
      <c r="G163">
        <v>68369288723600</v>
      </c>
      <c r="H163" s="8">
        <v>62142983831.5</v>
      </c>
      <c r="I163" s="8">
        <f t="shared" si="23"/>
        <v>3.8617504394820703E-3</v>
      </c>
      <c r="J163">
        <f>IF(ISERROR(VLOOKUP(B163,BlueCarbon_Bertram!$B$5:$Q$249,16,FALSE)),0,VLOOKUP(B163,BlueCarbon_Bertram!$B$5:$Q$249,16,FALSE)*-1)</f>
        <v>-3.9845418898811998E-4</v>
      </c>
      <c r="K163">
        <f>IF(ISERROR(VLOOKUP(B163,BlueCarbon_Bertram!$B$5:$R$249,17,FALSE)),0,VLOOKUP(B163,BlueCarbon_Bertram!$B$5:$R$249,17,FALSE))</f>
        <v>5.2669231877739998E-5</v>
      </c>
      <c r="L163">
        <f t="shared" si="24"/>
        <v>68.368890269411011</v>
      </c>
      <c r="M163" s="8">
        <f t="shared" si="25"/>
        <v>6.2143006151376814E-2</v>
      </c>
      <c r="N163" s="8">
        <f t="shared" si="26"/>
        <v>3.8617532135300568E-3</v>
      </c>
      <c r="O163" t="s">
        <v>160</v>
      </c>
      <c r="P163">
        <f t="shared" si="27"/>
        <v>0</v>
      </c>
      <c r="Q163">
        <f t="shared" si="28"/>
        <v>1</v>
      </c>
      <c r="R163">
        <f t="shared" si="29"/>
        <v>0</v>
      </c>
      <c r="S163" s="8">
        <f t="shared" si="30"/>
        <v>0</v>
      </c>
      <c r="T163">
        <f t="shared" si="31"/>
        <v>68.368890269411011</v>
      </c>
      <c r="U163" s="8">
        <f t="shared" si="32"/>
        <v>3.8617532135300568E-3</v>
      </c>
    </row>
    <row r="164" spans="1:21" ht="15.75" thickBot="1">
      <c r="A164" t="s">
        <v>161</v>
      </c>
      <c r="B164" s="1" t="s">
        <v>355</v>
      </c>
      <c r="C164" t="s">
        <v>568</v>
      </c>
      <c r="D164">
        <f t="shared" si="22"/>
        <v>1</v>
      </c>
      <c r="E164" t="str">
        <f>IF(ISERROR(VLOOKUP(B164,'EU29'!$C$2:$D$30,2,FALSE)),"NA",VLOOKUP(C164,'EU29'!$C$2:$D$30,2,FALSE))</f>
        <v>NA</v>
      </c>
      <c r="F164" t="str">
        <f>IF(ISERROR(VLOOKUP(C164,'EU29'!$C$2:$D$30,2,FALSE)),"NA",VLOOKUP(C164,'EU29'!$C$2:$D$30,2,FALSE))</f>
        <v>NA</v>
      </c>
      <c r="G164">
        <v>-52957334690000</v>
      </c>
      <c r="H164" s="8">
        <v>28077479803.200001</v>
      </c>
      <c r="I164" s="8">
        <f t="shared" si="23"/>
        <v>7.8834487209910405E-4</v>
      </c>
      <c r="J164">
        <f>IF(ISERROR(VLOOKUP(B164,BlueCarbon_Bertram!$B$5:$Q$249,16,FALSE)),0,VLOOKUP(B164,BlueCarbon_Bertram!$B$5:$Q$249,16,FALSE)*-1)</f>
        <v>0</v>
      </c>
      <c r="K164">
        <f>IF(ISERROR(VLOOKUP(B164,BlueCarbon_Bertram!$B$5:$R$249,17,FALSE)),0,VLOOKUP(B164,BlueCarbon_Bertram!$B$5:$R$249,17,FALSE))</f>
        <v>0</v>
      </c>
      <c r="L164">
        <f t="shared" si="24"/>
        <v>-52.957334690000003</v>
      </c>
      <c r="M164" s="8">
        <f t="shared" si="25"/>
        <v>2.8077479803200002E-2</v>
      </c>
      <c r="N164" s="8">
        <f t="shared" si="26"/>
        <v>7.8834487209910405E-4</v>
      </c>
      <c r="O164" t="s">
        <v>161</v>
      </c>
      <c r="P164">
        <f t="shared" si="27"/>
        <v>1</v>
      </c>
      <c r="Q164">
        <f t="shared" si="28"/>
        <v>0</v>
      </c>
      <c r="R164">
        <f t="shared" si="29"/>
        <v>-52.957334690000003</v>
      </c>
      <c r="S164" s="8">
        <f t="shared" si="30"/>
        <v>7.8834487209910405E-4</v>
      </c>
      <c r="T164">
        <f t="shared" si="31"/>
        <v>0</v>
      </c>
      <c r="U164" s="8">
        <f t="shared" si="32"/>
        <v>0</v>
      </c>
    </row>
    <row r="165" spans="1:21">
      <c r="A165" t="s">
        <v>162</v>
      </c>
      <c r="B165" t="s">
        <v>597</v>
      </c>
      <c r="C165" t="s">
        <v>360</v>
      </c>
      <c r="D165">
        <f t="shared" si="22"/>
        <v>1</v>
      </c>
      <c r="E165" t="str">
        <f>IF(ISERROR(VLOOKUP(B165,'EU29'!$C$2:$D$30,2,FALSE)),"NA",VLOOKUP(C165,'EU29'!$C$2:$D$30,2,FALSE))</f>
        <v>NA</v>
      </c>
      <c r="F165" t="str">
        <f>IF(ISERROR(VLOOKUP(C165,'EU29'!$C$2:$D$30,2,FALSE)),"NA",VLOOKUP(C165,'EU29'!$C$2:$D$30,2,FALSE))</f>
        <v>EU</v>
      </c>
      <c r="G165">
        <v>1368401526470</v>
      </c>
      <c r="H165" s="8">
        <v>5584917559.5799999</v>
      </c>
      <c r="I165" s="8">
        <f t="shared" si="23"/>
        <v>3.1191304147305018E-5</v>
      </c>
      <c r="J165">
        <f>IF(ISERROR(VLOOKUP(B165,BlueCarbon_Bertram!$B$5:$Q$249,16,FALSE)),0,VLOOKUP(B165,BlueCarbon_Bertram!$B$5:$Q$249,16,FALSE)*-1)</f>
        <v>0</v>
      </c>
      <c r="K165">
        <f>IF(ISERROR(VLOOKUP(B165,BlueCarbon_Bertram!$B$5:$R$249,17,FALSE)),0,VLOOKUP(B165,BlueCarbon_Bertram!$B$5:$R$249,17,FALSE))</f>
        <v>0</v>
      </c>
      <c r="L165">
        <f t="shared" si="24"/>
        <v>1.36840152647</v>
      </c>
      <c r="M165" s="8">
        <f t="shared" si="25"/>
        <v>5.5849175595799995E-3</v>
      </c>
      <c r="N165" s="8">
        <f t="shared" si="26"/>
        <v>3.1191304147305018E-5</v>
      </c>
      <c r="O165" t="s">
        <v>162</v>
      </c>
      <c r="P165">
        <f t="shared" si="27"/>
        <v>0</v>
      </c>
      <c r="Q165">
        <f t="shared" si="28"/>
        <v>1</v>
      </c>
      <c r="R165">
        <f t="shared" si="29"/>
        <v>0</v>
      </c>
      <c r="S165" s="8">
        <f t="shared" si="30"/>
        <v>0</v>
      </c>
      <c r="T165">
        <f t="shared" si="31"/>
        <v>1.36840152647</v>
      </c>
      <c r="U165" s="8">
        <f t="shared" si="32"/>
        <v>3.1191304147305018E-5</v>
      </c>
    </row>
    <row r="166" spans="1:21">
      <c r="A166" t="s">
        <v>163</v>
      </c>
      <c r="B166" t="s">
        <v>597</v>
      </c>
      <c r="C166" t="s">
        <v>360</v>
      </c>
      <c r="D166">
        <f t="shared" si="22"/>
        <v>1</v>
      </c>
      <c r="E166" t="str">
        <f>IF(ISERROR(VLOOKUP(B166,'EU29'!$C$2:$D$30,2,FALSE)),"NA",VLOOKUP(C166,'EU29'!$C$2:$D$30,2,FALSE))</f>
        <v>NA</v>
      </c>
      <c r="F166" t="str">
        <f>IF(ISERROR(VLOOKUP(C166,'EU29'!$C$2:$D$30,2,FALSE)),"NA",VLOOKUP(C166,'EU29'!$C$2:$D$30,2,FALSE))</f>
        <v>EU</v>
      </c>
      <c r="G166">
        <v>-35676702532900</v>
      </c>
      <c r="H166" s="8">
        <v>12573443946.5</v>
      </c>
      <c r="I166" s="8">
        <f t="shared" si="23"/>
        <v>1.580914926757775E-4</v>
      </c>
      <c r="J166">
        <f>IF(ISERROR(VLOOKUP(B166,BlueCarbon_Bertram!$B$5:$Q$249,16,FALSE)),0,VLOOKUP(B166,BlueCarbon_Bertram!$B$5:$Q$249,16,FALSE)*-1)</f>
        <v>0</v>
      </c>
      <c r="K166">
        <f>IF(ISERROR(VLOOKUP(B166,BlueCarbon_Bertram!$B$5:$R$249,17,FALSE)),0,VLOOKUP(B166,BlueCarbon_Bertram!$B$5:$R$249,17,FALSE))</f>
        <v>0</v>
      </c>
      <c r="L166">
        <f t="shared" si="24"/>
        <v>-35.676702532900002</v>
      </c>
      <c r="M166" s="8">
        <f t="shared" si="25"/>
        <v>1.25734439465E-2</v>
      </c>
      <c r="N166" s="8">
        <f t="shared" si="26"/>
        <v>1.580914926757775E-4</v>
      </c>
      <c r="O166" t="s">
        <v>163</v>
      </c>
      <c r="P166">
        <f t="shared" si="27"/>
        <v>1</v>
      </c>
      <c r="Q166">
        <f t="shared" si="28"/>
        <v>0</v>
      </c>
      <c r="R166">
        <f t="shared" si="29"/>
        <v>-35.676702532900002</v>
      </c>
      <c r="S166" s="8">
        <f t="shared" si="30"/>
        <v>1.580914926757775E-4</v>
      </c>
      <c r="T166">
        <f t="shared" si="31"/>
        <v>0</v>
      </c>
      <c r="U166" s="8">
        <f t="shared" si="32"/>
        <v>0</v>
      </c>
    </row>
    <row r="167" spans="1:21">
      <c r="A167" t="s">
        <v>164</v>
      </c>
      <c r="B167" t="s">
        <v>597</v>
      </c>
      <c r="C167" t="s">
        <v>494</v>
      </c>
      <c r="D167">
        <v>0</v>
      </c>
      <c r="E167" t="str">
        <f>IF(ISERROR(VLOOKUP(B167,'EU29'!$C$2:$D$30,2,FALSE)),"NA",VLOOKUP(C167,'EU29'!$C$2:$D$30,2,FALSE))</f>
        <v>NA</v>
      </c>
      <c r="F167" t="str">
        <f>IF(ISERROR(VLOOKUP(C167,'EU29'!$C$2:$D$30,2,FALSE)),"NA",VLOOKUP(C167,'EU29'!$C$2:$D$30,2,FALSE))</f>
        <v>NA</v>
      </c>
      <c r="G167">
        <v>-6420045884390</v>
      </c>
      <c r="H167" s="8">
        <v>17834324698.5</v>
      </c>
      <c r="I167" s="8">
        <f t="shared" si="23"/>
        <v>3.180631374515271E-4</v>
      </c>
      <c r="J167">
        <f>IF(ISERROR(VLOOKUP(B167,BlueCarbon_Bertram!$B$5:$Q$249,16,FALSE)),0,VLOOKUP(B167,BlueCarbon_Bertram!$B$5:$Q$249,16,FALSE)*-1)</f>
        <v>0</v>
      </c>
      <c r="K167">
        <f>IF(ISERROR(VLOOKUP(B167,BlueCarbon_Bertram!$B$5:$R$249,17,FALSE)),0,VLOOKUP(B167,BlueCarbon_Bertram!$B$5:$R$249,17,FALSE))</f>
        <v>0</v>
      </c>
      <c r="L167">
        <f t="shared" si="24"/>
        <v>-6.4200458843900003</v>
      </c>
      <c r="M167" s="8">
        <f t="shared" si="25"/>
        <v>1.78343246985E-2</v>
      </c>
      <c r="N167" s="8">
        <f t="shared" si="26"/>
        <v>3.180631374515271E-4</v>
      </c>
      <c r="O167" t="s">
        <v>164</v>
      </c>
      <c r="P167">
        <f t="shared" si="27"/>
        <v>1</v>
      </c>
      <c r="Q167">
        <f t="shared" si="28"/>
        <v>0</v>
      </c>
      <c r="R167">
        <f t="shared" si="29"/>
        <v>-6.4200458843900003</v>
      </c>
      <c r="S167" s="8">
        <f t="shared" si="30"/>
        <v>3.180631374515271E-4</v>
      </c>
      <c r="T167">
        <f t="shared" si="31"/>
        <v>0</v>
      </c>
      <c r="U167" s="8">
        <f t="shared" si="32"/>
        <v>0</v>
      </c>
    </row>
    <row r="168" spans="1:21">
      <c r="A168" t="s">
        <v>165</v>
      </c>
      <c r="B168" t="s">
        <v>597</v>
      </c>
      <c r="C168" t="s">
        <v>360</v>
      </c>
      <c r="D168">
        <f t="shared" si="22"/>
        <v>1</v>
      </c>
      <c r="E168" t="str">
        <f>IF(ISERROR(VLOOKUP(B168,'EU29'!$C$2:$D$30,2,FALSE)),"NA",VLOOKUP(C168,'EU29'!$C$2:$D$30,2,FALSE))</f>
        <v>NA</v>
      </c>
      <c r="F168" t="str">
        <f>IF(ISERROR(VLOOKUP(C168,'EU29'!$C$2:$D$30,2,FALSE)),"NA",VLOOKUP(C168,'EU29'!$C$2:$D$30,2,FALSE))</f>
        <v>EU</v>
      </c>
      <c r="G168">
        <v>-18374094729900</v>
      </c>
      <c r="H168" s="8">
        <v>17355123408.700001</v>
      </c>
      <c r="I168" s="8">
        <f t="shared" si="23"/>
        <v>3.0120030853120672E-4</v>
      </c>
      <c r="J168">
        <f>IF(ISERROR(VLOOKUP(B168,BlueCarbon_Bertram!$B$5:$Q$249,16,FALSE)),0,VLOOKUP(B168,BlueCarbon_Bertram!$B$5:$Q$249,16,FALSE)*-1)</f>
        <v>0</v>
      </c>
      <c r="K168">
        <f>IF(ISERROR(VLOOKUP(B168,BlueCarbon_Bertram!$B$5:$R$249,17,FALSE)),0,VLOOKUP(B168,BlueCarbon_Bertram!$B$5:$R$249,17,FALSE))</f>
        <v>0</v>
      </c>
      <c r="L168">
        <f t="shared" si="24"/>
        <v>-18.374094729900001</v>
      </c>
      <c r="M168" s="8">
        <f t="shared" si="25"/>
        <v>1.7355123408700001E-2</v>
      </c>
      <c r="N168" s="8">
        <f t="shared" si="26"/>
        <v>3.0120030853120672E-4</v>
      </c>
      <c r="O168" t="s">
        <v>165</v>
      </c>
      <c r="P168">
        <f t="shared" si="27"/>
        <v>1</v>
      </c>
      <c r="Q168">
        <f t="shared" si="28"/>
        <v>0</v>
      </c>
      <c r="R168">
        <f t="shared" si="29"/>
        <v>-18.374094729900001</v>
      </c>
      <c r="S168" s="8">
        <f t="shared" si="30"/>
        <v>3.0120030853120672E-4</v>
      </c>
      <c r="T168">
        <f t="shared" si="31"/>
        <v>0</v>
      </c>
      <c r="U168" s="8">
        <f t="shared" si="32"/>
        <v>0</v>
      </c>
    </row>
    <row r="169" spans="1:21">
      <c r="A169" t="s">
        <v>166</v>
      </c>
      <c r="B169" t="str">
        <f>VLOOKUP(A169,'ISO3'!$A$1:$B$249,2,FALSE)</f>
        <v>MYT</v>
      </c>
      <c r="C169" t="s">
        <v>360</v>
      </c>
      <c r="D169">
        <f t="shared" si="22"/>
        <v>1</v>
      </c>
      <c r="E169" t="str">
        <f>IF(ISERROR(VLOOKUP(B169,'EU29'!$C$2:$D$30,2,FALSE)),"NA",VLOOKUP(C169,'EU29'!$C$2:$D$30,2,FALSE))</f>
        <v>NA</v>
      </c>
      <c r="F169" t="str">
        <f>IF(ISERROR(VLOOKUP(C169,'EU29'!$C$2:$D$30,2,FALSE)),"NA",VLOOKUP(C169,'EU29'!$C$2:$D$30,2,FALSE))</f>
        <v>EU</v>
      </c>
      <c r="G169">
        <v>1227865017880</v>
      </c>
      <c r="H169" s="8">
        <v>6104279724.6700001</v>
      </c>
      <c r="I169" s="8">
        <f t="shared" si="23"/>
        <v>3.7262230957017254E-5</v>
      </c>
      <c r="J169">
        <f>IF(ISERROR(VLOOKUP(B169,BlueCarbon_Bertram!$B$5:$Q$249,16,FALSE)),0,VLOOKUP(B169,BlueCarbon_Bertram!$B$5:$Q$249,16,FALSE)*-1)</f>
        <v>-0.26374006361523145</v>
      </c>
      <c r="K169">
        <f>IF(ISERROR(VLOOKUP(B169,BlueCarbon_Bertram!$B$5:$R$249,17,FALSE)),0,VLOOKUP(B169,BlueCarbon_Bertram!$B$5:$R$249,17,FALSE))</f>
        <v>5.675030596983964E-2</v>
      </c>
      <c r="L169">
        <f t="shared" si="24"/>
        <v>0.96412495426476852</v>
      </c>
      <c r="M169" s="8">
        <f t="shared" si="25"/>
        <v>5.7077661642953047E-2</v>
      </c>
      <c r="N169" s="8">
        <f t="shared" si="26"/>
        <v>3.2578594586274334E-3</v>
      </c>
      <c r="O169" t="s">
        <v>166</v>
      </c>
      <c r="P169">
        <f t="shared" si="27"/>
        <v>0</v>
      </c>
      <c r="Q169">
        <f t="shared" si="28"/>
        <v>1</v>
      </c>
      <c r="R169">
        <f t="shared" si="29"/>
        <v>0</v>
      </c>
      <c r="S169" s="8">
        <f t="shared" si="30"/>
        <v>0</v>
      </c>
      <c r="T169">
        <f t="shared" si="31"/>
        <v>0.96412495426476852</v>
      </c>
      <c r="U169" s="8">
        <f t="shared" si="32"/>
        <v>3.2578594586274334E-3</v>
      </c>
    </row>
    <row r="170" spans="1:21">
      <c r="A170" t="s">
        <v>167</v>
      </c>
      <c r="B170" t="s">
        <v>597</v>
      </c>
      <c r="C170" t="s">
        <v>597</v>
      </c>
      <c r="D170">
        <f t="shared" si="22"/>
        <v>0</v>
      </c>
      <c r="E170" t="str">
        <f>IF(ISERROR(VLOOKUP(B170,'EU29'!$C$2:$D$30,2,FALSE)),"NA",VLOOKUP(C170,'EU29'!$C$2:$D$30,2,FALSE))</f>
        <v>NA</v>
      </c>
      <c r="F170" t="str">
        <f>IF(ISERROR(VLOOKUP(C170,'EU29'!$C$2:$D$30,2,FALSE)),"NA",VLOOKUP(C170,'EU29'!$C$2:$D$30,2,FALSE))</f>
        <v>NA</v>
      </c>
      <c r="G170">
        <v>908934469160</v>
      </c>
      <c r="H170" s="8">
        <v>30359882209.200001</v>
      </c>
      <c r="I170" s="8">
        <f t="shared" si="23"/>
        <v>9.217224477564988E-4</v>
      </c>
      <c r="J170">
        <f>IF(ISERROR(VLOOKUP(B170,BlueCarbon_Bertram!$B$5:$Q$249,16,FALSE)),0,VLOOKUP(B170,BlueCarbon_Bertram!$B$5:$Q$249,16,FALSE)*-1)</f>
        <v>0</v>
      </c>
      <c r="K170">
        <f>IF(ISERROR(VLOOKUP(B170,BlueCarbon_Bertram!$B$5:$R$249,17,FALSE)),0,VLOOKUP(B170,BlueCarbon_Bertram!$B$5:$R$249,17,FALSE))</f>
        <v>0</v>
      </c>
      <c r="L170">
        <f t="shared" si="24"/>
        <v>0.90893446915999998</v>
      </c>
      <c r="M170" s="8">
        <f t="shared" si="25"/>
        <v>3.0359882209200002E-2</v>
      </c>
      <c r="N170" s="8">
        <f t="shared" si="26"/>
        <v>9.217224477564988E-4</v>
      </c>
      <c r="O170" t="s">
        <v>167</v>
      </c>
      <c r="P170">
        <f t="shared" si="27"/>
        <v>0</v>
      </c>
      <c r="Q170">
        <f t="shared" si="28"/>
        <v>1</v>
      </c>
      <c r="R170">
        <f t="shared" si="29"/>
        <v>0</v>
      </c>
      <c r="S170" s="8">
        <f t="shared" si="30"/>
        <v>0</v>
      </c>
      <c r="T170">
        <f t="shared" si="31"/>
        <v>0.90893446915999998</v>
      </c>
      <c r="U170" s="8">
        <f t="shared" si="32"/>
        <v>9.217224477564988E-4</v>
      </c>
    </row>
    <row r="171" spans="1:21">
      <c r="A171" t="s">
        <v>168</v>
      </c>
      <c r="B171" t="str">
        <f>VLOOKUP(A171,'ISO3'!$A$1:$B$249,2,FALSE)</f>
        <v>QAT</v>
      </c>
      <c r="C171" t="s">
        <v>489</v>
      </c>
      <c r="D171">
        <f t="shared" si="22"/>
        <v>0</v>
      </c>
      <c r="E171" t="str">
        <f>IF(ISERROR(VLOOKUP(B171,'EU29'!$C$2:$D$30,2,FALSE)),"NA",VLOOKUP(C171,'EU29'!$C$2:$D$30,2,FALSE))</f>
        <v>NA</v>
      </c>
      <c r="F171" t="str">
        <f>IF(ISERROR(VLOOKUP(C171,'EU29'!$C$2:$D$30,2,FALSE)),"NA",VLOOKUP(C171,'EU29'!$C$2:$D$30,2,FALSE))</f>
        <v>NA</v>
      </c>
      <c r="G171">
        <v>510273657169</v>
      </c>
      <c r="H171" s="8">
        <v>14031220076.1</v>
      </c>
      <c r="I171" s="8">
        <f t="shared" si="23"/>
        <v>1.9687513682395169E-4</v>
      </c>
      <c r="J171">
        <f>IF(ISERROR(VLOOKUP(B171,BlueCarbon_Bertram!$B$5:$Q$249,16,FALSE)),0,VLOOKUP(B171,BlueCarbon_Bertram!$B$5:$Q$249,16,FALSE)*-1)</f>
        <v>-0.20337830622628109</v>
      </c>
      <c r="K171">
        <f>IF(ISERROR(VLOOKUP(B171,BlueCarbon_Bertram!$B$5:$R$249,17,FALSE)),0,VLOOKUP(B171,BlueCarbon_Bertram!$B$5:$R$249,17,FALSE))</f>
        <v>4.3766792792495242E-2</v>
      </c>
      <c r="L171">
        <f t="shared" si="24"/>
        <v>0.30689535094271891</v>
      </c>
      <c r="M171" s="8">
        <f t="shared" si="25"/>
        <v>4.5960932194257821E-2</v>
      </c>
      <c r="N171" s="8">
        <f t="shared" si="26"/>
        <v>2.1124072881651651E-3</v>
      </c>
      <c r="O171" t="s">
        <v>168</v>
      </c>
      <c r="P171">
        <f t="shared" si="27"/>
        <v>0</v>
      </c>
      <c r="Q171">
        <f t="shared" si="28"/>
        <v>1</v>
      </c>
      <c r="R171">
        <f t="shared" si="29"/>
        <v>0</v>
      </c>
      <c r="S171" s="8">
        <f t="shared" si="30"/>
        <v>0</v>
      </c>
      <c r="T171">
        <f t="shared" si="31"/>
        <v>0.30689535094271891</v>
      </c>
      <c r="U171" s="8">
        <f t="shared" si="32"/>
        <v>2.1124072881651651E-3</v>
      </c>
    </row>
    <row r="172" spans="1:21">
      <c r="A172" t="s">
        <v>169</v>
      </c>
      <c r="B172" t="s">
        <v>597</v>
      </c>
      <c r="C172" t="s">
        <v>403</v>
      </c>
      <c r="D172">
        <f t="shared" si="22"/>
        <v>1</v>
      </c>
      <c r="E172" t="str">
        <f>IF(ISERROR(VLOOKUP(B172,'EU29'!$C$2:$D$30,2,FALSE)),"NA",VLOOKUP(C172,'EU29'!$C$2:$D$30,2,FALSE))</f>
        <v>NA</v>
      </c>
      <c r="F172" t="str">
        <f>IF(ISERROR(VLOOKUP(C172,'EU29'!$C$2:$D$30,2,FALSE)),"NA",VLOOKUP(C172,'EU29'!$C$2:$D$30,2,FALSE))</f>
        <v>NA</v>
      </c>
      <c r="G172">
        <v>-7020758503530</v>
      </c>
      <c r="H172" s="8">
        <v>20745396939.799999</v>
      </c>
      <c r="I172" s="8">
        <f t="shared" si="23"/>
        <v>4.3037149418986311E-4</v>
      </c>
      <c r="J172">
        <f>IF(ISERROR(VLOOKUP(B172,BlueCarbon_Bertram!$B$5:$Q$249,16,FALSE)),0,VLOOKUP(B172,BlueCarbon_Bertram!$B$5:$Q$249,16,FALSE)*-1)</f>
        <v>0</v>
      </c>
      <c r="K172">
        <f>IF(ISERROR(VLOOKUP(B172,BlueCarbon_Bertram!$B$5:$R$249,17,FALSE)),0,VLOOKUP(B172,BlueCarbon_Bertram!$B$5:$R$249,17,FALSE))</f>
        <v>0</v>
      </c>
      <c r="L172">
        <f t="shared" si="24"/>
        <v>-7.0207585035299998</v>
      </c>
      <c r="M172" s="8">
        <f t="shared" si="25"/>
        <v>2.0745396939799998E-2</v>
      </c>
      <c r="N172" s="8">
        <f t="shared" si="26"/>
        <v>4.3037149418986311E-4</v>
      </c>
      <c r="O172" t="s">
        <v>169</v>
      </c>
      <c r="P172">
        <f t="shared" si="27"/>
        <v>1</v>
      </c>
      <c r="Q172">
        <f t="shared" si="28"/>
        <v>0</v>
      </c>
      <c r="R172">
        <f t="shared" si="29"/>
        <v>-7.0207585035299998</v>
      </c>
      <c r="S172" s="8">
        <f t="shared" si="30"/>
        <v>4.3037149418986311E-4</v>
      </c>
      <c r="T172">
        <f t="shared" si="31"/>
        <v>0</v>
      </c>
      <c r="U172" s="8">
        <f t="shared" si="32"/>
        <v>0</v>
      </c>
    </row>
    <row r="173" spans="1:21">
      <c r="A173" t="s">
        <v>170</v>
      </c>
      <c r="B173" t="str">
        <f>VLOOKUP(A173,'ISO3'!$A$1:$B$249,2,FALSE)</f>
        <v>SGS</v>
      </c>
      <c r="C173" t="s">
        <v>568</v>
      </c>
      <c r="D173">
        <f t="shared" si="22"/>
        <v>1</v>
      </c>
      <c r="E173" t="str">
        <f>IF(ISERROR(VLOOKUP(B173,'EU29'!$C$2:$D$30,2,FALSE)),"NA",VLOOKUP(C173,'EU29'!$C$2:$D$30,2,FALSE))</f>
        <v>NA</v>
      </c>
      <c r="F173" t="str">
        <f>IF(ISERROR(VLOOKUP(C173,'EU29'!$C$2:$D$30,2,FALSE)),"NA",VLOOKUP(C173,'EU29'!$C$2:$D$30,2,FALSE))</f>
        <v>NA</v>
      </c>
      <c r="G173">
        <v>-102957110748000</v>
      </c>
      <c r="H173" s="8">
        <v>24436371703.599998</v>
      </c>
      <c r="I173" s="8">
        <f t="shared" si="23"/>
        <v>5.971362620365027E-4</v>
      </c>
      <c r="J173">
        <f>IF(ISERROR(VLOOKUP(B173,BlueCarbon_Bertram!$B$5:$Q$249,16,FALSE)),0,VLOOKUP(B173,BlueCarbon_Bertram!$B$5:$Q$249,16,FALSE)*-1)</f>
        <v>0</v>
      </c>
      <c r="K173">
        <f>IF(ISERROR(VLOOKUP(B173,BlueCarbon_Bertram!$B$5:$R$249,17,FALSE)),0,VLOOKUP(B173,BlueCarbon_Bertram!$B$5:$R$249,17,FALSE))</f>
        <v>0</v>
      </c>
      <c r="L173">
        <f t="shared" si="24"/>
        <v>-102.95711074800001</v>
      </c>
      <c r="M173" s="8">
        <f t="shared" si="25"/>
        <v>2.44363717036E-2</v>
      </c>
      <c r="N173" s="8">
        <f t="shared" si="26"/>
        <v>5.971362620365027E-4</v>
      </c>
      <c r="O173" t="s">
        <v>170</v>
      </c>
      <c r="P173">
        <f t="shared" si="27"/>
        <v>1</v>
      </c>
      <c r="Q173">
        <f t="shared" si="28"/>
        <v>0</v>
      </c>
      <c r="R173">
        <f t="shared" si="29"/>
        <v>-102.95711074800001</v>
      </c>
      <c r="S173" s="8">
        <f t="shared" si="30"/>
        <v>5.971362620365027E-4</v>
      </c>
      <c r="T173">
        <f t="shared" si="31"/>
        <v>0</v>
      </c>
      <c r="U173" s="8">
        <f t="shared" si="32"/>
        <v>0</v>
      </c>
    </row>
    <row r="174" spans="1:21">
      <c r="A174" t="s">
        <v>171</v>
      </c>
      <c r="B174" t="str">
        <f>VLOOKUP(A174,'ISO3'!$A$1:$B$249,2,FALSE)</f>
        <v>UKR</v>
      </c>
      <c r="C174" t="s">
        <v>564</v>
      </c>
      <c r="D174">
        <f t="shared" si="22"/>
        <v>0</v>
      </c>
      <c r="E174" t="str">
        <f>IF(ISERROR(VLOOKUP(B174,'EU29'!$C$2:$D$30,2,FALSE)),"NA",VLOOKUP(C174,'EU29'!$C$2:$D$30,2,FALSE))</f>
        <v>NA</v>
      </c>
      <c r="F174" t="str">
        <f>IF(ISERROR(VLOOKUP(C174,'EU29'!$C$2:$D$30,2,FALSE)),"NA",VLOOKUP(C174,'EU29'!$C$2:$D$30,2,FALSE))</f>
        <v>NA</v>
      </c>
      <c r="G174">
        <v>-2815893194710</v>
      </c>
      <c r="H174" s="8">
        <v>13618546624.6</v>
      </c>
      <c r="I174" s="8">
        <f t="shared" si="23"/>
        <v>1.8546481216640407E-4</v>
      </c>
      <c r="J174">
        <f>IF(ISERROR(VLOOKUP(B174,BlueCarbon_Bertram!$B$5:$Q$249,16,FALSE)),0,VLOOKUP(B174,BlueCarbon_Bertram!$B$5:$Q$249,16,FALSE)*-1)</f>
        <v>-1.0494224995302399</v>
      </c>
      <c r="K174">
        <f>IF(ISERROR(VLOOKUP(B174,BlueCarbon_Bertram!$B$5:$R$249,17,FALSE)),0,VLOOKUP(B174,BlueCarbon_Bertram!$B$5:$R$249,17,FALSE))</f>
        <v>0.22657985785311999</v>
      </c>
      <c r="L174">
        <f t="shared" si="24"/>
        <v>-3.8653156942402402</v>
      </c>
      <c r="M174" s="8">
        <f t="shared" si="25"/>
        <v>0.22698875918623473</v>
      </c>
      <c r="N174" s="8">
        <f t="shared" si="26"/>
        <v>5.1523896796906464E-2</v>
      </c>
      <c r="O174" t="s">
        <v>171</v>
      </c>
      <c r="P174">
        <f t="shared" si="27"/>
        <v>1</v>
      </c>
      <c r="Q174">
        <f t="shared" si="28"/>
        <v>0</v>
      </c>
      <c r="R174">
        <f t="shared" si="29"/>
        <v>-3.8653156942402402</v>
      </c>
      <c r="S174" s="8">
        <f t="shared" si="30"/>
        <v>1.8546481216640407E-4</v>
      </c>
      <c r="T174">
        <f t="shared" si="31"/>
        <v>0</v>
      </c>
      <c r="U174" s="8">
        <f t="shared" si="32"/>
        <v>0</v>
      </c>
    </row>
    <row r="175" spans="1:21" ht="15.75" thickBot="1">
      <c r="A175" t="s">
        <v>172</v>
      </c>
      <c r="B175" t="str">
        <f>VLOOKUP(A175,'ISO3'!$A$1:$B$249,2,FALSE)</f>
        <v>ESH</v>
      </c>
      <c r="C175" t="s">
        <v>587</v>
      </c>
      <c r="D175">
        <f t="shared" si="22"/>
        <v>0</v>
      </c>
      <c r="E175" t="str">
        <f>IF(ISERROR(VLOOKUP(B175,'EU29'!$C$2:$D$30,2,FALSE)),"NA",VLOOKUP(C175,'EU29'!$C$2:$D$30,2,FALSE))</f>
        <v>NA</v>
      </c>
      <c r="F175" t="str">
        <f>IF(ISERROR(VLOOKUP(C175,'EU29'!$C$2:$D$30,2,FALSE)),"NA",VLOOKUP(C175,'EU29'!$C$2:$D$30,2,FALSE))</f>
        <v>NA</v>
      </c>
      <c r="G175">
        <v>24486397175500</v>
      </c>
      <c r="H175" s="8">
        <v>38897651060.300003</v>
      </c>
      <c r="I175" s="8">
        <f t="shared" si="23"/>
        <v>1.5130272580088581E-3</v>
      </c>
      <c r="J175">
        <f>IF(ISERROR(VLOOKUP(B175,BlueCarbon_Bertram!$B$5:$Q$249,16,FALSE)),0,VLOOKUP(B175,BlueCarbon_Bertram!$B$5:$Q$249,16,FALSE)*-1)</f>
        <v>0</v>
      </c>
      <c r="K175">
        <f>IF(ISERROR(VLOOKUP(B175,BlueCarbon_Bertram!$B$5:$R$249,17,FALSE)),0,VLOOKUP(B175,BlueCarbon_Bertram!$B$5:$R$249,17,FALSE))</f>
        <v>0</v>
      </c>
      <c r="L175">
        <f t="shared" si="24"/>
        <v>24.486397175499999</v>
      </c>
      <c r="M175" s="8">
        <f t="shared" si="25"/>
        <v>3.8897651060300006E-2</v>
      </c>
      <c r="N175" s="8">
        <f t="shared" si="26"/>
        <v>1.5130272580088581E-3</v>
      </c>
      <c r="O175" t="s">
        <v>172</v>
      </c>
      <c r="P175">
        <f t="shared" si="27"/>
        <v>0</v>
      </c>
      <c r="Q175">
        <f t="shared" si="28"/>
        <v>1</v>
      </c>
      <c r="R175">
        <f t="shared" si="29"/>
        <v>0</v>
      </c>
      <c r="S175" s="8">
        <f t="shared" si="30"/>
        <v>0</v>
      </c>
      <c r="T175">
        <f t="shared" si="31"/>
        <v>24.486397175499999</v>
      </c>
      <c r="U175" s="8">
        <f t="shared" si="32"/>
        <v>1.5130272580088581E-3</v>
      </c>
    </row>
    <row r="176" spans="1:21" ht="15.75" thickBot="1">
      <c r="A176" t="s">
        <v>173</v>
      </c>
      <c r="B176" s="1" t="s">
        <v>566</v>
      </c>
      <c r="C176" t="s">
        <v>566</v>
      </c>
      <c r="D176">
        <f t="shared" si="22"/>
        <v>0</v>
      </c>
      <c r="E176" t="str">
        <f>IF(ISERROR(VLOOKUP(B176,'EU29'!$C$2:$D$30,2,FALSE)),"NA",VLOOKUP(C176,'EU29'!$C$2:$D$30,2,FALSE))</f>
        <v>NA</v>
      </c>
      <c r="F176" t="str">
        <f>IF(ISERROR(VLOOKUP(C176,'EU29'!$C$2:$D$30,2,FALSE)),"NA",VLOOKUP(C176,'EU29'!$C$2:$D$30,2,FALSE))</f>
        <v>NA</v>
      </c>
      <c r="G176">
        <v>409108153741</v>
      </c>
      <c r="H176" s="8">
        <v>8255360167.7600002</v>
      </c>
      <c r="I176" s="8">
        <f t="shared" si="23"/>
        <v>6.8150971499438421E-5</v>
      </c>
      <c r="J176">
        <f>IF(ISERROR(VLOOKUP(B176,BlueCarbon_Bertram!$B$5:$Q$249,16,FALSE)),0,VLOOKUP(B176,BlueCarbon_Bertram!$B$5:$Q$249,16,FALSE)*-1)</f>
        <v>-0.83966253920828704</v>
      </c>
      <c r="K176">
        <f>IF(ISERROR(VLOOKUP(B176,BlueCarbon_Bertram!$B$5:$R$249,17,FALSE)),0,VLOOKUP(B176,BlueCarbon_Bertram!$B$5:$R$249,17,FALSE))</f>
        <v>0.17433414877343248</v>
      </c>
      <c r="L176">
        <f t="shared" si="24"/>
        <v>-0.43055438546728703</v>
      </c>
      <c r="M176" s="8">
        <f t="shared" si="25"/>
        <v>0.17452950008539167</v>
      </c>
      <c r="N176" s="8">
        <f t="shared" si="26"/>
        <v>3.0460546400056732E-2</v>
      </c>
      <c r="O176" t="s">
        <v>173</v>
      </c>
      <c r="P176">
        <f t="shared" si="27"/>
        <v>1</v>
      </c>
      <c r="Q176">
        <f t="shared" si="28"/>
        <v>0</v>
      </c>
      <c r="R176">
        <f t="shared" si="29"/>
        <v>-0.43055438546728703</v>
      </c>
      <c r="S176" s="8">
        <f t="shared" si="30"/>
        <v>6.8150971499438421E-5</v>
      </c>
      <c r="T176">
        <f t="shared" si="31"/>
        <v>0</v>
      </c>
      <c r="U176" s="8">
        <f t="shared" si="32"/>
        <v>0</v>
      </c>
    </row>
    <row r="177" spans="1:21">
      <c r="A177" t="s">
        <v>174</v>
      </c>
      <c r="B177" t="str">
        <f>VLOOKUP(A177,'ISO3'!$A$1:$B$249,2,FALSE)</f>
        <v>PRI</v>
      </c>
      <c r="C177" t="s">
        <v>572</v>
      </c>
      <c r="D177">
        <v>0</v>
      </c>
      <c r="E177" t="str">
        <f>IF(ISERROR(VLOOKUP(B177,'EU29'!$C$2:$D$30,2,FALSE)),"NA",VLOOKUP(C177,'EU29'!$C$2:$D$30,2,FALSE))</f>
        <v>NA</v>
      </c>
      <c r="F177" t="str">
        <f>IF(ISERROR(VLOOKUP(C177,'EU29'!$C$2:$D$30,2,FALSE)),"NA",VLOOKUP(C177,'EU29'!$C$2:$D$30,2,FALSE))</f>
        <v>NA</v>
      </c>
      <c r="G177">
        <v>5033788597210</v>
      </c>
      <c r="H177" s="8">
        <v>19495126160.5</v>
      </c>
      <c r="I177" s="8">
        <f t="shared" si="23"/>
        <v>3.8005994401381149E-4</v>
      </c>
      <c r="J177">
        <f>IF(ISERROR(VLOOKUP(B177,BlueCarbon_Bertram!$B$5:$Q$249,16,FALSE)),0,VLOOKUP(B177,BlueCarbon_Bertram!$B$5:$Q$249,16,FALSE)*-1)</f>
        <v>-0.1366932018259088</v>
      </c>
      <c r="K177">
        <f>IF(ISERROR(VLOOKUP(B177,BlueCarbon_Bertram!$B$5:$R$249,17,FALSE)),0,VLOOKUP(B177,BlueCarbon_Bertram!$B$5:$R$249,17,FALSE))</f>
        <v>2.3079338594729434E-2</v>
      </c>
      <c r="L177">
        <f t="shared" si="24"/>
        <v>4.897095395384091</v>
      </c>
      <c r="M177" s="8">
        <f t="shared" si="25"/>
        <v>3.0211186901278459E-2</v>
      </c>
      <c r="N177" s="8">
        <f t="shared" si="26"/>
        <v>9.127158139839791E-4</v>
      </c>
      <c r="O177" t="s">
        <v>174</v>
      </c>
      <c r="P177">
        <f t="shared" si="27"/>
        <v>0</v>
      </c>
      <c r="Q177">
        <f t="shared" si="28"/>
        <v>1</v>
      </c>
      <c r="R177">
        <f t="shared" si="29"/>
        <v>0</v>
      </c>
      <c r="S177" s="8">
        <f t="shared" si="30"/>
        <v>0</v>
      </c>
      <c r="T177">
        <f t="shared" si="31"/>
        <v>4.897095395384091</v>
      </c>
      <c r="U177" s="8">
        <f t="shared" si="32"/>
        <v>9.127158139839791E-4</v>
      </c>
    </row>
    <row r="178" spans="1:21" ht="15.75" thickBot="1">
      <c r="A178" t="s">
        <v>175</v>
      </c>
      <c r="B178" t="str">
        <f>VLOOKUP(A178,'ISO3'!$A$1:$B$249,2,FALSE)</f>
        <v>SDN</v>
      </c>
      <c r="C178" t="s">
        <v>534</v>
      </c>
      <c r="D178">
        <f t="shared" si="22"/>
        <v>0</v>
      </c>
      <c r="E178" t="str">
        <f>IF(ISERROR(VLOOKUP(B178,'EU29'!$C$2:$D$30,2,FALSE)),"NA",VLOOKUP(C178,'EU29'!$C$2:$D$30,2,FALSE))</f>
        <v>NA</v>
      </c>
      <c r="F178" t="str">
        <f>IF(ISERROR(VLOOKUP(C178,'EU29'!$C$2:$D$30,2,FALSE)),"NA",VLOOKUP(C178,'EU29'!$C$2:$D$30,2,FALSE))</f>
        <v>NA</v>
      </c>
      <c r="G178">
        <v>5215184005490</v>
      </c>
      <c r="H178" s="8">
        <v>41431281158.199997</v>
      </c>
      <c r="I178" s="8">
        <f t="shared" si="23"/>
        <v>1.716551058409818E-3</v>
      </c>
      <c r="J178">
        <f>IF(ISERROR(VLOOKUP(B178,BlueCarbon_Bertram!$B$5:$Q$249,16,FALSE)),0,VLOOKUP(B178,BlueCarbon_Bertram!$B$5:$Q$249,16,FALSE)*-1)</f>
        <v>-0.78608598924918094</v>
      </c>
      <c r="K178">
        <f>IF(ISERROR(VLOOKUP(B178,BlueCarbon_Bertram!$B$5:$R$249,17,FALSE)),0,VLOOKUP(B178,BlueCarbon_Bertram!$B$5:$R$249,17,FALSE))</f>
        <v>0.16961775497094839</v>
      </c>
      <c r="L178">
        <f t="shared" si="24"/>
        <v>4.4290980162408191</v>
      </c>
      <c r="M178" s="8">
        <f t="shared" si="25"/>
        <v>0.17460450698591518</v>
      </c>
      <c r="N178" s="8">
        <f t="shared" si="26"/>
        <v>3.0486733859794501E-2</v>
      </c>
      <c r="O178" t="s">
        <v>175</v>
      </c>
      <c r="P178">
        <f t="shared" si="27"/>
        <v>0</v>
      </c>
      <c r="Q178">
        <f t="shared" si="28"/>
        <v>1</v>
      </c>
      <c r="R178">
        <f t="shared" si="29"/>
        <v>0</v>
      </c>
      <c r="S178" s="8">
        <f t="shared" si="30"/>
        <v>0</v>
      </c>
      <c r="T178">
        <f t="shared" si="31"/>
        <v>4.4290980162408191</v>
      </c>
      <c r="U178" s="8">
        <f t="shared" si="32"/>
        <v>3.0486733859794501E-2</v>
      </c>
    </row>
    <row r="179" spans="1:21" ht="15.75" thickBot="1">
      <c r="A179" t="s">
        <v>176</v>
      </c>
      <c r="B179" s="1" t="s">
        <v>578</v>
      </c>
      <c r="C179" t="s">
        <v>578</v>
      </c>
      <c r="D179">
        <f t="shared" si="22"/>
        <v>0</v>
      </c>
      <c r="E179" t="str">
        <f>IF(ISERROR(VLOOKUP(B179,'EU29'!$C$2:$D$30,2,FALSE)),"NA",VLOOKUP(C179,'EU29'!$C$2:$D$30,2,FALSE))</f>
        <v>NA</v>
      </c>
      <c r="F179" t="str">
        <f>IF(ISERROR(VLOOKUP(C179,'EU29'!$C$2:$D$30,2,FALSE)),"NA",VLOOKUP(C179,'EU29'!$C$2:$D$30,2,FALSE))</f>
        <v>NA</v>
      </c>
      <c r="G179">
        <v>33061964645000</v>
      </c>
      <c r="H179" s="8">
        <v>44329525400.099998</v>
      </c>
      <c r="I179" s="8">
        <f t="shared" si="23"/>
        <v>1.9651068221981107E-3</v>
      </c>
      <c r="J179">
        <f>IF(ISERROR(VLOOKUP(B179,BlueCarbon_Bertram!$B$5:$Q$249,16,FALSE)),0,VLOOKUP(B179,BlueCarbon_Bertram!$B$5:$Q$249,16,FALSE)*-1)</f>
        <v>-0.81202431490810012</v>
      </c>
      <c r="K179">
        <f>IF(ISERROR(VLOOKUP(B179,BlueCarbon_Bertram!$B$5:$R$249,17,FALSE)),0,VLOOKUP(B179,BlueCarbon_Bertram!$B$5:$R$249,17,FALSE))</f>
        <v>9.1557538547586095E-2</v>
      </c>
      <c r="L179">
        <f t="shared" si="24"/>
        <v>32.249940330091903</v>
      </c>
      <c r="M179" s="8">
        <f t="shared" si="25"/>
        <v>0.10172457759603047</v>
      </c>
      <c r="N179" s="8">
        <f t="shared" si="26"/>
        <v>1.0347889687090824E-2</v>
      </c>
      <c r="O179" t="s">
        <v>176</v>
      </c>
      <c r="P179">
        <f t="shared" si="27"/>
        <v>0</v>
      </c>
      <c r="Q179">
        <f t="shared" si="28"/>
        <v>1</v>
      </c>
      <c r="R179">
        <f t="shared" si="29"/>
        <v>0</v>
      </c>
      <c r="S179" s="8">
        <f t="shared" si="30"/>
        <v>0</v>
      </c>
      <c r="T179">
        <f t="shared" si="31"/>
        <v>32.249940330091903</v>
      </c>
      <c r="U179" s="8">
        <f t="shared" si="32"/>
        <v>1.0347889687090824E-2</v>
      </c>
    </row>
    <row r="180" spans="1:21">
      <c r="A180" t="s">
        <v>177</v>
      </c>
      <c r="B180" t="str">
        <f>VLOOKUP(A180,'ISO3'!$A$1:$B$249,2,FALSE)</f>
        <v>PAK</v>
      </c>
      <c r="C180" t="s">
        <v>475</v>
      </c>
      <c r="D180">
        <f t="shared" si="22"/>
        <v>0</v>
      </c>
      <c r="E180" t="str">
        <f>IF(ISERROR(VLOOKUP(B180,'EU29'!$C$2:$D$30,2,FALSE)),"NA",VLOOKUP(C180,'EU29'!$C$2:$D$30,2,FALSE))</f>
        <v>NA</v>
      </c>
      <c r="F180" t="str">
        <f>IF(ISERROR(VLOOKUP(C180,'EU29'!$C$2:$D$30,2,FALSE)),"NA",VLOOKUP(C180,'EU29'!$C$2:$D$30,2,FALSE))</f>
        <v>NA</v>
      </c>
      <c r="G180">
        <v>18830852263900</v>
      </c>
      <c r="H180" s="8">
        <v>26264589645.700001</v>
      </c>
      <c r="I180" s="8">
        <f t="shared" si="23"/>
        <v>6.8982866925701176E-4</v>
      </c>
      <c r="J180">
        <f>IF(ISERROR(VLOOKUP(B180,BlueCarbon_Bertram!$B$5:$Q$249,16,FALSE)),0,VLOOKUP(B180,BlueCarbon_Bertram!$B$5:$Q$249,16,FALSE)*-1)</f>
        <v>-8.8342800536562002E-2</v>
      </c>
      <c r="K180">
        <f>IF(ISERROR(VLOOKUP(B180,BlueCarbon_Bertram!$B$5:$R$249,17,FALSE)),0,VLOOKUP(B180,BlueCarbon_Bertram!$B$5:$R$249,17,FALSE))</f>
        <v>1.1677496622648999E-2</v>
      </c>
      <c r="L180">
        <f t="shared" si="24"/>
        <v>18.742509463363437</v>
      </c>
      <c r="M180" s="8">
        <f t="shared" si="25"/>
        <v>2.8743566177998697E-2</v>
      </c>
      <c r="N180" s="8">
        <f t="shared" si="26"/>
        <v>8.2619259662899069E-4</v>
      </c>
      <c r="O180" t="s">
        <v>177</v>
      </c>
      <c r="P180">
        <f t="shared" si="27"/>
        <v>0</v>
      </c>
      <c r="Q180">
        <f t="shared" si="28"/>
        <v>1</v>
      </c>
      <c r="R180">
        <f t="shared" si="29"/>
        <v>0</v>
      </c>
      <c r="S180" s="8">
        <f t="shared" si="30"/>
        <v>0</v>
      </c>
      <c r="T180">
        <f t="shared" si="31"/>
        <v>18.742509463363437</v>
      </c>
      <c r="U180" s="8">
        <f t="shared" si="32"/>
        <v>8.2619259662899069E-4</v>
      </c>
    </row>
    <row r="181" spans="1:21">
      <c r="A181" t="s">
        <v>178</v>
      </c>
      <c r="B181" t="str">
        <f>VLOOKUP(A181,'ISO3'!$A$1:$B$249,2,FALSE)</f>
        <v>PLW</v>
      </c>
      <c r="C181" t="s">
        <v>476</v>
      </c>
      <c r="D181">
        <f t="shared" si="22"/>
        <v>0</v>
      </c>
      <c r="E181" t="str">
        <f>IF(ISERROR(VLOOKUP(B181,'EU29'!$C$2:$D$30,2,FALSE)),"NA",VLOOKUP(C181,'EU29'!$C$2:$D$30,2,FALSE))</f>
        <v>NA</v>
      </c>
      <c r="F181" t="str">
        <f>IF(ISERROR(VLOOKUP(C181,'EU29'!$C$2:$D$30,2,FALSE)),"NA",VLOOKUP(C181,'EU29'!$C$2:$D$30,2,FALSE))</f>
        <v>NA</v>
      </c>
      <c r="G181">
        <v>-907180014424</v>
      </c>
      <c r="H181" s="8">
        <v>5059728542.1899996</v>
      </c>
      <c r="I181" s="8">
        <f t="shared" si="23"/>
        <v>2.5600852920652141E-5</v>
      </c>
      <c r="J181">
        <f>IF(ISERROR(VLOOKUP(B181,BlueCarbon_Bertram!$B$5:$Q$249,16,FALSE)),0,VLOOKUP(B181,BlueCarbon_Bertram!$B$5:$Q$249,16,FALSE)*-1)</f>
        <v>-0.13874238490031363</v>
      </c>
      <c r="K181">
        <f>IF(ISERROR(VLOOKUP(B181,BlueCarbon_Bertram!$B$5:$R$249,17,FALSE)),0,VLOOKUP(B181,BlueCarbon_Bertram!$B$5:$R$249,17,FALSE))</f>
        <v>2.7852190558957012E-2</v>
      </c>
      <c r="L181">
        <f t="shared" si="24"/>
        <v>-1.0459223993243136</v>
      </c>
      <c r="M181" s="8">
        <f t="shared" si="25"/>
        <v>2.8308044295802318E-2</v>
      </c>
      <c r="N181" s="8">
        <f t="shared" si="26"/>
        <v>8.0134537185310611E-4</v>
      </c>
      <c r="O181" t="s">
        <v>178</v>
      </c>
      <c r="P181">
        <f t="shared" si="27"/>
        <v>1</v>
      </c>
      <c r="Q181">
        <f t="shared" si="28"/>
        <v>0</v>
      </c>
      <c r="R181">
        <f t="shared" si="29"/>
        <v>-1.0459223993243136</v>
      </c>
      <c r="S181" s="8">
        <f t="shared" si="30"/>
        <v>2.5600852920652141E-5</v>
      </c>
      <c r="T181">
        <f t="shared" si="31"/>
        <v>0</v>
      </c>
      <c r="U181" s="8">
        <f t="shared" si="32"/>
        <v>0</v>
      </c>
    </row>
    <row r="182" spans="1:21">
      <c r="A182" t="s">
        <v>179</v>
      </c>
      <c r="B182" t="str">
        <f>VLOOKUP(A182,'ISO3'!$A$1:$B$249,2,FALSE)</f>
        <v>PSE</v>
      </c>
      <c r="C182" t="s">
        <v>477</v>
      </c>
      <c r="D182">
        <f t="shared" si="22"/>
        <v>0</v>
      </c>
      <c r="E182" t="str">
        <f>IF(ISERROR(VLOOKUP(B182,'EU29'!$C$2:$D$30,2,FALSE)),"NA",VLOOKUP(C182,'EU29'!$C$2:$D$30,2,FALSE))</f>
        <v>NA</v>
      </c>
      <c r="F182" t="str">
        <f>IF(ISERROR(VLOOKUP(C182,'EU29'!$C$2:$D$30,2,FALSE)),"NA",VLOOKUP(C182,'EU29'!$C$2:$D$30,2,FALSE))</f>
        <v>NA</v>
      </c>
      <c r="G182">
        <v>0</v>
      </c>
      <c r="H182" s="8">
        <v>0</v>
      </c>
      <c r="I182" s="8">
        <f t="shared" si="23"/>
        <v>0</v>
      </c>
      <c r="J182">
        <f>IF(ISERROR(VLOOKUP(B182,BlueCarbon_Bertram!$B$5:$Q$249,16,FALSE)),0,VLOOKUP(B182,BlueCarbon_Bertram!$B$5:$Q$249,16,FALSE)*-1)</f>
        <v>0</v>
      </c>
      <c r="K182">
        <f>IF(ISERROR(VLOOKUP(B182,BlueCarbon_Bertram!$B$5:$R$249,17,FALSE)),0,VLOOKUP(B182,BlueCarbon_Bertram!$B$5:$R$249,17,FALSE))</f>
        <v>0</v>
      </c>
      <c r="L182">
        <f t="shared" si="24"/>
        <v>0</v>
      </c>
      <c r="M182" s="8">
        <f t="shared" si="25"/>
        <v>0</v>
      </c>
      <c r="N182" s="8">
        <f t="shared" si="26"/>
        <v>0</v>
      </c>
      <c r="O182" t="s">
        <v>179</v>
      </c>
      <c r="P182">
        <f t="shared" si="27"/>
        <v>0</v>
      </c>
      <c r="Q182">
        <f t="shared" si="28"/>
        <v>1</v>
      </c>
      <c r="R182">
        <f t="shared" si="29"/>
        <v>0</v>
      </c>
      <c r="S182" s="8">
        <f t="shared" si="30"/>
        <v>0</v>
      </c>
      <c r="T182">
        <f t="shared" si="31"/>
        <v>0</v>
      </c>
      <c r="U182" s="8">
        <f t="shared" si="32"/>
        <v>0</v>
      </c>
    </row>
    <row r="183" spans="1:21">
      <c r="A183" t="s">
        <v>180</v>
      </c>
      <c r="B183" t="s">
        <v>597</v>
      </c>
      <c r="C183" t="s">
        <v>572</v>
      </c>
      <c r="D183">
        <f t="shared" si="22"/>
        <v>1</v>
      </c>
      <c r="E183" t="str">
        <f>IF(ISERROR(VLOOKUP(B183,'EU29'!$C$2:$D$30,2,FALSE)),"NA",VLOOKUP(C183,'EU29'!$C$2:$D$30,2,FALSE))</f>
        <v>NA</v>
      </c>
      <c r="F183" t="str">
        <f>IF(ISERROR(VLOOKUP(C183,'EU29'!$C$2:$D$30,2,FALSE)),"NA",VLOOKUP(C183,'EU29'!$C$2:$D$30,2,FALSE))</f>
        <v>NA</v>
      </c>
      <c r="G183">
        <v>42979863155100</v>
      </c>
      <c r="H183" s="8">
        <v>58139330157.800003</v>
      </c>
      <c r="I183" s="8">
        <f t="shared" si="23"/>
        <v>3.3801817111976731E-3</v>
      </c>
      <c r="J183">
        <f>IF(ISERROR(VLOOKUP(B183,BlueCarbon_Bertram!$B$5:$Q$249,16,FALSE)),0,VLOOKUP(B183,BlueCarbon_Bertram!$B$5:$Q$249,16,FALSE)*-1)</f>
        <v>0</v>
      </c>
      <c r="K183">
        <f>IF(ISERROR(VLOOKUP(B183,BlueCarbon_Bertram!$B$5:$R$249,17,FALSE)),0,VLOOKUP(B183,BlueCarbon_Bertram!$B$5:$R$249,17,FALSE))</f>
        <v>0</v>
      </c>
      <c r="L183">
        <f t="shared" si="24"/>
        <v>42.979863155099999</v>
      </c>
      <c r="M183" s="8">
        <f t="shared" si="25"/>
        <v>5.8139330157800005E-2</v>
      </c>
      <c r="N183" s="8">
        <f t="shared" si="26"/>
        <v>3.3801817111976731E-3</v>
      </c>
      <c r="O183" t="s">
        <v>180</v>
      </c>
      <c r="P183">
        <f t="shared" si="27"/>
        <v>0</v>
      </c>
      <c r="Q183">
        <f t="shared" si="28"/>
        <v>1</v>
      </c>
      <c r="R183">
        <f t="shared" si="29"/>
        <v>0</v>
      </c>
      <c r="S183" s="8">
        <f t="shared" si="30"/>
        <v>0</v>
      </c>
      <c r="T183">
        <f t="shared" si="31"/>
        <v>42.979863155099999</v>
      </c>
      <c r="U183" s="8">
        <f t="shared" si="32"/>
        <v>3.3801817111976731E-3</v>
      </c>
    </row>
    <row r="184" spans="1:21">
      <c r="A184" t="s">
        <v>181</v>
      </c>
      <c r="B184" t="str">
        <f>VLOOKUP(A184,'ISO3'!$A$1:$B$249,2,FALSE)</f>
        <v>PAN</v>
      </c>
      <c r="C184" t="s">
        <v>478</v>
      </c>
      <c r="D184">
        <f t="shared" si="22"/>
        <v>0</v>
      </c>
      <c r="E184" t="str">
        <f>IF(ISERROR(VLOOKUP(B184,'EU29'!$C$2:$D$30,2,FALSE)),"NA",VLOOKUP(C184,'EU29'!$C$2:$D$30,2,FALSE))</f>
        <v>NA</v>
      </c>
      <c r="F184" t="str">
        <f>IF(ISERROR(VLOOKUP(C184,'EU29'!$C$2:$D$30,2,FALSE)),"NA",VLOOKUP(C184,'EU29'!$C$2:$D$30,2,FALSE))</f>
        <v>NA</v>
      </c>
      <c r="G184">
        <v>9127336844510</v>
      </c>
      <c r="H184" s="8">
        <v>35878794485.199997</v>
      </c>
      <c r="I184" s="8">
        <f t="shared" si="23"/>
        <v>1.2872878937112177E-3</v>
      </c>
      <c r="J184">
        <f>IF(ISERROR(VLOOKUP(B184,BlueCarbon_Bertram!$B$5:$Q$249,16,FALSE)),0,VLOOKUP(B184,BlueCarbon_Bertram!$B$5:$Q$249,16,FALSE)*-1)</f>
        <v>-0.5848068961988</v>
      </c>
      <c r="K184">
        <f>IF(ISERROR(VLOOKUP(B184,BlueCarbon_Bertram!$B$5:$R$249,17,FALSE)),0,VLOOKUP(B184,BlueCarbon_Bertram!$B$5:$R$249,17,FALSE))</f>
        <v>7.7093435353168913E-2</v>
      </c>
      <c r="L184">
        <f t="shared" si="24"/>
        <v>8.5425299483111985</v>
      </c>
      <c r="M184" s="8">
        <f t="shared" si="25"/>
        <v>8.5033438530171479E-2</v>
      </c>
      <c r="N184" s="8">
        <f t="shared" si="26"/>
        <v>7.2306856682644513E-3</v>
      </c>
      <c r="O184" t="s">
        <v>181</v>
      </c>
      <c r="P184">
        <f t="shared" si="27"/>
        <v>0</v>
      </c>
      <c r="Q184">
        <f t="shared" si="28"/>
        <v>1</v>
      </c>
      <c r="R184">
        <f t="shared" si="29"/>
        <v>0</v>
      </c>
      <c r="S184" s="8">
        <f t="shared" si="30"/>
        <v>0</v>
      </c>
      <c r="T184">
        <f t="shared" si="31"/>
        <v>8.5425299483111985</v>
      </c>
      <c r="U184" s="8">
        <f t="shared" si="32"/>
        <v>7.2306856682644513E-3</v>
      </c>
    </row>
    <row r="185" spans="1:21" ht="15.75" thickBot="1">
      <c r="A185" t="s">
        <v>182</v>
      </c>
      <c r="B185" t="str">
        <f>VLOOKUP(A185,'ISO3'!$A$1:$B$249,2,FALSE)</f>
        <v>PNG</v>
      </c>
      <c r="C185" t="s">
        <v>479</v>
      </c>
      <c r="D185">
        <f t="shared" si="22"/>
        <v>0</v>
      </c>
      <c r="E185" t="str">
        <f>IF(ISERROR(VLOOKUP(B185,'EU29'!$C$2:$D$30,2,FALSE)),"NA",VLOOKUP(C185,'EU29'!$C$2:$D$30,2,FALSE))</f>
        <v>NA</v>
      </c>
      <c r="F185" t="str">
        <f>IF(ISERROR(VLOOKUP(C185,'EU29'!$C$2:$D$30,2,FALSE)),"NA",VLOOKUP(C185,'EU29'!$C$2:$D$30,2,FALSE))</f>
        <v>NA</v>
      </c>
      <c r="G185">
        <v>-5038279169620</v>
      </c>
      <c r="H185" s="8">
        <v>24282702103.799999</v>
      </c>
      <c r="I185" s="8">
        <f t="shared" si="23"/>
        <v>5.8964962146189294E-4</v>
      </c>
      <c r="J185">
        <f>IF(ISERROR(VLOOKUP(B185,BlueCarbon_Bertram!$B$5:$Q$249,16,FALSE)),0,VLOOKUP(B185,BlueCarbon_Bertram!$B$5:$Q$249,16,FALSE)*-1)</f>
        <v>-2.4632759819026004</v>
      </c>
      <c r="K185">
        <f>IF(ISERROR(VLOOKUP(B185,BlueCarbon_Bertram!$B$5:$R$249,17,FALSE)),0,VLOOKUP(B185,BlueCarbon_Bertram!$B$5:$R$249,17,FALSE))</f>
        <v>0.36949480049218136</v>
      </c>
      <c r="L185">
        <f t="shared" si="24"/>
        <v>-7.5015551515226004</v>
      </c>
      <c r="M185" s="8">
        <f t="shared" si="25"/>
        <v>0.37029185409919402</v>
      </c>
      <c r="N185" s="8">
        <f t="shared" si="26"/>
        <v>0.13711605721221878</v>
      </c>
      <c r="O185" t="s">
        <v>182</v>
      </c>
      <c r="P185">
        <f t="shared" si="27"/>
        <v>1</v>
      </c>
      <c r="Q185">
        <f t="shared" si="28"/>
        <v>0</v>
      </c>
      <c r="R185">
        <f t="shared" si="29"/>
        <v>-7.5015551515226004</v>
      </c>
      <c r="S185" s="8">
        <f t="shared" si="30"/>
        <v>5.8964962146189294E-4</v>
      </c>
      <c r="T185">
        <f t="shared" si="31"/>
        <v>0</v>
      </c>
      <c r="U185" s="8">
        <f t="shared" si="32"/>
        <v>0</v>
      </c>
    </row>
    <row r="186" spans="1:21" ht="15.75" thickBot="1">
      <c r="A186" t="s">
        <v>183</v>
      </c>
      <c r="B186" s="1" t="s">
        <v>484</v>
      </c>
      <c r="C186" t="s">
        <v>484</v>
      </c>
      <c r="D186">
        <f t="shared" si="22"/>
        <v>0</v>
      </c>
      <c r="E186" t="str">
        <f>IF(ISERROR(VLOOKUP(B186,'EU29'!$C$2:$D$30,2,FALSE)),"NA",VLOOKUP(C186,'EU29'!$C$2:$D$30,2,FALSE))</f>
        <v>NA</v>
      </c>
      <c r="F186" t="str">
        <f>IF(ISERROR(VLOOKUP(C186,'EU29'!$C$2:$D$30,2,FALSE)),"NA",VLOOKUP(C186,'EU29'!$C$2:$D$30,2,FALSE))</f>
        <v>NA</v>
      </c>
      <c r="G186">
        <v>-7431941739370</v>
      </c>
      <c r="H186" s="8">
        <v>17096246034.799999</v>
      </c>
      <c r="I186" s="8">
        <f t="shared" si="23"/>
        <v>2.9228162848241469E-4</v>
      </c>
      <c r="J186">
        <f>IF(ISERROR(VLOOKUP(B186,BlueCarbon_Bertram!$B$5:$Q$249,16,FALSE)),0,VLOOKUP(B186,BlueCarbon_Bertram!$B$5:$Q$249,16,FALSE)*-1)</f>
        <v>-3.0973746618734603</v>
      </c>
      <c r="K186">
        <f>IF(ISERROR(VLOOKUP(B186,BlueCarbon_Bertram!$B$5:$R$249,17,FALSE)),0,VLOOKUP(B186,BlueCarbon_Bertram!$B$5:$R$249,17,FALSE))</f>
        <v>0.57453321115120759</v>
      </c>
      <c r="L186">
        <f t="shared" si="24"/>
        <v>-10.529316401243459</v>
      </c>
      <c r="M186" s="8">
        <f t="shared" si="25"/>
        <v>0.57478751930100269</v>
      </c>
      <c r="N186" s="8">
        <f t="shared" si="26"/>
        <v>0.33038069234420053</v>
      </c>
      <c r="O186" t="s">
        <v>183</v>
      </c>
      <c r="P186">
        <f t="shared" si="27"/>
        <v>1</v>
      </c>
      <c r="Q186">
        <f t="shared" si="28"/>
        <v>0</v>
      </c>
      <c r="R186">
        <f t="shared" si="29"/>
        <v>-10.529316401243459</v>
      </c>
      <c r="S186" s="8">
        <f t="shared" si="30"/>
        <v>2.9228162848241469E-4</v>
      </c>
      <c r="T186">
        <f t="shared" si="31"/>
        <v>0</v>
      </c>
      <c r="U186" s="8">
        <f t="shared" si="32"/>
        <v>0</v>
      </c>
    </row>
    <row r="187" spans="1:21">
      <c r="A187" t="s">
        <v>184</v>
      </c>
      <c r="B187" t="str">
        <f>VLOOKUP(A187,'ISO3'!$A$1:$B$249,2,FALSE)</f>
        <v>PCN</v>
      </c>
      <c r="C187" t="s">
        <v>568</v>
      </c>
      <c r="D187">
        <f t="shared" si="22"/>
        <v>1</v>
      </c>
      <c r="E187" t="str">
        <f>IF(ISERROR(VLOOKUP(B187,'EU29'!$C$2:$D$30,2,FALSE)),"NA",VLOOKUP(C187,'EU29'!$C$2:$D$30,2,FALSE))</f>
        <v>NA</v>
      </c>
      <c r="F187" t="str">
        <f>IF(ISERROR(VLOOKUP(C187,'EU29'!$C$2:$D$30,2,FALSE)),"NA",VLOOKUP(C187,'EU29'!$C$2:$D$30,2,FALSE))</f>
        <v>NA</v>
      </c>
      <c r="G187">
        <v>892647244739</v>
      </c>
      <c r="H187" s="8">
        <v>3567732081.29</v>
      </c>
      <c r="I187" s="8">
        <f t="shared" si="23"/>
        <v>1.2728712203865875E-5</v>
      </c>
      <c r="J187">
        <f>IF(ISERROR(VLOOKUP(B187,BlueCarbon_Bertram!$B$5:$Q$249,16,FALSE)),0,VLOOKUP(B187,BlueCarbon_Bertram!$B$5:$Q$249,16,FALSE)*-1)</f>
        <v>0</v>
      </c>
      <c r="K187">
        <f>IF(ISERROR(VLOOKUP(B187,BlueCarbon_Bertram!$B$5:$R$249,17,FALSE)),0,VLOOKUP(B187,BlueCarbon_Bertram!$B$5:$R$249,17,FALSE))</f>
        <v>0</v>
      </c>
      <c r="L187">
        <f t="shared" si="24"/>
        <v>0.89264724473900003</v>
      </c>
      <c r="M187" s="8">
        <f t="shared" si="25"/>
        <v>3.56773208129E-3</v>
      </c>
      <c r="N187" s="8">
        <f t="shared" si="26"/>
        <v>1.2728712203865875E-5</v>
      </c>
      <c r="O187" t="s">
        <v>184</v>
      </c>
      <c r="P187">
        <f t="shared" si="27"/>
        <v>0</v>
      </c>
      <c r="Q187">
        <f t="shared" si="28"/>
        <v>1</v>
      </c>
      <c r="R187">
        <f t="shared" si="29"/>
        <v>0</v>
      </c>
      <c r="S187" s="8">
        <f t="shared" si="30"/>
        <v>0</v>
      </c>
      <c r="T187">
        <f t="shared" si="31"/>
        <v>0.89264724473900003</v>
      </c>
      <c r="U187" s="8">
        <f t="shared" si="32"/>
        <v>1.2728712203865875E-5</v>
      </c>
    </row>
    <row r="188" spans="1:21" ht="15.75" thickBot="1">
      <c r="A188" t="s">
        <v>185</v>
      </c>
      <c r="B188" t="str">
        <f>VLOOKUP(A188,'ISO3'!$A$1:$B$249,2,FALSE)</f>
        <v>POL</v>
      </c>
      <c r="C188" t="s">
        <v>486</v>
      </c>
      <c r="D188">
        <f t="shared" si="22"/>
        <v>0</v>
      </c>
      <c r="E188" t="str">
        <f>IF(ISERROR(VLOOKUP(B188,'EU29'!$C$2:$D$30,2,FALSE)),"NA",VLOOKUP(C188,'EU29'!$C$2:$D$30,2,FALSE))</f>
        <v>EU</v>
      </c>
      <c r="F188" t="str">
        <f>IF(ISERROR(VLOOKUP(C188,'EU29'!$C$2:$D$30,2,FALSE)),"NA",VLOOKUP(C188,'EU29'!$C$2:$D$30,2,FALSE))</f>
        <v>EU</v>
      </c>
      <c r="G188">
        <v>284316452956</v>
      </c>
      <c r="H188" s="8">
        <v>5045378845.29</v>
      </c>
      <c r="I188" s="8">
        <f t="shared" si="23"/>
        <v>2.5455847692499853E-5</v>
      </c>
      <c r="J188">
        <f>IF(ISERROR(VLOOKUP(B188,BlueCarbon_Bertram!$B$5:$Q$249,16,FALSE)),0,VLOOKUP(B188,BlueCarbon_Bertram!$B$5:$Q$249,16,FALSE)*-1)</f>
        <v>-4.6702957317280007E-4</v>
      </c>
      <c r="K188">
        <f>IF(ISERROR(VLOOKUP(B188,BlueCarbon_Bertram!$B$5:$R$249,17,FALSE)),0,VLOOKUP(B188,BlueCarbon_Bertram!$B$5:$R$249,17,FALSE))</f>
        <v>1.008359305714E-4</v>
      </c>
      <c r="L188">
        <f t="shared" si="24"/>
        <v>0.2838494233828272</v>
      </c>
      <c r="M188" s="8">
        <f t="shared" si="25"/>
        <v>5.0463863880398667E-3</v>
      </c>
      <c r="N188" s="8">
        <f t="shared" si="26"/>
        <v>2.5466015577394053E-5</v>
      </c>
      <c r="O188" t="s">
        <v>185</v>
      </c>
      <c r="P188">
        <f t="shared" si="27"/>
        <v>0</v>
      </c>
      <c r="Q188">
        <f t="shared" si="28"/>
        <v>1</v>
      </c>
      <c r="R188">
        <f t="shared" si="29"/>
        <v>0</v>
      </c>
      <c r="S188" s="8">
        <f t="shared" si="30"/>
        <v>0</v>
      </c>
      <c r="T188">
        <f t="shared" si="31"/>
        <v>0.2838494233828272</v>
      </c>
      <c r="U188" s="8">
        <f t="shared" si="32"/>
        <v>2.5466015577394053E-5</v>
      </c>
    </row>
    <row r="189" spans="1:21" ht="15.75" thickBot="1">
      <c r="A189" t="s">
        <v>186</v>
      </c>
      <c r="B189" s="1" t="s">
        <v>487</v>
      </c>
      <c r="C189" t="s">
        <v>487</v>
      </c>
      <c r="D189">
        <f t="shared" si="22"/>
        <v>0</v>
      </c>
      <c r="E189" t="str">
        <f>IF(ISERROR(VLOOKUP(B189,'EU29'!$C$2:$D$30,2,FALSE)),"NA",VLOOKUP(C189,'EU29'!$C$2:$D$30,2,FALSE))</f>
        <v>EU</v>
      </c>
      <c r="F189" t="str">
        <f>IF(ISERROR(VLOOKUP(C189,'EU29'!$C$2:$D$30,2,FALSE)),"NA",VLOOKUP(C189,'EU29'!$C$2:$D$30,2,FALSE))</f>
        <v>EU</v>
      </c>
      <c r="G189">
        <v>-16614134053100</v>
      </c>
      <c r="H189" s="8">
        <v>9683010955.8700008</v>
      </c>
      <c r="I189" s="8">
        <f t="shared" si="23"/>
        <v>9.376070117149845E-5</v>
      </c>
      <c r="J189">
        <f>IF(ISERROR(VLOOKUP(B189,BlueCarbon_Bertram!$B$5:$Q$249,16,FALSE)),0,VLOOKUP(B189,BlueCarbon_Bertram!$B$5:$Q$249,16,FALSE)*-1)</f>
        <v>-5.3811790265604995E-2</v>
      </c>
      <c r="K189">
        <f>IF(ISERROR(VLOOKUP(B189,BlueCarbon_Bertram!$B$5:$R$249,17,FALSE)),0,VLOOKUP(B189,BlueCarbon_Bertram!$B$5:$R$249,17,FALSE))</f>
        <v>5.1627547856299997E-3</v>
      </c>
      <c r="L189">
        <f t="shared" si="24"/>
        <v>-16.667945843365604</v>
      </c>
      <c r="M189" s="8">
        <f t="shared" si="25"/>
        <v>1.0973364941896534E-2</v>
      </c>
      <c r="N189" s="8">
        <f t="shared" si="26"/>
        <v>1.2041473814804393E-4</v>
      </c>
      <c r="O189" t="s">
        <v>186</v>
      </c>
      <c r="P189">
        <f t="shared" si="27"/>
        <v>1</v>
      </c>
      <c r="Q189">
        <f t="shared" si="28"/>
        <v>0</v>
      </c>
      <c r="R189">
        <f t="shared" si="29"/>
        <v>-16.667945843365604</v>
      </c>
      <c r="S189" s="8">
        <f t="shared" si="30"/>
        <v>9.376070117149845E-5</v>
      </c>
      <c r="T189">
        <f t="shared" si="31"/>
        <v>0</v>
      </c>
      <c r="U189" s="8">
        <f t="shared" si="32"/>
        <v>0</v>
      </c>
    </row>
    <row r="190" spans="1:21" ht="15.75" thickBot="1">
      <c r="A190" t="s">
        <v>187</v>
      </c>
      <c r="B190" s="1" t="s">
        <v>487</v>
      </c>
      <c r="C190" t="s">
        <v>487</v>
      </c>
      <c r="D190">
        <f t="shared" si="22"/>
        <v>0</v>
      </c>
      <c r="E190" t="str">
        <f>IF(ISERROR(VLOOKUP(B190,'EU29'!$C$2:$D$30,2,FALSE)),"NA",VLOOKUP(C190,'EU29'!$C$2:$D$30,2,FALSE))</f>
        <v>EU</v>
      </c>
      <c r="F190" t="str">
        <f>IF(ISERROR(VLOOKUP(C190,'EU29'!$C$2:$D$30,2,FALSE)),"NA",VLOOKUP(C190,'EU29'!$C$2:$D$30,2,FALSE))</f>
        <v>EU</v>
      </c>
      <c r="G190">
        <v>1439313501880</v>
      </c>
      <c r="H190" s="8">
        <v>2537173247.6999998</v>
      </c>
      <c r="I190" s="8">
        <f t="shared" si="23"/>
        <v>6.4372480888445638E-6</v>
      </c>
      <c r="J190">
        <f>IF(ISERROR(VLOOKUP(B190,BlueCarbon_Bertram!$B$5:$Q$249,16,FALSE)),0,VLOOKUP(B190,BlueCarbon_Bertram!$B$5:$Q$249,16,FALSE)*-1)</f>
        <v>-5.3811790265604995E-2</v>
      </c>
      <c r="K190">
        <f>IF(ISERROR(VLOOKUP(B190,BlueCarbon_Bertram!$B$5:$R$249,17,FALSE)),0,VLOOKUP(B190,BlueCarbon_Bertram!$B$5:$R$249,17,FALSE))</f>
        <v>5.1627547856299997E-3</v>
      </c>
      <c r="L190">
        <f t="shared" si="24"/>
        <v>1.3855017116143951</v>
      </c>
      <c r="M190" s="8">
        <f t="shared" si="25"/>
        <v>5.752502504596589E-3</v>
      </c>
      <c r="N190" s="8">
        <f t="shared" si="26"/>
        <v>3.3091285065390027E-5</v>
      </c>
      <c r="O190" t="s">
        <v>187</v>
      </c>
      <c r="P190">
        <f t="shared" si="27"/>
        <v>0</v>
      </c>
      <c r="Q190">
        <f t="shared" si="28"/>
        <v>1</v>
      </c>
      <c r="R190">
        <f t="shared" si="29"/>
        <v>0</v>
      </c>
      <c r="S190" s="8">
        <f t="shared" si="30"/>
        <v>0</v>
      </c>
      <c r="T190">
        <f t="shared" si="31"/>
        <v>1.3855017116143951</v>
      </c>
      <c r="U190" s="8">
        <f t="shared" si="32"/>
        <v>3.3091285065390027E-5</v>
      </c>
    </row>
    <row r="191" spans="1:21" ht="15.75" thickBot="1">
      <c r="A191" t="s">
        <v>188</v>
      </c>
      <c r="B191" t="str">
        <f>VLOOKUP(A191,'ISO3'!$A$1:$B$249,2,FALSE)</f>
        <v>PRT</v>
      </c>
      <c r="C191" t="s">
        <v>487</v>
      </c>
      <c r="D191">
        <f t="shared" si="22"/>
        <v>0</v>
      </c>
      <c r="E191" t="str">
        <f>IF(ISERROR(VLOOKUP(B191,'EU29'!$C$2:$D$30,2,FALSE)),"NA",VLOOKUP(C191,'EU29'!$C$2:$D$30,2,FALSE))</f>
        <v>EU</v>
      </c>
      <c r="F191" t="str">
        <f>IF(ISERROR(VLOOKUP(C191,'EU29'!$C$2:$D$30,2,FALSE)),"NA",VLOOKUP(C191,'EU29'!$C$2:$D$30,2,FALSE))</f>
        <v>EU</v>
      </c>
      <c r="G191">
        <v>-4444078311500</v>
      </c>
      <c r="H191" s="8">
        <v>5241997542.8900003</v>
      </c>
      <c r="I191" s="8">
        <f t="shared" si="23"/>
        <v>2.74785382396648E-5</v>
      </c>
      <c r="J191">
        <f>IF(ISERROR(VLOOKUP(B191,BlueCarbon_Bertram!$B$5:$Q$249,16,FALSE)),0,VLOOKUP(B191,BlueCarbon_Bertram!$B$5:$Q$249,16,FALSE)*-1)</f>
        <v>-5.3811790265604995E-2</v>
      </c>
      <c r="K191">
        <f>IF(ISERROR(VLOOKUP(B191,BlueCarbon_Bertram!$B$5:$R$249,17,FALSE)),0,VLOOKUP(B191,BlueCarbon_Bertram!$B$5:$R$249,17,FALSE))</f>
        <v>5.1627547856299997E-3</v>
      </c>
      <c r="L191">
        <f t="shared" si="24"/>
        <v>-4.4978901017656048</v>
      </c>
      <c r="M191" s="8">
        <f t="shared" si="25"/>
        <v>7.3574842994198952E-3</v>
      </c>
      <c r="N191" s="8">
        <f t="shared" si="26"/>
        <v>5.4132575216210265E-5</v>
      </c>
      <c r="O191" t="s">
        <v>188</v>
      </c>
      <c r="P191">
        <f t="shared" si="27"/>
        <v>1</v>
      </c>
      <c r="Q191">
        <f t="shared" si="28"/>
        <v>0</v>
      </c>
      <c r="R191">
        <f t="shared" si="29"/>
        <v>-4.4978901017656048</v>
      </c>
      <c r="S191" s="8">
        <f t="shared" si="30"/>
        <v>2.74785382396648E-5</v>
      </c>
      <c r="T191">
        <f t="shared" si="31"/>
        <v>0</v>
      </c>
      <c r="U191" s="8">
        <f t="shared" si="32"/>
        <v>0</v>
      </c>
    </row>
    <row r="192" spans="1:21" ht="15.75" thickBot="1">
      <c r="A192" t="s">
        <v>601</v>
      </c>
      <c r="B192" s="1" t="s">
        <v>498</v>
      </c>
      <c r="C192" t="s">
        <v>360</v>
      </c>
      <c r="D192">
        <f t="shared" si="22"/>
        <v>1</v>
      </c>
      <c r="E192" t="str">
        <f>IF(ISERROR(VLOOKUP(B192,'EU29'!$C$2:$D$30,2,FALSE)),"NA",VLOOKUP(C192,'EU29'!$C$2:$D$30,2,FALSE))</f>
        <v>NA</v>
      </c>
      <c r="F192" t="str">
        <f>IF(ISERROR(VLOOKUP(C192,'EU29'!$C$2:$D$30,2,FALSE)),"NA",VLOOKUP(C192,'EU29'!$C$2:$D$30,2,FALSE))</f>
        <v>EU</v>
      </c>
      <c r="G192">
        <v>-41544970252000</v>
      </c>
      <c r="H192" s="8">
        <v>24160147539.700001</v>
      </c>
      <c r="I192" s="8">
        <f t="shared" si="23"/>
        <v>5.8371272914007201E-4</v>
      </c>
      <c r="J192">
        <f>IF(ISERROR(VLOOKUP(B192,BlueCarbon_Bertram!$B$5:$Q$249,16,FALSE)),0,VLOOKUP(B192,BlueCarbon_Bertram!$B$5:$Q$249,16,FALSE)*-1)</f>
        <v>0</v>
      </c>
      <c r="K192">
        <f>IF(ISERROR(VLOOKUP(B192,BlueCarbon_Bertram!$B$5:$R$249,17,FALSE)),0,VLOOKUP(B192,BlueCarbon_Bertram!$B$5:$R$249,17,FALSE))</f>
        <v>0</v>
      </c>
      <c r="L192">
        <f t="shared" si="24"/>
        <v>-41.544970251999999</v>
      </c>
      <c r="M192" s="8">
        <f t="shared" si="25"/>
        <v>2.41601475397E-2</v>
      </c>
      <c r="N192" s="8">
        <f t="shared" si="26"/>
        <v>5.8371272914007201E-4</v>
      </c>
      <c r="O192" t="s">
        <v>601</v>
      </c>
      <c r="P192">
        <f t="shared" si="27"/>
        <v>1</v>
      </c>
      <c r="Q192">
        <f t="shared" si="28"/>
        <v>0</v>
      </c>
      <c r="R192">
        <f t="shared" si="29"/>
        <v>-41.544970251999999</v>
      </c>
      <c r="S192" s="8">
        <f t="shared" si="30"/>
        <v>5.8371272914007201E-4</v>
      </c>
      <c r="T192">
        <f t="shared" si="31"/>
        <v>0</v>
      </c>
      <c r="U192" s="8">
        <f t="shared" si="32"/>
        <v>0</v>
      </c>
    </row>
    <row r="193" spans="1:21">
      <c r="A193" t="s">
        <v>190</v>
      </c>
      <c r="B193" t="str">
        <f>VLOOKUP(A193,'ISO3'!$A$1:$B$249,2,FALSE)</f>
        <v>ROU</v>
      </c>
      <c r="C193" t="s">
        <v>492</v>
      </c>
      <c r="D193">
        <f t="shared" si="22"/>
        <v>0</v>
      </c>
      <c r="E193" t="str">
        <f>IF(ISERROR(VLOOKUP(B193,'EU29'!$C$2:$D$30,2,FALSE)),"NA",VLOOKUP(C193,'EU29'!$C$2:$D$30,2,FALSE))</f>
        <v>EU</v>
      </c>
      <c r="F193" t="str">
        <f>IF(ISERROR(VLOOKUP(C193,'EU29'!$C$2:$D$30,2,FALSE)),"NA",VLOOKUP(C193,'EU29'!$C$2:$D$30,2,FALSE))</f>
        <v>EU</v>
      </c>
      <c r="G193">
        <v>-1839922899590</v>
      </c>
      <c r="H193" s="8">
        <v>17482290012.400002</v>
      </c>
      <c r="I193" s="8">
        <f t="shared" si="23"/>
        <v>3.0563046407766089E-4</v>
      </c>
      <c r="J193">
        <f>IF(ISERROR(VLOOKUP(B193,BlueCarbon_Bertram!$B$5:$Q$249,16,FALSE)),0,VLOOKUP(B193,BlueCarbon_Bertram!$B$5:$Q$249,16,FALSE)*-1)</f>
        <v>-1.4831370601071002E-2</v>
      </c>
      <c r="K193">
        <f>IF(ISERROR(VLOOKUP(B193,BlueCarbon_Bertram!$B$5:$R$249,17,FALSE)),0,VLOOKUP(B193,BlueCarbon_Bertram!$B$5:$R$249,17,FALSE))</f>
        <v>1.422935924826E-3</v>
      </c>
      <c r="L193">
        <f t="shared" si="24"/>
        <v>-1.8547542701910711</v>
      </c>
      <c r="M193" s="8">
        <f t="shared" si="25"/>
        <v>1.7540102927971129E-2</v>
      </c>
      <c r="N193" s="8">
        <f t="shared" si="26"/>
        <v>3.0765521072382136E-4</v>
      </c>
      <c r="O193" t="s">
        <v>190</v>
      </c>
      <c r="P193">
        <f t="shared" si="27"/>
        <v>1</v>
      </c>
      <c r="Q193">
        <f t="shared" si="28"/>
        <v>0</v>
      </c>
      <c r="R193">
        <f t="shared" si="29"/>
        <v>-1.8547542701910711</v>
      </c>
      <c r="S193" s="8">
        <f t="shared" si="30"/>
        <v>3.0563046407766089E-4</v>
      </c>
      <c r="T193">
        <f t="shared" si="31"/>
        <v>0</v>
      </c>
      <c r="U193" s="8">
        <f t="shared" si="32"/>
        <v>0</v>
      </c>
    </row>
    <row r="194" spans="1:21">
      <c r="A194" t="s">
        <v>191</v>
      </c>
      <c r="B194" t="s">
        <v>494</v>
      </c>
      <c r="C194" t="s">
        <v>494</v>
      </c>
      <c r="D194">
        <f t="shared" si="22"/>
        <v>0</v>
      </c>
      <c r="E194" t="str">
        <f>IF(ISERROR(VLOOKUP(B194,'EU29'!$C$2:$D$30,2,FALSE)),"NA",VLOOKUP(C194,'EU29'!$C$2:$D$30,2,FALSE))</f>
        <v>NA</v>
      </c>
      <c r="F194" t="str">
        <f>IF(ISERROR(VLOOKUP(C194,'EU29'!$C$2:$D$30,2,FALSE)),"NA",VLOOKUP(C194,'EU29'!$C$2:$D$30,2,FALSE))</f>
        <v>NA</v>
      </c>
      <c r="G194">
        <v>-694536769709000</v>
      </c>
      <c r="H194" s="8">
        <v>41651043910.800003</v>
      </c>
      <c r="I194" s="8">
        <f t="shared" si="23"/>
        <v>1.7348094588593901E-3</v>
      </c>
      <c r="J194">
        <f>IF(ISERROR(VLOOKUP(B194,BlueCarbon_Bertram!$B$5:$Q$249,16,FALSE)),0,VLOOKUP(B194,BlueCarbon_Bertram!$B$5:$Q$249,16,FALSE)*-1)</f>
        <v>-2.0186499537396063</v>
      </c>
      <c r="K194">
        <f>IF(ISERROR(VLOOKUP(B194,BlueCarbon_Bertram!$B$5:$R$249,17,FALSE)),0,VLOOKUP(B194,BlueCarbon_Bertram!$B$5:$R$249,17,FALSE))</f>
        <v>0.18401097751744233</v>
      </c>
      <c r="L194">
        <f t="shared" si="24"/>
        <v>-696.55541966273961</v>
      </c>
      <c r="M194" s="8">
        <f t="shared" si="25"/>
        <v>0.18866597283501882</v>
      </c>
      <c r="N194" s="8">
        <f t="shared" si="26"/>
        <v>3.5594849305784056E-2</v>
      </c>
      <c r="O194" t="s">
        <v>191</v>
      </c>
      <c r="P194">
        <f t="shared" si="27"/>
        <v>1</v>
      </c>
      <c r="Q194">
        <f t="shared" si="28"/>
        <v>0</v>
      </c>
      <c r="R194">
        <f t="shared" si="29"/>
        <v>-696.55541966273961</v>
      </c>
      <c r="S194" s="8">
        <f t="shared" si="30"/>
        <v>1.7348094588593901E-3</v>
      </c>
      <c r="T194">
        <f t="shared" si="31"/>
        <v>0</v>
      </c>
      <c r="U194" s="8">
        <f t="shared" si="32"/>
        <v>0</v>
      </c>
    </row>
    <row r="195" spans="1:21">
      <c r="A195" t="s">
        <v>192</v>
      </c>
      <c r="B195" t="s">
        <v>597</v>
      </c>
      <c r="C195" t="s">
        <v>463</v>
      </c>
      <c r="D195">
        <f t="shared" si="22"/>
        <v>1</v>
      </c>
      <c r="E195" t="str">
        <f>IF(ISERROR(VLOOKUP(B195,'EU29'!$C$2:$D$30,2,FALSE)),"NA",VLOOKUP(C195,'EU29'!$C$2:$D$30,2,FALSE))</f>
        <v>NA</v>
      </c>
      <c r="F195" t="str">
        <f>IF(ISERROR(VLOOKUP(C195,'EU29'!$C$2:$D$30,2,FALSE)),"NA",VLOOKUP(C195,'EU29'!$C$2:$D$30,2,FALSE))</f>
        <v>EU</v>
      </c>
      <c r="G195">
        <v>54765986862.599998</v>
      </c>
      <c r="H195" s="8">
        <v>3156266791.6799998</v>
      </c>
      <c r="I195" s="8">
        <f t="shared" si="23"/>
        <v>9.9620200602619593E-6</v>
      </c>
      <c r="J195">
        <f>IF(ISERROR(VLOOKUP(B195,BlueCarbon_Bertram!$B$5:$Q$249,16,FALSE)),0,VLOOKUP(B195,BlueCarbon_Bertram!$B$5:$Q$249,16,FALSE)*-1)</f>
        <v>0</v>
      </c>
      <c r="K195">
        <f>IF(ISERROR(VLOOKUP(B195,BlueCarbon_Bertram!$B$5:$R$249,17,FALSE)),0,VLOOKUP(B195,BlueCarbon_Bertram!$B$5:$R$249,17,FALSE))</f>
        <v>0</v>
      </c>
      <c r="L195">
        <f t="shared" si="24"/>
        <v>5.4765986862600001E-2</v>
      </c>
      <c r="M195" s="8">
        <f t="shared" si="25"/>
        <v>3.1562667916799998E-3</v>
      </c>
      <c r="N195" s="8">
        <f t="shared" si="26"/>
        <v>9.9620200602619593E-6</v>
      </c>
      <c r="O195" t="s">
        <v>192</v>
      </c>
      <c r="P195">
        <f t="shared" si="27"/>
        <v>0</v>
      </c>
      <c r="Q195">
        <f t="shared" si="28"/>
        <v>1</v>
      </c>
      <c r="R195">
        <f t="shared" si="29"/>
        <v>0</v>
      </c>
      <c r="S195" s="8">
        <f t="shared" si="30"/>
        <v>0</v>
      </c>
      <c r="T195">
        <f t="shared" si="31"/>
        <v>5.4765986862600001E-2</v>
      </c>
      <c r="U195" s="8">
        <f t="shared" si="32"/>
        <v>9.9620200602619593E-6</v>
      </c>
    </row>
    <row r="196" spans="1:21">
      <c r="A196" t="s">
        <v>602</v>
      </c>
      <c r="B196" t="s">
        <v>597</v>
      </c>
      <c r="C196" t="s">
        <v>360</v>
      </c>
      <c r="D196">
        <f t="shared" si="22"/>
        <v>1</v>
      </c>
      <c r="E196" t="str">
        <f>IF(ISERROR(VLOOKUP(B196,'EU29'!$C$2:$D$30,2,FALSE)),"NA",VLOOKUP(C196,'EU29'!$C$2:$D$30,2,FALSE))</f>
        <v>NA</v>
      </c>
      <c r="F196" t="str">
        <f>IF(ISERROR(VLOOKUP(C196,'EU29'!$C$2:$D$30,2,FALSE)),"NA",VLOOKUP(C196,'EU29'!$C$2:$D$30,2,FALSE))</f>
        <v>EU</v>
      </c>
      <c r="G196">
        <v>-409124758.93900001</v>
      </c>
      <c r="H196" s="8">
        <v>152471795.37799999</v>
      </c>
      <c r="I196" s="8">
        <f t="shared" si="23"/>
        <v>2.3247648385790696E-8</v>
      </c>
      <c r="J196">
        <f>IF(ISERROR(VLOOKUP(B196,BlueCarbon_Bertram!$B$5:$Q$249,16,FALSE)),0,VLOOKUP(B196,BlueCarbon_Bertram!$B$5:$Q$249,16,FALSE)*-1)</f>
        <v>0</v>
      </c>
      <c r="K196">
        <f>IF(ISERROR(VLOOKUP(B196,BlueCarbon_Bertram!$B$5:$R$249,17,FALSE)),0,VLOOKUP(B196,BlueCarbon_Bertram!$B$5:$R$249,17,FALSE))</f>
        <v>0</v>
      </c>
      <c r="L196">
        <f t="shared" si="24"/>
        <v>-4.0912475893899999E-4</v>
      </c>
      <c r="M196" s="8">
        <f t="shared" si="25"/>
        <v>1.5247179537799998E-4</v>
      </c>
      <c r="N196" s="8">
        <f t="shared" si="26"/>
        <v>2.3247648385790696E-8</v>
      </c>
      <c r="O196" t="s">
        <v>602</v>
      </c>
      <c r="P196">
        <f t="shared" si="27"/>
        <v>1</v>
      </c>
      <c r="Q196">
        <f t="shared" si="28"/>
        <v>0</v>
      </c>
      <c r="R196">
        <f t="shared" si="29"/>
        <v>-4.0912475893899999E-4</v>
      </c>
      <c r="S196" s="8">
        <f t="shared" si="30"/>
        <v>2.3247648385790696E-8</v>
      </c>
      <c r="T196">
        <f t="shared" si="31"/>
        <v>0</v>
      </c>
      <c r="U196" s="8">
        <f t="shared" si="32"/>
        <v>0</v>
      </c>
    </row>
    <row r="197" spans="1:21" ht="15.75" thickBot="1">
      <c r="A197" t="s">
        <v>194</v>
      </c>
      <c r="B197" t="s">
        <v>505</v>
      </c>
      <c r="C197" t="s">
        <v>360</v>
      </c>
      <c r="D197">
        <f t="shared" ref="D197:D240" si="33">IF(AND(B197&lt;&gt;C197,C197&lt;&gt;"NA"),1,0)</f>
        <v>1</v>
      </c>
      <c r="E197" t="str">
        <f>IF(ISERROR(VLOOKUP(B197,'EU29'!$C$2:$D$30,2,FALSE)),"NA",VLOOKUP(C197,'EU29'!$C$2:$D$30,2,FALSE))</f>
        <v>NA</v>
      </c>
      <c r="F197" t="str">
        <f>IF(ISERROR(VLOOKUP(C197,'EU29'!$C$2:$D$30,2,FALSE)),"NA",VLOOKUP(C197,'EU29'!$C$2:$D$30,2,FALSE))</f>
        <v>EU</v>
      </c>
      <c r="G197">
        <v>0</v>
      </c>
      <c r="H197" s="8">
        <v>0</v>
      </c>
      <c r="I197" s="8">
        <f t="shared" ref="I197:I240" si="34">(H197/10^12)^2</f>
        <v>0</v>
      </c>
      <c r="J197">
        <f>IF(ISERROR(VLOOKUP(B197,BlueCarbon_Bertram!$B$5:$Q$249,16,FALSE)),0,VLOOKUP(B197,BlueCarbon_Bertram!$B$5:$Q$249,16,FALSE)*-1)</f>
        <v>-1.1326208819338598E-2</v>
      </c>
      <c r="K197">
        <f>IF(ISERROR(VLOOKUP(B197,BlueCarbon_Bertram!$B$5:$R$249,17,FALSE)),0,VLOOKUP(B197,BlueCarbon_Bertram!$B$5:$R$249,17,FALSE))</f>
        <v>2.4386526803789493E-3</v>
      </c>
      <c r="L197">
        <f t="shared" ref="L197:L240" si="35">G197/10^12+J197</f>
        <v>-1.1326208819338598E-2</v>
      </c>
      <c r="M197" s="8">
        <f t="shared" ref="M197:M240" si="36">(I197+K197^2)^0.5</f>
        <v>2.4386526803789493E-3</v>
      </c>
      <c r="N197" s="8">
        <f t="shared" ref="N197:N240" si="37">M197^2</f>
        <v>5.9470268955194335E-6</v>
      </c>
      <c r="O197" t="s">
        <v>194</v>
      </c>
      <c r="P197">
        <f t="shared" ref="P197:P240" si="38">IF(L197&lt;0,1,0)</f>
        <v>1</v>
      </c>
      <c r="Q197">
        <f t="shared" ref="Q197:Q240" si="39">1-P197</f>
        <v>0</v>
      </c>
      <c r="R197">
        <f t="shared" ref="R197:R240" si="40">L197*P197</f>
        <v>-1.1326208819338598E-2</v>
      </c>
      <c r="S197" s="8">
        <f t="shared" ref="S197:S240" si="41">P197*I197</f>
        <v>0</v>
      </c>
      <c r="T197">
        <f t="shared" ref="T197:T240" si="42">Q197*L197</f>
        <v>0</v>
      </c>
      <c r="U197" s="8">
        <f t="shared" ref="U197:U240" si="43">N197*Q197</f>
        <v>0</v>
      </c>
    </row>
    <row r="198" spans="1:21" ht="15.75" thickBot="1">
      <c r="A198" t="s">
        <v>195</v>
      </c>
      <c r="B198" s="1" t="s">
        <v>507</v>
      </c>
      <c r="C198" t="s">
        <v>360</v>
      </c>
      <c r="D198">
        <f t="shared" si="33"/>
        <v>1</v>
      </c>
      <c r="E198" t="str">
        <f>IF(ISERROR(VLOOKUP(B198,'EU29'!$C$2:$D$30,2,FALSE)),"NA",VLOOKUP(C198,'EU29'!$C$2:$D$30,2,FALSE))</f>
        <v>NA</v>
      </c>
      <c r="F198" t="str">
        <f>IF(ISERROR(VLOOKUP(C198,'EU29'!$C$2:$D$30,2,FALSE)),"NA",VLOOKUP(C198,'EU29'!$C$2:$D$30,2,FALSE))</f>
        <v>EU</v>
      </c>
      <c r="G198">
        <v>-153011498079</v>
      </c>
      <c r="H198" s="8">
        <v>5625204178.6499996</v>
      </c>
      <c r="I198" s="8">
        <f t="shared" si="34"/>
        <v>3.1642922051501414E-5</v>
      </c>
      <c r="J198">
        <f>IF(ISERROR(VLOOKUP(B198,BlueCarbon_Bertram!$B$5:$Q$249,16,FALSE)),0,VLOOKUP(B198,BlueCarbon_Bertram!$B$5:$Q$249,16,FALSE)*-1)</f>
        <v>0</v>
      </c>
      <c r="K198">
        <f>IF(ISERROR(VLOOKUP(B198,BlueCarbon_Bertram!$B$5:$R$249,17,FALSE)),0,VLOOKUP(B198,BlueCarbon_Bertram!$B$5:$R$249,17,FALSE))</f>
        <v>0</v>
      </c>
      <c r="L198">
        <f t="shared" si="35"/>
        <v>-0.153011498079</v>
      </c>
      <c r="M198" s="8">
        <f t="shared" si="36"/>
        <v>5.6252041786499993E-3</v>
      </c>
      <c r="N198" s="8">
        <f t="shared" si="37"/>
        <v>3.1642922051501414E-5</v>
      </c>
      <c r="O198" t="s">
        <v>195</v>
      </c>
      <c r="P198">
        <f t="shared" si="38"/>
        <v>1</v>
      </c>
      <c r="Q198">
        <f t="shared" si="39"/>
        <v>0</v>
      </c>
      <c r="R198">
        <f t="shared" si="40"/>
        <v>-0.153011498079</v>
      </c>
      <c r="S198" s="8">
        <f t="shared" si="41"/>
        <v>3.1642922051501414E-5</v>
      </c>
      <c r="T198">
        <f t="shared" si="42"/>
        <v>0</v>
      </c>
      <c r="U198" s="8">
        <f t="shared" si="43"/>
        <v>0</v>
      </c>
    </row>
    <row r="199" spans="1:21">
      <c r="A199" t="s">
        <v>196</v>
      </c>
      <c r="B199" t="str">
        <f>VLOOKUP(A199,'ISO3'!$A$1:$B$249,2,FALSE)</f>
        <v>KNA</v>
      </c>
      <c r="C199" t="s">
        <v>502</v>
      </c>
      <c r="D199">
        <f t="shared" si="33"/>
        <v>0</v>
      </c>
      <c r="E199" t="str">
        <f>IF(ISERROR(VLOOKUP(B199,'EU29'!$C$2:$D$30,2,FALSE)),"NA",VLOOKUP(C199,'EU29'!$C$2:$D$30,2,FALSE))</f>
        <v>NA</v>
      </c>
      <c r="F199" t="str">
        <f>IF(ISERROR(VLOOKUP(C199,'EU29'!$C$2:$D$30,2,FALSE)),"NA",VLOOKUP(C199,'EU29'!$C$2:$D$30,2,FALSE))</f>
        <v>NA</v>
      </c>
      <c r="G199">
        <v>16170826571.200001</v>
      </c>
      <c r="H199" s="8">
        <v>1475814124</v>
      </c>
      <c r="I199" s="8">
        <f t="shared" si="34"/>
        <v>2.1780273285978873E-6</v>
      </c>
      <c r="J199">
        <f>IF(ISERROR(VLOOKUP(B199,BlueCarbon_Bertram!$B$5:$Q$249,16,FALSE)),0,VLOOKUP(B199,BlueCarbon_Bertram!$B$5:$Q$249,16,FALSE)*-1)</f>
        <v>-1.0725880621662937E-2</v>
      </c>
      <c r="K199">
        <f>IF(ISERROR(VLOOKUP(B199,BlueCarbon_Bertram!$B$5:$R$249,17,FALSE)),0,VLOOKUP(B199,BlueCarbon_Bertram!$B$5:$R$249,17,FALSE))</f>
        <v>2.2960393686881904E-3</v>
      </c>
      <c r="L199">
        <f t="shared" si="35"/>
        <v>5.4449459495370632E-3</v>
      </c>
      <c r="M199" s="8">
        <f t="shared" si="36"/>
        <v>2.7294365922592803E-3</v>
      </c>
      <c r="N199" s="8">
        <f t="shared" si="37"/>
        <v>7.4498241111639527E-6</v>
      </c>
      <c r="O199" t="s">
        <v>196</v>
      </c>
      <c r="P199">
        <f t="shared" si="38"/>
        <v>0</v>
      </c>
      <c r="Q199">
        <f t="shared" si="39"/>
        <v>1</v>
      </c>
      <c r="R199">
        <f t="shared" si="40"/>
        <v>0</v>
      </c>
      <c r="S199" s="8">
        <f t="shared" si="41"/>
        <v>0</v>
      </c>
      <c r="T199">
        <f t="shared" si="42"/>
        <v>5.4449459495370632E-3</v>
      </c>
      <c r="U199" s="8">
        <f t="shared" si="43"/>
        <v>7.4498241111639527E-6</v>
      </c>
    </row>
    <row r="200" spans="1:21">
      <c r="A200" t="s">
        <v>197</v>
      </c>
      <c r="B200" t="str">
        <f>VLOOKUP(A200,'ISO3'!$A$1:$B$249,2,FALSE)</f>
        <v>LCA</v>
      </c>
      <c r="C200" t="s">
        <v>503</v>
      </c>
      <c r="D200">
        <f t="shared" si="33"/>
        <v>0</v>
      </c>
      <c r="E200" t="str">
        <f>IF(ISERROR(VLOOKUP(B200,'EU29'!$C$2:$D$30,2,FALSE)),"NA",VLOOKUP(C200,'EU29'!$C$2:$D$30,2,FALSE))</f>
        <v>NA</v>
      </c>
      <c r="F200" t="str">
        <f>IF(ISERROR(VLOOKUP(C200,'EU29'!$C$2:$D$30,2,FALSE)),"NA",VLOOKUP(C200,'EU29'!$C$2:$D$30,2,FALSE))</f>
        <v>NA</v>
      </c>
      <c r="G200">
        <v>348310430303</v>
      </c>
      <c r="H200" s="8">
        <v>14519358585</v>
      </c>
      <c r="I200" s="8">
        <f t="shared" si="34"/>
        <v>2.1081177371981319E-4</v>
      </c>
      <c r="J200">
        <f>IF(ISERROR(VLOOKUP(B200,BlueCarbon_Bertram!$B$5:$Q$249,16,FALSE)),0,VLOOKUP(B200,BlueCarbon_Bertram!$B$5:$Q$249,16,FALSE)*-1)</f>
        <v>-1.4146729002690798E-3</v>
      </c>
      <c r="K200">
        <f>IF(ISERROR(VLOOKUP(B200,BlueCarbon_Bertram!$B$5:$R$249,17,FALSE)),0,VLOOKUP(B200,BlueCarbon_Bertram!$B$5:$R$249,17,FALSE))</f>
        <v>2.5485928110459465E-4</v>
      </c>
      <c r="L200">
        <f t="shared" si="35"/>
        <v>0.34689575740273093</v>
      </c>
      <c r="M200" s="8">
        <f t="shared" si="36"/>
        <v>1.4521595193813189E-2</v>
      </c>
      <c r="N200" s="8">
        <f t="shared" si="37"/>
        <v>2.1087672697297832E-4</v>
      </c>
      <c r="O200" t="s">
        <v>197</v>
      </c>
      <c r="P200">
        <f t="shared" si="38"/>
        <v>0</v>
      </c>
      <c r="Q200">
        <f t="shared" si="39"/>
        <v>1</v>
      </c>
      <c r="R200">
        <f t="shared" si="40"/>
        <v>0</v>
      </c>
      <c r="S200" s="8">
        <f t="shared" si="41"/>
        <v>0</v>
      </c>
      <c r="T200">
        <f t="shared" si="42"/>
        <v>0.34689575740273093</v>
      </c>
      <c r="U200" s="8">
        <f t="shared" si="43"/>
        <v>2.1087672697297832E-4</v>
      </c>
    </row>
    <row r="201" spans="1:21">
      <c r="A201" t="s">
        <v>198</v>
      </c>
      <c r="B201" t="str">
        <f>VLOOKUP(A201,'ISO3'!$A$1:$B$249,2,FALSE)</f>
        <v>VCT</v>
      </c>
      <c r="C201" t="s">
        <v>508</v>
      </c>
      <c r="D201">
        <f t="shared" si="33"/>
        <v>0</v>
      </c>
      <c r="E201" t="str">
        <f>IF(ISERROR(VLOOKUP(B201,'EU29'!$C$2:$D$30,2,FALSE)),"NA",VLOOKUP(C201,'EU29'!$C$2:$D$30,2,FALSE))</f>
        <v>NA</v>
      </c>
      <c r="F201" t="str">
        <f>IF(ISERROR(VLOOKUP(C201,'EU29'!$C$2:$D$30,2,FALSE)),"NA",VLOOKUP(C201,'EU29'!$C$2:$D$30,2,FALSE))</f>
        <v>NA</v>
      </c>
      <c r="G201">
        <v>1651344393690</v>
      </c>
      <c r="H201" s="8">
        <v>18796111920.400002</v>
      </c>
      <c r="I201" s="8">
        <f t="shared" si="34"/>
        <v>3.53293823324203E-4</v>
      </c>
      <c r="J201">
        <f>IF(ISERROR(VLOOKUP(B201,BlueCarbon_Bertram!$B$5:$Q$249,16,FALSE)),0,VLOOKUP(B201,BlueCarbon_Bertram!$B$5:$Q$249,16,FALSE)*-1)</f>
        <v>-8.132851167856801E-5</v>
      </c>
      <c r="K201">
        <f>IF(ISERROR(VLOOKUP(B201,BlueCarbon_Bertram!$B$5:$R$249,17,FALSE)),0,VLOOKUP(B201,BlueCarbon_Bertram!$B$5:$R$249,17,FALSE))</f>
        <v>1.0750320509236002E-5</v>
      </c>
      <c r="L201">
        <f t="shared" si="35"/>
        <v>1.6512630651783216</v>
      </c>
      <c r="M201" s="8">
        <f t="shared" si="36"/>
        <v>1.8796114994689569E-2</v>
      </c>
      <c r="N201" s="8">
        <f t="shared" si="37"/>
        <v>3.5329393889359408E-4</v>
      </c>
      <c r="O201" t="s">
        <v>198</v>
      </c>
      <c r="P201">
        <f t="shared" si="38"/>
        <v>0</v>
      </c>
      <c r="Q201">
        <f t="shared" si="39"/>
        <v>1</v>
      </c>
      <c r="R201">
        <f t="shared" si="40"/>
        <v>0</v>
      </c>
      <c r="S201" s="8">
        <f t="shared" si="41"/>
        <v>0</v>
      </c>
      <c r="T201">
        <f t="shared" si="42"/>
        <v>1.6512630651783216</v>
      </c>
      <c r="U201" s="8">
        <f t="shared" si="43"/>
        <v>3.5329393889359408E-4</v>
      </c>
    </row>
    <row r="202" spans="1:21">
      <c r="A202" t="s">
        <v>199</v>
      </c>
      <c r="B202" t="str">
        <f>VLOOKUP(A202,'ISO3'!$A$1:$B$249,2,FALSE)</f>
        <v>WSM</v>
      </c>
      <c r="C202" t="s">
        <v>509</v>
      </c>
      <c r="D202">
        <f t="shared" si="33"/>
        <v>0</v>
      </c>
      <c r="E202" t="str">
        <f>IF(ISERROR(VLOOKUP(B202,'EU29'!$C$2:$D$30,2,FALSE)),"NA",VLOOKUP(C202,'EU29'!$C$2:$D$30,2,FALSE))</f>
        <v>NA</v>
      </c>
      <c r="F202" t="str">
        <f>IF(ISERROR(VLOOKUP(C202,'EU29'!$C$2:$D$30,2,FALSE)),"NA",VLOOKUP(C202,'EU29'!$C$2:$D$30,2,FALSE))</f>
        <v>NA</v>
      </c>
      <c r="G202">
        <v>-4239469355750</v>
      </c>
      <c r="H202" s="8">
        <v>13294353070.5</v>
      </c>
      <c r="I202" s="8">
        <f t="shared" si="34"/>
        <v>1.7673982356311278E-4</v>
      </c>
      <c r="J202">
        <f>IF(ISERROR(VLOOKUP(B202,BlueCarbon_Bertram!$B$5:$Q$249,16,FALSE)),0,VLOOKUP(B202,BlueCarbon_Bertram!$B$5:$Q$249,16,FALSE)*-1)</f>
        <v>-0.17467224482773061</v>
      </c>
      <c r="K202">
        <f>IF(ISERROR(VLOOKUP(B202,BlueCarbon_Bertram!$B$5:$R$249,17,FALSE)),0,VLOOKUP(B202,BlueCarbon_Bertram!$B$5:$R$249,17,FALSE))</f>
        <v>3.7571818842423256E-2</v>
      </c>
      <c r="L202">
        <f t="shared" si="35"/>
        <v>-4.4141416005777305</v>
      </c>
      <c r="M202" s="8">
        <f t="shared" si="36"/>
        <v>3.9854502815754513E-2</v>
      </c>
      <c r="N202" s="8">
        <f t="shared" si="37"/>
        <v>1.5883813946909844E-3</v>
      </c>
      <c r="O202" t="s">
        <v>199</v>
      </c>
      <c r="P202">
        <f t="shared" si="38"/>
        <v>1</v>
      </c>
      <c r="Q202">
        <f t="shared" si="39"/>
        <v>0</v>
      </c>
      <c r="R202">
        <f t="shared" si="40"/>
        <v>-4.4141416005777305</v>
      </c>
      <c r="S202" s="8">
        <f t="shared" si="41"/>
        <v>1.7673982356311278E-4</v>
      </c>
      <c r="T202">
        <f t="shared" si="42"/>
        <v>0</v>
      </c>
      <c r="U202" s="8">
        <f t="shared" si="43"/>
        <v>0</v>
      </c>
    </row>
    <row r="203" spans="1:21">
      <c r="A203" t="s">
        <v>200</v>
      </c>
      <c r="B203" t="str">
        <f>VLOOKUP(A203,'ISO3'!$A$1:$B$249,2,FALSE)</f>
        <v>SAU</v>
      </c>
      <c r="C203" t="s">
        <v>513</v>
      </c>
      <c r="D203">
        <f t="shared" si="33"/>
        <v>0</v>
      </c>
      <c r="E203" t="str">
        <f>IF(ISERROR(VLOOKUP(B203,'EU29'!$C$2:$D$30,2,FALSE)),"NA",VLOOKUP(C203,'EU29'!$C$2:$D$30,2,FALSE))</f>
        <v>NA</v>
      </c>
      <c r="F203" t="str">
        <f>IF(ISERROR(VLOOKUP(C203,'EU29'!$C$2:$D$30,2,FALSE)),"NA",VLOOKUP(C203,'EU29'!$C$2:$D$30,2,FALSE))</f>
        <v>NA</v>
      </c>
      <c r="G203">
        <v>12748878261500</v>
      </c>
      <c r="H203" s="8">
        <v>38536903617.900002</v>
      </c>
      <c r="I203" s="8">
        <f t="shared" si="34"/>
        <v>1.485092940455314E-3</v>
      </c>
      <c r="J203">
        <f>IF(ISERROR(VLOOKUP(B203,BlueCarbon_Bertram!$B$5:$Q$249,16,FALSE)),0,VLOOKUP(B203,BlueCarbon_Bertram!$B$5:$Q$249,16,FALSE)*-1)</f>
        <v>-3.7236442895293731</v>
      </c>
      <c r="K203">
        <f>IF(ISERROR(VLOOKUP(B203,BlueCarbon_Bertram!$B$5:$R$249,17,FALSE)),0,VLOOKUP(B203,BlueCarbon_Bertram!$B$5:$R$249,17,FALSE))</f>
        <v>0.80092144847162638</v>
      </c>
      <c r="L203">
        <f t="shared" si="35"/>
        <v>9.0252339719706267</v>
      </c>
      <c r="M203" s="8">
        <f t="shared" si="36"/>
        <v>0.80184802772242536</v>
      </c>
      <c r="N203" s="8">
        <f t="shared" si="37"/>
        <v>0.64296025956234348</v>
      </c>
      <c r="O203" t="s">
        <v>200</v>
      </c>
      <c r="P203">
        <f t="shared" si="38"/>
        <v>0</v>
      </c>
      <c r="Q203">
        <f t="shared" si="39"/>
        <v>1</v>
      </c>
      <c r="R203">
        <f t="shared" si="40"/>
        <v>0</v>
      </c>
      <c r="S203" s="8">
        <f t="shared" si="41"/>
        <v>0</v>
      </c>
      <c r="T203">
        <f t="shared" si="42"/>
        <v>9.0252339719706267</v>
      </c>
      <c r="U203" s="8">
        <f t="shared" si="43"/>
        <v>0.64296025956234348</v>
      </c>
    </row>
    <row r="204" spans="1:21">
      <c r="A204" t="s">
        <v>201</v>
      </c>
      <c r="B204" t="str">
        <f>VLOOKUP(A204,'ISO3'!$A$1:$B$249,2,FALSE)</f>
        <v>SYC</v>
      </c>
      <c r="C204" t="s">
        <v>517</v>
      </c>
      <c r="D204">
        <f t="shared" si="33"/>
        <v>0</v>
      </c>
      <c r="E204" t="str">
        <f>IF(ISERROR(VLOOKUP(B204,'EU29'!$C$2:$D$30,2,FALSE)),"NA",VLOOKUP(C204,'EU29'!$C$2:$D$30,2,FALSE))</f>
        <v>NA</v>
      </c>
      <c r="F204" t="str">
        <f>IF(ISERROR(VLOOKUP(C204,'EU29'!$C$2:$D$30,2,FALSE)),"NA",VLOOKUP(C204,'EU29'!$C$2:$D$30,2,FALSE))</f>
        <v>NA</v>
      </c>
      <c r="G204">
        <v>142066081560000</v>
      </c>
      <c r="H204" s="8">
        <v>45703559953.5</v>
      </c>
      <c r="I204" s="8">
        <f t="shared" si="34"/>
        <v>2.088815392423169E-3</v>
      </c>
      <c r="J204">
        <f>IF(ISERROR(VLOOKUP(B204,BlueCarbon_Bertram!$B$5:$Q$249,16,FALSE)),0,VLOOKUP(B204,BlueCarbon_Bertram!$B$5:$Q$249,16,FALSE)*-1)</f>
        <v>-1.9039552251659999E-3</v>
      </c>
      <c r="K204">
        <f>IF(ISERROR(VLOOKUP(B204,BlueCarbon_Bertram!$B$5:$R$249,17,FALSE)),0,VLOOKUP(B204,BlueCarbon_Bertram!$B$5:$R$249,17,FALSE))</f>
        <v>2.51672242407E-4</v>
      </c>
      <c r="L204">
        <f t="shared" si="35"/>
        <v>142.06417760477481</v>
      </c>
      <c r="M204" s="8">
        <f t="shared" si="36"/>
        <v>4.5704252880238258E-2</v>
      </c>
      <c r="N204" s="8">
        <f t="shared" si="37"/>
        <v>2.0888787313407672E-3</v>
      </c>
      <c r="O204" t="s">
        <v>201</v>
      </c>
      <c r="P204">
        <f t="shared" si="38"/>
        <v>0</v>
      </c>
      <c r="Q204">
        <f t="shared" si="39"/>
        <v>1</v>
      </c>
      <c r="R204">
        <f t="shared" si="40"/>
        <v>0</v>
      </c>
      <c r="S204" s="8">
        <f t="shared" si="41"/>
        <v>0</v>
      </c>
      <c r="T204">
        <f t="shared" si="42"/>
        <v>142.06417760477481</v>
      </c>
      <c r="U204" s="8">
        <f t="shared" si="43"/>
        <v>2.0888787313407672E-3</v>
      </c>
    </row>
    <row r="205" spans="1:21">
      <c r="A205" t="s">
        <v>202</v>
      </c>
      <c r="B205" t="str">
        <f>VLOOKUP(A205,'ISO3'!$A$1:$B$249,2,FALSE)</f>
        <v>SLE</v>
      </c>
      <c r="C205" t="s">
        <v>518</v>
      </c>
      <c r="D205">
        <f t="shared" si="33"/>
        <v>0</v>
      </c>
      <c r="E205" t="str">
        <f>IF(ISERROR(VLOOKUP(B205,'EU29'!$C$2:$D$30,2,FALSE)),"NA",VLOOKUP(C205,'EU29'!$C$2:$D$30,2,FALSE))</f>
        <v>NA</v>
      </c>
      <c r="F205" t="str">
        <f>IF(ISERROR(VLOOKUP(C205,'EU29'!$C$2:$D$30,2,FALSE)),"NA",VLOOKUP(C205,'EU29'!$C$2:$D$30,2,FALSE))</f>
        <v>NA</v>
      </c>
      <c r="G205">
        <v>2462346267070</v>
      </c>
      <c r="H205" s="8">
        <v>12239536465.799999</v>
      </c>
      <c r="I205" s="8">
        <f t="shared" si="34"/>
        <v>1.4980625289764794E-4</v>
      </c>
      <c r="J205">
        <f>IF(ISERROR(VLOOKUP(B205,BlueCarbon_Bertram!$B$5:$Q$249,16,FALSE)),0,VLOOKUP(B205,BlueCarbon_Bertram!$B$5:$Q$249,16,FALSE)*-1)</f>
        <v>-1.02823684419894</v>
      </c>
      <c r="K205">
        <f>IF(ISERROR(VLOOKUP(B205,BlueCarbon_Bertram!$B$5:$R$249,17,FALSE)),0,VLOOKUP(B205,BlueCarbon_Bertram!$B$5:$R$249,17,FALSE))</f>
        <v>0.17202985521707803</v>
      </c>
      <c r="L205">
        <f t="shared" si="35"/>
        <v>1.43410942287106</v>
      </c>
      <c r="M205" s="8">
        <f t="shared" si="36"/>
        <v>0.17246471331523583</v>
      </c>
      <c r="N205" s="8">
        <f t="shared" si="37"/>
        <v>2.9744077338906483E-2</v>
      </c>
      <c r="O205" t="s">
        <v>202</v>
      </c>
      <c r="P205">
        <f t="shared" si="38"/>
        <v>0</v>
      </c>
      <c r="Q205">
        <f t="shared" si="39"/>
        <v>1</v>
      </c>
      <c r="R205">
        <f t="shared" si="40"/>
        <v>0</v>
      </c>
      <c r="S205" s="8">
        <f t="shared" si="41"/>
        <v>0</v>
      </c>
      <c r="T205">
        <f t="shared" si="42"/>
        <v>1.43410942287106</v>
      </c>
      <c r="U205" s="8">
        <f t="shared" si="43"/>
        <v>2.9744077338906483E-2</v>
      </c>
    </row>
    <row r="206" spans="1:21">
      <c r="A206" t="s">
        <v>203</v>
      </c>
      <c r="B206" t="str">
        <f>VLOOKUP(A206,'ISO3'!$A$1:$B$249,2,FALSE)</f>
        <v>SGP</v>
      </c>
      <c r="C206" t="s">
        <v>519</v>
      </c>
      <c r="D206">
        <f t="shared" si="33"/>
        <v>0</v>
      </c>
      <c r="E206" t="str">
        <f>IF(ISERROR(VLOOKUP(B206,'EU29'!$C$2:$D$30,2,FALSE)),"NA",VLOOKUP(C206,'EU29'!$C$2:$D$30,2,FALSE))</f>
        <v>NA</v>
      </c>
      <c r="F206" t="str">
        <f>IF(ISERROR(VLOOKUP(C206,'EU29'!$C$2:$D$30,2,FALSE)),"NA",VLOOKUP(C206,'EU29'!$C$2:$D$30,2,FALSE))</f>
        <v>NA</v>
      </c>
      <c r="G206">
        <v>0</v>
      </c>
      <c r="H206" s="8">
        <v>0</v>
      </c>
      <c r="I206" s="8">
        <f t="shared" si="34"/>
        <v>0</v>
      </c>
      <c r="J206">
        <f>IF(ISERROR(VLOOKUP(B206,BlueCarbon_Bertram!$B$5:$Q$249,16,FALSE)),0,VLOOKUP(B206,BlueCarbon_Bertram!$B$5:$Q$249,16,FALSE)*-1)</f>
        <v>-2.3695841870557899E-2</v>
      </c>
      <c r="K206">
        <f>IF(ISERROR(VLOOKUP(B206,BlueCarbon_Bertram!$B$5:$R$249,17,FALSE)),0,VLOOKUP(B206,BlueCarbon_Bertram!$B$5:$R$249,17,FALSE))</f>
        <v>4.898910416616253E-3</v>
      </c>
      <c r="L206">
        <f t="shared" si="35"/>
        <v>-2.3695841870557899E-2</v>
      </c>
      <c r="M206" s="8">
        <f t="shared" si="36"/>
        <v>4.898910416616253E-3</v>
      </c>
      <c r="N206" s="8">
        <f t="shared" si="37"/>
        <v>2.3999323270031229E-5</v>
      </c>
      <c r="O206" t="s">
        <v>203</v>
      </c>
      <c r="P206">
        <f t="shared" si="38"/>
        <v>1</v>
      </c>
      <c r="Q206">
        <f t="shared" si="39"/>
        <v>0</v>
      </c>
      <c r="R206">
        <f t="shared" si="40"/>
        <v>-2.3695841870557899E-2</v>
      </c>
      <c r="S206" s="8">
        <f t="shared" si="41"/>
        <v>0</v>
      </c>
      <c r="T206">
        <f t="shared" si="42"/>
        <v>0</v>
      </c>
      <c r="U206" s="8">
        <f t="shared" si="43"/>
        <v>0</v>
      </c>
    </row>
    <row r="207" spans="1:21">
      <c r="A207" t="s">
        <v>204</v>
      </c>
      <c r="B207" t="s">
        <v>290</v>
      </c>
      <c r="C207" t="s">
        <v>463</v>
      </c>
      <c r="D207">
        <f t="shared" si="33"/>
        <v>1</v>
      </c>
      <c r="E207" t="str">
        <f>IF(ISERROR(VLOOKUP(B207,'EU29'!$C$2:$D$30,2,FALSE)),"NA",VLOOKUP(C207,'EU29'!$C$2:$D$30,2,FALSE))</f>
        <v>NA</v>
      </c>
      <c r="F207" t="str">
        <f>IF(ISERROR(VLOOKUP(C207,'EU29'!$C$2:$D$30,2,FALSE)),"NA",VLOOKUP(C207,'EU29'!$C$2:$D$30,2,FALSE))</f>
        <v>EU</v>
      </c>
      <c r="G207">
        <v>3233889822.2199998</v>
      </c>
      <c r="H207" s="8">
        <v>1400315369.54</v>
      </c>
      <c r="I207" s="8">
        <f t="shared" si="34"/>
        <v>1.9608831341699467E-6</v>
      </c>
      <c r="J207">
        <f>IF(ISERROR(VLOOKUP(B207,BlueCarbon_Bertram!$B$5:$Q$249,16,FALSE)),0,VLOOKUP(B207,BlueCarbon_Bertram!$B$5:$Q$249,16,FALSE)*-1)</f>
        <v>-9.5335245412198001E-4</v>
      </c>
      <c r="K207">
        <f>IF(ISERROR(VLOOKUP(B207,BlueCarbon_Bertram!$B$5:$R$249,17,FALSE)),0,VLOOKUP(B207,BlueCarbon_Bertram!$B$5:$R$249,17,FALSE))</f>
        <v>1.3320251048660185E-4</v>
      </c>
      <c r="L207">
        <f t="shared" si="35"/>
        <v>2.28053736809802E-3</v>
      </c>
      <c r="M207" s="8">
        <f t="shared" si="36"/>
        <v>1.4066364288507105E-3</v>
      </c>
      <c r="N207" s="8">
        <f t="shared" si="37"/>
        <v>1.9786260429698801E-6</v>
      </c>
      <c r="O207" t="s">
        <v>204</v>
      </c>
      <c r="P207">
        <f t="shared" si="38"/>
        <v>0</v>
      </c>
      <c r="Q207">
        <f t="shared" si="39"/>
        <v>1</v>
      </c>
      <c r="R207">
        <f t="shared" si="40"/>
        <v>0</v>
      </c>
      <c r="S207" s="8">
        <f t="shared" si="41"/>
        <v>0</v>
      </c>
      <c r="T207">
        <f t="shared" si="42"/>
        <v>2.28053736809802E-3</v>
      </c>
      <c r="U207" s="8">
        <f t="shared" si="43"/>
        <v>1.9786260429698801E-6</v>
      </c>
    </row>
    <row r="208" spans="1:21" ht="15.75" thickBot="1">
      <c r="A208" t="s">
        <v>205</v>
      </c>
      <c r="B208" t="str">
        <f>VLOOKUP(A208,'ISO3'!$A$1:$B$249,2,FALSE)</f>
        <v>SLB</v>
      </c>
      <c r="C208" t="s">
        <v>525</v>
      </c>
      <c r="D208">
        <f t="shared" si="33"/>
        <v>0</v>
      </c>
      <c r="E208" t="str">
        <f>IF(ISERROR(VLOOKUP(B208,'EU29'!$C$2:$D$30,2,FALSE)),"NA",VLOOKUP(C208,'EU29'!$C$2:$D$30,2,FALSE))</f>
        <v>NA</v>
      </c>
      <c r="F208" t="str">
        <f>IF(ISERROR(VLOOKUP(C208,'EU29'!$C$2:$D$30,2,FALSE)),"NA",VLOOKUP(C208,'EU29'!$C$2:$D$30,2,FALSE))</f>
        <v>NA</v>
      </c>
      <c r="G208">
        <v>-21738289880700</v>
      </c>
      <c r="H208" s="8">
        <v>20424205453</v>
      </c>
      <c r="I208" s="8">
        <f t="shared" si="34"/>
        <v>4.1714816838635493E-4</v>
      </c>
      <c r="J208">
        <f>IF(ISERROR(VLOOKUP(B208,BlueCarbon_Bertram!$B$5:$Q$249,16,FALSE)),0,VLOOKUP(B208,BlueCarbon_Bertram!$B$5:$Q$249,16,FALSE)*-1)</f>
        <v>-0.30311802279401201</v>
      </c>
      <c r="K208">
        <f>IF(ISERROR(VLOOKUP(B208,BlueCarbon_Bertram!$B$5:$R$249,17,FALSE)),0,VLOOKUP(B208,BlueCarbon_Bertram!$B$5:$R$249,17,FALSE))</f>
        <v>4.9127505589453252E-2</v>
      </c>
      <c r="L208">
        <f t="shared" si="35"/>
        <v>-22.041407903494012</v>
      </c>
      <c r="M208" s="8">
        <f t="shared" si="36"/>
        <v>5.3203946976029093E-2</v>
      </c>
      <c r="N208" s="8">
        <f t="shared" si="37"/>
        <v>2.8306599738281151E-3</v>
      </c>
      <c r="O208" t="s">
        <v>205</v>
      </c>
      <c r="P208">
        <f t="shared" si="38"/>
        <v>1</v>
      </c>
      <c r="Q208">
        <f t="shared" si="39"/>
        <v>0</v>
      </c>
      <c r="R208">
        <f t="shared" si="40"/>
        <v>-22.041407903494012</v>
      </c>
      <c r="S208" s="8">
        <f t="shared" si="41"/>
        <v>4.1714816838635493E-4</v>
      </c>
      <c r="T208">
        <f t="shared" si="42"/>
        <v>0</v>
      </c>
      <c r="U208" s="8">
        <f t="shared" si="43"/>
        <v>0</v>
      </c>
    </row>
    <row r="209" spans="1:21" ht="15.75" thickBot="1">
      <c r="A209" t="s">
        <v>206</v>
      </c>
      <c r="B209" s="1" t="s">
        <v>527</v>
      </c>
      <c r="C209" t="s">
        <v>527</v>
      </c>
      <c r="D209">
        <f t="shared" si="33"/>
        <v>0</v>
      </c>
      <c r="E209" t="str">
        <f>IF(ISERROR(VLOOKUP(B209,'EU29'!$C$2:$D$30,2,FALSE)),"NA",VLOOKUP(C209,'EU29'!$C$2:$D$30,2,FALSE))</f>
        <v>NA</v>
      </c>
      <c r="F209" t="str">
        <f>IF(ISERROR(VLOOKUP(C209,'EU29'!$C$2:$D$30,2,FALSE)),"NA",VLOOKUP(C209,'EU29'!$C$2:$D$30,2,FALSE))</f>
        <v>NA</v>
      </c>
      <c r="G209">
        <v>113567144341000</v>
      </c>
      <c r="H209" s="8">
        <v>98485430612.899994</v>
      </c>
      <c r="I209" s="8">
        <f t="shared" si="34"/>
        <v>9.6993800430083387E-3</v>
      </c>
      <c r="J209">
        <f>IF(ISERROR(VLOOKUP(B209,BlueCarbon_Bertram!$B$5:$Q$249,16,FALSE)),0,VLOOKUP(B209,BlueCarbon_Bertram!$B$5:$Q$249,16,FALSE)*-1)</f>
        <v>-3.71254694841E-3</v>
      </c>
      <c r="K209">
        <f>IF(ISERROR(VLOOKUP(B209,BlueCarbon_Bertram!$B$5:$R$249,17,FALSE)),0,VLOOKUP(B209,BlueCarbon_Bertram!$B$5:$R$249,17,FALSE))</f>
        <v>4.9073896444499999E-4</v>
      </c>
      <c r="L209">
        <f t="shared" si="35"/>
        <v>113.5634317940516</v>
      </c>
      <c r="M209" s="8">
        <f t="shared" si="36"/>
        <v>9.8486653246719499E-2</v>
      </c>
      <c r="N209" s="8">
        <f t="shared" si="37"/>
        <v>9.699620867739565E-3</v>
      </c>
      <c r="O209" t="s">
        <v>206</v>
      </c>
      <c r="P209">
        <f t="shared" si="38"/>
        <v>0</v>
      </c>
      <c r="Q209">
        <f t="shared" si="39"/>
        <v>1</v>
      </c>
      <c r="R209">
        <f t="shared" si="40"/>
        <v>0</v>
      </c>
      <c r="S209" s="8">
        <f t="shared" si="41"/>
        <v>0</v>
      </c>
      <c r="T209">
        <f t="shared" si="42"/>
        <v>113.5634317940516</v>
      </c>
      <c r="U209" s="8">
        <f t="shared" si="43"/>
        <v>9.699620867739565E-3</v>
      </c>
    </row>
    <row r="210" spans="1:21">
      <c r="A210" t="s">
        <v>207</v>
      </c>
      <c r="B210" t="s">
        <v>528</v>
      </c>
      <c r="C210" t="s">
        <v>528</v>
      </c>
      <c r="D210">
        <f t="shared" si="33"/>
        <v>0</v>
      </c>
      <c r="E210" t="str">
        <f>IF(ISERROR(VLOOKUP(B210,'EU29'!$C$2:$D$30,2,FALSE)),"NA",VLOOKUP(C210,'EU29'!$C$2:$D$30,2,FALSE))</f>
        <v>NA</v>
      </c>
      <c r="F210" t="str">
        <f>IF(ISERROR(VLOOKUP(C210,'EU29'!$C$2:$D$30,2,FALSE)),"NA",VLOOKUP(C210,'EU29'!$C$2:$D$30,2,FALSE))</f>
        <v>NA</v>
      </c>
      <c r="G210">
        <v>-33389727528700</v>
      </c>
      <c r="H210" s="8">
        <v>15018745941.6</v>
      </c>
      <c r="I210" s="8">
        <f t="shared" si="34"/>
        <v>2.255627296583265E-4</v>
      </c>
      <c r="J210">
        <f>IF(ISERROR(VLOOKUP(B210,BlueCarbon_Bertram!$B$5:$Q$249,16,FALSE)),0,VLOOKUP(B210,BlueCarbon_Bertram!$B$5:$Q$249,16,FALSE)*-1)</f>
        <v>-9.2897763941361899E-2</v>
      </c>
      <c r="K210">
        <f>IF(ISERROR(VLOOKUP(B210,BlueCarbon_Bertram!$B$5:$R$249,17,FALSE)),0,VLOOKUP(B210,BlueCarbon_Bertram!$B$5:$R$249,17,FALSE))</f>
        <v>1.5889476887722482E-2</v>
      </c>
      <c r="L210">
        <f t="shared" si="35"/>
        <v>-33.482625292641359</v>
      </c>
      <c r="M210" s="8">
        <f t="shared" si="36"/>
        <v>2.1864084829322113E-2</v>
      </c>
      <c r="N210" s="8">
        <f t="shared" si="37"/>
        <v>4.7803820542379339E-4</v>
      </c>
      <c r="O210" t="s">
        <v>207</v>
      </c>
      <c r="P210">
        <f t="shared" si="38"/>
        <v>1</v>
      </c>
      <c r="Q210">
        <f t="shared" si="39"/>
        <v>0</v>
      </c>
      <c r="R210">
        <f t="shared" si="40"/>
        <v>-33.482625292641359</v>
      </c>
      <c r="S210" s="8">
        <f t="shared" si="41"/>
        <v>2.255627296583265E-4</v>
      </c>
      <c r="T210">
        <f t="shared" si="42"/>
        <v>0</v>
      </c>
      <c r="U210" s="8">
        <f t="shared" si="43"/>
        <v>0</v>
      </c>
    </row>
    <row r="211" spans="1:21">
      <c r="A211" t="s">
        <v>208</v>
      </c>
      <c r="B211" t="str">
        <f>VLOOKUP(A211,'ISO3'!$A$1:$B$249,2,FALSE)</f>
        <v>ZAF</v>
      </c>
      <c r="C211" t="s">
        <v>528</v>
      </c>
      <c r="D211">
        <f t="shared" si="33"/>
        <v>0</v>
      </c>
      <c r="E211" t="str">
        <f>IF(ISERROR(VLOOKUP(B211,'EU29'!$C$2:$D$30,2,FALSE)),"NA",VLOOKUP(C211,'EU29'!$C$2:$D$30,2,FALSE))</f>
        <v>NA</v>
      </c>
      <c r="F211" t="str">
        <f>IF(ISERROR(VLOOKUP(C211,'EU29'!$C$2:$D$30,2,FALSE)),"NA",VLOOKUP(C211,'EU29'!$C$2:$D$30,2,FALSE))</f>
        <v>NA</v>
      </c>
      <c r="G211">
        <v>-63977474095500</v>
      </c>
      <c r="H211" s="8">
        <v>26414400700.900002</v>
      </c>
      <c r="I211" s="8">
        <f t="shared" si="34"/>
        <v>6.9772056438770658E-4</v>
      </c>
      <c r="J211">
        <f>IF(ISERROR(VLOOKUP(B211,BlueCarbon_Bertram!$B$5:$Q$249,16,FALSE)),0,VLOOKUP(B211,BlueCarbon_Bertram!$B$5:$Q$249,16,FALSE)*-1)</f>
        <v>-9.2897763941361899E-2</v>
      </c>
      <c r="K211">
        <f>IF(ISERROR(VLOOKUP(B211,BlueCarbon_Bertram!$B$5:$R$249,17,FALSE)),0,VLOOKUP(B211,BlueCarbon_Bertram!$B$5:$R$249,17,FALSE))</f>
        <v>1.5889476887722482E-2</v>
      </c>
      <c r="L211">
        <f t="shared" si="35"/>
        <v>-64.070371859441366</v>
      </c>
      <c r="M211" s="8">
        <f t="shared" si="36"/>
        <v>3.0825250042021936E-2</v>
      </c>
      <c r="N211" s="8">
        <f t="shared" si="37"/>
        <v>9.5019604015317337E-4</v>
      </c>
      <c r="O211" t="s">
        <v>208</v>
      </c>
      <c r="P211">
        <f t="shared" si="38"/>
        <v>1</v>
      </c>
      <c r="Q211">
        <f t="shared" si="39"/>
        <v>0</v>
      </c>
      <c r="R211">
        <f t="shared" si="40"/>
        <v>-64.070371859441366</v>
      </c>
      <c r="S211" s="8">
        <f t="shared" si="41"/>
        <v>6.9772056438770658E-4</v>
      </c>
      <c r="T211">
        <f t="shared" si="42"/>
        <v>0</v>
      </c>
      <c r="U211" s="8">
        <f t="shared" si="43"/>
        <v>0</v>
      </c>
    </row>
    <row r="212" spans="1:21">
      <c r="A212" t="s">
        <v>209</v>
      </c>
      <c r="B212" t="s">
        <v>532</v>
      </c>
      <c r="C212" t="s">
        <v>532</v>
      </c>
      <c r="D212">
        <f t="shared" si="33"/>
        <v>0</v>
      </c>
      <c r="E212" t="str">
        <f>IF(ISERROR(VLOOKUP(B212,'EU29'!$C$2:$D$30,2,FALSE)),"NA",VLOOKUP(C212,'EU29'!$C$2:$D$30,2,FALSE))</f>
        <v>EU</v>
      </c>
      <c r="F212" t="str">
        <f>IF(ISERROR(VLOOKUP(C212,'EU29'!$C$2:$D$30,2,FALSE)),"NA",VLOOKUP(C212,'EU29'!$C$2:$D$30,2,FALSE))</f>
        <v>EU</v>
      </c>
      <c r="G212">
        <v>7547735949870</v>
      </c>
      <c r="H212" s="8">
        <v>9009869150.0200005</v>
      </c>
      <c r="I212" s="8">
        <f t="shared" si="34"/>
        <v>8.1177742100482125E-5</v>
      </c>
      <c r="J212">
        <f>IF(ISERROR(VLOOKUP(B212,BlueCarbon_Bertram!$B$5:$Q$249,16,FALSE)),0,VLOOKUP(B212,BlueCarbon_Bertram!$B$5:$Q$249,16,FALSE)*-1)</f>
        <v>-0.93879046572693592</v>
      </c>
      <c r="K212">
        <f>IF(ISERROR(VLOOKUP(B212,BlueCarbon_Bertram!$B$5:$R$249,17,FALSE)),0,VLOOKUP(B212,BlueCarbon_Bertram!$B$5:$R$249,17,FALSE))</f>
        <v>0.15272241629954353</v>
      </c>
      <c r="L212">
        <f t="shared" si="35"/>
        <v>6.6089454841430637</v>
      </c>
      <c r="M212" s="8">
        <f t="shared" si="36"/>
        <v>0.1529879543705045</v>
      </c>
      <c r="N212" s="8">
        <f t="shared" si="37"/>
        <v>2.3405314182471566E-2</v>
      </c>
      <c r="O212" t="s">
        <v>209</v>
      </c>
      <c r="P212">
        <f t="shared" si="38"/>
        <v>0</v>
      </c>
      <c r="Q212">
        <f t="shared" si="39"/>
        <v>1</v>
      </c>
      <c r="R212">
        <f t="shared" si="40"/>
        <v>0</v>
      </c>
      <c r="S212" s="8">
        <f t="shared" si="41"/>
        <v>0</v>
      </c>
      <c r="T212">
        <f t="shared" si="42"/>
        <v>6.6089454841430637</v>
      </c>
      <c r="U212" s="8">
        <f t="shared" si="43"/>
        <v>2.3405314182471566E-2</v>
      </c>
    </row>
    <row r="213" spans="1:21">
      <c r="A213" t="s">
        <v>210</v>
      </c>
      <c r="B213" t="str">
        <f>VLOOKUP(A213,'ISO3'!$A$1:$B$249,2,FALSE)</f>
        <v>ESP</v>
      </c>
      <c r="C213" t="s">
        <v>532</v>
      </c>
      <c r="D213">
        <f t="shared" si="33"/>
        <v>0</v>
      </c>
      <c r="E213" t="str">
        <f>IF(ISERROR(VLOOKUP(B213,'EU29'!$C$2:$D$30,2,FALSE)),"NA",VLOOKUP(C213,'EU29'!$C$2:$D$30,2,FALSE))</f>
        <v>EU</v>
      </c>
      <c r="F213" t="str">
        <f>IF(ISERROR(VLOOKUP(C213,'EU29'!$C$2:$D$30,2,FALSE)),"NA",VLOOKUP(C213,'EU29'!$C$2:$D$30,2,FALSE))</f>
        <v>EU</v>
      </c>
      <c r="G213">
        <v>-5872781059920</v>
      </c>
      <c r="H213" s="8">
        <v>4980382346.0299997</v>
      </c>
      <c r="I213" s="8">
        <f t="shared" si="34"/>
        <v>2.4804208312647288E-5</v>
      </c>
      <c r="J213">
        <f>IF(ISERROR(VLOOKUP(B213,BlueCarbon_Bertram!$B$5:$Q$249,16,FALSE)),0,VLOOKUP(B213,BlueCarbon_Bertram!$B$5:$Q$249,16,FALSE)*-1)</f>
        <v>-0.93879046572693592</v>
      </c>
      <c r="K213">
        <f>IF(ISERROR(VLOOKUP(B213,BlueCarbon_Bertram!$B$5:$R$249,17,FALSE)),0,VLOOKUP(B213,BlueCarbon_Bertram!$B$5:$R$249,17,FALSE))</f>
        <v>0.15272241629954353</v>
      </c>
      <c r="L213">
        <f t="shared" si="35"/>
        <v>-6.8115715256469365</v>
      </c>
      <c r="M213" s="8">
        <f t="shared" si="36"/>
        <v>0.1528036015566509</v>
      </c>
      <c r="N213" s="8">
        <f t="shared" si="37"/>
        <v>2.3348940648683727E-2</v>
      </c>
      <c r="O213" t="s">
        <v>210</v>
      </c>
      <c r="P213">
        <f t="shared" si="38"/>
        <v>1</v>
      </c>
      <c r="Q213">
        <f t="shared" si="39"/>
        <v>0</v>
      </c>
      <c r="R213">
        <f t="shared" si="40"/>
        <v>-6.8115715256469365</v>
      </c>
      <c r="S213" s="8">
        <f t="shared" si="41"/>
        <v>2.4804208312647288E-5</v>
      </c>
      <c r="T213">
        <f t="shared" si="42"/>
        <v>0</v>
      </c>
      <c r="U213" s="8">
        <f t="shared" si="43"/>
        <v>0</v>
      </c>
    </row>
    <row r="214" spans="1:21">
      <c r="A214" t="s">
        <v>211</v>
      </c>
      <c r="B214" t="str">
        <f>VLOOKUP(A214,'ISO3'!$A$1:$B$249,2,FALSE)</f>
        <v>LKA</v>
      </c>
      <c r="C214" t="s">
        <v>533</v>
      </c>
      <c r="D214">
        <f t="shared" si="33"/>
        <v>0</v>
      </c>
      <c r="E214" t="str">
        <f>IF(ISERROR(VLOOKUP(B214,'EU29'!$C$2:$D$30,2,FALSE)),"NA",VLOOKUP(C214,'EU29'!$C$2:$D$30,2,FALSE))</f>
        <v>NA</v>
      </c>
      <c r="F214" t="str">
        <f>IF(ISERROR(VLOOKUP(C214,'EU29'!$C$2:$D$30,2,FALSE)),"NA",VLOOKUP(C214,'EU29'!$C$2:$D$30,2,FALSE))</f>
        <v>NA</v>
      </c>
      <c r="G214">
        <v>39687718537000</v>
      </c>
      <c r="H214" s="8">
        <v>19641231294.799999</v>
      </c>
      <c r="I214" s="8">
        <f t="shared" si="34"/>
        <v>3.8577796677583085E-4</v>
      </c>
      <c r="J214">
        <f>IF(ISERROR(VLOOKUP(B214,BlueCarbon_Bertram!$B$5:$Q$249,16,FALSE)),0,VLOOKUP(B214,BlueCarbon_Bertram!$B$5:$Q$249,16,FALSE)*-1)</f>
        <v>-0.54556836708297596</v>
      </c>
      <c r="K214">
        <f>IF(ISERROR(VLOOKUP(B214,BlueCarbon_Bertram!$B$5:$R$249,17,FALSE)),0,VLOOKUP(B214,BlueCarbon_Bertram!$B$5:$R$249,17,FALSE))</f>
        <v>0.1098040886376581</v>
      </c>
      <c r="L214">
        <f t="shared" si="35"/>
        <v>39.142150169917024</v>
      </c>
      <c r="M214" s="8">
        <f t="shared" si="36"/>
        <v>0.11154692218220325</v>
      </c>
      <c r="N214" s="8">
        <f t="shared" si="37"/>
        <v>1.2442715848322506E-2</v>
      </c>
      <c r="O214" t="s">
        <v>211</v>
      </c>
      <c r="P214">
        <f t="shared" si="38"/>
        <v>0</v>
      </c>
      <c r="Q214">
        <f t="shared" si="39"/>
        <v>1</v>
      </c>
      <c r="R214">
        <f t="shared" si="40"/>
        <v>0</v>
      </c>
      <c r="S214" s="8">
        <f t="shared" si="41"/>
        <v>0</v>
      </c>
      <c r="T214">
        <f t="shared" si="42"/>
        <v>39.142150169917024</v>
      </c>
      <c r="U214" s="8">
        <f t="shared" si="43"/>
        <v>1.2442715848322506E-2</v>
      </c>
    </row>
    <row r="215" spans="1:21">
      <c r="A215" t="s">
        <v>212</v>
      </c>
      <c r="B215" t="str">
        <f>VLOOKUP(A215,'ISO3'!$A$1:$B$249,2,FALSE)</f>
        <v>SHN</v>
      </c>
      <c r="C215" t="s">
        <v>568</v>
      </c>
      <c r="D215">
        <f t="shared" si="33"/>
        <v>1</v>
      </c>
      <c r="E215" t="str">
        <f>IF(ISERROR(VLOOKUP(B215,'EU29'!$C$2:$D$30,2,FALSE)),"NA",VLOOKUP(C215,'EU29'!$C$2:$D$30,2,FALSE))</f>
        <v>NA</v>
      </c>
      <c r="F215" t="str">
        <f>IF(ISERROR(VLOOKUP(C215,'EU29'!$C$2:$D$30,2,FALSE)),"NA",VLOOKUP(C215,'EU29'!$C$2:$D$30,2,FALSE))</f>
        <v>NA</v>
      </c>
      <c r="G215">
        <v>19835238725200</v>
      </c>
      <c r="H215" s="8">
        <v>7143542102.29</v>
      </c>
      <c r="I215" s="8">
        <f t="shared" si="34"/>
        <v>5.1030193767189838E-5</v>
      </c>
      <c r="J215">
        <f>IF(ISERROR(VLOOKUP(B215,BlueCarbon_Bertram!$B$5:$Q$249,16,FALSE)),0,VLOOKUP(B215,BlueCarbon_Bertram!$B$5:$Q$249,16,FALSE)*-1)</f>
        <v>0</v>
      </c>
      <c r="K215">
        <f>IF(ISERROR(VLOOKUP(B215,BlueCarbon_Bertram!$B$5:$R$249,17,FALSE)),0,VLOOKUP(B215,BlueCarbon_Bertram!$B$5:$R$249,17,FALSE))</f>
        <v>0</v>
      </c>
      <c r="L215">
        <f t="shared" si="35"/>
        <v>19.8352387252</v>
      </c>
      <c r="M215" s="8">
        <f t="shared" si="36"/>
        <v>7.1435421022900004E-3</v>
      </c>
      <c r="N215" s="8">
        <f t="shared" si="37"/>
        <v>5.1030193767189838E-5</v>
      </c>
      <c r="O215" t="s">
        <v>212</v>
      </c>
      <c r="P215">
        <f t="shared" si="38"/>
        <v>0</v>
      </c>
      <c r="Q215">
        <f t="shared" si="39"/>
        <v>1</v>
      </c>
      <c r="R215">
        <f t="shared" si="40"/>
        <v>0</v>
      </c>
      <c r="S215" s="8">
        <f t="shared" si="41"/>
        <v>0</v>
      </c>
      <c r="T215">
        <f t="shared" si="42"/>
        <v>19.8352387252</v>
      </c>
      <c r="U215" s="8">
        <f t="shared" si="43"/>
        <v>5.1030193767189838E-5</v>
      </c>
    </row>
    <row r="216" spans="1:21">
      <c r="A216" t="s">
        <v>213</v>
      </c>
      <c r="B216" t="str">
        <f>VLOOKUP(A216,'ISO3'!$A$1:$B$249,2,FALSE)</f>
        <v>SUR</v>
      </c>
      <c r="C216" t="s">
        <v>535</v>
      </c>
      <c r="D216">
        <f t="shared" si="33"/>
        <v>0</v>
      </c>
      <c r="E216" t="str">
        <f>IF(ISERROR(VLOOKUP(B216,'EU29'!$C$2:$D$30,2,FALSE)),"NA",VLOOKUP(C216,'EU29'!$C$2:$D$30,2,FALSE))</f>
        <v>NA</v>
      </c>
      <c r="F216" t="str">
        <f>IF(ISERROR(VLOOKUP(C216,'EU29'!$C$2:$D$30,2,FALSE)),"NA",VLOOKUP(C216,'EU29'!$C$2:$D$30,2,FALSE))</f>
        <v>NA</v>
      </c>
      <c r="G216">
        <v>7742504518010</v>
      </c>
      <c r="H216" s="8">
        <v>19528195429.200001</v>
      </c>
      <c r="I216" s="8">
        <f t="shared" si="34"/>
        <v>3.8135041672102777E-4</v>
      </c>
      <c r="J216">
        <f>IF(ISERROR(VLOOKUP(B216,BlueCarbon_Bertram!$B$5:$Q$249,16,FALSE)),0,VLOOKUP(B216,BlueCarbon_Bertram!$B$5:$Q$249,16,FALSE)*-1)</f>
        <v>-0.130130976948336</v>
      </c>
      <c r="K216">
        <f>IF(ISERROR(VLOOKUP(B216,BlueCarbon_Bertram!$B$5:$R$249,17,FALSE)),0,VLOOKUP(B216,BlueCarbon_Bertram!$B$5:$R$249,17,FALSE))</f>
        <v>1.7201221090872E-2</v>
      </c>
      <c r="L216">
        <f t="shared" si="35"/>
        <v>7.6123735410616638</v>
      </c>
      <c r="M216" s="8">
        <f t="shared" si="36"/>
        <v>2.6023689664190344E-2</v>
      </c>
      <c r="N216" s="8">
        <f t="shared" si="37"/>
        <v>6.7723242373808731E-4</v>
      </c>
      <c r="O216" t="s">
        <v>213</v>
      </c>
      <c r="P216">
        <f t="shared" si="38"/>
        <v>0</v>
      </c>
      <c r="Q216">
        <f t="shared" si="39"/>
        <v>1</v>
      </c>
      <c r="R216">
        <f t="shared" si="40"/>
        <v>0</v>
      </c>
      <c r="S216" s="8">
        <f t="shared" si="41"/>
        <v>0</v>
      </c>
      <c r="T216">
        <f t="shared" si="42"/>
        <v>7.6123735410616638</v>
      </c>
      <c r="U216" s="8">
        <f t="shared" si="43"/>
        <v>6.7723242373808731E-4</v>
      </c>
    </row>
    <row r="217" spans="1:21">
      <c r="A217" t="s">
        <v>214</v>
      </c>
      <c r="B217" t="s">
        <v>537</v>
      </c>
      <c r="C217" t="s">
        <v>473</v>
      </c>
      <c r="D217">
        <v>1</v>
      </c>
      <c r="E217" t="str">
        <f>IF(ISERROR(VLOOKUP(B217,'EU29'!$C$2:$D$30,2,FALSE)),"NA",VLOOKUP(C217,'EU29'!$C$2:$D$30,2,FALSE))</f>
        <v>NA</v>
      </c>
      <c r="F217" t="str">
        <f>IF(ISERROR(VLOOKUP(C217,'EU29'!$C$2:$D$30,2,FALSE)),"NA",VLOOKUP(C217,'EU29'!$C$2:$D$30,2,FALSE))</f>
        <v>EU</v>
      </c>
      <c r="G217">
        <v>-256066999504000</v>
      </c>
      <c r="H217" s="8">
        <v>60590942718</v>
      </c>
      <c r="I217" s="8">
        <f t="shared" si="34"/>
        <v>3.6712623394559575E-3</v>
      </c>
      <c r="J217">
        <f>IF(ISERROR(VLOOKUP(B217,BlueCarbon_Bertram!$B$5:$Q$249,16,FALSE)),0,VLOOKUP(B217,BlueCarbon_Bertram!$B$5:$Q$249,16,FALSE)*-1)</f>
        <v>0</v>
      </c>
      <c r="K217">
        <f>IF(ISERROR(VLOOKUP(B217,BlueCarbon_Bertram!$B$5:$R$249,17,FALSE)),0,VLOOKUP(B217,BlueCarbon_Bertram!$B$5:$R$249,17,FALSE))</f>
        <v>0</v>
      </c>
      <c r="L217">
        <f t="shared" si="35"/>
        <v>-256.06699950400002</v>
      </c>
      <c r="M217" s="8">
        <f t="shared" si="36"/>
        <v>6.0590942718000002E-2</v>
      </c>
      <c r="N217" s="8">
        <f t="shared" si="37"/>
        <v>3.6712623394559575E-3</v>
      </c>
      <c r="O217" t="s">
        <v>214</v>
      </c>
      <c r="P217">
        <f t="shared" si="38"/>
        <v>1</v>
      </c>
      <c r="Q217">
        <f t="shared" si="39"/>
        <v>0</v>
      </c>
      <c r="R217">
        <f t="shared" si="40"/>
        <v>-256.06699950400002</v>
      </c>
      <c r="S217" s="8">
        <f t="shared" si="41"/>
        <v>3.6712623394559575E-3</v>
      </c>
      <c r="T217">
        <f t="shared" si="42"/>
        <v>0</v>
      </c>
      <c r="U217" s="8">
        <f t="shared" si="43"/>
        <v>0</v>
      </c>
    </row>
    <row r="218" spans="1:21">
      <c r="A218" t="s">
        <v>215</v>
      </c>
      <c r="B218" t="str">
        <f>VLOOKUP(A218,'ISO3'!$A$1:$B$249,2,FALSE)</f>
        <v>SWE</v>
      </c>
      <c r="C218" t="s">
        <v>538</v>
      </c>
      <c r="D218">
        <f t="shared" si="33"/>
        <v>0</v>
      </c>
      <c r="E218" t="str">
        <f>IF(ISERROR(VLOOKUP(B218,'EU29'!$C$2:$D$30,2,FALSE)),"NA",VLOOKUP(C218,'EU29'!$C$2:$D$30,2,FALSE))</f>
        <v>EU</v>
      </c>
      <c r="F218" t="str">
        <f>IF(ISERROR(VLOOKUP(C218,'EU29'!$C$2:$D$30,2,FALSE)),"NA",VLOOKUP(C218,'EU29'!$C$2:$D$30,2,FALSE))</f>
        <v>EU</v>
      </c>
      <c r="G218">
        <v>729943112418</v>
      </c>
      <c r="H218" s="8">
        <v>6660170209.0200005</v>
      </c>
      <c r="I218" s="8">
        <f t="shared" si="34"/>
        <v>4.4357867213117509E-5</v>
      </c>
      <c r="J218">
        <f>IF(ISERROR(VLOOKUP(B218,BlueCarbon_Bertram!$B$5:$Q$249,16,FALSE)),0,VLOOKUP(B218,BlueCarbon_Bertram!$B$5:$Q$249,16,FALSE)*-1)</f>
        <v>-1.9439298182550399E-2</v>
      </c>
      <c r="K218">
        <f>IF(ISERROR(VLOOKUP(B218,BlueCarbon_Bertram!$B$5:$R$249,17,FALSE)),0,VLOOKUP(B218,BlueCarbon_Bertram!$B$5:$R$249,17,FALSE))</f>
        <v>1.8215610248031051E-3</v>
      </c>
      <c r="L218">
        <f t="shared" si="35"/>
        <v>0.71050381423544962</v>
      </c>
      <c r="M218" s="8">
        <f t="shared" si="36"/>
        <v>6.9047774605847543E-3</v>
      </c>
      <c r="N218" s="8">
        <f t="shared" si="37"/>
        <v>4.7675951780199251E-5</v>
      </c>
      <c r="O218" t="s">
        <v>215</v>
      </c>
      <c r="P218">
        <f t="shared" si="38"/>
        <v>0</v>
      </c>
      <c r="Q218">
        <f t="shared" si="39"/>
        <v>1</v>
      </c>
      <c r="R218">
        <f t="shared" si="40"/>
        <v>0</v>
      </c>
      <c r="S218" s="8">
        <f t="shared" si="41"/>
        <v>0</v>
      </c>
      <c r="T218">
        <f t="shared" si="42"/>
        <v>0.71050381423544962</v>
      </c>
      <c r="U218" s="8">
        <f t="shared" si="43"/>
        <v>4.7675951780199251E-5</v>
      </c>
    </row>
    <row r="219" spans="1:21">
      <c r="A219" t="s">
        <v>216</v>
      </c>
      <c r="B219" t="str">
        <f>VLOOKUP(A219,'ISO3'!$A$1:$B$249,2,FALSE)</f>
        <v>SYR</v>
      </c>
      <c r="C219" t="s">
        <v>541</v>
      </c>
      <c r="D219">
        <f t="shared" si="33"/>
        <v>0</v>
      </c>
      <c r="E219" t="str">
        <f>IF(ISERROR(VLOOKUP(B219,'EU29'!$C$2:$D$30,2,FALSE)),"NA",VLOOKUP(C219,'EU29'!$C$2:$D$30,2,FALSE))</f>
        <v>NA</v>
      </c>
      <c r="F219" t="str">
        <f>IF(ISERROR(VLOOKUP(C219,'EU29'!$C$2:$D$30,2,FALSE)),"NA",VLOOKUP(C219,'EU29'!$C$2:$D$30,2,FALSE))</f>
        <v>NA</v>
      </c>
      <c r="G219">
        <v>363849405414</v>
      </c>
      <c r="H219" s="8">
        <v>17699693008</v>
      </c>
      <c r="I219" s="8">
        <f t="shared" si="34"/>
        <v>3.1327913257744405E-4</v>
      </c>
      <c r="J219">
        <f>IF(ISERROR(VLOOKUP(B219,BlueCarbon_Bertram!$B$5:$Q$249,16,FALSE)),0,VLOOKUP(B219,BlueCarbon_Bertram!$B$5:$Q$249,16,FALSE)*-1)</f>
        <v>0</v>
      </c>
      <c r="K219">
        <f>IF(ISERROR(VLOOKUP(B219,BlueCarbon_Bertram!$B$5:$R$249,17,FALSE)),0,VLOOKUP(B219,BlueCarbon_Bertram!$B$5:$R$249,17,FALSE))</f>
        <v>0</v>
      </c>
      <c r="L219">
        <f t="shared" si="35"/>
        <v>0.36384940541400002</v>
      </c>
      <c r="M219" s="8">
        <f t="shared" si="36"/>
        <v>1.7699693007999999E-2</v>
      </c>
      <c r="N219" s="8">
        <f t="shared" si="37"/>
        <v>3.1327913257744405E-4</v>
      </c>
      <c r="O219" t="s">
        <v>216</v>
      </c>
      <c r="P219">
        <f t="shared" si="38"/>
        <v>0</v>
      </c>
      <c r="Q219">
        <f t="shared" si="39"/>
        <v>1</v>
      </c>
      <c r="R219">
        <f t="shared" si="40"/>
        <v>0</v>
      </c>
      <c r="S219" s="8">
        <f t="shared" si="41"/>
        <v>0</v>
      </c>
      <c r="T219">
        <f t="shared" si="42"/>
        <v>0.36384940541400002</v>
      </c>
      <c r="U219" s="8">
        <f t="shared" si="43"/>
        <v>3.1327913257744405E-4</v>
      </c>
    </row>
    <row r="220" spans="1:21" ht="15.75" thickBot="1">
      <c r="A220" t="s">
        <v>217</v>
      </c>
      <c r="B220" t="s">
        <v>543</v>
      </c>
      <c r="C220" t="s">
        <v>543</v>
      </c>
      <c r="D220">
        <f t="shared" si="33"/>
        <v>0</v>
      </c>
      <c r="E220" t="str">
        <f>IF(ISERROR(VLOOKUP(B220,'EU29'!$C$2:$D$30,2,FALSE)),"NA",VLOOKUP(C220,'EU29'!$C$2:$D$30,2,FALSE))</f>
        <v>NA</v>
      </c>
      <c r="F220" t="str">
        <f>IF(ISERROR(VLOOKUP(C220,'EU29'!$C$2:$D$30,2,FALSE)),"NA",VLOOKUP(C220,'EU29'!$C$2:$D$30,2,FALSE))</f>
        <v>NA</v>
      </c>
      <c r="G220">
        <v>-17381194556200</v>
      </c>
      <c r="H220" s="8">
        <v>20654590108.200001</v>
      </c>
      <c r="I220" s="8">
        <f t="shared" si="34"/>
        <v>4.2661209253775333E-4</v>
      </c>
      <c r="J220">
        <f>IF(ISERROR(VLOOKUP(B220,BlueCarbon_Bertram!$B$5:$Q$249,16,FALSE)),0,VLOOKUP(B220,BlueCarbon_Bertram!$B$5:$Q$249,16,FALSE)*-1)</f>
        <v>-0.23241134447541384</v>
      </c>
      <c r="K220">
        <f>IF(ISERROR(VLOOKUP(B220,BlueCarbon_Bertram!$B$5:$R$249,17,FALSE)),0,VLOOKUP(B220,BlueCarbon_Bertram!$B$5:$R$249,17,FALSE))</f>
        <v>4.7436089286284129E-2</v>
      </c>
      <c r="L220">
        <f t="shared" si="35"/>
        <v>-17.613605900675413</v>
      </c>
      <c r="M220" s="8">
        <f t="shared" si="36"/>
        <v>5.173774888139291E-2</v>
      </c>
      <c r="N220" s="8">
        <f t="shared" si="37"/>
        <v>2.6767946593140735E-3</v>
      </c>
      <c r="O220" t="s">
        <v>217</v>
      </c>
      <c r="P220">
        <f t="shared" si="38"/>
        <v>1</v>
      </c>
      <c r="Q220">
        <f t="shared" si="39"/>
        <v>0</v>
      </c>
      <c r="R220">
        <f t="shared" si="40"/>
        <v>-17.613605900675413</v>
      </c>
      <c r="S220" s="8">
        <f t="shared" si="41"/>
        <v>4.2661209253775333E-4</v>
      </c>
      <c r="T220">
        <f t="shared" si="42"/>
        <v>0</v>
      </c>
      <c r="U220" s="8">
        <f t="shared" si="43"/>
        <v>0</v>
      </c>
    </row>
    <row r="221" spans="1:21" ht="15.75" thickBot="1">
      <c r="A221" t="s">
        <v>218</v>
      </c>
      <c r="B221" s="1" t="s">
        <v>547</v>
      </c>
      <c r="C221" t="s">
        <v>547</v>
      </c>
      <c r="D221">
        <f t="shared" si="33"/>
        <v>0</v>
      </c>
      <c r="E221" t="str">
        <f>IF(ISERROR(VLOOKUP(B221,'EU29'!$C$2:$D$30,2,FALSE)),"NA",VLOOKUP(C221,'EU29'!$C$2:$D$30,2,FALSE))</f>
        <v>NA</v>
      </c>
      <c r="F221" t="str">
        <f>IF(ISERROR(VLOOKUP(C221,'EU29'!$C$2:$D$30,2,FALSE)),"NA",VLOOKUP(C221,'EU29'!$C$2:$D$30,2,FALSE))</f>
        <v>NA</v>
      </c>
      <c r="G221">
        <v>13756968353800</v>
      </c>
      <c r="H221" s="8">
        <v>29656126654.099998</v>
      </c>
      <c r="I221" s="8">
        <f t="shared" si="34"/>
        <v>8.7948584812402029E-4</v>
      </c>
      <c r="J221">
        <f>IF(ISERROR(VLOOKUP(B221,BlueCarbon_Bertram!$B$5:$Q$249,16,FALSE)),0,VLOOKUP(B221,BlueCarbon_Bertram!$B$5:$Q$249,16,FALSE)*-1)</f>
        <v>-0.17974095277599358</v>
      </c>
      <c r="K221">
        <f>IF(ISERROR(VLOOKUP(B221,BlueCarbon_Bertram!$B$5:$R$249,17,FALSE)),0,VLOOKUP(B221,BlueCarbon_Bertram!$B$5:$R$249,17,FALSE))</f>
        <v>2.2754508875683796E-2</v>
      </c>
      <c r="L221">
        <f t="shared" si="35"/>
        <v>13.577227401024006</v>
      </c>
      <c r="M221" s="8">
        <f t="shared" si="36"/>
        <v>3.7379854498079484E-2</v>
      </c>
      <c r="N221" s="8">
        <f t="shared" si="37"/>
        <v>1.397253522297593E-3</v>
      </c>
      <c r="O221" t="s">
        <v>218</v>
      </c>
      <c r="P221">
        <f t="shared" si="38"/>
        <v>0</v>
      </c>
      <c r="Q221">
        <f t="shared" si="39"/>
        <v>1</v>
      </c>
      <c r="R221">
        <f t="shared" si="40"/>
        <v>0</v>
      </c>
      <c r="S221" s="8">
        <f t="shared" si="41"/>
        <v>0</v>
      </c>
      <c r="T221">
        <f t="shared" si="42"/>
        <v>13.577227401024006</v>
      </c>
      <c r="U221" s="8">
        <f t="shared" si="43"/>
        <v>1.397253522297593E-3</v>
      </c>
    </row>
    <row r="222" spans="1:21">
      <c r="A222" t="s">
        <v>219</v>
      </c>
      <c r="B222" t="str">
        <f>VLOOKUP(A222,'ISO3'!$A$1:$B$249,2,FALSE)</f>
        <v>THA</v>
      </c>
      <c r="C222" t="s">
        <v>548</v>
      </c>
      <c r="D222">
        <f t="shared" si="33"/>
        <v>0</v>
      </c>
      <c r="E222" t="str">
        <f>IF(ISERROR(VLOOKUP(B222,'EU29'!$C$2:$D$30,2,FALSE)),"NA",VLOOKUP(C222,'EU29'!$C$2:$D$30,2,FALSE))</f>
        <v>NA</v>
      </c>
      <c r="F222" t="str">
        <f>IF(ISERROR(VLOOKUP(C222,'EU29'!$C$2:$D$30,2,FALSE)),"NA",VLOOKUP(C222,'EU29'!$C$2:$D$30,2,FALSE))</f>
        <v>NA</v>
      </c>
      <c r="G222">
        <v>1359670676040</v>
      </c>
      <c r="H222" s="8">
        <v>7421473071.2399998</v>
      </c>
      <c r="I222" s="8">
        <f t="shared" si="34"/>
        <v>5.5078262547140472E-5</v>
      </c>
      <c r="J222">
        <f>IF(ISERROR(VLOOKUP(B222,BlueCarbon_Bertram!$B$5:$Q$249,16,FALSE)),0,VLOOKUP(B222,BlueCarbon_Bertram!$B$5:$Q$249,16,FALSE)*-1)</f>
        <v>-0.74956170560340007</v>
      </c>
      <c r="K222">
        <f>IF(ISERROR(VLOOKUP(B222,BlueCarbon_Bertram!$B$5:$R$249,17,FALSE)),0,VLOOKUP(B222,BlueCarbon_Bertram!$B$5:$R$249,17,FALSE))</f>
        <v>8.9630591691020264E-2</v>
      </c>
      <c r="L222">
        <f t="shared" si="35"/>
        <v>0.61010897043659984</v>
      </c>
      <c r="M222" s="8">
        <f t="shared" si="36"/>
        <v>8.9937318335769442E-2</v>
      </c>
      <c r="N222" s="8">
        <f t="shared" si="37"/>
        <v>8.088721229429531E-3</v>
      </c>
      <c r="O222" t="s">
        <v>219</v>
      </c>
      <c r="P222">
        <f t="shared" si="38"/>
        <v>0</v>
      </c>
      <c r="Q222">
        <f t="shared" si="39"/>
        <v>1</v>
      </c>
      <c r="R222">
        <f t="shared" si="40"/>
        <v>0</v>
      </c>
      <c r="S222" s="8">
        <f t="shared" si="41"/>
        <v>0</v>
      </c>
      <c r="T222">
        <f t="shared" si="42"/>
        <v>0.61010897043659984</v>
      </c>
      <c r="U222" s="8">
        <f t="shared" si="43"/>
        <v>8.088721229429531E-3</v>
      </c>
    </row>
    <row r="223" spans="1:21">
      <c r="A223" t="s">
        <v>220</v>
      </c>
      <c r="B223" t="str">
        <f>VLOOKUP(A223,'ISO3'!$A$1:$B$249,2,FALSE)</f>
        <v>TGO</v>
      </c>
      <c r="C223" t="s">
        <v>551</v>
      </c>
      <c r="D223">
        <f t="shared" si="33"/>
        <v>0</v>
      </c>
      <c r="E223" t="str">
        <f>IF(ISERROR(VLOOKUP(B223,'EU29'!$C$2:$D$30,2,FALSE)),"NA",VLOOKUP(C223,'EU29'!$C$2:$D$30,2,FALSE))</f>
        <v>NA</v>
      </c>
      <c r="F223" t="str">
        <f>IF(ISERROR(VLOOKUP(C223,'EU29'!$C$2:$D$30,2,FALSE)),"NA",VLOOKUP(C223,'EU29'!$C$2:$D$30,2,FALSE))</f>
        <v>NA</v>
      </c>
      <c r="G223">
        <v>516990426612</v>
      </c>
      <c r="H223" s="8">
        <v>11280833507.6</v>
      </c>
      <c r="I223" s="8">
        <f t="shared" si="34"/>
        <v>1.2725720462619094E-4</v>
      </c>
      <c r="J223">
        <f>IF(ISERROR(VLOOKUP(B223,BlueCarbon_Bertram!$B$5:$Q$249,16,FALSE)),0,VLOOKUP(B223,BlueCarbon_Bertram!$B$5:$Q$249,16,FALSE)*-1)</f>
        <v>-3.4253519906425632E-2</v>
      </c>
      <c r="K223">
        <f>IF(ISERROR(VLOOKUP(B223,BlueCarbon_Bertram!$B$5:$R$249,17,FALSE)),0,VLOOKUP(B223,BlueCarbon_Bertram!$B$5:$R$249,17,FALSE))</f>
        <v>7.1792327180748277E-3</v>
      </c>
      <c r="L223">
        <f t="shared" si="35"/>
        <v>0.4827369067055744</v>
      </c>
      <c r="M223" s="8">
        <f t="shared" si="36"/>
        <v>1.3371558886175802E-2</v>
      </c>
      <c r="N223" s="8">
        <f t="shared" si="37"/>
        <v>1.7879858704646705E-4</v>
      </c>
      <c r="O223" t="s">
        <v>220</v>
      </c>
      <c r="P223">
        <f t="shared" si="38"/>
        <v>0</v>
      </c>
      <c r="Q223">
        <f t="shared" si="39"/>
        <v>1</v>
      </c>
      <c r="R223">
        <f t="shared" si="40"/>
        <v>0</v>
      </c>
      <c r="S223" s="8">
        <f t="shared" si="41"/>
        <v>0</v>
      </c>
      <c r="T223">
        <f t="shared" si="42"/>
        <v>0.4827369067055744</v>
      </c>
      <c r="U223" s="8">
        <f t="shared" si="43"/>
        <v>1.7879858704646705E-4</v>
      </c>
    </row>
    <row r="224" spans="1:21">
      <c r="A224" t="s">
        <v>221</v>
      </c>
      <c r="B224" t="str">
        <f>VLOOKUP(A224,'ISO3'!$A$1:$B$249,2,FALSE)</f>
        <v>TKL</v>
      </c>
      <c r="C224" t="s">
        <v>465</v>
      </c>
      <c r="D224">
        <f t="shared" si="33"/>
        <v>1</v>
      </c>
      <c r="E224" t="str">
        <f>IF(ISERROR(VLOOKUP(B224,'EU29'!$C$2:$D$30,2,FALSE)),"NA",VLOOKUP(C224,'EU29'!$C$2:$D$30,2,FALSE))</f>
        <v>NA</v>
      </c>
      <c r="F224" t="str">
        <f>IF(ISERROR(VLOOKUP(C224,'EU29'!$C$2:$D$30,2,FALSE)),"NA",VLOOKUP(C224,'EU29'!$C$2:$D$30,2,FALSE))</f>
        <v>NA</v>
      </c>
      <c r="G224">
        <v>9651327213200</v>
      </c>
      <c r="H224" s="8">
        <v>16369747537.5</v>
      </c>
      <c r="I224" s="8">
        <f t="shared" si="34"/>
        <v>2.6796863444148729E-4</v>
      </c>
      <c r="J224">
        <f>IF(ISERROR(VLOOKUP(B224,BlueCarbon_Bertram!$B$5:$Q$249,16,FALSE)),0,VLOOKUP(B224,BlueCarbon_Bertram!$B$5:$Q$249,16,FALSE)*-1)</f>
        <v>0</v>
      </c>
      <c r="K224">
        <f>IF(ISERROR(VLOOKUP(B224,BlueCarbon_Bertram!$B$5:$R$249,17,FALSE)),0,VLOOKUP(B224,BlueCarbon_Bertram!$B$5:$R$249,17,FALSE))</f>
        <v>0</v>
      </c>
      <c r="L224">
        <f t="shared" si="35"/>
        <v>9.6513272132000001</v>
      </c>
      <c r="M224" s="8">
        <f t="shared" si="36"/>
        <v>1.63697475375E-2</v>
      </c>
      <c r="N224" s="8">
        <f t="shared" si="37"/>
        <v>2.6796863444148729E-4</v>
      </c>
      <c r="O224" t="s">
        <v>221</v>
      </c>
      <c r="P224">
        <f t="shared" si="38"/>
        <v>0</v>
      </c>
      <c r="Q224">
        <f t="shared" si="39"/>
        <v>1</v>
      </c>
      <c r="R224">
        <f t="shared" si="40"/>
        <v>0</v>
      </c>
      <c r="S224" s="8">
        <f t="shared" si="41"/>
        <v>0</v>
      </c>
      <c r="T224">
        <f t="shared" si="42"/>
        <v>9.6513272132000001</v>
      </c>
      <c r="U224" s="8">
        <f t="shared" si="43"/>
        <v>2.6796863444148729E-4</v>
      </c>
    </row>
    <row r="225" spans="1:21">
      <c r="A225" t="s">
        <v>222</v>
      </c>
      <c r="B225" t="str">
        <f>VLOOKUP(A225,'ISO3'!$A$1:$B$249,2,FALSE)</f>
        <v>TON</v>
      </c>
      <c r="C225" t="s">
        <v>553</v>
      </c>
      <c r="D225">
        <f t="shared" si="33"/>
        <v>0</v>
      </c>
      <c r="E225" t="str">
        <f>IF(ISERROR(VLOOKUP(B225,'EU29'!$C$2:$D$30,2,FALSE)),"NA",VLOOKUP(C225,'EU29'!$C$2:$D$30,2,FALSE))</f>
        <v>NA</v>
      </c>
      <c r="F225" t="str">
        <f>IF(ISERROR(VLOOKUP(C225,'EU29'!$C$2:$D$30,2,FALSE)),"NA",VLOOKUP(C225,'EU29'!$C$2:$D$30,2,FALSE))</f>
        <v>NA</v>
      </c>
      <c r="G225">
        <v>-51788082157900</v>
      </c>
      <c r="H225" s="8">
        <v>16680645798.1</v>
      </c>
      <c r="I225" s="8">
        <f t="shared" si="34"/>
        <v>2.7824394424167119E-4</v>
      </c>
      <c r="J225">
        <f>IF(ISERROR(VLOOKUP(B225,BlueCarbon_Bertram!$B$5:$Q$249,16,FALSE)),0,VLOOKUP(B225,BlueCarbon_Bertram!$B$5:$Q$249,16,FALSE)*-1)</f>
        <v>-0.6531559652475043</v>
      </c>
      <c r="K225">
        <f>IF(ISERROR(VLOOKUP(B225,BlueCarbon_Bertram!$B$5:$R$249,17,FALSE)),0,VLOOKUP(B225,BlueCarbon_Bertram!$B$5:$R$249,17,FALSE))</f>
        <v>0.14072814237341216</v>
      </c>
      <c r="L225">
        <f t="shared" si="35"/>
        <v>-52.441238123147507</v>
      </c>
      <c r="M225" s="8">
        <f t="shared" si="36"/>
        <v>0.14171328095881852</v>
      </c>
      <c r="N225" s="8">
        <f t="shared" si="37"/>
        <v>2.0082654000113036E-2</v>
      </c>
      <c r="O225" t="s">
        <v>222</v>
      </c>
      <c r="P225">
        <f t="shared" si="38"/>
        <v>1</v>
      </c>
      <c r="Q225">
        <f t="shared" si="39"/>
        <v>0</v>
      </c>
      <c r="R225">
        <f t="shared" si="40"/>
        <v>-52.441238123147507</v>
      </c>
      <c r="S225" s="8">
        <f t="shared" si="41"/>
        <v>2.7824394424167119E-4</v>
      </c>
      <c r="T225">
        <f t="shared" si="42"/>
        <v>0</v>
      </c>
      <c r="U225" s="8">
        <f t="shared" si="43"/>
        <v>0</v>
      </c>
    </row>
    <row r="226" spans="1:21">
      <c r="A226" t="s">
        <v>223</v>
      </c>
      <c r="B226" t="str">
        <f>VLOOKUP(A226,'ISO3'!$A$1:$B$249,2,FALSE)</f>
        <v>TTO</v>
      </c>
      <c r="C226" t="s">
        <v>554</v>
      </c>
      <c r="D226">
        <f t="shared" si="33"/>
        <v>0</v>
      </c>
      <c r="E226" t="str">
        <f>IF(ISERROR(VLOOKUP(B226,'EU29'!$C$2:$D$30,2,FALSE)),"NA",VLOOKUP(C226,'EU29'!$C$2:$D$30,2,FALSE))</f>
        <v>NA</v>
      </c>
      <c r="F226" t="str">
        <f>IF(ISERROR(VLOOKUP(C226,'EU29'!$C$2:$D$30,2,FALSE)),"NA",VLOOKUP(C226,'EU29'!$C$2:$D$30,2,FALSE))</f>
        <v>NA</v>
      </c>
      <c r="G226">
        <v>4199388371660</v>
      </c>
      <c r="H226" s="8">
        <v>25094572927.900002</v>
      </c>
      <c r="I226" s="8">
        <f t="shared" si="34"/>
        <v>6.2973759043369174E-4</v>
      </c>
      <c r="J226">
        <f>IF(ISERROR(VLOOKUP(B226,BlueCarbon_Bertram!$B$5:$Q$249,16,FALSE)),0,VLOOKUP(B226,BlueCarbon_Bertram!$B$5:$Q$249,16,FALSE)*-1)</f>
        <v>-1.1278202112461002E-2</v>
      </c>
      <c r="K226">
        <f>IF(ISERROR(VLOOKUP(B226,BlueCarbon_Bertram!$B$5:$R$249,17,FALSE)),0,VLOOKUP(B226,BlueCarbon_Bertram!$B$5:$R$249,17,FALSE))</f>
        <v>1.4652670195266226E-3</v>
      </c>
      <c r="L226">
        <f t="shared" si="35"/>
        <v>4.1881101695475387</v>
      </c>
      <c r="M226" s="8">
        <f t="shared" si="36"/>
        <v>2.5137314850083019E-2</v>
      </c>
      <c r="N226" s="8">
        <f t="shared" si="37"/>
        <v>6.3188459787220431E-4</v>
      </c>
      <c r="O226" t="s">
        <v>223</v>
      </c>
      <c r="P226">
        <f t="shared" si="38"/>
        <v>0</v>
      </c>
      <c r="Q226">
        <f t="shared" si="39"/>
        <v>1</v>
      </c>
      <c r="R226">
        <f t="shared" si="40"/>
        <v>0</v>
      </c>
      <c r="S226" s="8">
        <f t="shared" si="41"/>
        <v>0</v>
      </c>
      <c r="T226">
        <f t="shared" si="42"/>
        <v>4.1881101695475387</v>
      </c>
      <c r="U226" s="8">
        <f t="shared" si="43"/>
        <v>6.3188459787220431E-4</v>
      </c>
    </row>
    <row r="227" spans="1:21">
      <c r="A227" t="s">
        <v>224</v>
      </c>
      <c r="B227" t="s">
        <v>501</v>
      </c>
      <c r="C227" t="s">
        <v>568</v>
      </c>
      <c r="D227">
        <f t="shared" si="33"/>
        <v>1</v>
      </c>
      <c r="E227" t="str">
        <f>IF(ISERROR(VLOOKUP(B227,'EU29'!$C$2:$D$30,2,FALSE)),"NA",VLOOKUP(C227,'EU29'!$C$2:$D$30,2,FALSE))</f>
        <v>NA</v>
      </c>
      <c r="F227" t="str">
        <f>IF(ISERROR(VLOOKUP(C227,'EU29'!$C$2:$D$30,2,FALSE)),"NA",VLOOKUP(C227,'EU29'!$C$2:$D$30,2,FALSE))</f>
        <v>NA</v>
      </c>
      <c r="G227">
        <v>-77119780465600</v>
      </c>
      <c r="H227" s="8">
        <v>22970475420.700001</v>
      </c>
      <c r="I227" s="8">
        <f t="shared" si="34"/>
        <v>5.276427410529828E-4</v>
      </c>
      <c r="J227">
        <f>IF(ISERROR(VLOOKUP(B227,BlueCarbon_Bertram!$B$5:$Q$249,16,FALSE)),0,VLOOKUP(B227,BlueCarbon_Bertram!$B$5:$Q$249,16,FALSE)*-1)</f>
        <v>0</v>
      </c>
      <c r="K227">
        <f>IF(ISERROR(VLOOKUP(B227,BlueCarbon_Bertram!$B$5:$R$249,17,FALSE)),0,VLOOKUP(B227,BlueCarbon_Bertram!$B$5:$R$249,17,FALSE))</f>
        <v>0</v>
      </c>
      <c r="L227">
        <f t="shared" si="35"/>
        <v>-77.119780465600002</v>
      </c>
      <c r="M227" s="8">
        <f t="shared" si="36"/>
        <v>2.29704754207E-2</v>
      </c>
      <c r="N227" s="8">
        <f t="shared" si="37"/>
        <v>5.276427410529828E-4</v>
      </c>
      <c r="O227" t="s">
        <v>224</v>
      </c>
      <c r="P227">
        <f t="shared" si="38"/>
        <v>1</v>
      </c>
      <c r="Q227">
        <f t="shared" si="39"/>
        <v>0</v>
      </c>
      <c r="R227">
        <f t="shared" si="40"/>
        <v>-77.119780465600002</v>
      </c>
      <c r="S227" s="8">
        <f t="shared" si="41"/>
        <v>5.276427410529828E-4</v>
      </c>
      <c r="T227">
        <f t="shared" si="42"/>
        <v>0</v>
      </c>
      <c r="U227" s="8">
        <f t="shared" si="43"/>
        <v>0</v>
      </c>
    </row>
    <row r="228" spans="1:21">
      <c r="A228" t="s">
        <v>225</v>
      </c>
      <c r="B228" t="str">
        <f>VLOOKUP(A228,'ISO3'!$A$1:$B$249,2,FALSE)</f>
        <v>TUN</v>
      </c>
      <c r="C228" t="s">
        <v>555</v>
      </c>
      <c r="D228">
        <f t="shared" si="33"/>
        <v>0</v>
      </c>
      <c r="E228" t="str">
        <f>IF(ISERROR(VLOOKUP(B228,'EU29'!$C$2:$D$30,2,FALSE)),"NA",VLOOKUP(C228,'EU29'!$C$2:$D$30,2,FALSE))</f>
        <v>NA</v>
      </c>
      <c r="F228" t="str">
        <f>IF(ISERROR(VLOOKUP(C228,'EU29'!$C$2:$D$30,2,FALSE)),"NA",VLOOKUP(C228,'EU29'!$C$2:$D$30,2,FALSE))</f>
        <v>NA</v>
      </c>
      <c r="G228">
        <v>-485523355210</v>
      </c>
      <c r="H228" s="8">
        <v>5325956962.9799995</v>
      </c>
      <c r="I228" s="8">
        <f t="shared" si="34"/>
        <v>2.8365817571515137E-5</v>
      </c>
      <c r="J228">
        <f>IF(ISERROR(VLOOKUP(B228,BlueCarbon_Bertram!$B$5:$Q$249,16,FALSE)),0,VLOOKUP(B228,BlueCarbon_Bertram!$B$5:$Q$249,16,FALSE)*-1)</f>
        <v>-0.88010944353552001</v>
      </c>
      <c r="K228">
        <f>IF(ISERROR(VLOOKUP(B228,BlueCarbon_Bertram!$B$5:$R$249,17,FALSE)),0,VLOOKUP(B228,BlueCarbon_Bertram!$B$5:$R$249,17,FALSE))</f>
        <v>0.19002362985426</v>
      </c>
      <c r="L228">
        <f t="shared" si="35"/>
        <v>-1.3656327987455201</v>
      </c>
      <c r="M228" s="8">
        <f t="shared" si="36"/>
        <v>0.19009825280775286</v>
      </c>
      <c r="N228" s="8">
        <f t="shared" si="37"/>
        <v>3.6137345720560321E-2</v>
      </c>
      <c r="O228" t="s">
        <v>225</v>
      </c>
      <c r="P228">
        <f t="shared" si="38"/>
        <v>1</v>
      </c>
      <c r="Q228">
        <f t="shared" si="39"/>
        <v>0</v>
      </c>
      <c r="R228">
        <f t="shared" si="40"/>
        <v>-1.3656327987455201</v>
      </c>
      <c r="S228" s="8">
        <f t="shared" si="41"/>
        <v>2.8365817571515137E-5</v>
      </c>
      <c r="T228">
        <f t="shared" si="42"/>
        <v>0</v>
      </c>
      <c r="U228" s="8">
        <f t="shared" si="43"/>
        <v>0</v>
      </c>
    </row>
    <row r="229" spans="1:21">
      <c r="A229" t="s">
        <v>226</v>
      </c>
      <c r="B229" t="str">
        <f>VLOOKUP(A229,'ISO3'!$A$1:$B$249,2,FALSE)</f>
        <v>TUR</v>
      </c>
      <c r="C229" t="s">
        <v>556</v>
      </c>
      <c r="D229">
        <f t="shared" si="33"/>
        <v>0</v>
      </c>
      <c r="E229" t="str">
        <f>IF(ISERROR(VLOOKUP(B229,'EU29'!$C$2:$D$30,2,FALSE)),"NA",VLOOKUP(C229,'EU29'!$C$2:$D$30,2,FALSE))</f>
        <v>NA</v>
      </c>
      <c r="F229" t="str">
        <f>IF(ISERROR(VLOOKUP(C229,'EU29'!$C$2:$D$30,2,FALSE)),"NA",VLOOKUP(C229,'EU29'!$C$2:$D$30,2,FALSE))</f>
        <v>NA</v>
      </c>
      <c r="G229">
        <v>-1433677666220</v>
      </c>
      <c r="H229" s="8">
        <v>15599384594.299999</v>
      </c>
      <c r="I229" s="8">
        <f t="shared" si="34"/>
        <v>2.4334079972088414E-4</v>
      </c>
      <c r="J229">
        <f>IF(ISERROR(VLOOKUP(B229,BlueCarbon_Bertram!$B$5:$Q$249,16,FALSE)),0,VLOOKUP(B229,BlueCarbon_Bertram!$B$5:$Q$249,16,FALSE)*-1)</f>
        <v>-6.9550852739941757E-2</v>
      </c>
      <c r="K229">
        <f>IF(ISERROR(VLOOKUP(B229,BlueCarbon_Bertram!$B$5:$R$249,17,FALSE)),0,VLOOKUP(B229,BlueCarbon_Bertram!$B$5:$R$249,17,FALSE))</f>
        <v>6.663808203481821E-3</v>
      </c>
      <c r="L229">
        <f t="shared" si="35"/>
        <v>-1.5032285189599417</v>
      </c>
      <c r="M229" s="8">
        <f t="shared" si="36"/>
        <v>1.6963111138398986E-2</v>
      </c>
      <c r="N229" s="8">
        <f t="shared" si="37"/>
        <v>2.8774713949367576E-4</v>
      </c>
      <c r="O229" t="s">
        <v>226</v>
      </c>
      <c r="P229">
        <f t="shared" si="38"/>
        <v>1</v>
      </c>
      <c r="Q229">
        <f t="shared" si="39"/>
        <v>0</v>
      </c>
      <c r="R229">
        <f t="shared" si="40"/>
        <v>-1.5032285189599417</v>
      </c>
      <c r="S229" s="8">
        <f t="shared" si="41"/>
        <v>2.4334079972088414E-4</v>
      </c>
      <c r="T229">
        <f t="shared" si="42"/>
        <v>0</v>
      </c>
      <c r="U229" s="8">
        <f t="shared" si="43"/>
        <v>0</v>
      </c>
    </row>
    <row r="230" spans="1:21">
      <c r="A230" t="s">
        <v>227</v>
      </c>
      <c r="B230" t="s">
        <v>560</v>
      </c>
      <c r="C230" t="s">
        <v>568</v>
      </c>
      <c r="D230">
        <f t="shared" si="33"/>
        <v>1</v>
      </c>
      <c r="E230" t="str">
        <f>IF(ISERROR(VLOOKUP(B230,'EU29'!$C$2:$D$30,2,FALSE)),"NA",VLOOKUP(C230,'EU29'!$C$2:$D$30,2,FALSE))</f>
        <v>NA</v>
      </c>
      <c r="F230" t="str">
        <f>IF(ISERROR(VLOOKUP(C230,'EU29'!$C$2:$D$30,2,FALSE)),"NA",VLOOKUP(C230,'EU29'!$C$2:$D$30,2,FALSE))</f>
        <v>NA</v>
      </c>
      <c r="G230">
        <v>756339628935</v>
      </c>
      <c r="H230" s="8">
        <v>13449437054.799999</v>
      </c>
      <c r="I230" s="8">
        <f t="shared" si="34"/>
        <v>1.8088735709102728E-4</v>
      </c>
      <c r="J230">
        <f>IF(ISERROR(VLOOKUP(B230,BlueCarbon_Bertram!$B$5:$Q$249,16,FALSE)),0,VLOOKUP(B230,BlueCarbon_Bertram!$B$5:$Q$249,16,FALSE)*-1)</f>
        <v>-0.19827434220569998</v>
      </c>
      <c r="K230">
        <f>IF(ISERROR(VLOOKUP(B230,BlueCarbon_Bertram!$B$5:$R$249,17,FALSE)),0,VLOOKUP(B230,BlueCarbon_Bertram!$B$5:$R$249,17,FALSE))</f>
        <v>3.6566488183662378E-2</v>
      </c>
      <c r="L230">
        <f t="shared" si="35"/>
        <v>0.5580652867293</v>
      </c>
      <c r="M230" s="8">
        <f t="shared" si="36"/>
        <v>3.8961460639675045E-2</v>
      </c>
      <c r="N230" s="8">
        <f t="shared" si="37"/>
        <v>1.5179954151769478E-3</v>
      </c>
      <c r="O230" t="s">
        <v>227</v>
      </c>
      <c r="P230">
        <f t="shared" si="38"/>
        <v>0</v>
      </c>
      <c r="Q230">
        <f t="shared" si="39"/>
        <v>1</v>
      </c>
      <c r="R230">
        <f t="shared" si="40"/>
        <v>0</v>
      </c>
      <c r="S230" s="8">
        <f t="shared" si="41"/>
        <v>0</v>
      </c>
      <c r="T230">
        <f t="shared" si="42"/>
        <v>0.5580652867293</v>
      </c>
      <c r="U230" s="8">
        <f t="shared" si="43"/>
        <v>1.5179954151769478E-3</v>
      </c>
    </row>
    <row r="231" spans="1:21">
      <c r="A231" t="s">
        <v>228</v>
      </c>
      <c r="B231" t="str">
        <f>VLOOKUP(A231,'ISO3'!$A$1:$B$249,2,FALSE)</f>
        <v>TUV</v>
      </c>
      <c r="C231" t="s">
        <v>568</v>
      </c>
      <c r="D231">
        <f t="shared" si="33"/>
        <v>1</v>
      </c>
      <c r="E231" t="str">
        <f>IF(ISERROR(VLOOKUP(B231,'EU29'!$C$2:$D$30,2,FALSE)),"NA",VLOOKUP(C231,'EU29'!$C$2:$D$30,2,FALSE))</f>
        <v>NA</v>
      </c>
      <c r="F231" t="str">
        <f>IF(ISERROR(VLOOKUP(C231,'EU29'!$C$2:$D$30,2,FALSE)),"NA",VLOOKUP(C231,'EU29'!$C$2:$D$30,2,FALSE))</f>
        <v>NA</v>
      </c>
      <c r="G231">
        <v>12949144092900</v>
      </c>
      <c r="H231" s="8">
        <v>14014606081.9</v>
      </c>
      <c r="I231" s="8">
        <f t="shared" si="34"/>
        <v>1.9640918363082846E-4</v>
      </c>
      <c r="J231">
        <f>IF(ISERROR(VLOOKUP(B231,BlueCarbon_Bertram!$B$5:$Q$249,16,FALSE)),0,VLOOKUP(B231,BlueCarbon_Bertram!$B$5:$Q$249,16,FALSE)*-1)</f>
        <v>-1.3556117271682799E-5</v>
      </c>
      <c r="K231">
        <f>IF(ISERROR(VLOOKUP(B231,BlueCarbon_Bertram!$B$5:$R$249,17,FALSE)),0,VLOOKUP(B231,BlueCarbon_Bertram!$B$5:$R$249,17,FALSE))</f>
        <v>1.7919005589006E-6</v>
      </c>
      <c r="L231">
        <f t="shared" si="35"/>
        <v>12.949130536782727</v>
      </c>
      <c r="M231" s="8">
        <f t="shared" si="36"/>
        <v>1.4014606196455757E-2</v>
      </c>
      <c r="N231" s="8">
        <f t="shared" si="37"/>
        <v>1.964091868417361E-4</v>
      </c>
      <c r="O231" t="s">
        <v>228</v>
      </c>
      <c r="P231">
        <f t="shared" si="38"/>
        <v>0</v>
      </c>
      <c r="Q231">
        <f t="shared" si="39"/>
        <v>1</v>
      </c>
      <c r="R231">
        <f t="shared" si="40"/>
        <v>0</v>
      </c>
      <c r="S231" s="8">
        <f t="shared" si="41"/>
        <v>0</v>
      </c>
      <c r="T231">
        <f t="shared" si="42"/>
        <v>12.949130536782727</v>
      </c>
      <c r="U231" s="8">
        <f t="shared" si="43"/>
        <v>1.964091868417361E-4</v>
      </c>
    </row>
    <row r="232" spans="1:21">
      <c r="A232" t="s">
        <v>229</v>
      </c>
      <c r="B232" t="s">
        <v>597</v>
      </c>
      <c r="C232" t="s">
        <v>572</v>
      </c>
      <c r="D232">
        <v>0</v>
      </c>
      <c r="E232" t="str">
        <f>IF(ISERROR(VLOOKUP(B232,'EU29'!$C$2:$D$30,2,FALSE)),"NA",VLOOKUP(C232,'EU29'!$C$2:$D$30,2,FALSE))</f>
        <v>NA</v>
      </c>
      <c r="F232" t="str">
        <f>IF(ISERROR(VLOOKUP(C232,'EU29'!$C$2:$D$30,2,FALSE)),"NA",VLOOKUP(C232,'EU29'!$C$2:$D$30,2,FALSE))</f>
        <v>NA</v>
      </c>
      <c r="G232">
        <v>-94003541982200</v>
      </c>
      <c r="H232" s="8">
        <v>24853076722.299999</v>
      </c>
      <c r="I232" s="8">
        <f t="shared" si="34"/>
        <v>6.1767542256453006E-4</v>
      </c>
      <c r="J232">
        <f>IF(ISERROR(VLOOKUP(B232,BlueCarbon_Bertram!$B$5:$Q$249,16,FALSE)),0,VLOOKUP(B232,BlueCarbon_Bertram!$B$5:$Q$249,16,FALSE)*-1)</f>
        <v>0</v>
      </c>
      <c r="K232">
        <f>IF(ISERROR(VLOOKUP(B232,BlueCarbon_Bertram!$B$5:$R$249,17,FALSE)),0,VLOOKUP(B232,BlueCarbon_Bertram!$B$5:$R$249,17,FALSE))</f>
        <v>0</v>
      </c>
      <c r="L232">
        <f t="shared" si="35"/>
        <v>-94.003541982200005</v>
      </c>
      <c r="M232" s="8">
        <f t="shared" si="36"/>
        <v>2.4853076722299999E-2</v>
      </c>
      <c r="N232" s="8">
        <f t="shared" si="37"/>
        <v>6.1767542256453006E-4</v>
      </c>
      <c r="O232" t="s">
        <v>229</v>
      </c>
      <c r="P232">
        <f t="shared" si="38"/>
        <v>1</v>
      </c>
      <c r="Q232">
        <f t="shared" si="39"/>
        <v>0</v>
      </c>
      <c r="R232">
        <f t="shared" si="40"/>
        <v>-94.003541982200005</v>
      </c>
      <c r="S232" s="8">
        <f t="shared" si="41"/>
        <v>6.1767542256453006E-4</v>
      </c>
      <c r="T232">
        <f t="shared" si="42"/>
        <v>0</v>
      </c>
      <c r="U232" s="8">
        <f t="shared" si="43"/>
        <v>0</v>
      </c>
    </row>
    <row r="233" spans="1:21">
      <c r="A233" t="s">
        <v>230</v>
      </c>
      <c r="B233" t="s">
        <v>597</v>
      </c>
      <c r="C233" t="s">
        <v>572</v>
      </c>
      <c r="D233">
        <v>0</v>
      </c>
      <c r="E233" t="str">
        <f>IF(ISERROR(VLOOKUP(B233,'EU29'!$C$2:$D$30,2,FALSE)),"NA",VLOOKUP(C233,'EU29'!$C$2:$D$30,2,FALSE))</f>
        <v>NA</v>
      </c>
      <c r="F233" t="str">
        <f>IF(ISERROR(VLOOKUP(C233,'EU29'!$C$2:$D$30,2,FALSE)),"NA",VLOOKUP(C233,'EU29'!$C$2:$D$30,2,FALSE))</f>
        <v>NA</v>
      </c>
      <c r="G233">
        <v>-96700027501100</v>
      </c>
      <c r="H233" s="8">
        <v>16427122440.700001</v>
      </c>
      <c r="I233" s="8">
        <f t="shared" si="34"/>
        <v>2.698503516817495E-4</v>
      </c>
      <c r="J233">
        <f>IF(ISERROR(VLOOKUP(B233,BlueCarbon_Bertram!$B$5:$Q$249,16,FALSE)),0,VLOOKUP(B233,BlueCarbon_Bertram!$B$5:$Q$249,16,FALSE)*-1)</f>
        <v>0</v>
      </c>
      <c r="K233">
        <f>IF(ISERROR(VLOOKUP(B233,BlueCarbon_Bertram!$B$5:$R$249,17,FALSE)),0,VLOOKUP(B233,BlueCarbon_Bertram!$B$5:$R$249,17,FALSE))</f>
        <v>0</v>
      </c>
      <c r="L233">
        <f t="shared" si="35"/>
        <v>-96.700027501099996</v>
      </c>
      <c r="M233" s="8">
        <f t="shared" si="36"/>
        <v>1.64271224407E-2</v>
      </c>
      <c r="N233" s="8">
        <f t="shared" si="37"/>
        <v>2.698503516817495E-4</v>
      </c>
      <c r="O233" t="s">
        <v>230</v>
      </c>
      <c r="P233">
        <f t="shared" si="38"/>
        <v>1</v>
      </c>
      <c r="Q233">
        <f t="shared" si="39"/>
        <v>0</v>
      </c>
      <c r="R233">
        <f t="shared" si="40"/>
        <v>-96.700027501099996</v>
      </c>
      <c r="S233" s="8">
        <f t="shared" si="41"/>
        <v>2.698503516817495E-4</v>
      </c>
      <c r="T233">
        <f t="shared" si="42"/>
        <v>0</v>
      </c>
      <c r="U233" s="8">
        <f t="shared" si="43"/>
        <v>0</v>
      </c>
    </row>
    <row r="234" spans="1:21">
      <c r="A234" t="s">
        <v>231</v>
      </c>
      <c r="B234" t="str">
        <f>VLOOKUP(A234,'ISO3'!$A$1:$B$249,2,FALSE)</f>
        <v>VUT</v>
      </c>
      <c r="C234" t="s">
        <v>576</v>
      </c>
      <c r="D234">
        <f t="shared" si="33"/>
        <v>0</v>
      </c>
      <c r="E234" t="str">
        <f>IF(ISERROR(VLOOKUP(B234,'EU29'!$C$2:$D$30,2,FALSE)),"NA",VLOOKUP(C234,'EU29'!$C$2:$D$30,2,FALSE))</f>
        <v>NA</v>
      </c>
      <c r="F234" t="str">
        <f>IF(ISERROR(VLOOKUP(C234,'EU29'!$C$2:$D$30,2,FALSE)),"NA",VLOOKUP(C234,'EU29'!$C$2:$D$30,2,FALSE))</f>
        <v>NA</v>
      </c>
      <c r="G234">
        <v>-54399065521900</v>
      </c>
      <c r="H234" s="8">
        <v>35663410292.699997</v>
      </c>
      <c r="I234" s="8">
        <f t="shared" si="34"/>
        <v>1.2718788337054601E-3</v>
      </c>
      <c r="J234">
        <f>IF(ISERROR(VLOOKUP(B234,BlueCarbon_Bertram!$B$5:$Q$249,16,FALSE)),0,VLOOKUP(B234,BlueCarbon_Bertram!$B$5:$Q$249,16,FALSE)*-1)</f>
        <v>-0.2214476723306586</v>
      </c>
      <c r="K234">
        <f>IF(ISERROR(VLOOKUP(B234,BlueCarbon_Bertram!$B$5:$R$249,17,FALSE)),0,VLOOKUP(B234,BlueCarbon_Bertram!$B$5:$R$249,17,FALSE))</f>
        <v>4.730068878075494E-2</v>
      </c>
      <c r="L234">
        <f t="shared" si="35"/>
        <v>-54.620513194230661</v>
      </c>
      <c r="M234" s="8">
        <f t="shared" si="36"/>
        <v>5.9238787908255659E-2</v>
      </c>
      <c r="N234" s="8">
        <f t="shared" si="37"/>
        <v>3.5092339928392969E-3</v>
      </c>
      <c r="O234" t="s">
        <v>231</v>
      </c>
      <c r="P234">
        <f t="shared" si="38"/>
        <v>1</v>
      </c>
      <c r="Q234">
        <f t="shared" si="39"/>
        <v>0</v>
      </c>
      <c r="R234">
        <f t="shared" si="40"/>
        <v>-54.620513194230661</v>
      </c>
      <c r="S234" s="8">
        <f t="shared" si="41"/>
        <v>1.2718788337054601E-3</v>
      </c>
      <c r="T234">
        <f t="shared" si="42"/>
        <v>0</v>
      </c>
      <c r="U234" s="8">
        <f t="shared" si="43"/>
        <v>0</v>
      </c>
    </row>
    <row r="235" spans="1:21">
      <c r="A235" t="s">
        <v>232</v>
      </c>
      <c r="B235" t="s">
        <v>580</v>
      </c>
      <c r="C235" t="s">
        <v>580</v>
      </c>
      <c r="D235">
        <f t="shared" si="33"/>
        <v>0</v>
      </c>
      <c r="E235" t="str">
        <f>IF(ISERROR(VLOOKUP(B235,'EU29'!$C$2:$D$30,2,FALSE)),"NA",VLOOKUP(C235,'EU29'!$C$2:$D$30,2,FALSE))</f>
        <v>NA</v>
      </c>
      <c r="F235" t="str">
        <f>IF(ISERROR(VLOOKUP(C235,'EU29'!$C$2:$D$30,2,FALSE)),"NA",VLOOKUP(C235,'EU29'!$C$2:$D$30,2,FALSE))</f>
        <v>NA</v>
      </c>
      <c r="G235">
        <v>-4832567786260</v>
      </c>
      <c r="H235" s="8">
        <v>21387547712.700001</v>
      </c>
      <c r="I235" s="8">
        <f t="shared" si="34"/>
        <v>4.5742719716301898E-4</v>
      </c>
      <c r="J235">
        <f>IF(ISERROR(VLOOKUP(B235,BlueCarbon_Bertram!$B$5:$Q$249,16,FALSE)),0,VLOOKUP(B235,BlueCarbon_Bertram!$B$5:$Q$249,16,FALSE)*-1)</f>
        <v>-0.38011417245641388</v>
      </c>
      <c r="K235">
        <f>IF(ISERROR(VLOOKUP(B235,BlueCarbon_Bertram!$B$5:$R$249,17,FALSE)),0,VLOOKUP(B235,BlueCarbon_Bertram!$B$5:$R$249,17,FALSE))</f>
        <v>4.9550392063865217E-2</v>
      </c>
      <c r="L235">
        <f t="shared" si="35"/>
        <v>-5.2126819587164146</v>
      </c>
      <c r="M235" s="8">
        <f t="shared" si="36"/>
        <v>5.3969144433146016E-2</v>
      </c>
      <c r="N235" s="8">
        <f t="shared" si="37"/>
        <v>2.9126685508457754E-3</v>
      </c>
      <c r="O235" t="s">
        <v>232</v>
      </c>
      <c r="P235">
        <f t="shared" si="38"/>
        <v>1</v>
      </c>
      <c r="Q235">
        <f t="shared" si="39"/>
        <v>0</v>
      </c>
      <c r="R235">
        <f t="shared" si="40"/>
        <v>-5.2126819587164146</v>
      </c>
      <c r="S235" s="8">
        <f t="shared" si="41"/>
        <v>4.5742719716301898E-4</v>
      </c>
      <c r="T235">
        <f t="shared" si="42"/>
        <v>0</v>
      </c>
      <c r="U235" s="8">
        <f t="shared" si="43"/>
        <v>0</v>
      </c>
    </row>
    <row r="236" spans="1:21">
      <c r="A236" t="s">
        <v>233</v>
      </c>
      <c r="B236" t="s">
        <v>584</v>
      </c>
      <c r="C236" t="s">
        <v>572</v>
      </c>
      <c r="D236">
        <f t="shared" si="33"/>
        <v>1</v>
      </c>
      <c r="E236" t="str">
        <f>IF(ISERROR(VLOOKUP(B236,'EU29'!$C$2:$D$30,2,FALSE)),"NA",VLOOKUP(C236,'EU29'!$C$2:$D$30,2,FALSE))</f>
        <v>NA</v>
      </c>
      <c r="F236" t="str">
        <f>IF(ISERROR(VLOOKUP(C236,'EU29'!$C$2:$D$30,2,FALSE)),"NA",VLOOKUP(C236,'EU29'!$C$2:$D$30,2,FALSE))</f>
        <v>NA</v>
      </c>
      <c r="G236">
        <v>438134028712</v>
      </c>
      <c r="H236" s="8">
        <v>6428027056.8299999</v>
      </c>
      <c r="I236" s="8">
        <f t="shared" si="34"/>
        <v>4.1319531843338557E-5</v>
      </c>
      <c r="J236">
        <f>IF(ISERROR(VLOOKUP(B236,BlueCarbon_Bertram!$B$5:$Q$249,16,FALSE)),0,VLOOKUP(B236,BlueCarbon_Bertram!$B$5:$Q$249,16,FALSE)*-1)</f>
        <v>-1.5461040788717061E-2</v>
      </c>
      <c r="K236">
        <f>IF(ISERROR(VLOOKUP(B236,BlueCarbon_Bertram!$B$5:$R$249,17,FALSE)),0,VLOOKUP(B236,BlueCarbon_Bertram!$B$5:$R$249,17,FALSE))</f>
        <v>3.1945223658112298E-3</v>
      </c>
      <c r="L236">
        <f t="shared" si="35"/>
        <v>0.42267298792328295</v>
      </c>
      <c r="M236" s="8">
        <f t="shared" si="36"/>
        <v>7.1780571876383613E-3</v>
      </c>
      <c r="N236" s="8">
        <f t="shared" si="37"/>
        <v>5.1524504989006744E-5</v>
      </c>
      <c r="O236" t="s">
        <v>233</v>
      </c>
      <c r="P236">
        <f t="shared" si="38"/>
        <v>0</v>
      </c>
      <c r="Q236">
        <f t="shared" si="39"/>
        <v>1</v>
      </c>
      <c r="R236">
        <f t="shared" si="40"/>
        <v>0</v>
      </c>
      <c r="S236" s="8">
        <f t="shared" si="41"/>
        <v>0</v>
      </c>
      <c r="T236">
        <f t="shared" si="42"/>
        <v>0.42267298792328295</v>
      </c>
      <c r="U236" s="8">
        <f t="shared" si="43"/>
        <v>5.1524504989006744E-5</v>
      </c>
    </row>
    <row r="237" spans="1:21">
      <c r="A237" t="s">
        <v>234</v>
      </c>
      <c r="B237" t="s">
        <v>597</v>
      </c>
      <c r="C237" t="s">
        <v>572</v>
      </c>
      <c r="D237">
        <f t="shared" si="33"/>
        <v>1</v>
      </c>
      <c r="E237" t="str">
        <f>IF(ISERROR(VLOOKUP(B237,'EU29'!$C$2:$D$30,2,FALSE)),"NA",VLOOKUP(C237,'EU29'!$C$2:$D$30,2,FALSE))</f>
        <v>NA</v>
      </c>
      <c r="F237" t="str">
        <f>IF(ISERROR(VLOOKUP(C237,'EU29'!$C$2:$D$30,2,FALSE)),"NA",VLOOKUP(C237,'EU29'!$C$2:$D$30,2,FALSE))</f>
        <v>NA</v>
      </c>
      <c r="G237">
        <v>-17775517724800</v>
      </c>
      <c r="H237" s="8">
        <v>5080635240.54</v>
      </c>
      <c r="I237" s="8">
        <f t="shared" si="34"/>
        <v>2.5812854447416947E-5</v>
      </c>
      <c r="J237">
        <f>IF(ISERROR(VLOOKUP(B237,BlueCarbon_Bertram!$B$5:$Q$249,16,FALSE)),0,VLOOKUP(B237,BlueCarbon_Bertram!$B$5:$Q$249,16,FALSE)*-1)</f>
        <v>0</v>
      </c>
      <c r="K237">
        <f>IF(ISERROR(VLOOKUP(B237,BlueCarbon_Bertram!$B$5:$R$249,17,FALSE)),0,VLOOKUP(B237,BlueCarbon_Bertram!$B$5:$R$249,17,FALSE))</f>
        <v>0</v>
      </c>
      <c r="L237">
        <f t="shared" si="35"/>
        <v>-17.7755177248</v>
      </c>
      <c r="M237" s="8">
        <f t="shared" si="36"/>
        <v>5.0806352405400003E-3</v>
      </c>
      <c r="N237" s="8">
        <f t="shared" si="37"/>
        <v>2.5812854447416947E-5</v>
      </c>
      <c r="O237" t="s">
        <v>234</v>
      </c>
      <c r="P237">
        <f t="shared" si="38"/>
        <v>1</v>
      </c>
      <c r="Q237">
        <f t="shared" si="39"/>
        <v>0</v>
      </c>
      <c r="R237">
        <f t="shared" si="40"/>
        <v>-17.7755177248</v>
      </c>
      <c r="S237" s="8">
        <f t="shared" si="41"/>
        <v>2.5812854447416947E-5</v>
      </c>
      <c r="T237">
        <f t="shared" si="42"/>
        <v>0</v>
      </c>
      <c r="U237" s="8">
        <f t="shared" si="43"/>
        <v>0</v>
      </c>
    </row>
    <row r="238" spans="1:21">
      <c r="A238" t="s">
        <v>235</v>
      </c>
      <c r="B238" t="s">
        <v>586</v>
      </c>
      <c r="C238" t="s">
        <v>360</v>
      </c>
      <c r="D238">
        <f t="shared" si="33"/>
        <v>1</v>
      </c>
      <c r="E238" t="str">
        <f>IF(ISERROR(VLOOKUP(B238,'EU29'!$C$2:$D$30,2,FALSE)),"NA",VLOOKUP(C238,'EU29'!$C$2:$D$30,2,FALSE))</f>
        <v>NA</v>
      </c>
      <c r="F238" t="str">
        <f>IF(ISERROR(VLOOKUP(C238,'EU29'!$C$2:$D$30,2,FALSE)),"NA",VLOOKUP(C238,'EU29'!$C$2:$D$30,2,FALSE))</f>
        <v>EU</v>
      </c>
      <c r="G238">
        <v>-8142020320450</v>
      </c>
      <c r="H238" s="8">
        <v>12383780382.4</v>
      </c>
      <c r="I238" s="8">
        <f t="shared" si="34"/>
        <v>1.5335801655951508E-4</v>
      </c>
      <c r="J238">
        <f>IF(ISERROR(VLOOKUP(B238,BlueCarbon_Bertram!$B$5:$Q$249,16,FALSE)),0,VLOOKUP(B238,BlueCarbon_Bertram!$B$5:$Q$249,16,FALSE)*-1)</f>
        <v>-2.4426412175928001E-5</v>
      </c>
      <c r="K238">
        <f>IF(ISERROR(VLOOKUP(B238,BlueCarbon_Bertram!$B$5:$R$249,17,FALSE)),0,VLOOKUP(B238,BlueCarbon_Bertram!$B$5:$R$249,17,FALSE))</f>
        <v>3.2287786209560002E-6</v>
      </c>
      <c r="L238">
        <f t="shared" si="35"/>
        <v>-8.1420447468621759</v>
      </c>
      <c r="M238" s="8">
        <f t="shared" si="36"/>
        <v>1.2383780803313925E-2</v>
      </c>
      <c r="N238" s="8">
        <f t="shared" si="37"/>
        <v>1.5335802698452646E-4</v>
      </c>
      <c r="O238" t="s">
        <v>235</v>
      </c>
      <c r="P238">
        <f t="shared" si="38"/>
        <v>1</v>
      </c>
      <c r="Q238">
        <f t="shared" si="39"/>
        <v>0</v>
      </c>
      <c r="R238">
        <f t="shared" si="40"/>
        <v>-8.1420447468621759</v>
      </c>
      <c r="S238" s="8">
        <f t="shared" si="41"/>
        <v>1.5335801655951508E-4</v>
      </c>
      <c r="T238">
        <f t="shared" si="42"/>
        <v>0</v>
      </c>
      <c r="U238" s="8">
        <f t="shared" si="43"/>
        <v>0</v>
      </c>
    </row>
    <row r="239" spans="1:21">
      <c r="A239" t="s">
        <v>236</v>
      </c>
      <c r="B239" t="str">
        <f>VLOOKUP(A239,'ISO3'!$A$1:$B$249,2,FALSE)</f>
        <v>YEM</v>
      </c>
      <c r="C239" t="s">
        <v>588</v>
      </c>
      <c r="D239">
        <f t="shared" si="33"/>
        <v>0</v>
      </c>
      <c r="E239" t="str">
        <f>IF(ISERROR(VLOOKUP(B239,'EU29'!$C$2:$D$30,2,FALSE)),"NA",VLOOKUP(C239,'EU29'!$C$2:$D$30,2,FALSE))</f>
        <v>NA</v>
      </c>
      <c r="F239" t="str">
        <f>IF(ISERROR(VLOOKUP(C239,'EU29'!$C$2:$D$30,2,FALSE)),"NA",VLOOKUP(C239,'EU29'!$C$2:$D$30,2,FALSE))</f>
        <v>NA</v>
      </c>
      <c r="G239">
        <v>113467853428000</v>
      </c>
      <c r="H239" s="8">
        <v>128561019982</v>
      </c>
      <c r="I239" s="8">
        <f t="shared" si="34"/>
        <v>1.6527935858812206E-2</v>
      </c>
      <c r="J239">
        <f>IF(ISERROR(VLOOKUP(B239,BlueCarbon_Bertram!$B$5:$Q$249,16,FALSE)),0,VLOOKUP(B239,BlueCarbon_Bertram!$B$5:$Q$249,16,FALSE)*-1)</f>
        <v>-0.96729677891492238</v>
      </c>
      <c r="K239">
        <f>IF(ISERROR(VLOOKUP(B239,BlueCarbon_Bertram!$B$5:$R$249,17,FALSE)),0,VLOOKUP(B239,BlueCarbon_Bertram!$B$5:$R$249,17,FALSE))</f>
        <v>0.20844606956718942</v>
      </c>
      <c r="L239">
        <f t="shared" si="35"/>
        <v>112.50055664908507</v>
      </c>
      <c r="M239" s="8">
        <f t="shared" si="36"/>
        <v>0.24490344990796226</v>
      </c>
      <c r="N239" s="8">
        <f t="shared" si="37"/>
        <v>5.9977699776821776E-2</v>
      </c>
      <c r="O239" t="s">
        <v>236</v>
      </c>
      <c r="P239">
        <f t="shared" si="38"/>
        <v>0</v>
      </c>
      <c r="Q239">
        <f t="shared" si="39"/>
        <v>1</v>
      </c>
      <c r="R239">
        <f t="shared" si="40"/>
        <v>0</v>
      </c>
      <c r="S239" s="8">
        <f t="shared" si="41"/>
        <v>0</v>
      </c>
      <c r="T239">
        <f t="shared" si="42"/>
        <v>112.50055664908507</v>
      </c>
      <c r="U239" s="8">
        <f t="shared" si="43"/>
        <v>5.9977699776821776E-2</v>
      </c>
    </row>
    <row r="240" spans="1:21">
      <c r="A240" t="s">
        <v>237</v>
      </c>
      <c r="B240" t="s">
        <v>597</v>
      </c>
      <c r="C240" t="s">
        <v>597</v>
      </c>
      <c r="D240">
        <f t="shared" si="33"/>
        <v>0</v>
      </c>
      <c r="E240" t="str">
        <f>IF(ISERROR(VLOOKUP(B240,'EU29'!$C$2:$D$30,2,FALSE)),"NA",VLOOKUP(C240,'EU29'!$C$2:$D$30,2,FALSE))</f>
        <v>NA</v>
      </c>
      <c r="F240" t="str">
        <f>IF(ISERROR(VLOOKUP(C240,'EU29'!$C$2:$D$30,2,FALSE)),"NA",VLOOKUP(C240,'EU29'!$C$2:$D$30,2,FALSE))</f>
        <v>NA</v>
      </c>
      <c r="G240">
        <v>-133277531322</v>
      </c>
      <c r="H240" s="8">
        <v>552024182.25999999</v>
      </c>
      <c r="I240" s="8">
        <f t="shared" si="34"/>
        <v>3.0473069779982165E-7</v>
      </c>
      <c r="J240">
        <f>IF(ISERROR(VLOOKUP(B240,BlueCarbon_Bertram!$B$5:$Q$249,16,FALSE)),0,VLOOKUP(B240,BlueCarbon_Bertram!$B$5:$Q$249,16,FALSE)*-1)</f>
        <v>0</v>
      </c>
      <c r="K240">
        <f>IF(ISERROR(VLOOKUP(B240,BlueCarbon_Bertram!$B$5:$R$249,17,FALSE)),0,VLOOKUP(B240,BlueCarbon_Bertram!$B$5:$R$249,17,FALSE))</f>
        <v>0</v>
      </c>
      <c r="L240">
        <f t="shared" si="35"/>
        <v>-0.13327753132199999</v>
      </c>
      <c r="M240" s="8">
        <f t="shared" si="36"/>
        <v>5.5202418225999998E-4</v>
      </c>
      <c r="N240" s="8">
        <f t="shared" si="37"/>
        <v>3.0473069779982165E-7</v>
      </c>
      <c r="O240" t="s">
        <v>237</v>
      </c>
      <c r="P240">
        <f t="shared" si="38"/>
        <v>1</v>
      </c>
      <c r="Q240">
        <f t="shared" si="39"/>
        <v>0</v>
      </c>
      <c r="R240">
        <f t="shared" si="40"/>
        <v>-0.13327753132199999</v>
      </c>
      <c r="S240" s="8">
        <f t="shared" si="41"/>
        <v>3.0473069779982165E-7</v>
      </c>
      <c r="T240">
        <f t="shared" si="42"/>
        <v>0</v>
      </c>
      <c r="U240" s="8">
        <f t="shared" si="43"/>
        <v>0</v>
      </c>
    </row>
  </sheetData>
  <autoFilter ref="A3:U240" xr:uid="{898E5A87-5F9B-46DF-902E-66E630E6A909}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153"/>
  <sheetViews>
    <sheetView workbookViewId="0">
      <selection activeCell="J1" sqref="J1"/>
    </sheetView>
  </sheetViews>
  <sheetFormatPr baseColWidth="10" defaultRowHeight="15"/>
  <cols>
    <col min="4" max="4" width="12.7109375" bestFit="1" customWidth="1"/>
    <col min="5" max="7" width="12.7109375" customWidth="1"/>
    <col min="9" max="10" width="12" bestFit="1" customWidth="1"/>
    <col min="11" max="12" width="12" customWidth="1"/>
    <col min="41" max="41" width="12" bestFit="1" customWidth="1"/>
    <col min="45" max="45" width="12" bestFit="1" customWidth="1"/>
    <col min="48" max="48" width="12" bestFit="1" customWidth="1"/>
  </cols>
  <sheetData>
    <row r="1" spans="1:48">
      <c r="A1">
        <f>COUNTA(A6:A152)</f>
        <v>147</v>
      </c>
      <c r="C1">
        <f>COUNTIF(C6:C152,"EU")</f>
        <v>23</v>
      </c>
      <c r="D1">
        <f>COUNT(D6:D152)</f>
        <v>147</v>
      </c>
      <c r="E1">
        <f>D1-C1</f>
        <v>124</v>
      </c>
      <c r="G1">
        <v>-1.6263217186381771</v>
      </c>
      <c r="H1">
        <f>SUM(H5:H152)</f>
        <v>-1626.3217186381778</v>
      </c>
      <c r="J1">
        <f>SUM(J5:J152)</f>
        <v>-1721.8014835842628</v>
      </c>
      <c r="L1">
        <f>SUM(L6:L152)^0.5</f>
        <v>2.7236447458081052</v>
      </c>
      <c r="M1">
        <f>SUM(M6:M152)</f>
        <v>-946.31914653196202</v>
      </c>
      <c r="N1">
        <f>SUM(N6:N152)</f>
        <v>-948.57375182881913</v>
      </c>
      <c r="O1">
        <f>(L1^2+AO1^2)^0.5</f>
        <v>2.7569638082445569</v>
      </c>
      <c r="AE1">
        <f>SUM(AE6:AE152)</f>
        <v>-1721.8014835842621</v>
      </c>
      <c r="AO1">
        <f>SUM(AO6:AO152)^0.5</f>
        <v>0.42732743722142652</v>
      </c>
      <c r="AQ1">
        <f>SUM(AQ6:AQ152)^0.5</f>
        <v>0.26478396673309312</v>
      </c>
      <c r="AS1">
        <f>SUM(AS6:AS152)^0.5</f>
        <v>2.7107434685578764</v>
      </c>
      <c r="AV1">
        <f>SUM(AV6:AV152)</f>
        <v>2.5837730526773277</v>
      </c>
    </row>
    <row r="2" spans="1:48">
      <c r="L2">
        <f>L1/10^3</f>
        <v>2.7236447458081053E-3</v>
      </c>
      <c r="AS2">
        <f>AS1/10^3</f>
        <v>2.7107434685578764E-3</v>
      </c>
      <c r="AV2">
        <f>AV1/10^3</f>
        <v>2.5837730526773279E-3</v>
      </c>
    </row>
    <row r="3" spans="1:48">
      <c r="A3" t="s">
        <v>595</v>
      </c>
      <c r="B3" t="s">
        <v>604</v>
      </c>
      <c r="C3" t="s">
        <v>653</v>
      </c>
      <c r="D3" t="s">
        <v>647</v>
      </c>
      <c r="F3" t="s">
        <v>648</v>
      </c>
      <c r="H3" t="s">
        <v>649</v>
      </c>
      <c r="J3" t="s">
        <v>650</v>
      </c>
      <c r="M3" t="s">
        <v>651</v>
      </c>
      <c r="N3" t="s">
        <v>652</v>
      </c>
      <c r="O3" t="s">
        <v>657</v>
      </c>
      <c r="Q3" t="s">
        <v>647</v>
      </c>
      <c r="S3" t="s">
        <v>648</v>
      </c>
      <c r="U3" t="s">
        <v>649</v>
      </c>
      <c r="W3" t="s">
        <v>650</v>
      </c>
      <c r="Y3" t="s">
        <v>651</v>
      </c>
      <c r="Z3" t="s">
        <v>652</v>
      </c>
      <c r="AB3" t="s">
        <v>669</v>
      </c>
      <c r="AC3">
        <f>SUM(AC6:AC152)</f>
        <v>-4170.3301356673828</v>
      </c>
      <c r="AD3" t="s">
        <v>668</v>
      </c>
      <c r="AE3" t="s">
        <v>670</v>
      </c>
      <c r="AG3">
        <f>AG4/10^3</f>
        <v>2.198742287920703E-3</v>
      </c>
    </row>
    <row r="4" spans="1:48">
      <c r="AE4" t="s">
        <v>645</v>
      </c>
      <c r="AF4" t="s">
        <v>657</v>
      </c>
      <c r="AG4">
        <f>SUM(AG6:AG152)^0.5</f>
        <v>2.198742287920703</v>
      </c>
    </row>
    <row r="5" spans="1:48">
      <c r="A5" t="s">
        <v>597</v>
      </c>
      <c r="B5" t="s">
        <v>597</v>
      </c>
      <c r="C5" t="s">
        <v>597</v>
      </c>
      <c r="D5" t="s">
        <v>660</v>
      </c>
      <c r="E5" t="s">
        <v>657</v>
      </c>
      <c r="F5" t="s">
        <v>660</v>
      </c>
      <c r="G5" t="s">
        <v>657</v>
      </c>
      <c r="H5">
        <f>SUMIF(EEZ_carbon_flux_by_territory_bo!C$4:C$240,A5,EEZ_carbon_flux_by_territory_bo!G$4:G$240)/10^12</f>
        <v>13.0161915906631</v>
      </c>
      <c r="I5" t="s">
        <v>657</v>
      </c>
      <c r="J5">
        <f>SUMIF(EEZ_carbon_flux_by_territory_bo!C$4:C$240,A5,EEZ_carbon_flux_by_territory_bo!L$4:L$240)</f>
        <v>12.955183514276523</v>
      </c>
      <c r="K5" t="s">
        <v>657</v>
      </c>
      <c r="L5" t="s">
        <v>671</v>
      </c>
    </row>
    <row r="6" spans="1:48">
      <c r="A6" t="s">
        <v>256</v>
      </c>
      <c r="B6" t="str">
        <f>VLOOKUP(A6,EEZ_carbon_flux_by_territory_bo!$B$4:$O$240,2,FALSE)</f>
        <v>ALB</v>
      </c>
      <c r="C6" t="str">
        <f>VLOOKUP(A6,EEZ_carbon_flux_by_territory_bo!$C$4:$F$240,4,FALSE)</f>
        <v>NA</v>
      </c>
      <c r="D6">
        <f>SUMIF(EEZ_carbon_flux_by_territory_bo!B$4:B$240,A6,EEZ_carbon_flux_by_territory_bo!G$4:G$240)/10^12</f>
        <v>2.9595217548199999E-2</v>
      </c>
      <c r="E6">
        <f>SUMIF(EEZ_carbon_flux_by_territory_bo!B$4:B$240,A6,EEZ_carbon_flux_by_territory_bo!I$4:I$240)^0.5</f>
        <v>1.8270416086600002E-3</v>
      </c>
      <c r="F6">
        <f>SUMIF(EEZ_carbon_flux_by_territory_bo!B$4:B$240,A6,EEZ_carbon_flux_by_territory_bo!L$4:L$240)</f>
        <v>9.2061221262186993E-3</v>
      </c>
      <c r="G6">
        <f>SUMIF(EEZ_carbon_flux_by_territory_bo!B$4:B$240,A6,EEZ_carbon_flux_by_territory_bo!N$4:N$240)^0.5</f>
        <v>2.7587714662035373E-3</v>
      </c>
      <c r="H6">
        <f>SUMIF(EEZ_carbon_flux_by_territory_bo!C$4:C$240,A6,EEZ_carbon_flux_by_territory_bo!G$4:G$240)/10^12</f>
        <v>2.9595217548199999E-2</v>
      </c>
      <c r="I6">
        <f>SUMIF(EEZ_carbon_flux_by_territory_bo!C$4:C$240,A6,EEZ_carbon_flux_by_territory_bo!I$4:I$240)^0.5</f>
        <v>1.8270416086600002E-3</v>
      </c>
      <c r="J6">
        <f>SUMIF(EEZ_carbon_flux_by_territory_bo!C$4:C$240,A6,EEZ_carbon_flux_by_territory_bo!L$4:L$240)</f>
        <v>9.2061221262186993E-3</v>
      </c>
      <c r="K6">
        <f>SUMIF(EEZ_carbon_flux_by_territory_bo!C$4:C$240,A6,EEZ_carbon_flux_by_territory_bo!N$4:N$240)^0.5</f>
        <v>2.7587714662035373E-3</v>
      </c>
      <c r="L6">
        <f>K6^2</f>
        <v>7.6108200027388147E-6</v>
      </c>
      <c r="M6">
        <f>H6-D6</f>
        <v>0</v>
      </c>
      <c r="N6">
        <f>J6-F6</f>
        <v>0</v>
      </c>
      <c r="O6">
        <f>(L6-G6^2)^0.5</f>
        <v>0</v>
      </c>
      <c r="P6" t="s">
        <v>653</v>
      </c>
      <c r="Q6">
        <f>SUMIF(EEZ_carbon_flux_by_territory_bo!E$4:E$240,P6,EEZ_carbon_flux_by_territory_bo!G$4:G$240)/10^12</f>
        <v>-98.909904262493811</v>
      </c>
      <c r="R6">
        <f>SUMIF(EEZ_carbon_flux_by_territory_bo!E$4:E$240,P6,EEZ_carbon_flux_by_territory_bo!I$4:I$240)^0.5</f>
        <v>5.568963633421261E-2</v>
      </c>
      <c r="S6">
        <f>SUMIF(EEZ_carbon_flux_by_territory_bo!E$4:E$240,P6,EEZ_carbon_flux_by_territory_bo!L$4:L$240)</f>
        <v>-103.63999883564431</v>
      </c>
      <c r="T6">
        <f>SUMIF(EEZ_carbon_flux_by_territory_bo!E$4:E$240,P6,EEZ_carbon_flux_by_territory_bo!N$4:N$240)^0.5</f>
        <v>0.38331405840795457</v>
      </c>
      <c r="U6">
        <f>SUMIF(EEZ_carbon_flux_by_territory_bo!F$4:F$240,P6,EEZ_carbon_flux_by_territory_bo!G$4:G$240)/10^12</f>
        <v>-981.10029971454185</v>
      </c>
      <c r="V6">
        <f>SUMIF(EEZ_carbon_flux_by_territory_bo!F$4:F$240,P6,EEZ_carbon_flux_by_territory_bo!I$4:I$240)^0.5</f>
        <v>0.17374749712485871</v>
      </c>
      <c r="W6">
        <f>SUMIF(EEZ_carbon_flux_by_territory_bo!F$4:F$240,P6,EEZ_carbon_flux_by_territory_bo!L$4:L$240)</f>
        <v>-986.64458298111992</v>
      </c>
      <c r="X6">
        <f>SUMIF(EEZ_carbon_flux_by_territory_bo!F$4:F$240,P6,EEZ_carbon_flux_by_territory_bo!N$4:N$240)^0.5</f>
        <v>0.42407229827819654</v>
      </c>
      <c r="Y6">
        <f>U6-Q6</f>
        <v>-882.19039545204805</v>
      </c>
      <c r="Z6">
        <f>W6-S6</f>
        <v>-883.00458414547563</v>
      </c>
      <c r="AA6">
        <f>(X6^2+T6^2)^0.5</f>
        <v>0.57163535714660663</v>
      </c>
      <c r="AB6">
        <f>IF(J6&lt;0,1,0)</f>
        <v>0</v>
      </c>
      <c r="AC6">
        <f>AB6*J6</f>
        <v>0</v>
      </c>
      <c r="AD6">
        <f>AC6/$AC$3</f>
        <v>0</v>
      </c>
      <c r="AE6">
        <f>AD6*$J$1</f>
        <v>0</v>
      </c>
      <c r="AF6">
        <f>AD6*$L$1</f>
        <v>0</v>
      </c>
      <c r="AG6">
        <f>AB6*L6</f>
        <v>0</v>
      </c>
      <c r="AH6" t="s">
        <v>653</v>
      </c>
      <c r="AI6">
        <v>-986.64458300000001</v>
      </c>
      <c r="AJ6">
        <f>AI6/AC3</f>
        <v>0.23658668520306633</v>
      </c>
      <c r="AK6">
        <f>AJ6*J1</f>
        <v>-407.35530557892258</v>
      </c>
      <c r="AL6">
        <f>AJ6*L1</f>
        <v>0.64437808208148784</v>
      </c>
      <c r="AO6">
        <f>I6^2</f>
        <v>3.338081039774921E-6</v>
      </c>
      <c r="AQ6">
        <f>O6^2</f>
        <v>0</v>
      </c>
      <c r="AS6">
        <f>G6^2</f>
        <v>7.6108200027388147E-6</v>
      </c>
      <c r="AU6">
        <f>1-AB6</f>
        <v>1</v>
      </c>
      <c r="AV6">
        <f>AU6*L6</f>
        <v>7.6108200027388147E-6</v>
      </c>
    </row>
    <row r="7" spans="1:48">
      <c r="A7" t="s">
        <v>257</v>
      </c>
      <c r="B7" t="str">
        <f>VLOOKUP(A7,EEZ_carbon_flux_by_territory_bo!$B$4:$O$240,2,FALSE)</f>
        <v>DZA</v>
      </c>
      <c r="C7" t="str">
        <f>VLOOKUP(A7,EEZ_carbon_flux_by_territory_bo!$C$4:$F$240,4,FALSE)</f>
        <v>NA</v>
      </c>
      <c r="D7">
        <f>SUMIF(EEZ_carbon_flux_by_territory_bo!B$4:B$240,A7,EEZ_carbon_flux_by_territory_bo!G$4:G$240)/10^12</f>
        <v>-8.1037749368199994E-3</v>
      </c>
      <c r="E7">
        <f>SUMIF(EEZ_carbon_flux_by_territory_bo!B$4:B$240,A7,EEZ_carbon_flux_by_territory_bo!I$4:I$240)^0.5</f>
        <v>2.6717438238899999E-3</v>
      </c>
      <c r="F7">
        <f>SUMIF(EEZ_carbon_flux_by_territory_bo!B$4:B$240,A7,EEZ_carbon_flux_by_territory_bo!L$4:L$240)</f>
        <v>-1.5242621237146398E-2</v>
      </c>
      <c r="G7">
        <f>SUMIF(EEZ_carbon_flux_by_territory_bo!B$4:B$240,A7,EEZ_carbon_flux_by_territory_bo!N$4:N$240)^0.5</f>
        <v>3.0844691035376713E-3</v>
      </c>
      <c r="H7">
        <f>SUMIF(EEZ_carbon_flux_by_territory_bo!C$4:C$240,A7,EEZ_carbon_flux_by_territory_bo!G$4:G$240)/10^12</f>
        <v>-8.1037749368199994E-3</v>
      </c>
      <c r="I7">
        <f>SUMIF(EEZ_carbon_flux_by_territory_bo!C$4:C$240,A7,EEZ_carbon_flux_by_territory_bo!I$4:I$240)^0.5</f>
        <v>2.6717438238899999E-3</v>
      </c>
      <c r="J7">
        <f>SUMIF(EEZ_carbon_flux_by_territory_bo!C$4:C$240,A7,EEZ_carbon_flux_by_territory_bo!L$4:L$240)</f>
        <v>-1.5242621237146398E-2</v>
      </c>
      <c r="K7">
        <f>SUMIF(EEZ_carbon_flux_by_territory_bo!C$4:C$240,A7,EEZ_carbon_flux_by_territory_bo!N$4:N$240)^0.5</f>
        <v>3.0844691035376713E-3</v>
      </c>
      <c r="L7">
        <f t="shared" ref="L7:L70" si="0">K7^2</f>
        <v>9.5139496506784852E-6</v>
      </c>
      <c r="M7">
        <f t="shared" ref="M7:M70" si="1">H7-D7</f>
        <v>0</v>
      </c>
      <c r="N7">
        <f t="shared" ref="N7:N70" si="2">J7-F7</f>
        <v>0</v>
      </c>
      <c r="O7">
        <f t="shared" ref="O7:O70" si="3">(L7-G7^2)^0.5</f>
        <v>0</v>
      </c>
      <c r="AB7">
        <f t="shared" ref="AB7:AB70" si="4">IF(J7&lt;0,1,0)</f>
        <v>1</v>
      </c>
      <c r="AC7">
        <f t="shared" ref="AC7:AC70" si="5">AB7*J7</f>
        <v>-1.5242621237146398E-2</v>
      </c>
      <c r="AD7">
        <f t="shared" ref="AD7:AD70" si="6">AC7/$AC$3</f>
        <v>3.6550154882898983E-6</v>
      </c>
      <c r="AE7">
        <f t="shared" ref="AE7:AE70" si="7">AD7*$J$1</f>
        <v>-6.2932110902610052E-3</v>
      </c>
      <c r="AF7">
        <f t="shared" ref="AF7:AF70" si="8">AD7*$L$1</f>
        <v>9.9549637305280284E-6</v>
      </c>
      <c r="AG7">
        <f t="shared" ref="AG7:AG70" si="9">AB7*L7</f>
        <v>9.5139496506784852E-6</v>
      </c>
      <c r="AO7">
        <f t="shared" ref="AO7:AO70" si="10">I7^2</f>
        <v>7.1382150604943586E-6</v>
      </c>
      <c r="AQ7">
        <f t="shared" ref="AQ7:AQ70" si="11">O7^2</f>
        <v>0</v>
      </c>
      <c r="AS7">
        <f t="shared" ref="AS7:AS70" si="12">G7^2</f>
        <v>9.5139496506784852E-6</v>
      </c>
      <c r="AU7">
        <f t="shared" ref="AU7:AU70" si="13">1-AB7</f>
        <v>0</v>
      </c>
      <c r="AV7">
        <f t="shared" ref="AV7:AV70" si="14">AU7*L7</f>
        <v>0</v>
      </c>
    </row>
    <row r="8" spans="1:48">
      <c r="A8" t="s">
        <v>572</v>
      </c>
      <c r="B8" t="str">
        <f>VLOOKUP(A8,EEZ_carbon_flux_by_territory_bo!$B$4:$O$240,2,FALSE)</f>
        <v>USA</v>
      </c>
      <c r="C8" t="str">
        <f>VLOOKUP(A8,EEZ_carbon_flux_by_territory_bo!$C$4:$F$240,4,FALSE)</f>
        <v>NA</v>
      </c>
      <c r="D8">
        <f>SUMIF(EEZ_carbon_flux_by_territory_bo!B$4:B$240,A8,EEZ_carbon_flux_by_territory_bo!G$4:G$240)/10^12</f>
        <v>-60.2462738969</v>
      </c>
      <c r="E8">
        <f>SUMIF(EEZ_carbon_flux_by_territory_bo!B$4:B$240,A8,EEZ_carbon_flux_by_territory_bo!I$4:I$240)^0.5</f>
        <v>2.3521588843700002E-2</v>
      </c>
      <c r="F8">
        <f>SUMIF(EEZ_carbon_flux_by_territory_bo!B$4:B$240,A8,EEZ_carbon_flux_by_territory_bo!L$4:L$240)</f>
        <v>-68.216038395692394</v>
      </c>
      <c r="G8">
        <f>SUMIF(EEZ_carbon_flux_by_territory_bo!B$4:B$240,A8,EEZ_carbon_flux_by_territory_bo!N$4:N$240)^0.5</f>
        <v>0.72410044249098815</v>
      </c>
      <c r="H8">
        <f>SUMIF(EEZ_carbon_flux_by_territory_bo!C$4:C$240,A8,EEZ_carbon_flux_by_territory_bo!G$4:G$240)/10^12</f>
        <v>-104.545251195498</v>
      </c>
      <c r="I8">
        <f>SUMIF(EEZ_carbon_flux_by_territory_bo!C$4:C$240,A8,EEZ_carbon_flux_by_territory_bo!I$4:I$240)^0.5</f>
        <v>8.1215118315890789E-2</v>
      </c>
      <c r="J8">
        <f>SUMIF(EEZ_carbon_flux_by_territory_bo!C$4:C$240,A8,EEZ_carbon_flux_by_territory_bo!L$4:L$240)</f>
        <v>-113.04664134754</v>
      </c>
      <c r="K8">
        <f>SUMIF(EEZ_carbon_flux_by_territory_bo!C$4:C$240,A8,EEZ_carbon_flux_by_territory_bo!N$4:N$240)^0.5</f>
        <v>0.73136464081718011</v>
      </c>
      <c r="L8">
        <f t="shared" si="0"/>
        <v>0.53489423783764289</v>
      </c>
      <c r="M8">
        <f t="shared" si="1"/>
        <v>-44.298977298597997</v>
      </c>
      <c r="N8">
        <f t="shared" si="2"/>
        <v>-44.830602951847609</v>
      </c>
      <c r="O8">
        <f t="shared" si="3"/>
        <v>0.10282405857579267</v>
      </c>
      <c r="AB8">
        <f t="shared" si="4"/>
        <v>1</v>
      </c>
      <c r="AC8">
        <f t="shared" si="5"/>
        <v>-113.04664134754</v>
      </c>
      <c r="AD8">
        <f t="shared" si="6"/>
        <v>2.7107360249657791E-2</v>
      </c>
      <c r="AE8">
        <f t="shared" si="7"/>
        <v>-46.673493093913855</v>
      </c>
      <c r="AF8">
        <f t="shared" si="8"/>
        <v>7.383081931670793E-2</v>
      </c>
      <c r="AG8">
        <f t="shared" si="9"/>
        <v>0.53489423783764289</v>
      </c>
      <c r="AO8">
        <f t="shared" si="10"/>
        <v>6.5958954430641393E-3</v>
      </c>
      <c r="AQ8">
        <f t="shared" si="11"/>
        <v>1.0572787021998042E-2</v>
      </c>
      <c r="AS8">
        <f t="shared" si="12"/>
        <v>0.52432145081564485</v>
      </c>
      <c r="AU8">
        <f t="shared" si="13"/>
        <v>0</v>
      </c>
      <c r="AV8">
        <f t="shared" si="14"/>
        <v>0</v>
      </c>
    </row>
    <row r="9" spans="1:48">
      <c r="A9" t="s">
        <v>360</v>
      </c>
      <c r="B9" t="str">
        <f>VLOOKUP(A9,EEZ_carbon_flux_by_territory_bo!$B$4:$O$240,2,FALSE)</f>
        <v>FRA</v>
      </c>
      <c r="C9" t="str">
        <f>VLOOKUP(A9,EEZ_carbon_flux_by_territory_bo!$C$4:$F$240,4,FALSE)</f>
        <v>EU</v>
      </c>
      <c r="D9">
        <f>SUMIF(EEZ_carbon_flux_by_territory_bo!B$4:B$240,A9,EEZ_carbon_flux_by_territory_bo!G$4:G$240)/10^12</f>
        <v>-3.6115007049000001</v>
      </c>
      <c r="E9">
        <f>SUMIF(EEZ_carbon_flux_by_territory_bo!B$4:B$240,A9,EEZ_carbon_flux_by_territory_bo!I$4:I$240)^0.5</f>
        <v>5.1413258295299998E-3</v>
      </c>
      <c r="F9">
        <f>SUMIF(EEZ_carbon_flux_by_territory_bo!B$4:B$240,A9,EEZ_carbon_flux_by_territory_bo!L$4:L$240)</f>
        <v>-4.0112994221940488</v>
      </c>
      <c r="G9">
        <f>SUMIF(EEZ_carbon_flux_by_territory_bo!B$4:B$240,A9,EEZ_carbon_flux_by_territory_bo!N$4:N$240)^0.5</f>
        <v>4.4915311500222148E-2</v>
      </c>
      <c r="H9">
        <f>SUMIF(EEZ_carbon_flux_by_territory_bo!C$4:C$240,A9,EEZ_carbon_flux_by_territory_bo!G$4:G$240)/10^12</f>
        <v>-195.79459383832292</v>
      </c>
      <c r="I9">
        <f>SUMIF(EEZ_carbon_flux_by_territory_bo!C$4:C$240,A9,EEZ_carbon_flux_by_territory_bo!I$4:I$240)^0.5</f>
        <v>0.10522390885332127</v>
      </c>
      <c r="J9">
        <f>SUMIF(EEZ_carbon_flux_by_territory_bo!C$4:C$240,A9,EEZ_carbon_flux_by_territory_bo!L$4:L$240)</f>
        <v>-197.00050954405191</v>
      </c>
      <c r="K9">
        <f>SUMIF(EEZ_carbon_flux_by_territory_bo!C$4:C$240,A9,EEZ_carbon_flux_by_territory_bo!N$4:N$240)^0.5</f>
        <v>0.13741243071654693</v>
      </c>
      <c r="L9">
        <f t="shared" si="0"/>
        <v>1.8882176115429812E-2</v>
      </c>
      <c r="M9">
        <f t="shared" si="1"/>
        <v>-192.18309313342291</v>
      </c>
      <c r="N9">
        <f t="shared" si="2"/>
        <v>-192.98921012185787</v>
      </c>
      <c r="O9">
        <f t="shared" si="3"/>
        <v>0.12986450981029352</v>
      </c>
      <c r="AB9">
        <f t="shared" si="4"/>
        <v>1</v>
      </c>
      <c r="AC9">
        <f t="shared" si="5"/>
        <v>-197.00050954405191</v>
      </c>
      <c r="AD9">
        <f t="shared" si="6"/>
        <v>4.7238588585391615E-2</v>
      </c>
      <c r="AE9">
        <f t="shared" si="7"/>
        <v>-81.335471908753902</v>
      </c>
      <c r="AF9">
        <f t="shared" si="8"/>
        <v>0.12866113359999259</v>
      </c>
      <c r="AG9">
        <f t="shared" si="9"/>
        <v>1.8882176115429812E-2</v>
      </c>
      <c r="AO9">
        <f t="shared" si="10"/>
        <v>1.1072070994372062E-2</v>
      </c>
      <c r="AQ9">
        <f t="shared" si="11"/>
        <v>1.686479090826782E-2</v>
      </c>
      <c r="AS9">
        <f t="shared" si="12"/>
        <v>2.0173852071619881E-3</v>
      </c>
      <c r="AU9">
        <f t="shared" si="13"/>
        <v>0</v>
      </c>
      <c r="AV9">
        <f t="shared" si="14"/>
        <v>0</v>
      </c>
    </row>
    <row r="10" spans="1:48">
      <c r="A10" t="s">
        <v>261</v>
      </c>
      <c r="B10" t="str">
        <f>VLOOKUP(A10,EEZ_carbon_flux_by_territory_bo!$B$4:$O$240,2,FALSE)</f>
        <v>AGO</v>
      </c>
      <c r="C10" t="str">
        <f>VLOOKUP(A10,EEZ_carbon_flux_by_territory_bo!$C$4:$F$240,4,FALSE)</f>
        <v>NA</v>
      </c>
      <c r="D10">
        <f>SUMIF(EEZ_carbon_flux_by_territory_bo!B$4:B$240,A10,EEZ_carbon_flux_by_territory_bo!G$4:G$240)/10^12</f>
        <v>12.3925402326</v>
      </c>
      <c r="E10">
        <f>SUMIF(EEZ_carbon_flux_by_territory_bo!B$4:B$240,A10,EEZ_carbon_flux_by_territory_bo!I$4:I$240)^0.5</f>
        <v>2.7311624442599998E-2</v>
      </c>
      <c r="F10">
        <f>SUMIF(EEZ_carbon_flux_by_territory_bo!B$4:B$240,A10,EEZ_carbon_flux_by_territory_bo!L$4:L$240)</f>
        <v>12.236075218481965</v>
      </c>
      <c r="G10">
        <f>SUMIF(EEZ_carbon_flux_by_territory_bo!B$4:B$240,A10,EEZ_carbon_flux_by_territory_bo!N$4:N$240)^0.5</f>
        <v>3.6142268920660831E-2</v>
      </c>
      <c r="H10">
        <f>SUMIF(EEZ_carbon_flux_by_territory_bo!C$4:C$240,A10,EEZ_carbon_flux_by_territory_bo!G$4:G$240)/10^12</f>
        <v>12.3925402326</v>
      </c>
      <c r="I10">
        <f>SUMIF(EEZ_carbon_flux_by_territory_bo!C$4:C$240,A10,EEZ_carbon_flux_by_territory_bo!I$4:I$240)^0.5</f>
        <v>2.7311624442599998E-2</v>
      </c>
      <c r="J10">
        <f>SUMIF(EEZ_carbon_flux_by_territory_bo!C$4:C$240,A10,EEZ_carbon_flux_by_territory_bo!L$4:L$240)</f>
        <v>12.236075218481965</v>
      </c>
      <c r="K10">
        <f>SUMIF(EEZ_carbon_flux_by_territory_bo!C$4:C$240,A10,EEZ_carbon_flux_by_territory_bo!N$4:N$240)^0.5</f>
        <v>3.6142268920660831E-2</v>
      </c>
      <c r="L10">
        <f t="shared" si="0"/>
        <v>1.3062636027333658E-3</v>
      </c>
      <c r="M10">
        <f t="shared" si="1"/>
        <v>0</v>
      </c>
      <c r="N10">
        <f t="shared" si="2"/>
        <v>0</v>
      </c>
      <c r="O10">
        <f t="shared" si="3"/>
        <v>0</v>
      </c>
      <c r="AB10">
        <f t="shared" si="4"/>
        <v>0</v>
      </c>
      <c r="AC10">
        <f t="shared" si="5"/>
        <v>0</v>
      </c>
      <c r="AD10">
        <f t="shared" si="6"/>
        <v>0</v>
      </c>
      <c r="AE10">
        <f t="shared" si="7"/>
        <v>0</v>
      </c>
      <c r="AF10">
        <f t="shared" si="8"/>
        <v>0</v>
      </c>
      <c r="AG10">
        <f t="shared" si="9"/>
        <v>0</v>
      </c>
      <c r="AO10">
        <f t="shared" si="10"/>
        <v>7.4592482969362568E-4</v>
      </c>
      <c r="AQ10">
        <f t="shared" si="11"/>
        <v>0</v>
      </c>
      <c r="AS10">
        <f t="shared" si="12"/>
        <v>1.3062636027333658E-3</v>
      </c>
      <c r="AU10">
        <f t="shared" si="13"/>
        <v>1</v>
      </c>
      <c r="AV10">
        <f t="shared" si="14"/>
        <v>1.3062636027333658E-3</v>
      </c>
    </row>
    <row r="11" spans="1:48">
      <c r="A11" t="s">
        <v>568</v>
      </c>
      <c r="B11" t="str">
        <f>VLOOKUP(A11,EEZ_carbon_flux_by_territory_bo!$B$4:$O$240,2,FALSE)</f>
        <v>GBR</v>
      </c>
      <c r="C11" t="str">
        <f>VLOOKUP(A11,EEZ_carbon_flux_by_territory_bo!$C$4:$F$240,4,FALSE)</f>
        <v>NA</v>
      </c>
      <c r="D11">
        <f>SUMIF(EEZ_carbon_flux_by_territory_bo!B$4:B$240,A11,EEZ_carbon_flux_by_territory_bo!G$4:G$240)/10^12</f>
        <v>-11.818357556300001</v>
      </c>
      <c r="E11">
        <f>SUMIF(EEZ_carbon_flux_by_territory_bo!B$4:B$240,A11,EEZ_carbon_flux_by_territory_bo!I$4:I$240)^0.5</f>
        <v>6.0246058558199997E-3</v>
      </c>
      <c r="F11">
        <f>SUMIF(EEZ_carbon_flux_by_territory_bo!B$4:B$240,A11,EEZ_carbon_flux_by_territory_bo!L$4:L$240)</f>
        <v>-11.993587518997375</v>
      </c>
      <c r="G11">
        <f>SUMIF(EEZ_carbon_flux_by_territory_bo!B$4:B$240,A11,EEZ_carbon_flux_by_territory_bo!N$4:N$240)^0.5</f>
        <v>1.6557848838357651E-2</v>
      </c>
      <c r="H11">
        <f>SUMIF(EEZ_carbon_flux_by_territory_bo!C$4:C$240,A11,EEZ_carbon_flux_by_territory_bo!G$4:G$240)/10^12</f>
        <v>-125.40294864806604</v>
      </c>
      <c r="I11">
        <f>SUMIF(EEZ_carbon_flux_by_territory_bo!C$4:C$240,A11,EEZ_carbon_flux_by_territory_bo!I$4:I$240)^0.5</f>
        <v>8.2842218600386375E-2</v>
      </c>
      <c r="J11">
        <f>SUMIF(EEZ_carbon_flux_by_territory_bo!C$4:C$240,A11,EEZ_carbon_flux_by_territory_bo!L$4:L$240)</f>
        <v>-126.45890384190513</v>
      </c>
      <c r="K11">
        <f>SUMIF(EEZ_carbon_flux_by_territory_bo!C$4:C$240,A11,EEZ_carbon_flux_by_territory_bo!N$4:N$240)^0.5</f>
        <v>0.1288794055090923</v>
      </c>
      <c r="L11">
        <f t="shared" si="0"/>
        <v>1.660990116437705E-2</v>
      </c>
      <c r="M11">
        <f t="shared" si="1"/>
        <v>-113.58459109176604</v>
      </c>
      <c r="N11">
        <f t="shared" si="2"/>
        <v>-114.46531632290775</v>
      </c>
      <c r="O11">
        <f t="shared" si="3"/>
        <v>0.12781134067923375</v>
      </c>
      <c r="AB11">
        <f t="shared" si="4"/>
        <v>1</v>
      </c>
      <c r="AC11">
        <f t="shared" si="5"/>
        <v>-126.45890384190513</v>
      </c>
      <c r="AD11">
        <f t="shared" si="6"/>
        <v>3.0323475535029256E-2</v>
      </c>
      <c r="AE11">
        <f t="shared" si="7"/>
        <v>-52.211005163644472</v>
      </c>
      <c r="AF11">
        <f t="shared" si="8"/>
        <v>8.2590374815623049E-2</v>
      </c>
      <c r="AG11">
        <f t="shared" si="9"/>
        <v>1.660990116437705E-2</v>
      </c>
      <c r="AO11">
        <f t="shared" si="10"/>
        <v>6.8628331826342025E-3</v>
      </c>
      <c r="AQ11">
        <f t="shared" si="11"/>
        <v>1.6335738806223153E-2</v>
      </c>
      <c r="AS11">
        <f t="shared" si="12"/>
        <v>2.7416235815390182E-4</v>
      </c>
      <c r="AU11">
        <f t="shared" si="13"/>
        <v>0</v>
      </c>
      <c r="AV11">
        <f t="shared" si="14"/>
        <v>0</v>
      </c>
    </row>
    <row r="12" spans="1:48">
      <c r="A12" t="s">
        <v>264</v>
      </c>
      <c r="B12" t="str">
        <f>VLOOKUP(A12,EEZ_carbon_flux_by_territory_bo!$B$4:$O$240,2,FALSE)</f>
        <v>ATG</v>
      </c>
      <c r="C12" t="str">
        <f>VLOOKUP(A12,EEZ_carbon_flux_by_territory_bo!$C$4:$F$240,4,FALSE)</f>
        <v>NA</v>
      </c>
      <c r="D12">
        <f>SUMIF(EEZ_carbon_flux_by_territory_bo!B$4:B$240,A12,EEZ_carbon_flux_by_territory_bo!G$4:G$240)/10^12</f>
        <v>-2.7806099129700002</v>
      </c>
      <c r="E12">
        <f>SUMIF(EEZ_carbon_flux_by_territory_bo!B$4:B$240,A12,EEZ_carbon_flux_by_territory_bo!I$4:I$240)^0.5</f>
        <v>1.0019347695499999E-2</v>
      </c>
      <c r="F12">
        <f>SUMIF(EEZ_carbon_flux_by_territory_bo!B$4:B$240,A12,EEZ_carbon_flux_by_territory_bo!L$4:L$240)</f>
        <v>-2.8263969908504158</v>
      </c>
      <c r="G12">
        <f>SUMIF(EEZ_carbon_flux_by_territory_bo!B$4:B$240,A12,EEZ_carbon_flux_by_territory_bo!N$4:N$240)^0.5</f>
        <v>1.383524087166375E-2</v>
      </c>
      <c r="H12">
        <f>SUMIF(EEZ_carbon_flux_by_territory_bo!C$4:C$240,A12,EEZ_carbon_flux_by_territory_bo!G$4:G$240)/10^12</f>
        <v>-2.7806099129700002</v>
      </c>
      <c r="I12">
        <f>SUMIF(EEZ_carbon_flux_by_territory_bo!C$4:C$240,A12,EEZ_carbon_flux_by_territory_bo!I$4:I$240)^0.5</f>
        <v>1.0019347695499999E-2</v>
      </c>
      <c r="J12">
        <f>SUMIF(EEZ_carbon_flux_by_territory_bo!C$4:C$240,A12,EEZ_carbon_flux_by_territory_bo!L$4:L$240)</f>
        <v>-2.8263969908504158</v>
      </c>
      <c r="K12">
        <f>SUMIF(EEZ_carbon_flux_by_territory_bo!C$4:C$240,A12,EEZ_carbon_flux_by_territory_bo!N$4:N$240)^0.5</f>
        <v>1.383524087166375E-2</v>
      </c>
      <c r="L12">
        <f t="shared" si="0"/>
        <v>1.9141388997695512E-4</v>
      </c>
      <c r="M12">
        <f t="shared" si="1"/>
        <v>0</v>
      </c>
      <c r="N12">
        <f t="shared" si="2"/>
        <v>0</v>
      </c>
      <c r="O12">
        <f t="shared" si="3"/>
        <v>0</v>
      </c>
      <c r="AB12">
        <f t="shared" si="4"/>
        <v>1</v>
      </c>
      <c r="AC12">
        <f t="shared" si="5"/>
        <v>-2.8263969908504158</v>
      </c>
      <c r="AD12">
        <f t="shared" si="6"/>
        <v>6.7773938726750323E-4</v>
      </c>
      <c r="AE12">
        <f t="shared" si="7"/>
        <v>-1.1669326824806763</v>
      </c>
      <c r="AF12">
        <f t="shared" si="8"/>
        <v>1.8459213211583399E-3</v>
      </c>
      <c r="AG12">
        <f t="shared" si="9"/>
        <v>1.9141388997695512E-4</v>
      </c>
      <c r="AO12">
        <f t="shared" si="10"/>
        <v>1.0038732824332114E-4</v>
      </c>
      <c r="AQ12">
        <f t="shared" si="11"/>
        <v>0</v>
      </c>
      <c r="AS12">
        <f t="shared" si="12"/>
        <v>1.9141388997695512E-4</v>
      </c>
      <c r="AU12">
        <f t="shared" si="13"/>
        <v>0</v>
      </c>
      <c r="AV12">
        <f t="shared" si="14"/>
        <v>0</v>
      </c>
    </row>
    <row r="13" spans="1:48">
      <c r="A13" t="s">
        <v>265</v>
      </c>
      <c r="B13" t="str">
        <f>VLOOKUP(A13,EEZ_carbon_flux_by_territory_bo!$B$4:$O$240,2,FALSE)</f>
        <v>ARG</v>
      </c>
      <c r="C13" t="str">
        <f>VLOOKUP(A13,EEZ_carbon_flux_by_territory_bo!$C$4:$F$240,4,FALSE)</f>
        <v>NA</v>
      </c>
      <c r="D13">
        <f>SUMIF(EEZ_carbon_flux_by_territory_bo!B$4:B$240,A13,EEZ_carbon_flux_by_territory_bo!G$4:G$240)/10^12</f>
        <v>-56.248103239800002</v>
      </c>
      <c r="E13">
        <f>SUMIF(EEZ_carbon_flux_by_territory_bo!B$4:B$240,A13,EEZ_carbon_flux_by_territory_bo!I$4:I$240)^0.5</f>
        <v>2.4306123478E-2</v>
      </c>
      <c r="F13">
        <f>SUMIF(EEZ_carbon_flux_by_territory_bo!B$4:B$240,A13,EEZ_carbon_flux_by_territory_bo!L$4:L$240)</f>
        <v>-56.570240846291455</v>
      </c>
      <c r="G13">
        <f>SUMIF(EEZ_carbon_flux_by_territory_bo!B$4:B$240,A13,EEZ_carbon_flux_by_territory_bo!N$4:N$240)^0.5</f>
        <v>3.9318955764748878E-2</v>
      </c>
      <c r="H13">
        <f>SUMIF(EEZ_carbon_flux_by_territory_bo!C$4:C$240,A13,EEZ_carbon_flux_by_territory_bo!G$4:G$240)/10^12</f>
        <v>-56.248103239800002</v>
      </c>
      <c r="I13">
        <f>SUMIF(EEZ_carbon_flux_by_territory_bo!C$4:C$240,A13,EEZ_carbon_flux_by_territory_bo!I$4:I$240)^0.5</f>
        <v>2.4306123478E-2</v>
      </c>
      <c r="J13">
        <f>SUMIF(EEZ_carbon_flux_by_territory_bo!C$4:C$240,A13,EEZ_carbon_flux_by_territory_bo!L$4:L$240)</f>
        <v>-56.570240846291455</v>
      </c>
      <c r="K13">
        <f>SUMIF(EEZ_carbon_flux_by_territory_bo!C$4:C$240,A13,EEZ_carbon_flux_by_territory_bo!N$4:N$240)^0.5</f>
        <v>3.9318955764748878E-2</v>
      </c>
      <c r="L13">
        <f t="shared" si="0"/>
        <v>1.545980282430279E-3</v>
      </c>
      <c r="M13">
        <f t="shared" si="1"/>
        <v>0</v>
      </c>
      <c r="N13">
        <f t="shared" si="2"/>
        <v>0</v>
      </c>
      <c r="O13">
        <f t="shared" si="3"/>
        <v>0</v>
      </c>
      <c r="AB13">
        <f t="shared" si="4"/>
        <v>1</v>
      </c>
      <c r="AC13">
        <f t="shared" si="5"/>
        <v>-56.570240846291455</v>
      </c>
      <c r="AD13">
        <f t="shared" si="6"/>
        <v>1.3564931074033173E-2</v>
      </c>
      <c r="AE13">
        <f t="shared" si="7"/>
        <v>-23.356118447988582</v>
      </c>
      <c r="AF13">
        <f t="shared" si="8"/>
        <v>3.6946053247039548E-2</v>
      </c>
      <c r="AG13">
        <f t="shared" si="9"/>
        <v>1.545980282430279E-3</v>
      </c>
      <c r="AO13">
        <f t="shared" si="10"/>
        <v>5.9078763852778279E-4</v>
      </c>
      <c r="AQ13">
        <f t="shared" si="11"/>
        <v>0</v>
      </c>
      <c r="AS13">
        <f t="shared" si="12"/>
        <v>1.545980282430279E-3</v>
      </c>
      <c r="AU13">
        <f t="shared" si="13"/>
        <v>0</v>
      </c>
      <c r="AV13">
        <f t="shared" si="14"/>
        <v>0</v>
      </c>
    </row>
    <row r="14" spans="1:48">
      <c r="A14" t="s">
        <v>463</v>
      </c>
      <c r="B14" t="str">
        <f>VLOOKUP(A14,EEZ_carbon_flux_by_territory_bo!$B$4:$O$240,2,FALSE)</f>
        <v>NLD</v>
      </c>
      <c r="C14" t="str">
        <f>VLOOKUP(A14,EEZ_carbon_flux_by_territory_bo!$C$4:$F$240,4,FALSE)</f>
        <v>EU</v>
      </c>
      <c r="D14">
        <f>SUMIF(EEZ_carbon_flux_by_territory_bo!B$4:B$240,A14,EEZ_carbon_flux_by_territory_bo!G$4:G$240)/10^12</f>
        <v>-1.16806073971</v>
      </c>
      <c r="E14">
        <f>SUMIF(EEZ_carbon_flux_by_territory_bo!B$4:B$240,A14,EEZ_carbon_flux_by_territory_bo!I$4:I$240)^0.5</f>
        <v>5.6019205552100002E-3</v>
      </c>
      <c r="F14">
        <f>SUMIF(EEZ_carbon_flux_by_territory_bo!B$4:B$240,A14,EEZ_carbon_flux_by_territory_bo!L$4:L$240)</f>
        <v>-1.2096175659138335</v>
      </c>
      <c r="G14">
        <f>SUMIF(EEZ_carbon_flux_by_territory_bo!B$4:B$240,A14,EEZ_carbon_flux_by_territory_bo!N$4:N$240)^0.5</f>
        <v>6.8497534925819961E-3</v>
      </c>
      <c r="H14">
        <f>SUMIF(EEZ_carbon_flux_by_territory_bo!C$4:C$240,A14,EEZ_carbon_flux_by_territory_bo!G$4:G$240)/10^12</f>
        <v>6.1569015915648198</v>
      </c>
      <c r="I14">
        <f>SUMIF(EEZ_carbon_flux_by_territory_bo!C$4:C$240,A14,EEZ_carbon_flux_by_territory_bo!I$4:I$240)^0.5</f>
        <v>9.1469526214654387E-2</v>
      </c>
      <c r="J14">
        <f>SUMIF(EEZ_carbon_flux_by_territory_bo!C$4:C$240,A14,EEZ_carbon_flux_by_territory_bo!L$4:L$240)</f>
        <v>6.1072730603683425</v>
      </c>
      <c r="K14">
        <f>SUMIF(EEZ_carbon_flux_by_territory_bo!C$4:C$240,A14,EEZ_carbon_flux_by_territory_bo!N$4:N$240)^0.5</f>
        <v>9.1563356870602755E-2</v>
      </c>
      <c r="L14">
        <f t="shared" si="0"/>
        <v>8.383848321413357E-3</v>
      </c>
      <c r="M14">
        <f t="shared" si="1"/>
        <v>7.3249623312748202</v>
      </c>
      <c r="N14">
        <f t="shared" si="2"/>
        <v>7.3168906262821762</v>
      </c>
      <c r="O14">
        <f t="shared" si="3"/>
        <v>9.1306786158008094E-2</v>
      </c>
      <c r="AB14">
        <f t="shared" si="4"/>
        <v>0</v>
      </c>
      <c r="AC14">
        <f t="shared" si="5"/>
        <v>0</v>
      </c>
      <c r="AD14">
        <f t="shared" si="6"/>
        <v>0</v>
      </c>
      <c r="AE14">
        <f t="shared" si="7"/>
        <v>0</v>
      </c>
      <c r="AF14">
        <f t="shared" si="8"/>
        <v>0</v>
      </c>
      <c r="AG14">
        <f t="shared" si="9"/>
        <v>0</v>
      </c>
      <c r="AO14">
        <f t="shared" si="10"/>
        <v>8.366674225933346E-3</v>
      </c>
      <c r="AQ14">
        <f t="shared" si="11"/>
        <v>8.3369291985042181E-3</v>
      </c>
      <c r="AS14">
        <f t="shared" si="12"/>
        <v>4.6919122909139256E-5</v>
      </c>
      <c r="AU14">
        <f t="shared" si="13"/>
        <v>1</v>
      </c>
      <c r="AV14">
        <f t="shared" si="14"/>
        <v>8.383848321413357E-3</v>
      </c>
    </row>
    <row r="15" spans="1:48">
      <c r="A15" t="s">
        <v>269</v>
      </c>
      <c r="B15" t="str">
        <f>VLOOKUP(A15,EEZ_carbon_flux_by_territory_bo!$B$4:$O$240,2,FALSE)</f>
        <v>AUS</v>
      </c>
      <c r="C15" t="str">
        <f>VLOOKUP(A15,EEZ_carbon_flux_by_territory_bo!$C$4:$F$240,4,FALSE)</f>
        <v>NA</v>
      </c>
      <c r="D15">
        <f>SUMIF(EEZ_carbon_flux_by_territory_bo!B$4:B$240,A15,EEZ_carbon_flux_by_territory_bo!G$4:G$240)/10^12</f>
        <v>-298.22188470899999</v>
      </c>
      <c r="E15">
        <f>SUMIF(EEZ_carbon_flux_by_territory_bo!B$4:B$240,A15,EEZ_carbon_flux_by_territory_bo!I$4:I$240)^0.5</f>
        <v>3.9954375402699999E-2</v>
      </c>
      <c r="F15">
        <f>SUMIF(EEZ_carbon_flux_by_territory_bo!B$4:B$240,A15,EEZ_carbon_flux_by_territory_bo!L$4:L$240)</f>
        <v>-310.71891103489168</v>
      </c>
      <c r="G15">
        <f>SUMIF(EEZ_carbon_flux_by_territory_bo!B$4:B$240,A15,EEZ_carbon_flux_by_territory_bo!N$4:N$240)^0.5</f>
        <v>1.6179310757340668</v>
      </c>
      <c r="H15">
        <f>SUMIF(EEZ_carbon_flux_by_territory_bo!C$4:C$240,A15,EEZ_carbon_flux_by_territory_bo!G$4:G$240)/10^12</f>
        <v>-355.67762350114998</v>
      </c>
      <c r="I15">
        <f>SUMIF(EEZ_carbon_flux_by_territory_bo!C$4:C$240,A15,EEZ_carbon_flux_by_territory_bo!I$4:I$240)^0.5</f>
        <v>5.3971091045269537E-2</v>
      </c>
      <c r="J15">
        <f>SUMIF(EEZ_carbon_flux_by_territory_bo!C$4:C$240,A15,EEZ_carbon_flux_by_territory_bo!L$4:L$240)</f>
        <v>-368.20271554607984</v>
      </c>
      <c r="K15">
        <f>SUMIF(EEZ_carbon_flux_by_territory_bo!C$4:C$240,A15,EEZ_carbon_flux_by_territory_bo!N$4:N$240)^0.5</f>
        <v>1.6183492242605682</v>
      </c>
      <c r="L15">
        <f t="shared" si="0"/>
        <v>2.6190542116647828</v>
      </c>
      <c r="M15">
        <f t="shared" si="1"/>
        <v>-57.455738792149987</v>
      </c>
      <c r="N15">
        <f t="shared" si="2"/>
        <v>-57.483804511188168</v>
      </c>
      <c r="O15">
        <f t="shared" si="3"/>
        <v>3.6786489894910811E-2</v>
      </c>
      <c r="AB15">
        <f t="shared" si="4"/>
        <v>1</v>
      </c>
      <c r="AC15">
        <f t="shared" si="5"/>
        <v>-368.20271554607984</v>
      </c>
      <c r="AD15">
        <f t="shared" si="6"/>
        <v>8.8291023388525069E-2</v>
      </c>
      <c r="AE15">
        <f t="shared" si="7"/>
        <v>-152.0196150575353</v>
      </c>
      <c r="AF15">
        <f t="shared" si="8"/>
        <v>0.24047338195417683</v>
      </c>
      <c r="AG15">
        <f t="shared" si="9"/>
        <v>2.6190542116647828</v>
      </c>
      <c r="AO15">
        <f t="shared" si="10"/>
        <v>2.9128786686167737E-3</v>
      </c>
      <c r="AQ15">
        <f t="shared" si="11"/>
        <v>1.3532458387883752E-3</v>
      </c>
      <c r="AS15">
        <f t="shared" si="12"/>
        <v>2.6177009658259944</v>
      </c>
      <c r="AU15">
        <f t="shared" si="13"/>
        <v>0</v>
      </c>
      <c r="AV15">
        <f t="shared" si="14"/>
        <v>0</v>
      </c>
    </row>
    <row r="16" spans="1:48">
      <c r="A16" t="s">
        <v>276</v>
      </c>
      <c r="B16" t="str">
        <f>VLOOKUP(A16,EEZ_carbon_flux_by_territory_bo!$B$4:$O$240,2,FALSE)</f>
        <v>BHR</v>
      </c>
      <c r="C16" t="str">
        <f>VLOOKUP(A16,EEZ_carbon_flux_by_territory_bo!$C$4:$F$240,4,FALSE)</f>
        <v>NA</v>
      </c>
      <c r="D16">
        <f>SUMIF(EEZ_carbon_flux_by_territory_bo!B$4:B$240,A16,EEZ_carbon_flux_by_territory_bo!G$4:G$240)/10^12</f>
        <v>8.0273853256499994E-2</v>
      </c>
      <c r="E16">
        <f>SUMIF(EEZ_carbon_flux_by_territory_bo!B$4:B$240,A16,EEZ_carbon_flux_by_territory_bo!I$4:I$240)^0.5</f>
        <v>1.1597705226399999E-2</v>
      </c>
      <c r="F16">
        <f>SUMIF(EEZ_carbon_flux_by_territory_bo!B$4:B$240,A16,EEZ_carbon_flux_by_territory_bo!L$4:L$240)</f>
        <v>-1.4556861336768701E-2</v>
      </c>
      <c r="G16">
        <f>SUMIF(EEZ_carbon_flux_by_territory_bo!B$4:B$240,A16,EEZ_carbon_flux_by_territory_bo!N$4:N$240)^0.5</f>
        <v>2.3503613373932444E-2</v>
      </c>
      <c r="H16">
        <f>SUMIF(EEZ_carbon_flux_by_territory_bo!C$4:C$240,A16,EEZ_carbon_flux_by_territory_bo!G$4:G$240)/10^12</f>
        <v>8.0273853256499994E-2</v>
      </c>
      <c r="I16">
        <f>SUMIF(EEZ_carbon_flux_by_territory_bo!C$4:C$240,A16,EEZ_carbon_flux_by_territory_bo!I$4:I$240)^0.5</f>
        <v>1.1597705226399999E-2</v>
      </c>
      <c r="J16">
        <f>SUMIF(EEZ_carbon_flux_by_territory_bo!C$4:C$240,A16,EEZ_carbon_flux_by_territory_bo!L$4:L$240)</f>
        <v>-1.4556861336768701E-2</v>
      </c>
      <c r="K16">
        <f>SUMIF(EEZ_carbon_flux_by_territory_bo!C$4:C$240,A16,EEZ_carbon_flux_by_territory_bo!N$4:N$240)^0.5</f>
        <v>2.3503613373932444E-2</v>
      </c>
      <c r="L16">
        <f t="shared" si="0"/>
        <v>5.5241984163129608E-4</v>
      </c>
      <c r="M16">
        <f t="shared" si="1"/>
        <v>0</v>
      </c>
      <c r="N16">
        <f t="shared" si="2"/>
        <v>0</v>
      </c>
      <c r="O16">
        <f t="shared" si="3"/>
        <v>0</v>
      </c>
      <c r="AB16">
        <f t="shared" si="4"/>
        <v>1</v>
      </c>
      <c r="AC16">
        <f t="shared" si="5"/>
        <v>-1.4556861336768701E-2</v>
      </c>
      <c r="AD16">
        <f t="shared" si="6"/>
        <v>3.4905776912645188E-6</v>
      </c>
      <c r="AE16">
        <f t="shared" si="7"/>
        <v>-6.0100818473853793E-3</v>
      </c>
      <c r="AF16">
        <f t="shared" si="8"/>
        <v>9.5070935886475931E-6</v>
      </c>
      <c r="AG16">
        <f t="shared" si="9"/>
        <v>5.5241984163129608E-4</v>
      </c>
      <c r="AO16">
        <f t="shared" si="10"/>
        <v>1.3450676651846586E-4</v>
      </c>
      <c r="AQ16">
        <f t="shared" si="11"/>
        <v>0</v>
      </c>
      <c r="AS16">
        <f t="shared" si="12"/>
        <v>5.5241984163129608E-4</v>
      </c>
      <c r="AU16">
        <f t="shared" si="13"/>
        <v>0</v>
      </c>
      <c r="AV16">
        <f t="shared" si="14"/>
        <v>0</v>
      </c>
    </row>
    <row r="17" spans="1:48">
      <c r="A17" t="s">
        <v>277</v>
      </c>
      <c r="B17" t="str">
        <f>VLOOKUP(A17,EEZ_carbon_flux_by_territory_bo!$B$4:$O$240,2,FALSE)</f>
        <v>BGD</v>
      </c>
      <c r="C17" t="str">
        <f>VLOOKUP(A17,EEZ_carbon_flux_by_territory_bo!$C$4:$F$240,4,FALSE)</f>
        <v>NA</v>
      </c>
      <c r="D17">
        <f>SUMIF(EEZ_carbon_flux_by_territory_bo!B$4:B$240,A17,EEZ_carbon_flux_by_territory_bo!G$4:G$240)/10^12</f>
        <v>0.41089389388100001</v>
      </c>
      <c r="E17">
        <f>SUMIF(EEZ_carbon_flux_by_territory_bo!B$4:B$240,A17,EEZ_carbon_flux_by_territory_bo!I$4:I$240)^0.5</f>
        <v>1.01225080353E-2</v>
      </c>
      <c r="F17">
        <f>SUMIF(EEZ_carbon_flux_by_territory_bo!B$4:B$240,A17,EEZ_carbon_flux_by_territory_bo!L$4:L$240)</f>
        <v>-0.35779907711164</v>
      </c>
      <c r="G17">
        <f>SUMIF(EEZ_carbon_flux_by_territory_bo!B$4:B$240,A17,EEZ_carbon_flux_by_territory_bo!N$4:N$240)^0.5</f>
        <v>0.10211180997770222</v>
      </c>
      <c r="H17">
        <f>SUMIF(EEZ_carbon_flux_by_territory_bo!C$4:C$240,A17,EEZ_carbon_flux_by_territory_bo!G$4:G$240)/10^12</f>
        <v>0.41089389388100001</v>
      </c>
      <c r="I17">
        <f>SUMIF(EEZ_carbon_flux_by_territory_bo!C$4:C$240,A17,EEZ_carbon_flux_by_territory_bo!I$4:I$240)^0.5</f>
        <v>1.01225080353E-2</v>
      </c>
      <c r="J17">
        <f>SUMIF(EEZ_carbon_flux_by_territory_bo!C$4:C$240,A17,EEZ_carbon_flux_by_territory_bo!L$4:L$240)</f>
        <v>-0.35779907711164</v>
      </c>
      <c r="K17">
        <f>SUMIF(EEZ_carbon_flux_by_territory_bo!C$4:C$240,A17,EEZ_carbon_flux_by_territory_bo!N$4:N$240)^0.5</f>
        <v>0.10211180997770222</v>
      </c>
      <c r="L17">
        <f t="shared" si="0"/>
        <v>1.0426821736922368E-2</v>
      </c>
      <c r="M17">
        <f t="shared" si="1"/>
        <v>0</v>
      </c>
      <c r="N17">
        <f t="shared" si="2"/>
        <v>0</v>
      </c>
      <c r="O17">
        <f t="shared" si="3"/>
        <v>0</v>
      </c>
      <c r="AB17">
        <f t="shared" si="4"/>
        <v>1</v>
      </c>
      <c r="AC17">
        <f t="shared" si="5"/>
        <v>-0.35779907711164</v>
      </c>
      <c r="AD17">
        <f t="shared" si="6"/>
        <v>8.5796343567984937E-5</v>
      </c>
      <c r="AE17">
        <f t="shared" si="7"/>
        <v>-0.1477242716414616</v>
      </c>
      <c r="AF17">
        <f t="shared" si="8"/>
        <v>2.336787603684892E-4</v>
      </c>
      <c r="AG17">
        <f t="shared" si="9"/>
        <v>1.0426821736922368E-2</v>
      </c>
      <c r="AO17">
        <f t="shared" si="10"/>
        <v>1.0246516892471306E-4</v>
      </c>
      <c r="AQ17">
        <f t="shared" si="11"/>
        <v>0</v>
      </c>
      <c r="AS17">
        <f t="shared" si="12"/>
        <v>1.0426821736922368E-2</v>
      </c>
      <c r="AU17">
        <f t="shared" si="13"/>
        <v>0</v>
      </c>
      <c r="AV17">
        <f t="shared" si="14"/>
        <v>0</v>
      </c>
    </row>
    <row r="18" spans="1:48">
      <c r="A18" t="s">
        <v>281</v>
      </c>
      <c r="B18" t="str">
        <f>VLOOKUP(A18,EEZ_carbon_flux_by_territory_bo!$B$4:$O$240,2,FALSE)</f>
        <v>BEL</v>
      </c>
      <c r="C18" t="str">
        <f>VLOOKUP(A18,EEZ_carbon_flux_by_territory_bo!$C$4:$F$240,4,FALSE)</f>
        <v>EU</v>
      </c>
      <c r="D18">
        <f>SUMIF(EEZ_carbon_flux_by_territory_bo!B$4:B$240,A18,EEZ_carbon_flux_by_territory_bo!G$4:G$240)/10^12</f>
        <v>-3.5011852314099999E-2</v>
      </c>
      <c r="E18">
        <f>SUMIF(EEZ_carbon_flux_by_territory_bo!B$4:B$240,A18,EEZ_carbon_flux_by_territory_bo!I$4:I$240)^0.5</f>
        <v>4.34007335331E-3</v>
      </c>
      <c r="F18">
        <f>SUMIF(EEZ_carbon_flux_by_territory_bo!B$4:B$240,A18,EEZ_carbon_flux_by_territory_bo!L$4:L$240)</f>
        <v>-3.6008254275853371E-2</v>
      </c>
      <c r="G18">
        <f>SUMIF(EEZ_carbon_flux_by_territory_bo!B$4:B$240,A18,EEZ_carbon_flux_by_territory_bo!N$4:N$240)^0.5</f>
        <v>4.3411260361193903E-3</v>
      </c>
      <c r="H18">
        <f>SUMIF(EEZ_carbon_flux_by_territory_bo!C$4:C$240,A18,EEZ_carbon_flux_by_territory_bo!G$4:G$240)/10^12</f>
        <v>-3.5011852314099999E-2</v>
      </c>
      <c r="I18">
        <f>SUMIF(EEZ_carbon_flux_by_territory_bo!C$4:C$240,A18,EEZ_carbon_flux_by_territory_bo!I$4:I$240)^0.5</f>
        <v>4.34007335331E-3</v>
      </c>
      <c r="J18">
        <f>SUMIF(EEZ_carbon_flux_by_territory_bo!C$4:C$240,A18,EEZ_carbon_flux_by_territory_bo!L$4:L$240)</f>
        <v>-3.6008254275853371E-2</v>
      </c>
      <c r="K18">
        <f>SUMIF(EEZ_carbon_flux_by_territory_bo!C$4:C$240,A18,EEZ_carbon_flux_by_territory_bo!N$4:N$240)^0.5</f>
        <v>4.3411260361193903E-3</v>
      </c>
      <c r="L18">
        <f t="shared" si="0"/>
        <v>1.8845375261473649E-5</v>
      </c>
      <c r="M18">
        <f t="shared" si="1"/>
        <v>0</v>
      </c>
      <c r="N18">
        <f t="shared" si="2"/>
        <v>0</v>
      </c>
      <c r="O18">
        <f t="shared" si="3"/>
        <v>0</v>
      </c>
      <c r="AB18">
        <f t="shared" si="4"/>
        <v>1</v>
      </c>
      <c r="AC18">
        <f t="shared" si="5"/>
        <v>-3.6008254275853371E-2</v>
      </c>
      <c r="AD18">
        <f t="shared" si="6"/>
        <v>8.6343893899159927E-6</v>
      </c>
      <c r="AE18">
        <f t="shared" si="7"/>
        <v>-1.4866704461401573E-2</v>
      </c>
      <c r="AF18">
        <f t="shared" si="8"/>
        <v>2.3517009295105943E-5</v>
      </c>
      <c r="AG18">
        <f t="shared" si="9"/>
        <v>1.8845375261473649E-5</v>
      </c>
      <c r="AO18">
        <f t="shared" si="10"/>
        <v>1.8836236712111508E-5</v>
      </c>
      <c r="AQ18">
        <f t="shared" si="11"/>
        <v>0</v>
      </c>
      <c r="AS18">
        <f t="shared" si="12"/>
        <v>1.8845375261473649E-5</v>
      </c>
      <c r="AU18">
        <f t="shared" si="13"/>
        <v>0</v>
      </c>
      <c r="AV18">
        <f t="shared" si="14"/>
        <v>0</v>
      </c>
    </row>
    <row r="19" spans="1:48">
      <c r="A19" t="s">
        <v>282</v>
      </c>
      <c r="B19" t="str">
        <f>VLOOKUP(A19,EEZ_carbon_flux_by_territory_bo!$B$4:$O$240,2,FALSE)</f>
        <v>BLZ</v>
      </c>
      <c r="C19" t="str">
        <f>VLOOKUP(A19,EEZ_carbon_flux_by_territory_bo!$C$4:$F$240,4,FALSE)</f>
        <v>NA</v>
      </c>
      <c r="D19">
        <f>SUMIF(EEZ_carbon_flux_by_territory_bo!B$4:B$240,A19,EEZ_carbon_flux_by_territory_bo!G$4:G$240)/10^12</f>
        <v>2.5039492514999999</v>
      </c>
      <c r="E19">
        <f>SUMIF(EEZ_carbon_flux_by_territory_bo!B$4:B$240,A19,EEZ_carbon_flux_by_territory_bo!I$4:I$240)^0.5</f>
        <v>4.2593238795800001E-2</v>
      </c>
      <c r="F19">
        <f>SUMIF(EEZ_carbon_flux_by_territory_bo!B$4:B$240,A19,EEZ_carbon_flux_by_territory_bo!L$4:L$240)</f>
        <v>1.5374455226723518</v>
      </c>
      <c r="G19">
        <f>SUMIF(EEZ_carbon_flux_by_territory_bo!B$4:B$240,A19,EEZ_carbon_flux_by_territory_bo!N$4:N$240)^0.5</f>
        <v>0.19251757498907363</v>
      </c>
      <c r="H19">
        <f>SUMIF(EEZ_carbon_flux_by_territory_bo!C$4:C$240,A19,EEZ_carbon_flux_by_territory_bo!G$4:G$240)/10^12</f>
        <v>2.5039492514999999</v>
      </c>
      <c r="I19">
        <f>SUMIF(EEZ_carbon_flux_by_territory_bo!C$4:C$240,A19,EEZ_carbon_flux_by_territory_bo!I$4:I$240)^0.5</f>
        <v>4.2593238795800001E-2</v>
      </c>
      <c r="J19">
        <f>SUMIF(EEZ_carbon_flux_by_territory_bo!C$4:C$240,A19,EEZ_carbon_flux_by_territory_bo!L$4:L$240)</f>
        <v>1.5374455226723518</v>
      </c>
      <c r="K19">
        <f>SUMIF(EEZ_carbon_flux_by_territory_bo!C$4:C$240,A19,EEZ_carbon_flux_by_territory_bo!N$4:N$240)^0.5</f>
        <v>0.19251757498907363</v>
      </c>
      <c r="L19">
        <f t="shared" si="0"/>
        <v>3.7063016679673585E-2</v>
      </c>
      <c r="M19">
        <f t="shared" si="1"/>
        <v>0</v>
      </c>
      <c r="N19">
        <f t="shared" si="2"/>
        <v>0</v>
      </c>
      <c r="O19">
        <f t="shared" si="3"/>
        <v>0</v>
      </c>
      <c r="AB19">
        <f t="shared" si="4"/>
        <v>0</v>
      </c>
      <c r="AC19">
        <f t="shared" si="5"/>
        <v>0</v>
      </c>
      <c r="AD19">
        <f t="shared" si="6"/>
        <v>0</v>
      </c>
      <c r="AE19">
        <f t="shared" si="7"/>
        <v>0</v>
      </c>
      <c r="AF19">
        <f t="shared" si="8"/>
        <v>0</v>
      </c>
      <c r="AG19">
        <f t="shared" si="9"/>
        <v>0</v>
      </c>
      <c r="AO19">
        <f t="shared" si="10"/>
        <v>1.8141839911160423E-3</v>
      </c>
      <c r="AQ19">
        <f t="shared" si="11"/>
        <v>0</v>
      </c>
      <c r="AS19">
        <f t="shared" si="12"/>
        <v>3.7063016679673585E-2</v>
      </c>
      <c r="AU19">
        <f t="shared" si="13"/>
        <v>1</v>
      </c>
      <c r="AV19">
        <f t="shared" si="14"/>
        <v>3.7063016679673585E-2</v>
      </c>
    </row>
    <row r="20" spans="1:48">
      <c r="A20" t="s">
        <v>283</v>
      </c>
      <c r="B20" t="str">
        <f>VLOOKUP(A20,EEZ_carbon_flux_by_territory_bo!$B$4:$O$240,2,FALSE)</f>
        <v>BEN</v>
      </c>
      <c r="C20" t="str">
        <f>VLOOKUP(A20,EEZ_carbon_flux_by_territory_bo!$C$4:$F$240,4,FALSE)</f>
        <v>NA</v>
      </c>
      <c r="D20">
        <f>SUMIF(EEZ_carbon_flux_by_territory_bo!B$4:B$240,A20,EEZ_carbon_flux_by_territory_bo!G$4:G$240)/10^12</f>
        <v>1.39678080569</v>
      </c>
      <c r="E20">
        <f>SUMIF(EEZ_carbon_flux_by_territory_bo!B$4:B$240,A20,EEZ_carbon_flux_by_territory_bo!I$4:I$240)^0.5</f>
        <v>9.995195220510001E-3</v>
      </c>
      <c r="F20">
        <f>SUMIF(EEZ_carbon_flux_by_territory_bo!B$4:B$240,A20,EEZ_carbon_flux_by_territory_bo!L$4:L$240)</f>
        <v>1.1495938629122906</v>
      </c>
      <c r="G20">
        <f>SUMIF(EEZ_carbon_flux_by_territory_bo!B$4:B$240,A20,EEZ_carbon_flux_by_territory_bo!N$4:N$240)^0.5</f>
        <v>5.2794283351148781E-2</v>
      </c>
      <c r="H20">
        <f>SUMIF(EEZ_carbon_flux_by_territory_bo!C$4:C$240,A20,EEZ_carbon_flux_by_territory_bo!G$4:G$240)/10^12</f>
        <v>1.39678080569</v>
      </c>
      <c r="I20">
        <f>SUMIF(EEZ_carbon_flux_by_territory_bo!C$4:C$240,A20,EEZ_carbon_flux_by_territory_bo!I$4:I$240)^0.5</f>
        <v>9.995195220510001E-3</v>
      </c>
      <c r="J20">
        <f>SUMIF(EEZ_carbon_flux_by_territory_bo!C$4:C$240,A20,EEZ_carbon_flux_by_territory_bo!L$4:L$240)</f>
        <v>1.1495938629122906</v>
      </c>
      <c r="K20">
        <f>SUMIF(EEZ_carbon_flux_by_territory_bo!C$4:C$240,A20,EEZ_carbon_flux_by_territory_bo!N$4:N$240)^0.5</f>
        <v>5.2794283351148781E-2</v>
      </c>
      <c r="L20">
        <f t="shared" si="0"/>
        <v>2.7872363545613853E-3</v>
      </c>
      <c r="M20">
        <f t="shared" si="1"/>
        <v>0</v>
      </c>
      <c r="N20">
        <f t="shared" si="2"/>
        <v>0</v>
      </c>
      <c r="O20">
        <f t="shared" si="3"/>
        <v>0</v>
      </c>
      <c r="AB20">
        <f t="shared" si="4"/>
        <v>0</v>
      </c>
      <c r="AC20">
        <f t="shared" si="5"/>
        <v>0</v>
      </c>
      <c r="AD20">
        <f t="shared" si="6"/>
        <v>0</v>
      </c>
      <c r="AE20">
        <f t="shared" si="7"/>
        <v>0</v>
      </c>
      <c r="AF20">
        <f t="shared" si="8"/>
        <v>0</v>
      </c>
      <c r="AG20">
        <f t="shared" si="9"/>
        <v>0</v>
      </c>
      <c r="AO20">
        <f t="shared" si="10"/>
        <v>9.9903927496105969E-5</v>
      </c>
      <c r="AQ20">
        <f t="shared" si="11"/>
        <v>0</v>
      </c>
      <c r="AS20">
        <f t="shared" si="12"/>
        <v>2.7872363545613853E-3</v>
      </c>
      <c r="AU20">
        <f t="shared" si="13"/>
        <v>1</v>
      </c>
      <c r="AV20">
        <f t="shared" si="14"/>
        <v>2.7872363545613853E-3</v>
      </c>
    </row>
    <row r="21" spans="1:48">
      <c r="A21" t="s">
        <v>296</v>
      </c>
      <c r="B21" t="str">
        <f>VLOOKUP(A21,EEZ_carbon_flux_by_territory_bo!$B$4:$O$240,2,FALSE)</f>
        <v>BRA</v>
      </c>
      <c r="C21" t="str">
        <f>VLOOKUP(A21,EEZ_carbon_flux_by_territory_bo!$C$4:$F$240,4,FALSE)</f>
        <v>NA</v>
      </c>
      <c r="D21">
        <f>SUMIF(EEZ_carbon_flux_by_territory_bo!B$4:B$240,A21,EEZ_carbon_flux_by_territory_bo!G$4:G$240)/10^12</f>
        <v>276.21166171200002</v>
      </c>
      <c r="E21">
        <f>SUMIF(EEZ_carbon_flux_by_territory_bo!B$4:B$240,A21,EEZ_carbon_flux_by_territory_bo!I$4:I$240)^0.5</f>
        <v>6.59839459904E-2</v>
      </c>
      <c r="F21">
        <f>SUMIF(EEZ_carbon_flux_by_territory_bo!B$4:B$240,A21,EEZ_carbon_flux_by_territory_bo!L$4:L$240)</f>
        <v>274.27764559985332</v>
      </c>
      <c r="G21">
        <f>SUMIF(EEZ_carbon_flux_by_territory_bo!B$4:B$240,A21,EEZ_carbon_flux_by_territory_bo!N$4:N$240)^0.5</f>
        <v>0.2528260768655643</v>
      </c>
      <c r="H21">
        <f>SUMIF(EEZ_carbon_flux_by_territory_bo!C$4:C$240,A21,EEZ_carbon_flux_by_territory_bo!G$4:G$240)/10^12</f>
        <v>276.21166171200002</v>
      </c>
      <c r="I21">
        <f>SUMIF(EEZ_carbon_flux_by_territory_bo!C$4:C$240,A21,EEZ_carbon_flux_by_territory_bo!I$4:I$240)^0.5</f>
        <v>6.59839459904E-2</v>
      </c>
      <c r="J21">
        <f>SUMIF(EEZ_carbon_flux_by_territory_bo!C$4:C$240,A21,EEZ_carbon_flux_by_territory_bo!L$4:L$240)</f>
        <v>274.27764559985332</v>
      </c>
      <c r="K21">
        <f>SUMIF(EEZ_carbon_flux_by_territory_bo!C$4:C$240,A21,EEZ_carbon_flux_by_territory_bo!N$4:N$240)^0.5</f>
        <v>0.2528260768655643</v>
      </c>
      <c r="L21">
        <f t="shared" si="0"/>
        <v>6.3921025143232224E-2</v>
      </c>
      <c r="M21">
        <f t="shared" si="1"/>
        <v>0</v>
      </c>
      <c r="N21">
        <f t="shared" si="2"/>
        <v>0</v>
      </c>
      <c r="O21">
        <f t="shared" si="3"/>
        <v>0</v>
      </c>
      <c r="AB21">
        <f t="shared" si="4"/>
        <v>0</v>
      </c>
      <c r="AC21">
        <f t="shared" si="5"/>
        <v>0</v>
      </c>
      <c r="AD21">
        <f t="shared" si="6"/>
        <v>0</v>
      </c>
      <c r="AE21">
        <f t="shared" si="7"/>
        <v>0</v>
      </c>
      <c r="AF21">
        <f t="shared" si="8"/>
        <v>0</v>
      </c>
      <c r="AG21">
        <f t="shared" si="9"/>
        <v>0</v>
      </c>
      <c r="AO21">
        <f t="shared" si="10"/>
        <v>4.3538811284640246E-3</v>
      </c>
      <c r="AQ21">
        <f t="shared" si="11"/>
        <v>0</v>
      </c>
      <c r="AS21">
        <f t="shared" si="12"/>
        <v>6.3921025143232224E-2</v>
      </c>
      <c r="AU21">
        <f t="shared" si="13"/>
        <v>1</v>
      </c>
      <c r="AV21">
        <f t="shared" si="14"/>
        <v>6.3921025143232224E-2</v>
      </c>
    </row>
    <row r="22" spans="1:48">
      <c r="A22" t="s">
        <v>300</v>
      </c>
      <c r="B22" t="str">
        <f>VLOOKUP(A22,EEZ_carbon_flux_by_territory_bo!$B$4:$O$240,2,FALSE)</f>
        <v>BRN</v>
      </c>
      <c r="C22" t="str">
        <f>VLOOKUP(A22,EEZ_carbon_flux_by_territory_bo!$C$4:$F$240,4,FALSE)</f>
        <v>NA</v>
      </c>
      <c r="D22">
        <f>SUMIF(EEZ_carbon_flux_by_territory_bo!B$4:B$240,A22,EEZ_carbon_flux_by_territory_bo!G$4:G$240)/10^12</f>
        <v>7.9658287922799997E-2</v>
      </c>
      <c r="E22">
        <f>SUMIF(EEZ_carbon_flux_by_territory_bo!B$4:B$240,A22,EEZ_carbon_flux_by_territory_bo!I$4:I$240)^0.5</f>
        <v>6.4115661655799999E-3</v>
      </c>
      <c r="F22">
        <f>SUMIF(EEZ_carbon_flux_by_territory_bo!B$4:B$240,A22,EEZ_carbon_flux_by_territory_bo!L$4:L$240)</f>
        <v>6.0620120340694E-2</v>
      </c>
      <c r="G22">
        <f>SUMIF(EEZ_carbon_flux_by_territory_bo!B$4:B$240,A22,EEZ_carbon_flux_by_territory_bo!N$4:N$240)^0.5</f>
        <v>6.8877537130995949E-3</v>
      </c>
      <c r="H22">
        <f>SUMIF(EEZ_carbon_flux_by_territory_bo!C$4:C$240,A22,EEZ_carbon_flux_by_territory_bo!G$4:G$240)/10^12</f>
        <v>7.9658287922799997E-2</v>
      </c>
      <c r="I22">
        <f>SUMIF(EEZ_carbon_flux_by_territory_bo!C$4:C$240,A22,EEZ_carbon_flux_by_territory_bo!I$4:I$240)^0.5</f>
        <v>6.4115661655799999E-3</v>
      </c>
      <c r="J22">
        <f>SUMIF(EEZ_carbon_flux_by_territory_bo!C$4:C$240,A22,EEZ_carbon_flux_by_territory_bo!L$4:L$240)</f>
        <v>6.0620120340694E-2</v>
      </c>
      <c r="K22">
        <f>SUMIF(EEZ_carbon_flux_by_territory_bo!C$4:C$240,A22,EEZ_carbon_flux_by_territory_bo!N$4:N$240)^0.5</f>
        <v>6.8877537130995949E-3</v>
      </c>
      <c r="L22">
        <f t="shared" si="0"/>
        <v>4.744115121231726E-5</v>
      </c>
      <c r="M22">
        <f t="shared" si="1"/>
        <v>0</v>
      </c>
      <c r="N22">
        <f t="shared" si="2"/>
        <v>0</v>
      </c>
      <c r="O22">
        <f t="shared" si="3"/>
        <v>0</v>
      </c>
      <c r="AB22">
        <f t="shared" si="4"/>
        <v>0</v>
      </c>
      <c r="AC22">
        <f t="shared" si="5"/>
        <v>0</v>
      </c>
      <c r="AD22">
        <f t="shared" si="6"/>
        <v>0</v>
      </c>
      <c r="AE22">
        <f t="shared" si="7"/>
        <v>0</v>
      </c>
      <c r="AF22">
        <f t="shared" si="8"/>
        <v>0</v>
      </c>
      <c r="AG22">
        <f t="shared" si="9"/>
        <v>0</v>
      </c>
      <c r="AO22">
        <f t="shared" si="10"/>
        <v>4.1108180695610222E-5</v>
      </c>
      <c r="AQ22">
        <f t="shared" si="11"/>
        <v>0</v>
      </c>
      <c r="AS22">
        <f t="shared" si="12"/>
        <v>4.744115121231726E-5</v>
      </c>
      <c r="AU22">
        <f t="shared" si="13"/>
        <v>1</v>
      </c>
      <c r="AV22">
        <f t="shared" si="14"/>
        <v>4.744115121231726E-5</v>
      </c>
    </row>
    <row r="23" spans="1:48">
      <c r="A23" t="s">
        <v>301</v>
      </c>
      <c r="B23" t="str">
        <f>VLOOKUP(A23,EEZ_carbon_flux_by_territory_bo!$B$4:$O$240,2,FALSE)</f>
        <v>BGR</v>
      </c>
      <c r="C23" t="str">
        <f>VLOOKUP(A23,EEZ_carbon_flux_by_territory_bo!$C$4:$F$240,4,FALSE)</f>
        <v>EU</v>
      </c>
      <c r="D23">
        <f>SUMIF(EEZ_carbon_flux_by_territory_bo!B$4:B$240,A23,EEZ_carbon_flux_by_territory_bo!G$4:G$240)/10^12</f>
        <v>-1.98907757932</v>
      </c>
      <c r="E23">
        <f>SUMIF(EEZ_carbon_flux_by_territory_bo!B$4:B$240,A23,EEZ_carbon_flux_by_territory_bo!I$4:I$240)^0.5</f>
        <v>2.1491916609499999E-2</v>
      </c>
      <c r="F23">
        <f>SUMIF(EEZ_carbon_flux_by_territory_bo!B$4:B$240,A23,EEZ_carbon_flux_by_territory_bo!L$4:L$240)</f>
        <v>-1.9891631355529158</v>
      </c>
      <c r="G23">
        <f>SUMIF(EEZ_carbon_flux_by_territory_bo!B$4:B$240,A23,EEZ_carbon_flux_by_territory_bo!N$4:N$240)^0.5</f>
        <v>2.1491918176995358E-2</v>
      </c>
      <c r="H23">
        <f>SUMIF(EEZ_carbon_flux_by_territory_bo!C$4:C$240,A23,EEZ_carbon_flux_by_territory_bo!G$4:G$240)/10^12</f>
        <v>-1.98907757932</v>
      </c>
      <c r="I23">
        <f>SUMIF(EEZ_carbon_flux_by_territory_bo!C$4:C$240,A23,EEZ_carbon_flux_by_territory_bo!I$4:I$240)^0.5</f>
        <v>2.1491916609499999E-2</v>
      </c>
      <c r="J23">
        <f>SUMIF(EEZ_carbon_flux_by_territory_bo!C$4:C$240,A23,EEZ_carbon_flux_by_territory_bo!L$4:L$240)</f>
        <v>-1.9891631355529158</v>
      </c>
      <c r="K23">
        <f>SUMIF(EEZ_carbon_flux_by_territory_bo!C$4:C$240,A23,EEZ_carbon_flux_by_territory_bo!N$4:N$240)^0.5</f>
        <v>2.1491918176995358E-2</v>
      </c>
      <c r="L23">
        <f t="shared" si="0"/>
        <v>4.619025469266635E-4</v>
      </c>
      <c r="M23">
        <f t="shared" si="1"/>
        <v>0</v>
      </c>
      <c r="N23">
        <f t="shared" si="2"/>
        <v>0</v>
      </c>
      <c r="O23">
        <f t="shared" si="3"/>
        <v>0</v>
      </c>
      <c r="AB23">
        <f t="shared" si="4"/>
        <v>1</v>
      </c>
      <c r="AC23">
        <f t="shared" si="5"/>
        <v>-1.9891631355529158</v>
      </c>
      <c r="AD23">
        <f t="shared" si="6"/>
        <v>4.7697977638276059E-4</v>
      </c>
      <c r="AE23">
        <f t="shared" si="7"/>
        <v>-0.82126448661552709</v>
      </c>
      <c r="AF23">
        <f t="shared" si="8"/>
        <v>1.2991234618016309E-3</v>
      </c>
      <c r="AG23">
        <f t="shared" si="9"/>
        <v>4.619025469266635E-4</v>
      </c>
      <c r="AO23">
        <f t="shared" si="10"/>
        <v>4.6190247954970191E-4</v>
      </c>
      <c r="AQ23">
        <f t="shared" si="11"/>
        <v>0</v>
      </c>
      <c r="AS23">
        <f t="shared" si="12"/>
        <v>4.619025469266635E-4</v>
      </c>
      <c r="AU23">
        <f t="shared" si="13"/>
        <v>0</v>
      </c>
      <c r="AV23">
        <f t="shared" si="14"/>
        <v>0</v>
      </c>
    </row>
    <row r="24" spans="1:48">
      <c r="A24" t="s">
        <v>307</v>
      </c>
      <c r="B24" t="str">
        <f>VLOOKUP(A24,EEZ_carbon_flux_by_territory_bo!$B$4:$O$240,2,FALSE)</f>
        <v>KHM</v>
      </c>
      <c r="C24" t="str">
        <f>VLOOKUP(A24,EEZ_carbon_flux_by_territory_bo!$C$4:$F$240,4,FALSE)</f>
        <v>NA</v>
      </c>
      <c r="D24">
        <f>SUMIF(EEZ_carbon_flux_by_territory_bo!B$4:B$240,A24,EEZ_carbon_flux_by_territory_bo!G$4:G$240)/10^12</f>
        <v>0.69122479796500003</v>
      </c>
      <c r="E24">
        <f>SUMIF(EEZ_carbon_flux_by_territory_bo!B$4:B$240,A24,EEZ_carbon_flux_by_territory_bo!I$4:I$240)^0.5</f>
        <v>7.9121765618200002E-3</v>
      </c>
      <c r="F24">
        <f>SUMIF(EEZ_carbon_flux_by_territory_bo!B$4:B$240,A24,EEZ_carbon_flux_by_territory_bo!L$4:L$240)</f>
        <v>0.60850896393782805</v>
      </c>
      <c r="G24">
        <f>SUMIF(EEZ_carbon_flux_by_territory_bo!B$4:B$240,A24,EEZ_carbon_flux_by_territory_bo!N$4:N$240)^0.5</f>
        <v>1.3496235835287557E-2</v>
      </c>
      <c r="H24">
        <f>SUMIF(EEZ_carbon_flux_by_territory_bo!C$4:C$240,A24,EEZ_carbon_flux_by_territory_bo!G$4:G$240)/10^12</f>
        <v>0.69122479796500003</v>
      </c>
      <c r="I24">
        <f>SUMIF(EEZ_carbon_flux_by_territory_bo!C$4:C$240,A24,EEZ_carbon_flux_by_territory_bo!I$4:I$240)^0.5</f>
        <v>7.9121765618200002E-3</v>
      </c>
      <c r="J24">
        <f>SUMIF(EEZ_carbon_flux_by_territory_bo!C$4:C$240,A24,EEZ_carbon_flux_by_territory_bo!L$4:L$240)</f>
        <v>0.60850896393782805</v>
      </c>
      <c r="K24">
        <f>SUMIF(EEZ_carbon_flux_by_territory_bo!C$4:C$240,A24,EEZ_carbon_flux_by_territory_bo!N$4:N$240)^0.5</f>
        <v>1.3496235835287557E-2</v>
      </c>
      <c r="L24">
        <f t="shared" si="0"/>
        <v>1.8214838172170002E-4</v>
      </c>
      <c r="M24">
        <f t="shared" si="1"/>
        <v>0</v>
      </c>
      <c r="N24">
        <f t="shared" si="2"/>
        <v>0</v>
      </c>
      <c r="O24">
        <f t="shared" si="3"/>
        <v>0</v>
      </c>
      <c r="AB24">
        <f t="shared" si="4"/>
        <v>0</v>
      </c>
      <c r="AC24">
        <f t="shared" si="5"/>
        <v>0</v>
      </c>
      <c r="AD24">
        <f t="shared" si="6"/>
        <v>0</v>
      </c>
      <c r="AE24">
        <f t="shared" si="7"/>
        <v>0</v>
      </c>
      <c r="AF24">
        <f t="shared" si="8"/>
        <v>0</v>
      </c>
      <c r="AG24">
        <f t="shared" si="9"/>
        <v>0</v>
      </c>
      <c r="AO24">
        <f t="shared" si="10"/>
        <v>6.2602537945413754E-5</v>
      </c>
      <c r="AQ24">
        <f t="shared" si="11"/>
        <v>0</v>
      </c>
      <c r="AS24">
        <f t="shared" si="12"/>
        <v>1.8214838172170002E-4</v>
      </c>
      <c r="AU24">
        <f t="shared" si="13"/>
        <v>1</v>
      </c>
      <c r="AV24">
        <f t="shared" si="14"/>
        <v>1.8214838172170002E-4</v>
      </c>
    </row>
    <row r="25" spans="1:48">
      <c r="A25" t="s">
        <v>308</v>
      </c>
      <c r="B25" t="str">
        <f>VLOOKUP(A25,EEZ_carbon_flux_by_territory_bo!$B$4:$O$240,2,FALSE)</f>
        <v>CMR</v>
      </c>
      <c r="C25" t="str">
        <f>VLOOKUP(A25,EEZ_carbon_flux_by_territory_bo!$C$4:$F$240,4,FALSE)</f>
        <v>NA</v>
      </c>
      <c r="D25">
        <f>SUMIF(EEZ_carbon_flux_by_territory_bo!B$4:B$240,A25,EEZ_carbon_flux_by_territory_bo!G$4:G$240)/10^12</f>
        <v>-0.12038796672</v>
      </c>
      <c r="E25">
        <f>SUMIF(EEZ_carbon_flux_by_territory_bo!B$4:B$240,A25,EEZ_carbon_flux_by_territory_bo!I$4:I$240)^0.5</f>
        <v>9.5991515407000006E-3</v>
      </c>
      <c r="F25">
        <f>SUMIF(EEZ_carbon_flux_by_territory_bo!B$4:B$240,A25,EEZ_carbon_flux_by_territory_bo!L$4:L$240)</f>
        <v>-0.49406816133263998</v>
      </c>
      <c r="G25">
        <f>SUMIF(EEZ_carbon_flux_by_territory_bo!B$4:B$240,A25,EEZ_carbon_flux_by_territory_bo!N$4:N$240)^0.5</f>
        <v>5.0318596747188235E-2</v>
      </c>
      <c r="H25">
        <f>SUMIF(EEZ_carbon_flux_by_territory_bo!C$4:C$240,A25,EEZ_carbon_flux_by_territory_bo!G$4:G$240)/10^12</f>
        <v>-0.12038796672</v>
      </c>
      <c r="I25">
        <f>SUMIF(EEZ_carbon_flux_by_territory_bo!C$4:C$240,A25,EEZ_carbon_flux_by_territory_bo!I$4:I$240)^0.5</f>
        <v>9.5991515407000006E-3</v>
      </c>
      <c r="J25">
        <f>SUMIF(EEZ_carbon_flux_by_territory_bo!C$4:C$240,A25,EEZ_carbon_flux_by_territory_bo!L$4:L$240)</f>
        <v>-0.49406816133263998</v>
      </c>
      <c r="K25">
        <f>SUMIF(EEZ_carbon_flux_by_territory_bo!C$4:C$240,A25,EEZ_carbon_flux_by_territory_bo!N$4:N$240)^0.5</f>
        <v>5.0318596747188235E-2</v>
      </c>
      <c r="L25">
        <f t="shared" si="0"/>
        <v>2.5319611786061426E-3</v>
      </c>
      <c r="M25">
        <f t="shared" si="1"/>
        <v>0</v>
      </c>
      <c r="N25">
        <f t="shared" si="2"/>
        <v>0</v>
      </c>
      <c r="O25">
        <f t="shared" si="3"/>
        <v>0</v>
      </c>
      <c r="AB25">
        <f t="shared" si="4"/>
        <v>1</v>
      </c>
      <c r="AC25">
        <f t="shared" si="5"/>
        <v>-0.49406816133263998</v>
      </c>
      <c r="AD25">
        <f t="shared" si="6"/>
        <v>1.184721941092977E-4</v>
      </c>
      <c r="AE25">
        <f t="shared" si="7"/>
        <v>-0.20398559958087153</v>
      </c>
      <c r="AF25">
        <f t="shared" si="8"/>
        <v>3.2267616901014663E-4</v>
      </c>
      <c r="AG25">
        <f t="shared" si="9"/>
        <v>2.5319611786061426E-3</v>
      </c>
      <c r="AO25">
        <f t="shared" si="10"/>
        <v>9.21437103013232E-5</v>
      </c>
      <c r="AQ25">
        <f t="shared" si="11"/>
        <v>0</v>
      </c>
      <c r="AS25">
        <f t="shared" si="12"/>
        <v>2.5319611786061426E-3</v>
      </c>
      <c r="AU25">
        <f t="shared" si="13"/>
        <v>0</v>
      </c>
      <c r="AV25">
        <f t="shared" si="14"/>
        <v>0</v>
      </c>
    </row>
    <row r="26" spans="1:48">
      <c r="A26" t="s">
        <v>309</v>
      </c>
      <c r="B26" t="str">
        <f>VLOOKUP(A26,EEZ_carbon_flux_by_territory_bo!$B$4:$O$240,2,FALSE)</f>
        <v>CAN</v>
      </c>
      <c r="C26" t="str">
        <f>VLOOKUP(A26,EEZ_carbon_flux_by_territory_bo!$C$4:$F$240,4,FALSE)</f>
        <v>NA</v>
      </c>
      <c r="D26">
        <f>SUMIF(EEZ_carbon_flux_by_territory_bo!B$4:B$240,A26,EEZ_carbon_flux_by_territory_bo!G$4:G$240)/10^12</f>
        <v>-311.22748148699998</v>
      </c>
      <c r="E26">
        <f>SUMIF(EEZ_carbon_flux_by_territory_bo!B$4:B$240,A26,EEZ_carbon_flux_by_territory_bo!I$4:I$240)^0.5</f>
        <v>3.3382089144599995E-2</v>
      </c>
      <c r="F26">
        <f>SUMIF(EEZ_carbon_flux_by_territory_bo!B$4:B$240,A26,EEZ_carbon_flux_by_territory_bo!L$4:L$240)</f>
        <v>-311.58816583825819</v>
      </c>
      <c r="G26">
        <f>SUMIF(EEZ_carbon_flux_by_territory_bo!B$4:B$240,A26,EEZ_carbon_flux_by_territory_bo!N$4:N$240)^0.5</f>
        <v>4.5982309171682327E-2</v>
      </c>
      <c r="H26">
        <f>SUMIF(EEZ_carbon_flux_by_territory_bo!C$4:C$240,A26,EEZ_carbon_flux_by_territory_bo!G$4:G$240)/10^12</f>
        <v>-311.22748148699998</v>
      </c>
      <c r="I26">
        <f>SUMIF(EEZ_carbon_flux_by_territory_bo!C$4:C$240,A26,EEZ_carbon_flux_by_territory_bo!I$4:I$240)^0.5</f>
        <v>3.3382089144599995E-2</v>
      </c>
      <c r="J26">
        <f>SUMIF(EEZ_carbon_flux_by_territory_bo!C$4:C$240,A26,EEZ_carbon_flux_by_territory_bo!L$4:L$240)</f>
        <v>-311.58816583825819</v>
      </c>
      <c r="K26">
        <f>SUMIF(EEZ_carbon_flux_by_territory_bo!C$4:C$240,A26,EEZ_carbon_flux_by_territory_bo!N$4:N$240)^0.5</f>
        <v>4.5982309171682327E-2</v>
      </c>
      <c r="L26">
        <f t="shared" si="0"/>
        <v>2.1143727567601808E-3</v>
      </c>
      <c r="M26">
        <f t="shared" si="1"/>
        <v>0</v>
      </c>
      <c r="N26">
        <f t="shared" si="2"/>
        <v>0</v>
      </c>
      <c r="O26">
        <f t="shared" si="3"/>
        <v>0</v>
      </c>
      <c r="AB26">
        <f t="shared" si="4"/>
        <v>1</v>
      </c>
      <c r="AC26">
        <f t="shared" si="5"/>
        <v>-311.58816583825819</v>
      </c>
      <c r="AD26">
        <f t="shared" si="6"/>
        <v>7.4715467529381671E-2</v>
      </c>
      <c r="AE26">
        <f t="shared" si="7"/>
        <v>-128.64520283878116</v>
      </c>
      <c r="AF26">
        <f t="shared" si="8"/>
        <v>0.20349839056699648</v>
      </c>
      <c r="AG26">
        <f t="shared" si="9"/>
        <v>2.1143727567601808E-3</v>
      </c>
      <c r="AO26">
        <f t="shared" si="10"/>
        <v>1.1143638756580209E-3</v>
      </c>
      <c r="AQ26">
        <f t="shared" si="11"/>
        <v>0</v>
      </c>
      <c r="AS26">
        <f t="shared" si="12"/>
        <v>2.1143727567601808E-3</v>
      </c>
      <c r="AU26">
        <f t="shared" si="13"/>
        <v>0</v>
      </c>
      <c r="AV26">
        <f t="shared" si="14"/>
        <v>0</v>
      </c>
    </row>
    <row r="27" spans="1:48">
      <c r="A27" t="s">
        <v>306</v>
      </c>
      <c r="B27" t="str">
        <f>VLOOKUP(A27,EEZ_carbon_flux_by_territory_bo!$B$4:$O$240,2,FALSE)</f>
        <v>CPV</v>
      </c>
      <c r="C27" t="str">
        <f>VLOOKUP(A27,EEZ_carbon_flux_by_territory_bo!$C$4:$F$240,4,FALSE)</f>
        <v>NA</v>
      </c>
      <c r="D27">
        <f>SUMIF(EEZ_carbon_flux_by_territory_bo!B$4:B$240,A27,EEZ_carbon_flux_by_territory_bo!G$4:G$240)/10^12</f>
        <v>21.737081491000001</v>
      </c>
      <c r="E27">
        <f>SUMIF(EEZ_carbon_flux_by_territory_bo!B$4:B$240,A27,EEZ_carbon_flux_by_territory_bo!I$4:I$240)^0.5</f>
        <v>1.75746903382E-2</v>
      </c>
      <c r="F27">
        <f>SUMIF(EEZ_carbon_flux_by_territory_bo!B$4:B$240,A27,EEZ_carbon_flux_by_territory_bo!L$4:L$240)</f>
        <v>21.737081491000001</v>
      </c>
      <c r="G27">
        <f>SUMIF(EEZ_carbon_flux_by_territory_bo!B$4:B$240,A27,EEZ_carbon_flux_by_territory_bo!N$4:N$240)^0.5</f>
        <v>1.75746903382E-2</v>
      </c>
      <c r="H27">
        <f>SUMIF(EEZ_carbon_flux_by_territory_bo!C$4:C$240,A27,EEZ_carbon_flux_by_territory_bo!G$4:G$240)/10^12</f>
        <v>21.737081491000001</v>
      </c>
      <c r="I27">
        <f>SUMIF(EEZ_carbon_flux_by_territory_bo!C$4:C$240,A27,EEZ_carbon_flux_by_territory_bo!I$4:I$240)^0.5</f>
        <v>1.75746903382E-2</v>
      </c>
      <c r="J27">
        <f>SUMIF(EEZ_carbon_flux_by_territory_bo!C$4:C$240,A27,EEZ_carbon_flux_by_territory_bo!L$4:L$240)</f>
        <v>21.737081491000001</v>
      </c>
      <c r="K27">
        <f>SUMIF(EEZ_carbon_flux_by_territory_bo!C$4:C$240,A27,EEZ_carbon_flux_by_territory_bo!N$4:N$240)^0.5</f>
        <v>1.75746903382E-2</v>
      </c>
      <c r="L27">
        <f t="shared" si="0"/>
        <v>3.0886974048362041E-4</v>
      </c>
      <c r="M27">
        <f t="shared" si="1"/>
        <v>0</v>
      </c>
      <c r="N27">
        <f t="shared" si="2"/>
        <v>0</v>
      </c>
      <c r="O27">
        <f t="shared" si="3"/>
        <v>0</v>
      </c>
      <c r="AB27">
        <f t="shared" si="4"/>
        <v>0</v>
      </c>
      <c r="AC27">
        <f t="shared" si="5"/>
        <v>0</v>
      </c>
      <c r="AD27">
        <f t="shared" si="6"/>
        <v>0</v>
      </c>
      <c r="AE27">
        <f t="shared" si="7"/>
        <v>0</v>
      </c>
      <c r="AF27">
        <f t="shared" si="8"/>
        <v>0</v>
      </c>
      <c r="AG27">
        <f t="shared" si="9"/>
        <v>0</v>
      </c>
      <c r="AO27">
        <f t="shared" si="10"/>
        <v>3.0886974048362041E-4</v>
      </c>
      <c r="AQ27">
        <f t="shared" si="11"/>
        <v>0</v>
      </c>
      <c r="AS27">
        <f t="shared" si="12"/>
        <v>3.0886974048362041E-4</v>
      </c>
      <c r="AU27">
        <f t="shared" si="13"/>
        <v>1</v>
      </c>
      <c r="AV27">
        <f t="shared" si="14"/>
        <v>3.0886974048362041E-4</v>
      </c>
    </row>
    <row r="28" spans="1:48">
      <c r="A28" t="s">
        <v>316</v>
      </c>
      <c r="B28" t="str">
        <f>VLOOKUP(A28,EEZ_carbon_flux_by_territory_bo!$B$4:$O$240,2,FALSE)</f>
        <v>CHL</v>
      </c>
      <c r="C28" t="str">
        <f>VLOOKUP(A28,EEZ_carbon_flux_by_territory_bo!$C$4:$F$240,4,FALSE)</f>
        <v>NA</v>
      </c>
      <c r="D28">
        <f>SUMIF(EEZ_carbon_flux_by_territory_bo!B$4:B$240,A28,EEZ_carbon_flux_by_territory_bo!G$4:G$240)/10^12</f>
        <v>-117.054899456</v>
      </c>
      <c r="E28">
        <f>SUMIF(EEZ_carbon_flux_by_territory_bo!B$4:B$240,A28,EEZ_carbon_flux_by_territory_bo!I$4:I$240)^0.5</f>
        <v>4.1840380702699999E-2</v>
      </c>
      <c r="F28">
        <f>SUMIF(EEZ_carbon_flux_by_territory_bo!B$4:B$240,A28,EEZ_carbon_flux_by_territory_bo!L$4:L$240)</f>
        <v>-117.05740442062286</v>
      </c>
      <c r="G28">
        <f>SUMIF(EEZ_carbon_flux_by_territory_bo!B$4:B$240,A28,EEZ_carbon_flux_by_territory_bo!N$4:N$240)^0.5</f>
        <v>4.1841070914059288E-2</v>
      </c>
      <c r="H28">
        <f>SUMIF(EEZ_carbon_flux_by_territory_bo!C$4:C$240,A28,EEZ_carbon_flux_by_territory_bo!G$4:G$240)/10^12</f>
        <v>-103.2714026136</v>
      </c>
      <c r="I28">
        <f>SUMIF(EEZ_carbon_flux_by_territory_bo!C$4:C$240,A28,EEZ_carbon_flux_by_territory_bo!I$4:I$240)^0.5</f>
        <v>4.261391693437782E-2</v>
      </c>
      <c r="J28">
        <f>SUMIF(EEZ_carbon_flux_by_territory_bo!C$4:C$240,A28,EEZ_carbon_flux_by_territory_bo!L$4:L$240)</f>
        <v>-103.27390757822286</v>
      </c>
      <c r="K28">
        <f>SUMIF(EEZ_carbon_flux_by_territory_bo!C$4:C$240,A28,EEZ_carbon_flux_by_territory_bo!N$4:N$240)^0.5</f>
        <v>4.2614594617085361E-2</v>
      </c>
      <c r="L28">
        <f t="shared" si="0"/>
        <v>1.8160036743785205E-3</v>
      </c>
      <c r="M28">
        <f t="shared" si="1"/>
        <v>13.783496842399998</v>
      </c>
      <c r="N28">
        <f t="shared" si="2"/>
        <v>13.783496842399998</v>
      </c>
      <c r="O28">
        <f t="shared" si="3"/>
        <v>8.0826022507100009E-3</v>
      </c>
      <c r="AB28">
        <f t="shared" si="4"/>
        <v>1</v>
      </c>
      <c r="AC28">
        <f t="shared" si="5"/>
        <v>-103.27390757822286</v>
      </c>
      <c r="AD28">
        <f t="shared" si="6"/>
        <v>2.4763964534835519E-2</v>
      </c>
      <c r="AE28">
        <f t="shared" si="7"/>
        <v>-42.638630875507864</v>
      </c>
      <c r="AF28">
        <f t="shared" si="8"/>
        <v>6.7448241890683019E-2</v>
      </c>
      <c r="AG28">
        <f t="shared" si="9"/>
        <v>1.8160036743785205E-3</v>
      </c>
      <c r="AO28">
        <f t="shared" si="10"/>
        <v>1.8159459164900527E-3</v>
      </c>
      <c r="AQ28">
        <f t="shared" si="11"/>
        <v>6.5328459143182372E-5</v>
      </c>
      <c r="AS28">
        <f t="shared" si="12"/>
        <v>1.7506752152353382E-3</v>
      </c>
      <c r="AU28">
        <f t="shared" si="13"/>
        <v>0</v>
      </c>
      <c r="AV28">
        <f t="shared" si="14"/>
        <v>0</v>
      </c>
    </row>
    <row r="29" spans="1:48">
      <c r="A29" t="s">
        <v>317</v>
      </c>
      <c r="B29" t="str">
        <f>VLOOKUP(A29,EEZ_carbon_flux_by_territory_bo!$B$4:$O$240,2,FALSE)</f>
        <v>CHN</v>
      </c>
      <c r="C29" t="str">
        <f>VLOOKUP(A29,EEZ_carbon_flux_by_territory_bo!$C$4:$F$240,4,FALSE)</f>
        <v>NA</v>
      </c>
      <c r="D29">
        <f>SUMIF(EEZ_carbon_flux_by_territory_bo!B$4:B$240,A29,EEZ_carbon_flux_by_territory_bo!G$4:G$240)/10^12</f>
        <v>-34.280675519500001</v>
      </c>
      <c r="E29">
        <f>SUMIF(EEZ_carbon_flux_by_territory_bo!B$4:B$240,A29,EEZ_carbon_flux_by_territory_bo!I$4:I$240)^0.5</f>
        <v>2.0677728239599999E-2</v>
      </c>
      <c r="F29">
        <f>SUMIF(EEZ_carbon_flux_by_territory_bo!B$4:B$240,A29,EEZ_carbon_flux_by_territory_bo!L$4:L$240)</f>
        <v>-37.129366927651091</v>
      </c>
      <c r="G29">
        <f>SUMIF(EEZ_carbon_flux_by_territory_bo!B$4:B$240,A29,EEZ_carbon_flux_by_territory_bo!N$4:N$240)^0.5</f>
        <v>0.32308797218097529</v>
      </c>
      <c r="H29">
        <f>SUMIF(EEZ_carbon_flux_by_territory_bo!C$4:C$240,A29,EEZ_carbon_flux_by_territory_bo!G$4:G$240)/10^12</f>
        <v>-34.280675519500001</v>
      </c>
      <c r="I29">
        <f>SUMIF(EEZ_carbon_flux_by_territory_bo!C$4:C$240,A29,EEZ_carbon_flux_by_territory_bo!I$4:I$240)^0.5</f>
        <v>2.0677728239599999E-2</v>
      </c>
      <c r="J29">
        <f>SUMIF(EEZ_carbon_flux_by_territory_bo!C$4:C$240,A29,EEZ_carbon_flux_by_territory_bo!L$4:L$240)</f>
        <v>-37.129366927651091</v>
      </c>
      <c r="K29">
        <f>SUMIF(EEZ_carbon_flux_by_territory_bo!C$4:C$240,A29,EEZ_carbon_flux_by_territory_bo!N$4:N$240)^0.5</f>
        <v>0.32308797218097529</v>
      </c>
      <c r="L29">
        <f t="shared" si="0"/>
        <v>0.10438583776801466</v>
      </c>
      <c r="M29">
        <f t="shared" si="1"/>
        <v>0</v>
      </c>
      <c r="N29">
        <f t="shared" si="2"/>
        <v>0</v>
      </c>
      <c r="O29">
        <f t="shared" si="3"/>
        <v>0</v>
      </c>
      <c r="AB29">
        <f t="shared" si="4"/>
        <v>1</v>
      </c>
      <c r="AC29">
        <f t="shared" si="5"/>
        <v>-37.129366927651091</v>
      </c>
      <c r="AD29">
        <f t="shared" si="6"/>
        <v>8.9032200616676674E-3</v>
      </c>
      <c r="AE29">
        <f t="shared" si="7"/>
        <v>-15.329577510856561</v>
      </c>
      <c r="AF29">
        <f t="shared" si="8"/>
        <v>2.4249208541734457E-2</v>
      </c>
      <c r="AG29">
        <f t="shared" si="9"/>
        <v>0.10438583776801466</v>
      </c>
      <c r="AO29">
        <f t="shared" si="10"/>
        <v>4.2756844515075124E-4</v>
      </c>
      <c r="AQ29">
        <f t="shared" si="11"/>
        <v>0</v>
      </c>
      <c r="AS29">
        <f t="shared" si="12"/>
        <v>0.10438583776801466</v>
      </c>
      <c r="AU29">
        <f t="shared" si="13"/>
        <v>0</v>
      </c>
      <c r="AV29">
        <f t="shared" si="14"/>
        <v>0</v>
      </c>
    </row>
    <row r="30" spans="1:48">
      <c r="A30" t="s">
        <v>321</v>
      </c>
      <c r="B30" t="str">
        <f>VLOOKUP(A30,EEZ_carbon_flux_by_territory_bo!$B$4:$O$240,2,FALSE)</f>
        <v>COL</v>
      </c>
      <c r="C30" t="str">
        <f>VLOOKUP(A30,EEZ_carbon_flux_by_territory_bo!$C$4:$F$240,4,FALSE)</f>
        <v>NA</v>
      </c>
      <c r="D30">
        <f>SUMIF(EEZ_carbon_flux_by_territory_bo!B$4:B$240,A30,EEZ_carbon_flux_by_territory_bo!G$4:G$240)/10^12</f>
        <v>56.090335166700001</v>
      </c>
      <c r="E30">
        <f>SUMIF(EEZ_carbon_flux_by_territory_bo!B$4:B$240,A30,EEZ_carbon_flux_by_territory_bo!I$4:I$240)^0.5</f>
        <v>5.7880730487699997E-2</v>
      </c>
      <c r="F30">
        <f>SUMIF(EEZ_carbon_flux_by_territory_bo!B$4:B$240,A30,EEZ_carbon_flux_by_territory_bo!L$4:L$240)</f>
        <v>55.642599597250452</v>
      </c>
      <c r="G30">
        <f>SUMIF(EEZ_carbon_flux_by_territory_bo!B$4:B$240,A30,EEZ_carbon_flux_by_territory_bo!N$4:N$240)^0.5</f>
        <v>7.7667021843272607E-2</v>
      </c>
      <c r="H30">
        <f>SUMIF(EEZ_carbon_flux_by_territory_bo!C$4:C$240,A30,EEZ_carbon_flux_by_territory_bo!G$4:G$240)/10^12</f>
        <v>56.090335166700001</v>
      </c>
      <c r="I30">
        <f>SUMIF(EEZ_carbon_flux_by_territory_bo!C$4:C$240,A30,EEZ_carbon_flux_by_territory_bo!I$4:I$240)^0.5</f>
        <v>5.7880730487699997E-2</v>
      </c>
      <c r="J30">
        <f>SUMIF(EEZ_carbon_flux_by_territory_bo!C$4:C$240,A30,EEZ_carbon_flux_by_territory_bo!L$4:L$240)</f>
        <v>55.642599597250452</v>
      </c>
      <c r="K30">
        <f>SUMIF(EEZ_carbon_flux_by_territory_bo!C$4:C$240,A30,EEZ_carbon_flux_by_territory_bo!N$4:N$240)^0.5</f>
        <v>7.7667021843272607E-2</v>
      </c>
      <c r="L30">
        <f t="shared" si="0"/>
        <v>6.0321662820033844E-3</v>
      </c>
      <c r="M30">
        <f t="shared" si="1"/>
        <v>0</v>
      </c>
      <c r="N30">
        <f t="shared" si="2"/>
        <v>0</v>
      </c>
      <c r="O30">
        <f t="shared" si="3"/>
        <v>0</v>
      </c>
      <c r="AB30">
        <f t="shared" si="4"/>
        <v>0</v>
      </c>
      <c r="AC30">
        <f t="shared" si="5"/>
        <v>0</v>
      </c>
      <c r="AD30">
        <f t="shared" si="6"/>
        <v>0</v>
      </c>
      <c r="AE30">
        <f t="shared" si="7"/>
        <v>0</v>
      </c>
      <c r="AF30">
        <f t="shared" si="8"/>
        <v>0</v>
      </c>
      <c r="AG30">
        <f t="shared" si="9"/>
        <v>0</v>
      </c>
      <c r="AO30">
        <f t="shared" si="10"/>
        <v>3.3501789617897638E-3</v>
      </c>
      <c r="AQ30">
        <f t="shared" si="11"/>
        <v>0</v>
      </c>
      <c r="AS30">
        <f t="shared" si="12"/>
        <v>6.0321662820033844E-3</v>
      </c>
      <c r="AU30">
        <f t="shared" si="13"/>
        <v>1</v>
      </c>
      <c r="AV30">
        <f t="shared" si="14"/>
        <v>6.0321662820033844E-3</v>
      </c>
    </row>
    <row r="31" spans="1:48">
      <c r="A31" t="s">
        <v>323</v>
      </c>
      <c r="B31" t="str">
        <f>VLOOKUP(A31,EEZ_carbon_flux_by_territory_bo!$B$4:$O$240,2,FALSE)</f>
        <v>COM</v>
      </c>
      <c r="C31" t="str">
        <f>VLOOKUP(A31,EEZ_carbon_flux_by_territory_bo!$C$4:$F$240,4,FALSE)</f>
        <v>NA</v>
      </c>
      <c r="D31">
        <f>SUMIF(EEZ_carbon_flux_by_territory_bo!B$4:B$240,A31,EEZ_carbon_flux_by_territory_bo!G$4:G$240)/10^12</f>
        <v>4.0396344606000003</v>
      </c>
      <c r="E31">
        <f>SUMIF(EEZ_carbon_flux_by_territory_bo!B$4:B$240,A31,EEZ_carbon_flux_by_territory_bo!I$4:I$240)^0.5</f>
        <v>8.9989954041900001E-3</v>
      </c>
      <c r="F31">
        <f>SUMIF(EEZ_carbon_flux_by_territory_bo!B$4:B$240,A31,EEZ_carbon_flux_by_territory_bo!L$4:L$240)</f>
        <v>3.815413662884136</v>
      </c>
      <c r="G31">
        <f>SUMIF(EEZ_carbon_flux_by_territory_bo!B$4:B$240,A31,EEZ_carbon_flux_by_territory_bo!N$4:N$240)^0.5</f>
        <v>4.9200444512811997E-2</v>
      </c>
      <c r="H31">
        <f>SUMIF(EEZ_carbon_flux_by_territory_bo!C$4:C$240,A31,EEZ_carbon_flux_by_territory_bo!G$4:G$240)/10^12</f>
        <v>4.0396344606000003</v>
      </c>
      <c r="I31">
        <f>SUMIF(EEZ_carbon_flux_by_territory_bo!C$4:C$240,A31,EEZ_carbon_flux_by_territory_bo!I$4:I$240)^0.5</f>
        <v>8.9989954041900001E-3</v>
      </c>
      <c r="J31">
        <f>SUMIF(EEZ_carbon_flux_by_territory_bo!C$4:C$240,A31,EEZ_carbon_flux_by_territory_bo!L$4:L$240)</f>
        <v>3.815413662884136</v>
      </c>
      <c r="K31">
        <f>SUMIF(EEZ_carbon_flux_by_territory_bo!C$4:C$240,A31,EEZ_carbon_flux_by_territory_bo!N$4:N$240)^0.5</f>
        <v>4.9200444512811997E-2</v>
      </c>
      <c r="L31">
        <f t="shared" si="0"/>
        <v>2.420683740258292E-3</v>
      </c>
      <c r="M31">
        <f t="shared" si="1"/>
        <v>0</v>
      </c>
      <c r="N31">
        <f t="shared" si="2"/>
        <v>0</v>
      </c>
      <c r="O31">
        <f t="shared" si="3"/>
        <v>0</v>
      </c>
      <c r="AB31">
        <f t="shared" si="4"/>
        <v>0</v>
      </c>
      <c r="AC31">
        <f t="shared" si="5"/>
        <v>0</v>
      </c>
      <c r="AD31">
        <f t="shared" si="6"/>
        <v>0</v>
      </c>
      <c r="AE31">
        <f t="shared" si="7"/>
        <v>0</v>
      </c>
      <c r="AF31">
        <f t="shared" si="8"/>
        <v>0</v>
      </c>
      <c r="AG31">
        <f t="shared" si="9"/>
        <v>0</v>
      </c>
      <c r="AO31">
        <f t="shared" si="10"/>
        <v>8.0981918284632744E-5</v>
      </c>
      <c r="AQ31">
        <f t="shared" si="11"/>
        <v>0</v>
      </c>
      <c r="AS31">
        <f t="shared" si="12"/>
        <v>2.420683740258292E-3</v>
      </c>
      <c r="AU31">
        <f t="shared" si="13"/>
        <v>1</v>
      </c>
      <c r="AV31">
        <f t="shared" si="14"/>
        <v>2.420683740258292E-3</v>
      </c>
    </row>
    <row r="32" spans="1:48">
      <c r="A32" t="s">
        <v>327</v>
      </c>
      <c r="B32" t="str">
        <f>VLOOKUP(A32,EEZ_carbon_flux_by_territory_bo!$B$4:$O$240,2,FALSE)</f>
        <v>COG</v>
      </c>
      <c r="C32" t="str">
        <f>VLOOKUP(A32,EEZ_carbon_flux_by_territory_bo!$C$4:$F$240,4,FALSE)</f>
        <v>NA</v>
      </c>
      <c r="D32">
        <f>SUMIF(EEZ_carbon_flux_by_territory_bo!B$4:B$240,A32,EEZ_carbon_flux_by_territory_bo!G$4:G$240)/10^12</f>
        <v>1.5706155504399999</v>
      </c>
      <c r="E32">
        <f>SUMIF(EEZ_carbon_flux_by_territory_bo!B$4:B$240,A32,EEZ_carbon_flux_by_territory_bo!I$4:I$240)^0.5</f>
        <v>1.9392154536799999E-2</v>
      </c>
      <c r="F32">
        <f>SUMIF(EEZ_carbon_flux_by_territory_bo!B$4:B$240,A32,EEZ_carbon_flux_by_territory_bo!L$4:L$240)</f>
        <v>1.5706155504399999</v>
      </c>
      <c r="G32">
        <f>SUMIF(EEZ_carbon_flux_by_territory_bo!B$4:B$240,A32,EEZ_carbon_flux_by_territory_bo!N$4:N$240)^0.5</f>
        <v>1.9392154536799999E-2</v>
      </c>
      <c r="H32">
        <f>SUMIF(EEZ_carbon_flux_by_territory_bo!C$4:C$240,A32,EEZ_carbon_flux_by_territory_bo!G$4:G$240)/10^12</f>
        <v>1.5706155504399999</v>
      </c>
      <c r="I32">
        <f>SUMIF(EEZ_carbon_flux_by_territory_bo!C$4:C$240,A32,EEZ_carbon_flux_by_territory_bo!I$4:I$240)^0.5</f>
        <v>1.9392154536799999E-2</v>
      </c>
      <c r="J32">
        <f>SUMIF(EEZ_carbon_flux_by_territory_bo!C$4:C$240,A32,EEZ_carbon_flux_by_territory_bo!L$4:L$240)</f>
        <v>1.5706155504399999</v>
      </c>
      <c r="K32">
        <f>SUMIF(EEZ_carbon_flux_by_territory_bo!C$4:C$240,A32,EEZ_carbon_flux_by_territory_bo!N$4:N$240)^0.5</f>
        <v>1.9392154536799999E-2</v>
      </c>
      <c r="L32">
        <f t="shared" si="0"/>
        <v>3.7605565757913278E-4</v>
      </c>
      <c r="M32">
        <f t="shared" si="1"/>
        <v>0</v>
      </c>
      <c r="N32">
        <f t="shared" si="2"/>
        <v>0</v>
      </c>
      <c r="O32">
        <f t="shared" si="3"/>
        <v>0</v>
      </c>
      <c r="AB32">
        <f t="shared" si="4"/>
        <v>0</v>
      </c>
      <c r="AC32">
        <f t="shared" si="5"/>
        <v>0</v>
      </c>
      <c r="AD32">
        <f t="shared" si="6"/>
        <v>0</v>
      </c>
      <c r="AE32">
        <f t="shared" si="7"/>
        <v>0</v>
      </c>
      <c r="AF32">
        <f t="shared" si="8"/>
        <v>0</v>
      </c>
      <c r="AG32">
        <f t="shared" si="9"/>
        <v>0</v>
      </c>
      <c r="AO32">
        <f t="shared" si="10"/>
        <v>3.7605565757913278E-4</v>
      </c>
      <c r="AQ32">
        <f t="shared" si="11"/>
        <v>0</v>
      </c>
      <c r="AS32">
        <f t="shared" si="12"/>
        <v>3.7605565757913278E-4</v>
      </c>
      <c r="AU32">
        <f t="shared" si="13"/>
        <v>1</v>
      </c>
      <c r="AV32">
        <f t="shared" si="14"/>
        <v>3.7605565757913278E-4</v>
      </c>
    </row>
    <row r="33" spans="1:48">
      <c r="A33" t="s">
        <v>328</v>
      </c>
      <c r="B33" t="str">
        <f>VLOOKUP(A33,EEZ_carbon_flux_by_territory_bo!$B$4:$O$240,2,FALSE)</f>
        <v>COK</v>
      </c>
      <c r="C33" t="str">
        <f>VLOOKUP(A33,EEZ_carbon_flux_by_territory_bo!$C$4:$F$240,4,FALSE)</f>
        <v>NA</v>
      </c>
      <c r="D33">
        <f>SUMIF(EEZ_carbon_flux_by_territory_bo!B$4:B$240,A33,EEZ_carbon_flux_by_territory_bo!G$4:G$240)/10^12</f>
        <v>-36.426302259300002</v>
      </c>
      <c r="E33">
        <f>SUMIF(EEZ_carbon_flux_by_territory_bo!B$4:B$240,A33,EEZ_carbon_flux_by_territory_bo!I$4:I$240)^0.5</f>
        <v>4.8585029879599999E-2</v>
      </c>
      <c r="F33">
        <f>SUMIF(EEZ_carbon_flux_by_territory_bo!B$4:B$240,A33,EEZ_carbon_flux_by_territory_bo!L$4:L$240)</f>
        <v>-36.426302259300002</v>
      </c>
      <c r="G33">
        <f>SUMIF(EEZ_carbon_flux_by_territory_bo!B$4:B$240,A33,EEZ_carbon_flux_by_territory_bo!N$4:N$240)^0.5</f>
        <v>4.8585029879599999E-2</v>
      </c>
      <c r="H33">
        <f>SUMIF(EEZ_carbon_flux_by_territory_bo!C$4:C$240,A33,EEZ_carbon_flux_by_territory_bo!G$4:G$240)/10^12</f>
        <v>-36.426302259300002</v>
      </c>
      <c r="I33">
        <f>SUMIF(EEZ_carbon_flux_by_territory_bo!C$4:C$240,A33,EEZ_carbon_flux_by_territory_bo!I$4:I$240)^0.5</f>
        <v>4.8585029879599999E-2</v>
      </c>
      <c r="J33">
        <f>SUMIF(EEZ_carbon_flux_by_territory_bo!C$4:C$240,A33,EEZ_carbon_flux_by_territory_bo!L$4:L$240)</f>
        <v>-36.426302259300002</v>
      </c>
      <c r="K33">
        <f>SUMIF(EEZ_carbon_flux_by_territory_bo!C$4:C$240,A33,EEZ_carbon_flux_by_territory_bo!N$4:N$240)^0.5</f>
        <v>4.8585029879599999E-2</v>
      </c>
      <c r="L33">
        <f t="shared" si="0"/>
        <v>2.3605051284016246E-3</v>
      </c>
      <c r="M33">
        <f t="shared" si="1"/>
        <v>0</v>
      </c>
      <c r="N33">
        <f t="shared" si="2"/>
        <v>0</v>
      </c>
      <c r="O33">
        <f t="shared" si="3"/>
        <v>0</v>
      </c>
      <c r="AB33">
        <f t="shared" si="4"/>
        <v>1</v>
      </c>
      <c r="AC33">
        <f t="shared" si="5"/>
        <v>-36.426302259300002</v>
      </c>
      <c r="AD33">
        <f t="shared" si="6"/>
        <v>8.7346327687006144E-3</v>
      </c>
      <c r="AE33">
        <f t="shared" si="7"/>
        <v>-15.039303659712434</v>
      </c>
      <c r="AF33">
        <f t="shared" si="8"/>
        <v>2.3790036647034732E-2</v>
      </c>
      <c r="AG33">
        <f t="shared" si="9"/>
        <v>2.3605051284016246E-3</v>
      </c>
      <c r="AO33">
        <f t="shared" si="10"/>
        <v>2.3605051284016246E-3</v>
      </c>
      <c r="AQ33">
        <f t="shared" si="11"/>
        <v>0</v>
      </c>
      <c r="AS33">
        <f t="shared" si="12"/>
        <v>2.3605051284016246E-3</v>
      </c>
      <c r="AU33">
        <f t="shared" si="13"/>
        <v>0</v>
      </c>
      <c r="AV33">
        <f t="shared" si="14"/>
        <v>0</v>
      </c>
    </row>
    <row r="34" spans="1:48">
      <c r="A34" t="s">
        <v>329</v>
      </c>
      <c r="B34" t="str">
        <f>VLOOKUP(A34,EEZ_carbon_flux_by_territory_bo!$B$4:$O$240,2,FALSE)</f>
        <v>CRI</v>
      </c>
      <c r="C34" t="str">
        <f>VLOOKUP(A34,EEZ_carbon_flux_by_territory_bo!$C$4:$F$240,4,FALSE)</f>
        <v>NA</v>
      </c>
      <c r="D34">
        <f>SUMIF(EEZ_carbon_flux_by_territory_bo!B$4:B$240,A34,EEZ_carbon_flux_by_territory_bo!G$4:G$240)/10^12</f>
        <v>19.6330192446</v>
      </c>
      <c r="E34">
        <f>SUMIF(EEZ_carbon_flux_by_territory_bo!B$4:B$240,A34,EEZ_carbon_flux_by_territory_bo!I$4:I$240)^0.5</f>
        <v>2.4562940638599998E-2</v>
      </c>
      <c r="F34">
        <f>SUMIF(EEZ_carbon_flux_by_territory_bo!B$4:B$240,A34,EEZ_carbon_flux_by_territory_bo!L$4:L$240)</f>
        <v>19.56509869073524</v>
      </c>
      <c r="G34">
        <f>SUMIF(EEZ_carbon_flux_by_territory_bo!B$4:B$240,A34,EEZ_carbon_flux_by_territory_bo!N$4:N$240)^0.5</f>
        <v>2.6152296516088174E-2</v>
      </c>
      <c r="H34">
        <f>SUMIF(EEZ_carbon_flux_by_territory_bo!C$4:C$240,A34,EEZ_carbon_flux_by_territory_bo!G$4:G$240)/10^12</f>
        <v>19.6330192446</v>
      </c>
      <c r="I34">
        <f>SUMIF(EEZ_carbon_flux_by_territory_bo!C$4:C$240,A34,EEZ_carbon_flux_by_territory_bo!I$4:I$240)^0.5</f>
        <v>2.4562940638599998E-2</v>
      </c>
      <c r="J34">
        <f>SUMIF(EEZ_carbon_flux_by_territory_bo!C$4:C$240,A34,EEZ_carbon_flux_by_territory_bo!L$4:L$240)</f>
        <v>19.56509869073524</v>
      </c>
      <c r="K34">
        <f>SUMIF(EEZ_carbon_flux_by_territory_bo!C$4:C$240,A34,EEZ_carbon_flux_by_territory_bo!N$4:N$240)^0.5</f>
        <v>2.6152296516088174E-2</v>
      </c>
      <c r="L34">
        <f t="shared" si="0"/>
        <v>6.839426130653977E-4</v>
      </c>
      <c r="M34">
        <f t="shared" si="1"/>
        <v>0</v>
      </c>
      <c r="N34">
        <f t="shared" si="2"/>
        <v>0</v>
      </c>
      <c r="O34">
        <f t="shared" si="3"/>
        <v>0</v>
      </c>
      <c r="AB34">
        <f t="shared" si="4"/>
        <v>0</v>
      </c>
      <c r="AC34">
        <f t="shared" si="5"/>
        <v>0</v>
      </c>
      <c r="AD34">
        <f t="shared" si="6"/>
        <v>0</v>
      </c>
      <c r="AE34">
        <f t="shared" si="7"/>
        <v>0</v>
      </c>
      <c r="AF34">
        <f t="shared" si="8"/>
        <v>0</v>
      </c>
      <c r="AG34">
        <f t="shared" si="9"/>
        <v>0</v>
      </c>
      <c r="AO34">
        <f t="shared" si="10"/>
        <v>6.0333805281538729E-4</v>
      </c>
      <c r="AQ34">
        <f t="shared" si="11"/>
        <v>0</v>
      </c>
      <c r="AS34">
        <f t="shared" si="12"/>
        <v>6.839426130653977E-4</v>
      </c>
      <c r="AU34">
        <f t="shared" si="13"/>
        <v>1</v>
      </c>
      <c r="AV34">
        <f t="shared" si="14"/>
        <v>6.839426130653977E-4</v>
      </c>
    </row>
    <row r="35" spans="1:48">
      <c r="A35" t="s">
        <v>330</v>
      </c>
      <c r="B35" t="str">
        <f>VLOOKUP(A35,EEZ_carbon_flux_by_territory_bo!$B$4:$O$240,2,FALSE)</f>
        <v>HRV</v>
      </c>
      <c r="C35" t="str">
        <f>VLOOKUP(A35,EEZ_carbon_flux_by_territory_bo!$C$4:$F$240,4,FALSE)</f>
        <v>EU</v>
      </c>
      <c r="D35">
        <f>SUMIF(EEZ_carbon_flux_by_territory_bo!B$4:B$240,A35,EEZ_carbon_flux_by_territory_bo!G$4:G$240)/10^12</f>
        <v>-9.8372973527199994E-2</v>
      </c>
      <c r="E35">
        <f>SUMIF(EEZ_carbon_flux_by_territory_bo!B$4:B$240,A35,EEZ_carbon_flux_by_territory_bo!I$4:I$240)^0.5</f>
        <v>2.2437264257899998E-3</v>
      </c>
      <c r="F35">
        <f>SUMIF(EEZ_carbon_flux_by_territory_bo!B$4:B$240,A35,EEZ_carbon_flux_by_territory_bo!L$4:L$240)</f>
        <v>-0.15260222566146855</v>
      </c>
      <c r="G35">
        <f>SUMIF(EEZ_carbon_flux_by_territory_bo!B$4:B$240,A35,EEZ_carbon_flux_by_territory_bo!N$4:N$240)^0.5</f>
        <v>1.1606806825047703E-2</v>
      </c>
      <c r="H35">
        <f>SUMIF(EEZ_carbon_flux_by_territory_bo!C$4:C$240,A35,EEZ_carbon_flux_by_territory_bo!G$4:G$240)/10^12</f>
        <v>-9.8372973527199994E-2</v>
      </c>
      <c r="I35">
        <f>SUMIF(EEZ_carbon_flux_by_territory_bo!C$4:C$240,A35,EEZ_carbon_flux_by_territory_bo!I$4:I$240)^0.5</f>
        <v>2.2437264257899998E-3</v>
      </c>
      <c r="J35">
        <f>SUMIF(EEZ_carbon_flux_by_territory_bo!C$4:C$240,A35,EEZ_carbon_flux_by_territory_bo!L$4:L$240)</f>
        <v>-0.15260222566146855</v>
      </c>
      <c r="K35">
        <f>SUMIF(EEZ_carbon_flux_by_territory_bo!C$4:C$240,A35,EEZ_carbon_flux_by_territory_bo!N$4:N$240)^0.5</f>
        <v>1.1606806825047703E-2</v>
      </c>
      <c r="L35">
        <f t="shared" si="0"/>
        <v>1.3471796467397394E-4</v>
      </c>
      <c r="M35">
        <f t="shared" si="1"/>
        <v>0</v>
      </c>
      <c r="N35">
        <f t="shared" si="2"/>
        <v>0</v>
      </c>
      <c r="O35">
        <f t="shared" si="3"/>
        <v>0</v>
      </c>
      <c r="AB35">
        <f t="shared" si="4"/>
        <v>1</v>
      </c>
      <c r="AC35">
        <f t="shared" si="5"/>
        <v>-0.15260222566146855</v>
      </c>
      <c r="AD35">
        <f t="shared" si="6"/>
        <v>3.6592360963539743E-5</v>
      </c>
      <c r="AE35">
        <f t="shared" si="7"/>
        <v>-6.3004781394873588E-2</v>
      </c>
      <c r="AF35">
        <f t="shared" si="8"/>
        <v>9.9664591675058638E-5</v>
      </c>
      <c r="AG35">
        <f t="shared" si="9"/>
        <v>1.3471796467397394E-4</v>
      </c>
      <c r="AO35">
        <f t="shared" si="10"/>
        <v>5.0343082737883675E-6</v>
      </c>
      <c r="AQ35">
        <f t="shared" si="11"/>
        <v>0</v>
      </c>
      <c r="AS35">
        <f t="shared" si="12"/>
        <v>1.3471796467397394E-4</v>
      </c>
      <c r="AU35">
        <f t="shared" si="13"/>
        <v>0</v>
      </c>
      <c r="AV35">
        <f t="shared" si="14"/>
        <v>0</v>
      </c>
    </row>
    <row r="36" spans="1:48">
      <c r="A36" t="s">
        <v>331</v>
      </c>
      <c r="B36" t="str">
        <f>VLOOKUP(A36,EEZ_carbon_flux_by_territory_bo!$B$4:$O$240,2,FALSE)</f>
        <v>CUB</v>
      </c>
      <c r="C36" t="str">
        <f>VLOOKUP(A36,EEZ_carbon_flux_by_territory_bo!$C$4:$F$240,4,FALSE)</f>
        <v>NA</v>
      </c>
      <c r="D36">
        <f>SUMIF(EEZ_carbon_flux_by_territory_bo!B$4:B$240,A36,EEZ_carbon_flux_by_territory_bo!G$4:G$240)/10^12</f>
        <v>15.1460815255</v>
      </c>
      <c r="E36">
        <f>SUMIF(EEZ_carbon_flux_by_territory_bo!B$4:B$240,A36,EEZ_carbon_flux_by_territory_bo!I$4:I$240)^0.5</f>
        <v>2.5552463161299999E-2</v>
      </c>
      <c r="F36">
        <f>SUMIF(EEZ_carbon_flux_by_territory_bo!B$4:B$240,A36,EEZ_carbon_flux_by_territory_bo!L$4:L$240)</f>
        <v>11.94577893879622</v>
      </c>
      <c r="G36">
        <f>SUMIF(EEZ_carbon_flux_by_territory_bo!B$4:B$240,A36,EEZ_carbon_flux_by_territory_bo!N$4:N$240)^0.5</f>
        <v>0.53978139488346355</v>
      </c>
      <c r="H36">
        <f>SUMIF(EEZ_carbon_flux_by_territory_bo!C$4:C$240,A36,EEZ_carbon_flux_by_territory_bo!G$4:G$240)/10^12</f>
        <v>15.1460815255</v>
      </c>
      <c r="I36">
        <f>SUMIF(EEZ_carbon_flux_by_territory_bo!C$4:C$240,A36,EEZ_carbon_flux_by_territory_bo!I$4:I$240)^0.5</f>
        <v>2.5552463161299999E-2</v>
      </c>
      <c r="J36">
        <f>SUMIF(EEZ_carbon_flux_by_territory_bo!C$4:C$240,A36,EEZ_carbon_flux_by_territory_bo!L$4:L$240)</f>
        <v>11.94577893879622</v>
      </c>
      <c r="K36">
        <f>SUMIF(EEZ_carbon_flux_by_territory_bo!C$4:C$240,A36,EEZ_carbon_flux_by_territory_bo!N$4:N$240)^0.5</f>
        <v>0.53978139488346355</v>
      </c>
      <c r="L36">
        <f t="shared" si="0"/>
        <v>0.29136395426233763</v>
      </c>
      <c r="M36">
        <f t="shared" si="1"/>
        <v>0</v>
      </c>
      <c r="N36">
        <f t="shared" si="2"/>
        <v>0</v>
      </c>
      <c r="O36">
        <f t="shared" si="3"/>
        <v>0</v>
      </c>
      <c r="AB36">
        <f t="shared" si="4"/>
        <v>0</v>
      </c>
      <c r="AC36">
        <f t="shared" si="5"/>
        <v>0</v>
      </c>
      <c r="AD36">
        <f t="shared" si="6"/>
        <v>0</v>
      </c>
      <c r="AE36">
        <f t="shared" si="7"/>
        <v>0</v>
      </c>
      <c r="AF36">
        <f t="shared" si="8"/>
        <v>0</v>
      </c>
      <c r="AG36">
        <f t="shared" si="9"/>
        <v>0</v>
      </c>
      <c r="AO36">
        <f t="shared" si="10"/>
        <v>6.5292837360959356E-4</v>
      </c>
      <c r="AQ36">
        <f t="shared" si="11"/>
        <v>0</v>
      </c>
      <c r="AS36">
        <f t="shared" si="12"/>
        <v>0.29136395426233763</v>
      </c>
      <c r="AU36">
        <f t="shared" si="13"/>
        <v>1</v>
      </c>
      <c r="AV36">
        <f t="shared" si="14"/>
        <v>0.29136395426233763</v>
      </c>
    </row>
    <row r="37" spans="1:48">
      <c r="A37" t="s">
        <v>334</v>
      </c>
      <c r="B37" t="str">
        <f>VLOOKUP(A37,EEZ_carbon_flux_by_territory_bo!$B$4:$O$240,2,FALSE)</f>
        <v>CYP</v>
      </c>
      <c r="C37" t="str">
        <f>VLOOKUP(A37,EEZ_carbon_flux_by_territory_bo!$C$4:$F$240,4,FALSE)</f>
        <v>EU</v>
      </c>
      <c r="D37">
        <f>SUMIF(EEZ_carbon_flux_by_territory_bo!B$4:B$240,A37,EEZ_carbon_flux_by_territory_bo!G$4:G$240)/10^12</f>
        <v>4.2415419118299997</v>
      </c>
      <c r="E37">
        <f>SUMIF(EEZ_carbon_flux_by_territory_bo!B$4:B$240,A37,EEZ_carbon_flux_by_territory_bo!I$4:I$240)^0.5</f>
        <v>1.67871199964E-2</v>
      </c>
      <c r="F37">
        <f>SUMIF(EEZ_carbon_flux_by_territory_bo!B$4:B$240,A37,EEZ_carbon_flux_by_territory_bo!L$4:L$240)</f>
        <v>4.2238996804145872</v>
      </c>
      <c r="G37">
        <f>SUMIF(EEZ_carbon_flux_by_territory_bo!B$4:B$240,A37,EEZ_carbon_flux_by_territory_bo!N$4:N$240)^0.5</f>
        <v>1.7004440768962781E-2</v>
      </c>
      <c r="H37">
        <f>SUMIF(EEZ_carbon_flux_by_territory_bo!C$4:C$240,A37,EEZ_carbon_flux_by_territory_bo!G$4:G$240)/10^12</f>
        <v>4.2415419118299997</v>
      </c>
      <c r="I37">
        <f>SUMIF(EEZ_carbon_flux_by_territory_bo!C$4:C$240,A37,EEZ_carbon_flux_by_territory_bo!I$4:I$240)^0.5</f>
        <v>1.67871199964E-2</v>
      </c>
      <c r="J37">
        <f>SUMIF(EEZ_carbon_flux_by_territory_bo!C$4:C$240,A37,EEZ_carbon_flux_by_territory_bo!L$4:L$240)</f>
        <v>4.2238996804145872</v>
      </c>
      <c r="K37">
        <f>SUMIF(EEZ_carbon_flux_by_territory_bo!C$4:C$240,A37,EEZ_carbon_flux_by_territory_bo!N$4:N$240)^0.5</f>
        <v>1.7004440768962781E-2</v>
      </c>
      <c r="L37">
        <f t="shared" si="0"/>
        <v>2.8915100586516358E-4</v>
      </c>
      <c r="M37">
        <f t="shared" si="1"/>
        <v>0</v>
      </c>
      <c r="N37">
        <f t="shared" si="2"/>
        <v>0</v>
      </c>
      <c r="O37">
        <f t="shared" si="3"/>
        <v>0</v>
      </c>
      <c r="AB37">
        <f t="shared" si="4"/>
        <v>0</v>
      </c>
      <c r="AC37">
        <f t="shared" si="5"/>
        <v>0</v>
      </c>
      <c r="AD37">
        <f t="shared" si="6"/>
        <v>0</v>
      </c>
      <c r="AE37">
        <f t="shared" si="7"/>
        <v>0</v>
      </c>
      <c r="AF37">
        <f t="shared" si="8"/>
        <v>0</v>
      </c>
      <c r="AG37">
        <f t="shared" si="9"/>
        <v>0</v>
      </c>
      <c r="AO37">
        <f t="shared" si="10"/>
        <v>2.8180739777353277E-4</v>
      </c>
      <c r="AQ37">
        <f t="shared" si="11"/>
        <v>0</v>
      </c>
      <c r="AS37">
        <f t="shared" si="12"/>
        <v>2.8915100586516358E-4</v>
      </c>
      <c r="AU37">
        <f t="shared" si="13"/>
        <v>1</v>
      </c>
      <c r="AV37">
        <f t="shared" si="14"/>
        <v>2.8915100586516358E-4</v>
      </c>
    </row>
    <row r="38" spans="1:48">
      <c r="A38" t="s">
        <v>339</v>
      </c>
      <c r="B38" t="str">
        <f>VLOOKUP(A38,EEZ_carbon_flux_by_territory_bo!$B$4:$O$240,2,FALSE)</f>
        <v>DNK</v>
      </c>
      <c r="C38" t="str">
        <f>VLOOKUP(A38,EEZ_carbon_flux_by_territory_bo!$C$4:$F$240,4,FALSE)</f>
        <v>EU</v>
      </c>
      <c r="D38">
        <f>SUMIF(EEZ_carbon_flux_by_territory_bo!B$4:B$240,A38,EEZ_carbon_flux_by_territory_bo!G$4:G$240)/10^12</f>
        <v>-1.40688504119</v>
      </c>
      <c r="E38">
        <f>SUMIF(EEZ_carbon_flux_by_territory_bo!B$4:B$240,A38,EEZ_carbon_flux_by_territory_bo!I$4:I$240)^0.5</f>
        <v>7.7939993886299999E-3</v>
      </c>
      <c r="F38">
        <f>SUMIF(EEZ_carbon_flux_by_territory_bo!B$4:B$240,A38,EEZ_carbon_flux_by_territory_bo!L$4:L$240)</f>
        <v>-1.6966270016533089</v>
      </c>
      <c r="G38">
        <f>SUMIF(EEZ_carbon_flux_by_territory_bo!B$4:B$240,A38,EEZ_carbon_flux_by_territory_bo!N$4:N$240)^0.5</f>
        <v>4.6148824592295946E-2</v>
      </c>
      <c r="H38">
        <f>SUMIF(EEZ_carbon_flux_by_territory_bo!C$4:C$240,A38,EEZ_carbon_flux_by_territory_bo!G$4:G$240)/10^12</f>
        <v>-416.51398418449003</v>
      </c>
      <c r="I38">
        <f>SUMIF(EEZ_carbon_flux_by_territory_bo!C$4:C$240,A38,EEZ_carbon_flux_by_territory_bo!I$4:I$240)^0.5</f>
        <v>6.1783203663520143E-2</v>
      </c>
      <c r="J38">
        <f>SUMIF(EEZ_carbon_flux_by_territory_bo!C$4:C$240,A38,EEZ_carbon_flux_by_territory_bo!L$4:L$240)</f>
        <v>-416.80372614495332</v>
      </c>
      <c r="K38">
        <f>SUMIF(EEZ_carbon_flux_by_territory_bo!C$4:C$240,A38,EEZ_carbon_flux_by_territory_bo!N$4:N$240)^0.5</f>
        <v>7.6721130333882226E-2</v>
      </c>
      <c r="L38">
        <f t="shared" si="0"/>
        <v>5.8861318397085433E-3</v>
      </c>
      <c r="M38">
        <f t="shared" si="1"/>
        <v>-415.10709914330005</v>
      </c>
      <c r="N38">
        <f t="shared" si="2"/>
        <v>-415.10709914329999</v>
      </c>
      <c r="O38">
        <f t="shared" si="3"/>
        <v>6.1289622518482231E-2</v>
      </c>
      <c r="AB38">
        <f t="shared" si="4"/>
        <v>1</v>
      </c>
      <c r="AC38">
        <f t="shared" si="5"/>
        <v>-416.80372614495332</v>
      </c>
      <c r="AD38">
        <f t="shared" si="6"/>
        <v>9.9945019359540879E-2</v>
      </c>
      <c r="AE38">
        <f t="shared" si="7"/>
        <v>-172.08548261011535</v>
      </c>
      <c r="AF38">
        <f t="shared" si="8"/>
        <v>0.27221472684830289</v>
      </c>
      <c r="AG38">
        <f t="shared" si="9"/>
        <v>5.8861318397085433E-3</v>
      </c>
      <c r="AO38">
        <f t="shared" si="10"/>
        <v>3.8171642549280089E-3</v>
      </c>
      <c r="AQ38">
        <f t="shared" si="11"/>
        <v>3.7564178284580441E-3</v>
      </c>
      <c r="AS38">
        <f t="shared" si="12"/>
        <v>2.1297140112504992E-3</v>
      </c>
      <c r="AU38">
        <f t="shared" si="13"/>
        <v>0</v>
      </c>
      <c r="AV38">
        <f t="shared" si="14"/>
        <v>0</v>
      </c>
    </row>
    <row r="39" spans="1:48">
      <c r="A39" t="s">
        <v>325</v>
      </c>
      <c r="B39" t="str">
        <f>VLOOKUP(A39,EEZ_carbon_flux_by_territory_bo!$B$4:$O$240,2,FALSE)</f>
        <v>COD</v>
      </c>
      <c r="C39" t="str">
        <f>VLOOKUP(A39,EEZ_carbon_flux_by_territory_bo!$C$4:$F$240,4,FALSE)</f>
        <v>NA</v>
      </c>
      <c r="D39">
        <f>SUMIF(EEZ_carbon_flux_by_territory_bo!B$4:B$240,A39,EEZ_carbon_flux_by_territory_bo!G$4:G$240)/10^12</f>
        <v>0.74455588545600004</v>
      </c>
      <c r="E39">
        <f>SUMIF(EEZ_carbon_flux_by_territory_bo!B$4:B$240,A39,EEZ_carbon_flux_by_territory_bo!I$4:I$240)^0.5</f>
        <v>1.9603888200400002E-2</v>
      </c>
      <c r="F39">
        <f>SUMIF(EEZ_carbon_flux_by_territory_bo!B$4:B$240,A39,EEZ_carbon_flux_by_territory_bo!L$4:L$240)</f>
        <v>0.70536403794496205</v>
      </c>
      <c r="G39">
        <f>SUMIF(EEZ_carbon_flux_by_territory_bo!B$4:B$240,A39,EEZ_carbon_flux_by_territory_bo!N$4:N$240)^0.5</f>
        <v>2.0276842453798738E-2</v>
      </c>
      <c r="H39">
        <f>SUMIF(EEZ_carbon_flux_by_territory_bo!C$4:C$240,A39,EEZ_carbon_flux_by_territory_bo!G$4:G$240)/10^12</f>
        <v>0.74455588545600004</v>
      </c>
      <c r="I39">
        <f>SUMIF(EEZ_carbon_flux_by_territory_bo!C$4:C$240,A39,EEZ_carbon_flux_by_territory_bo!I$4:I$240)^0.5</f>
        <v>1.9603888200400002E-2</v>
      </c>
      <c r="J39">
        <f>SUMIF(EEZ_carbon_flux_by_territory_bo!C$4:C$240,A39,EEZ_carbon_flux_by_territory_bo!L$4:L$240)</f>
        <v>0.70536403794496205</v>
      </c>
      <c r="K39">
        <f>SUMIF(EEZ_carbon_flux_by_territory_bo!C$4:C$240,A39,EEZ_carbon_flux_by_territory_bo!N$4:N$240)^0.5</f>
        <v>2.0276842453798738E-2</v>
      </c>
      <c r="L39">
        <f t="shared" si="0"/>
        <v>4.1115033989617484E-4</v>
      </c>
      <c r="M39">
        <f t="shared" si="1"/>
        <v>0</v>
      </c>
      <c r="N39">
        <f t="shared" si="2"/>
        <v>0</v>
      </c>
      <c r="O39">
        <f t="shared" si="3"/>
        <v>0</v>
      </c>
      <c r="AB39">
        <f t="shared" si="4"/>
        <v>0</v>
      </c>
      <c r="AC39">
        <f t="shared" si="5"/>
        <v>0</v>
      </c>
      <c r="AD39">
        <f t="shared" si="6"/>
        <v>0</v>
      </c>
      <c r="AE39">
        <f t="shared" si="7"/>
        <v>0</v>
      </c>
      <c r="AF39">
        <f t="shared" si="8"/>
        <v>0</v>
      </c>
      <c r="AG39">
        <f t="shared" si="9"/>
        <v>0</v>
      </c>
      <c r="AO39">
        <f t="shared" si="10"/>
        <v>3.8431243257378245E-4</v>
      </c>
      <c r="AQ39">
        <f t="shared" si="11"/>
        <v>0</v>
      </c>
      <c r="AS39">
        <f t="shared" si="12"/>
        <v>4.1115033989617484E-4</v>
      </c>
      <c r="AU39">
        <f t="shared" si="13"/>
        <v>1</v>
      </c>
      <c r="AV39">
        <f t="shared" si="14"/>
        <v>4.1115033989617484E-4</v>
      </c>
    </row>
    <row r="40" spans="1:48">
      <c r="A40" t="s">
        <v>340</v>
      </c>
      <c r="B40" t="str">
        <f>VLOOKUP(A40,EEZ_carbon_flux_by_territory_bo!$B$4:$O$240,2,FALSE)</f>
        <v>DJI</v>
      </c>
      <c r="C40" t="str">
        <f>VLOOKUP(A40,EEZ_carbon_flux_by_territory_bo!$C$4:$F$240,4,FALSE)</f>
        <v>NA</v>
      </c>
      <c r="D40">
        <f>SUMIF(EEZ_carbon_flux_by_territory_bo!B$4:B$240,A40,EEZ_carbon_flux_by_territory_bo!G$4:G$240)/10^12</f>
        <v>7.4500261963699993E-2</v>
      </c>
      <c r="E40">
        <f>SUMIF(EEZ_carbon_flux_by_territory_bo!B$4:B$240,A40,EEZ_carbon_flux_by_territory_bo!I$4:I$240)^0.5</f>
        <v>2.4638645720599997E-2</v>
      </c>
      <c r="F40">
        <f>SUMIF(EEZ_carbon_flux_by_territory_bo!B$4:B$240,A40,EEZ_carbon_flux_by_territory_bo!L$4:L$240)</f>
        <v>7.3540679709673873E-2</v>
      </c>
      <c r="G40">
        <f>SUMIF(EEZ_carbon_flux_by_territory_bo!B$4:B$240,A40,EEZ_carbon_flux_by_territory_bo!N$4:N$240)^0.5</f>
        <v>2.4638972212104402E-2</v>
      </c>
      <c r="H40">
        <f>SUMIF(EEZ_carbon_flux_by_territory_bo!C$4:C$240,A40,EEZ_carbon_flux_by_territory_bo!G$4:G$240)/10^12</f>
        <v>7.4500261963699993E-2</v>
      </c>
      <c r="I40">
        <f>SUMIF(EEZ_carbon_flux_by_territory_bo!C$4:C$240,A40,EEZ_carbon_flux_by_territory_bo!I$4:I$240)^0.5</f>
        <v>2.4638645720599997E-2</v>
      </c>
      <c r="J40">
        <f>SUMIF(EEZ_carbon_flux_by_territory_bo!C$4:C$240,A40,EEZ_carbon_flux_by_territory_bo!L$4:L$240)</f>
        <v>7.3540679709673873E-2</v>
      </c>
      <c r="K40">
        <f>SUMIF(EEZ_carbon_flux_by_territory_bo!C$4:C$240,A40,EEZ_carbon_flux_by_territory_bo!N$4:N$240)^0.5</f>
        <v>2.4638972212104402E-2</v>
      </c>
      <c r="L40">
        <f t="shared" si="0"/>
        <v>6.0707895166885292E-4</v>
      </c>
      <c r="M40">
        <f t="shared" si="1"/>
        <v>0</v>
      </c>
      <c r="N40">
        <f t="shared" si="2"/>
        <v>0</v>
      </c>
      <c r="O40">
        <f t="shared" si="3"/>
        <v>0</v>
      </c>
      <c r="AB40">
        <f t="shared" si="4"/>
        <v>0</v>
      </c>
      <c r="AC40">
        <f t="shared" si="5"/>
        <v>0</v>
      </c>
      <c r="AD40">
        <f t="shared" si="6"/>
        <v>0</v>
      </c>
      <c r="AE40">
        <f t="shared" si="7"/>
        <v>0</v>
      </c>
      <c r="AF40">
        <f t="shared" si="8"/>
        <v>0</v>
      </c>
      <c r="AG40">
        <f t="shared" si="9"/>
        <v>0</v>
      </c>
      <c r="AO40">
        <f t="shared" si="10"/>
        <v>6.0706286294524056E-4</v>
      </c>
      <c r="AQ40">
        <f t="shared" si="11"/>
        <v>0</v>
      </c>
      <c r="AS40">
        <f t="shared" si="12"/>
        <v>6.0707895166885292E-4</v>
      </c>
      <c r="AU40">
        <f t="shared" si="13"/>
        <v>1</v>
      </c>
      <c r="AV40">
        <f t="shared" si="14"/>
        <v>6.0707895166885292E-4</v>
      </c>
    </row>
    <row r="41" spans="1:48">
      <c r="A41" t="s">
        <v>343</v>
      </c>
      <c r="B41" t="str">
        <f>VLOOKUP(A41,EEZ_carbon_flux_by_territory_bo!$B$4:$O$240,2,FALSE)</f>
        <v>DOM</v>
      </c>
      <c r="C41" t="str">
        <f>VLOOKUP(A41,EEZ_carbon_flux_by_territory_bo!$C$4:$F$240,4,FALSE)</f>
        <v>NA</v>
      </c>
      <c r="D41">
        <f>SUMIF(EEZ_carbon_flux_by_territory_bo!B$4:B$240,A41,EEZ_carbon_flux_by_territory_bo!G$4:G$240)/10^12</f>
        <v>20.251093536999999</v>
      </c>
      <c r="E41">
        <f>SUMIF(EEZ_carbon_flux_by_territory_bo!B$4:B$240,A41,EEZ_carbon_flux_by_territory_bo!I$4:I$240)^0.5</f>
        <v>4.1055937728199994E-2</v>
      </c>
      <c r="F41">
        <f>SUMIF(EEZ_carbon_flux_by_territory_bo!B$4:B$240,A41,EEZ_carbon_flux_by_territory_bo!L$4:L$240)</f>
        <v>20.158481241116199</v>
      </c>
      <c r="G41">
        <f>SUMIF(EEZ_carbon_flux_by_territory_bo!B$4:B$240,A41,EEZ_carbon_flux_by_territory_bo!N$4:N$240)^0.5</f>
        <v>4.3337226815353999E-2</v>
      </c>
      <c r="H41">
        <f>SUMIF(EEZ_carbon_flux_by_territory_bo!C$4:C$240,A41,EEZ_carbon_flux_by_territory_bo!G$4:G$240)/10^12</f>
        <v>20.251093536999999</v>
      </c>
      <c r="I41">
        <f>SUMIF(EEZ_carbon_flux_by_territory_bo!C$4:C$240,A41,EEZ_carbon_flux_by_territory_bo!I$4:I$240)^0.5</f>
        <v>4.1055937728199994E-2</v>
      </c>
      <c r="J41">
        <f>SUMIF(EEZ_carbon_flux_by_territory_bo!C$4:C$240,A41,EEZ_carbon_flux_by_territory_bo!L$4:L$240)</f>
        <v>20.158481241116199</v>
      </c>
      <c r="K41">
        <f>SUMIF(EEZ_carbon_flux_by_territory_bo!C$4:C$240,A41,EEZ_carbon_flux_by_territory_bo!N$4:N$240)^0.5</f>
        <v>4.3337226815353999E-2</v>
      </c>
      <c r="L41">
        <f t="shared" si="0"/>
        <v>1.8781152280454376E-3</v>
      </c>
      <c r="M41">
        <f t="shared" si="1"/>
        <v>0</v>
      </c>
      <c r="N41">
        <f t="shared" si="2"/>
        <v>0</v>
      </c>
      <c r="O41">
        <f t="shared" si="3"/>
        <v>0</v>
      </c>
      <c r="AB41">
        <f t="shared" si="4"/>
        <v>0</v>
      </c>
      <c r="AC41">
        <f t="shared" si="5"/>
        <v>0</v>
      </c>
      <c r="AD41">
        <f t="shared" si="6"/>
        <v>0</v>
      </c>
      <c r="AE41">
        <f t="shared" si="7"/>
        <v>0</v>
      </c>
      <c r="AF41">
        <f t="shared" si="8"/>
        <v>0</v>
      </c>
      <c r="AG41">
        <f t="shared" si="9"/>
        <v>0</v>
      </c>
      <c r="AO41">
        <f t="shared" si="10"/>
        <v>1.6855900227418356E-3</v>
      </c>
      <c r="AQ41">
        <f t="shared" si="11"/>
        <v>0</v>
      </c>
      <c r="AS41">
        <f t="shared" si="12"/>
        <v>1.8781152280454376E-3</v>
      </c>
      <c r="AU41">
        <f t="shared" si="13"/>
        <v>1</v>
      </c>
      <c r="AV41">
        <f t="shared" si="14"/>
        <v>1.8781152280454376E-3</v>
      </c>
    </row>
    <row r="42" spans="1:48">
      <c r="A42" t="s">
        <v>344</v>
      </c>
      <c r="B42" t="str">
        <f>VLOOKUP(A42,EEZ_carbon_flux_by_territory_bo!$B$4:$O$240,2,FALSE)</f>
        <v>ECU</v>
      </c>
      <c r="C42" t="str">
        <f>VLOOKUP(A42,EEZ_carbon_flux_by_territory_bo!$C$4:$F$240,4,FALSE)</f>
        <v>NA</v>
      </c>
      <c r="D42">
        <f>SUMIF(EEZ_carbon_flux_by_territory_bo!B$4:B$240,A42,EEZ_carbon_flux_by_territory_bo!G$4:G$240)/10^12</f>
        <v>23.238501406600001</v>
      </c>
      <c r="E42">
        <f>SUMIF(EEZ_carbon_flux_by_territory_bo!B$4:B$240,A42,EEZ_carbon_flux_by_territory_bo!I$4:I$240)^0.5</f>
        <v>4.5964645500100001E-2</v>
      </c>
      <c r="F42">
        <f>SUMIF(EEZ_carbon_flux_by_territory_bo!B$4:B$240,A42,EEZ_carbon_flux_by_territory_bo!L$4:L$240)</f>
        <v>22.995742108050333</v>
      </c>
      <c r="G42">
        <f>SUMIF(EEZ_carbon_flux_by_territory_bo!B$4:B$240,A42,EEZ_carbon_flux_by_territory_bo!N$4:N$240)^0.5</f>
        <v>5.5866841722884919E-2</v>
      </c>
      <c r="H42">
        <f>SUMIF(EEZ_carbon_flux_by_territory_bo!C$4:C$240,A42,EEZ_carbon_flux_by_territory_bo!G$4:G$240)/10^12</f>
        <v>158.70536182359999</v>
      </c>
      <c r="I42">
        <f>SUMIF(EEZ_carbon_flux_by_territory_bo!C$4:C$240,A42,EEZ_carbon_flux_by_territory_bo!I$4:I$240)^0.5</f>
        <v>9.8516137282283561E-2</v>
      </c>
      <c r="J42">
        <f>SUMIF(EEZ_carbon_flux_by_territory_bo!C$4:C$240,A42,EEZ_carbon_flux_by_territory_bo!L$4:L$240)</f>
        <v>158.46260252505033</v>
      </c>
      <c r="K42">
        <f>SUMIF(EEZ_carbon_flux_by_territory_bo!C$4:C$240,A42,EEZ_carbon_flux_by_territory_bo!N$4:N$240)^0.5</f>
        <v>0.10350741361449312</v>
      </c>
      <c r="L42">
        <f t="shared" si="0"/>
        <v>1.0713784673161754E-2</v>
      </c>
      <c r="M42">
        <f t="shared" si="1"/>
        <v>135.46686041699999</v>
      </c>
      <c r="N42">
        <f t="shared" si="2"/>
        <v>135.46686041699999</v>
      </c>
      <c r="O42">
        <f t="shared" si="3"/>
        <v>8.7135989516799989E-2</v>
      </c>
      <c r="AB42">
        <f t="shared" si="4"/>
        <v>0</v>
      </c>
      <c r="AC42">
        <f t="shared" si="5"/>
        <v>0</v>
      </c>
      <c r="AD42">
        <f t="shared" si="6"/>
        <v>0</v>
      </c>
      <c r="AE42">
        <f t="shared" si="7"/>
        <v>0</v>
      </c>
      <c r="AF42">
        <f t="shared" si="8"/>
        <v>0</v>
      </c>
      <c r="AG42">
        <f t="shared" si="9"/>
        <v>0</v>
      </c>
      <c r="AO42">
        <f t="shared" si="10"/>
        <v>9.7054293050217403E-3</v>
      </c>
      <c r="AQ42">
        <f t="shared" si="11"/>
        <v>7.5926806690718779E-3</v>
      </c>
      <c r="AS42">
        <f t="shared" si="12"/>
        <v>3.1211040040898751E-3</v>
      </c>
      <c r="AU42">
        <f t="shared" si="13"/>
        <v>1</v>
      </c>
      <c r="AV42">
        <f t="shared" si="14"/>
        <v>1.0713784673161754E-2</v>
      </c>
    </row>
    <row r="43" spans="1:48">
      <c r="A43" t="s">
        <v>345</v>
      </c>
      <c r="B43" t="str">
        <f>VLOOKUP(A43,EEZ_carbon_flux_by_territory_bo!$B$4:$O$240,2,FALSE)</f>
        <v>EGY</v>
      </c>
      <c r="C43" t="str">
        <f>VLOOKUP(A43,EEZ_carbon_flux_by_territory_bo!$C$4:$F$240,4,FALSE)</f>
        <v>NA</v>
      </c>
      <c r="D43">
        <f>SUMIF(EEZ_carbon_flux_by_territory_bo!B$4:B$240,A43,EEZ_carbon_flux_by_territory_bo!G$4:G$240)/10^12</f>
        <v>15.1784421043</v>
      </c>
      <c r="E43">
        <f>SUMIF(EEZ_carbon_flux_by_territory_bo!B$4:B$240,A43,EEZ_carbon_flux_by_territory_bo!I$4:I$240)^0.5</f>
        <v>3.8846517410400003E-2</v>
      </c>
      <c r="F43">
        <f>SUMIF(EEZ_carbon_flux_by_territory_bo!B$4:B$240,A43,EEZ_carbon_flux_by_territory_bo!L$4:L$240)</f>
        <v>14.746513112137979</v>
      </c>
      <c r="G43">
        <f>SUMIF(EEZ_carbon_flux_by_territory_bo!B$4:B$240,A43,EEZ_carbon_flux_by_territory_bo!N$4:N$240)^0.5</f>
        <v>0.10101233370217917</v>
      </c>
      <c r="H43">
        <f>SUMIF(EEZ_carbon_flux_by_territory_bo!C$4:C$240,A43,EEZ_carbon_flux_by_territory_bo!G$4:G$240)/10^12</f>
        <v>15.1784421043</v>
      </c>
      <c r="I43">
        <f>SUMIF(EEZ_carbon_flux_by_territory_bo!C$4:C$240,A43,EEZ_carbon_flux_by_territory_bo!I$4:I$240)^0.5</f>
        <v>3.8846517410400003E-2</v>
      </c>
      <c r="J43">
        <f>SUMIF(EEZ_carbon_flux_by_territory_bo!C$4:C$240,A43,EEZ_carbon_flux_by_territory_bo!L$4:L$240)</f>
        <v>14.746513112137979</v>
      </c>
      <c r="K43">
        <f>SUMIF(EEZ_carbon_flux_by_territory_bo!C$4:C$240,A43,EEZ_carbon_flux_by_territory_bo!N$4:N$240)^0.5</f>
        <v>0.10101233370217917</v>
      </c>
      <c r="L43">
        <f t="shared" si="0"/>
        <v>1.0203491559960403E-2</v>
      </c>
      <c r="M43">
        <f t="shared" si="1"/>
        <v>0</v>
      </c>
      <c r="N43">
        <f t="shared" si="2"/>
        <v>0</v>
      </c>
      <c r="O43">
        <f t="shared" si="3"/>
        <v>0</v>
      </c>
      <c r="AB43">
        <f t="shared" si="4"/>
        <v>0</v>
      </c>
      <c r="AC43">
        <f t="shared" si="5"/>
        <v>0</v>
      </c>
      <c r="AD43">
        <f t="shared" si="6"/>
        <v>0</v>
      </c>
      <c r="AE43">
        <f t="shared" si="7"/>
        <v>0</v>
      </c>
      <c r="AF43">
        <f t="shared" si="8"/>
        <v>0</v>
      </c>
      <c r="AG43">
        <f t="shared" si="9"/>
        <v>0</v>
      </c>
      <c r="AO43">
        <f t="shared" si="10"/>
        <v>1.5090519149165106E-3</v>
      </c>
      <c r="AQ43">
        <f t="shared" si="11"/>
        <v>0</v>
      </c>
      <c r="AS43">
        <f t="shared" si="12"/>
        <v>1.0203491559960403E-2</v>
      </c>
      <c r="AU43">
        <f t="shared" si="13"/>
        <v>1</v>
      </c>
      <c r="AV43">
        <f t="shared" si="14"/>
        <v>1.0203491559960403E-2</v>
      </c>
    </row>
    <row r="44" spans="1:48">
      <c r="A44" t="s">
        <v>346</v>
      </c>
      <c r="B44" t="str">
        <f>VLOOKUP(A44,EEZ_carbon_flux_by_territory_bo!$B$4:$O$240,2,FALSE)</f>
        <v>SLV</v>
      </c>
      <c r="C44" t="str">
        <f>VLOOKUP(A44,EEZ_carbon_flux_by_territory_bo!$C$4:$F$240,4,FALSE)</f>
        <v>NA</v>
      </c>
      <c r="D44">
        <f>SUMIF(EEZ_carbon_flux_by_territory_bo!B$4:B$240,A44,EEZ_carbon_flux_by_territory_bo!G$4:G$240)/10^12</f>
        <v>4.6415761629399999</v>
      </c>
      <c r="E44">
        <f>SUMIF(EEZ_carbon_flux_by_territory_bo!B$4:B$240,A44,EEZ_carbon_flux_by_territory_bo!I$4:I$240)^0.5</f>
        <v>2.71668791662E-2</v>
      </c>
      <c r="F44">
        <f>SUMIF(EEZ_carbon_flux_by_territory_bo!B$4:B$240,A44,EEZ_carbon_flux_by_territory_bo!L$4:L$240)</f>
        <v>4.5828384114994662</v>
      </c>
      <c r="G44">
        <f>SUMIF(EEZ_carbon_flux_by_territory_bo!B$4:B$240,A44,EEZ_carbon_flux_by_territory_bo!N$4:N$240)^0.5</f>
        <v>2.8254590789048569E-2</v>
      </c>
      <c r="H44">
        <f>SUMIF(EEZ_carbon_flux_by_territory_bo!C$4:C$240,A44,EEZ_carbon_flux_by_territory_bo!G$4:G$240)/10^12</f>
        <v>4.6415761629399999</v>
      </c>
      <c r="I44">
        <f>SUMIF(EEZ_carbon_flux_by_territory_bo!C$4:C$240,A44,EEZ_carbon_flux_by_territory_bo!I$4:I$240)^0.5</f>
        <v>2.71668791662E-2</v>
      </c>
      <c r="J44">
        <f>SUMIF(EEZ_carbon_flux_by_territory_bo!C$4:C$240,A44,EEZ_carbon_flux_by_territory_bo!L$4:L$240)</f>
        <v>4.5828384114994662</v>
      </c>
      <c r="K44">
        <f>SUMIF(EEZ_carbon_flux_by_territory_bo!C$4:C$240,A44,EEZ_carbon_flux_by_territory_bo!N$4:N$240)^0.5</f>
        <v>2.8254590789048569E-2</v>
      </c>
      <c r="L44">
        <f t="shared" si="0"/>
        <v>7.9832190065658821E-4</v>
      </c>
      <c r="M44">
        <f t="shared" si="1"/>
        <v>0</v>
      </c>
      <c r="N44">
        <f t="shared" si="2"/>
        <v>0</v>
      </c>
      <c r="O44">
        <f t="shared" si="3"/>
        <v>0</v>
      </c>
      <c r="AB44">
        <f t="shared" si="4"/>
        <v>0</v>
      </c>
      <c r="AC44">
        <f t="shared" si="5"/>
        <v>0</v>
      </c>
      <c r="AD44">
        <f t="shared" si="6"/>
        <v>0</v>
      </c>
      <c r="AE44">
        <f t="shared" si="7"/>
        <v>0</v>
      </c>
      <c r="AF44">
        <f t="shared" si="8"/>
        <v>0</v>
      </c>
      <c r="AG44">
        <f t="shared" si="9"/>
        <v>0</v>
      </c>
      <c r="AO44">
        <f t="shared" si="10"/>
        <v>7.3803932363091158E-4</v>
      </c>
      <c r="AQ44">
        <f t="shared" si="11"/>
        <v>0</v>
      </c>
      <c r="AS44">
        <f t="shared" si="12"/>
        <v>7.9832190065658821E-4</v>
      </c>
      <c r="AU44">
        <f t="shared" si="13"/>
        <v>1</v>
      </c>
      <c r="AV44">
        <f t="shared" si="14"/>
        <v>7.9832190065658821E-4</v>
      </c>
    </row>
    <row r="45" spans="1:48">
      <c r="A45" t="s">
        <v>347</v>
      </c>
      <c r="B45" t="str">
        <f>VLOOKUP(A45,EEZ_carbon_flux_by_territory_bo!$B$4:$O$240,2,FALSE)</f>
        <v>GNQ</v>
      </c>
      <c r="C45" t="str">
        <f>VLOOKUP(A45,EEZ_carbon_flux_by_territory_bo!$C$4:$F$240,4,FALSE)</f>
        <v>NA</v>
      </c>
      <c r="D45">
        <f>SUMIF(EEZ_carbon_flux_by_territory_bo!B$4:B$240,A45,EEZ_carbon_flux_by_territory_bo!G$4:G$240)/10^12</f>
        <v>22.565946290199999</v>
      </c>
      <c r="E45">
        <f>SUMIF(EEZ_carbon_flux_by_territory_bo!B$4:B$240,A45,EEZ_carbon_flux_by_territory_bo!I$4:I$240)^0.5</f>
        <v>3.5742950431699998E-2</v>
      </c>
      <c r="F45">
        <f>SUMIF(EEZ_carbon_flux_by_territory_bo!B$4:B$240,A45,EEZ_carbon_flux_by_territory_bo!L$4:L$240)</f>
        <v>22.527778598853914</v>
      </c>
      <c r="G45">
        <f>SUMIF(EEZ_carbon_flux_by_territory_bo!B$4:B$240,A45,EEZ_carbon_flux_by_territory_bo!N$4:N$240)^0.5</f>
        <v>3.6097258767575892E-2</v>
      </c>
      <c r="H45">
        <f>SUMIF(EEZ_carbon_flux_by_territory_bo!C$4:C$240,A45,EEZ_carbon_flux_by_territory_bo!G$4:G$240)/10^12</f>
        <v>22.565946290199999</v>
      </c>
      <c r="I45">
        <f>SUMIF(EEZ_carbon_flux_by_territory_bo!C$4:C$240,A45,EEZ_carbon_flux_by_territory_bo!I$4:I$240)^0.5</f>
        <v>3.5742950431699998E-2</v>
      </c>
      <c r="J45">
        <f>SUMIF(EEZ_carbon_flux_by_territory_bo!C$4:C$240,A45,EEZ_carbon_flux_by_territory_bo!L$4:L$240)</f>
        <v>22.527778598853914</v>
      </c>
      <c r="K45">
        <f>SUMIF(EEZ_carbon_flux_by_territory_bo!C$4:C$240,A45,EEZ_carbon_flux_by_territory_bo!N$4:N$240)^0.5</f>
        <v>3.6097258767575892E-2</v>
      </c>
      <c r="L45">
        <f t="shared" si="0"/>
        <v>1.3030120905333346E-3</v>
      </c>
      <c r="M45">
        <f t="shared" si="1"/>
        <v>0</v>
      </c>
      <c r="N45">
        <f t="shared" si="2"/>
        <v>0</v>
      </c>
      <c r="O45">
        <f t="shared" si="3"/>
        <v>0</v>
      </c>
      <c r="AB45">
        <f t="shared" si="4"/>
        <v>0</v>
      </c>
      <c r="AC45">
        <f t="shared" si="5"/>
        <v>0</v>
      </c>
      <c r="AD45">
        <f t="shared" si="6"/>
        <v>0</v>
      </c>
      <c r="AE45">
        <f t="shared" si="7"/>
        <v>0</v>
      </c>
      <c r="AF45">
        <f t="shared" si="8"/>
        <v>0</v>
      </c>
      <c r="AG45">
        <f t="shared" si="9"/>
        <v>0</v>
      </c>
      <c r="AO45">
        <f t="shared" si="10"/>
        <v>1.2775585055629631E-3</v>
      </c>
      <c r="AQ45">
        <f t="shared" si="11"/>
        <v>0</v>
      </c>
      <c r="AS45">
        <f t="shared" si="12"/>
        <v>1.3030120905333346E-3</v>
      </c>
      <c r="AU45">
        <f t="shared" si="13"/>
        <v>1</v>
      </c>
      <c r="AV45">
        <f t="shared" si="14"/>
        <v>1.3030120905333346E-3</v>
      </c>
    </row>
    <row r="46" spans="1:48">
      <c r="A46" t="s">
        <v>348</v>
      </c>
      <c r="B46" t="str">
        <f>VLOOKUP(A46,EEZ_carbon_flux_by_territory_bo!$B$4:$O$240,2,FALSE)</f>
        <v>ERI</v>
      </c>
      <c r="C46" t="str">
        <f>VLOOKUP(A46,EEZ_carbon_flux_by_territory_bo!$C$4:$F$240,4,FALSE)</f>
        <v>NA</v>
      </c>
      <c r="D46">
        <f>SUMIF(EEZ_carbon_flux_by_territory_bo!B$4:B$240,A46,EEZ_carbon_flux_by_territory_bo!G$4:G$240)/10^12</f>
        <v>1.66414263292</v>
      </c>
      <c r="E46">
        <f>SUMIF(EEZ_carbon_flux_by_territory_bo!B$4:B$240,A46,EEZ_carbon_flux_by_territory_bo!I$4:I$240)^0.5</f>
        <v>3.1853703769199999E-2</v>
      </c>
      <c r="F46">
        <f>SUMIF(EEZ_carbon_flux_by_territory_bo!B$4:B$240,A46,EEZ_carbon_flux_by_territory_bo!L$4:L$240)</f>
        <v>1.6521103291193873</v>
      </c>
      <c r="G46">
        <f>SUMIF(EEZ_carbon_flux_by_territory_bo!B$4:B$240,A46,EEZ_carbon_flux_by_territory_bo!N$4:N$240)^0.5</f>
        <v>3.18825834538147E-2</v>
      </c>
      <c r="H46">
        <f>SUMIF(EEZ_carbon_flux_by_territory_bo!C$4:C$240,A46,EEZ_carbon_flux_by_territory_bo!G$4:G$240)/10^12</f>
        <v>1.66414263292</v>
      </c>
      <c r="I46">
        <f>SUMIF(EEZ_carbon_flux_by_territory_bo!C$4:C$240,A46,EEZ_carbon_flux_by_territory_bo!I$4:I$240)^0.5</f>
        <v>3.1853703769199999E-2</v>
      </c>
      <c r="J46">
        <f>SUMIF(EEZ_carbon_flux_by_territory_bo!C$4:C$240,A46,EEZ_carbon_flux_by_territory_bo!L$4:L$240)</f>
        <v>1.6521103291193873</v>
      </c>
      <c r="K46">
        <f>SUMIF(EEZ_carbon_flux_by_territory_bo!C$4:C$240,A46,EEZ_carbon_flux_by_territory_bo!N$4:N$240)^0.5</f>
        <v>3.18825834538147E-2</v>
      </c>
      <c r="L46">
        <f t="shared" si="0"/>
        <v>1.016499127689459E-3</v>
      </c>
      <c r="M46">
        <f t="shared" si="1"/>
        <v>0</v>
      </c>
      <c r="N46">
        <f t="shared" si="2"/>
        <v>0</v>
      </c>
      <c r="O46">
        <f t="shared" si="3"/>
        <v>0</v>
      </c>
      <c r="AB46">
        <f t="shared" si="4"/>
        <v>0</v>
      </c>
      <c r="AC46">
        <f t="shared" si="5"/>
        <v>0</v>
      </c>
      <c r="AD46">
        <f t="shared" si="6"/>
        <v>0</v>
      </c>
      <c r="AE46">
        <f t="shared" si="7"/>
        <v>0</v>
      </c>
      <c r="AF46">
        <f t="shared" si="8"/>
        <v>0</v>
      </c>
      <c r="AG46">
        <f t="shared" si="9"/>
        <v>0</v>
      </c>
      <c r="AO46">
        <f t="shared" si="10"/>
        <v>1.0146584438159463E-3</v>
      </c>
      <c r="AQ46">
        <f t="shared" si="11"/>
        <v>0</v>
      </c>
      <c r="AS46">
        <f t="shared" si="12"/>
        <v>1.016499127689459E-3</v>
      </c>
      <c r="AU46">
        <f t="shared" si="13"/>
        <v>1</v>
      </c>
      <c r="AV46">
        <f t="shared" si="14"/>
        <v>1.016499127689459E-3</v>
      </c>
    </row>
    <row r="47" spans="1:48">
      <c r="A47" t="s">
        <v>349</v>
      </c>
      <c r="B47" t="str">
        <f>VLOOKUP(A47,EEZ_carbon_flux_by_territory_bo!$B$4:$O$240,2,FALSE)</f>
        <v>EST</v>
      </c>
      <c r="C47" t="str">
        <f>VLOOKUP(A47,EEZ_carbon_flux_by_territory_bo!$C$4:$F$240,4,FALSE)</f>
        <v>EU</v>
      </c>
      <c r="D47">
        <f>SUMIF(EEZ_carbon_flux_by_territory_bo!B$4:B$240,A47,EEZ_carbon_flux_by_territory_bo!G$4:G$240)/10^12</f>
        <v>6.0742931965899999E-2</v>
      </c>
      <c r="E47">
        <f>SUMIF(EEZ_carbon_flux_by_territory_bo!B$4:B$240,A47,EEZ_carbon_flux_by_territory_bo!I$4:I$240)^0.5</f>
        <v>1.47031380042E-3</v>
      </c>
      <c r="F47">
        <f>SUMIF(EEZ_carbon_flux_by_territory_bo!B$4:B$240,A47,EEZ_carbon_flux_by_territory_bo!L$4:L$240)</f>
        <v>5.9688947865794907E-2</v>
      </c>
      <c r="G47">
        <f>SUMIF(EEZ_carbon_flux_by_territory_bo!B$4:B$240,A47,EEZ_carbon_flux_by_territory_bo!N$4:N$240)^0.5</f>
        <v>1.4737869506171472E-3</v>
      </c>
      <c r="H47">
        <f>SUMIF(EEZ_carbon_flux_by_territory_bo!C$4:C$240,A47,EEZ_carbon_flux_by_territory_bo!G$4:G$240)/10^12</f>
        <v>6.0742931965899999E-2</v>
      </c>
      <c r="I47">
        <f>SUMIF(EEZ_carbon_flux_by_territory_bo!C$4:C$240,A47,EEZ_carbon_flux_by_territory_bo!I$4:I$240)^0.5</f>
        <v>1.47031380042E-3</v>
      </c>
      <c r="J47">
        <f>SUMIF(EEZ_carbon_flux_by_territory_bo!C$4:C$240,A47,EEZ_carbon_flux_by_territory_bo!L$4:L$240)</f>
        <v>5.9688947865794907E-2</v>
      </c>
      <c r="K47">
        <f>SUMIF(EEZ_carbon_flux_by_territory_bo!C$4:C$240,A47,EEZ_carbon_flux_by_territory_bo!N$4:N$240)^0.5</f>
        <v>1.4737869506171472E-3</v>
      </c>
      <c r="L47">
        <f t="shared" si="0"/>
        <v>2.1720479758093897E-6</v>
      </c>
      <c r="M47">
        <f t="shared" si="1"/>
        <v>0</v>
      </c>
      <c r="N47">
        <f t="shared" si="2"/>
        <v>0</v>
      </c>
      <c r="O47">
        <f t="shared" si="3"/>
        <v>0</v>
      </c>
      <c r="AB47">
        <f t="shared" si="4"/>
        <v>0</v>
      </c>
      <c r="AC47">
        <f t="shared" si="5"/>
        <v>0</v>
      </c>
      <c r="AD47">
        <f t="shared" si="6"/>
        <v>0</v>
      </c>
      <c r="AE47">
        <f t="shared" si="7"/>
        <v>0</v>
      </c>
      <c r="AF47">
        <f t="shared" si="8"/>
        <v>0</v>
      </c>
      <c r="AG47">
        <f t="shared" si="9"/>
        <v>0</v>
      </c>
      <c r="AO47">
        <f t="shared" si="10"/>
        <v>2.1618226717055039E-6</v>
      </c>
      <c r="AQ47">
        <f t="shared" si="11"/>
        <v>0</v>
      </c>
      <c r="AS47">
        <f t="shared" si="12"/>
        <v>2.1720479758093897E-6</v>
      </c>
      <c r="AU47">
        <f t="shared" si="13"/>
        <v>1</v>
      </c>
      <c r="AV47">
        <f t="shared" si="14"/>
        <v>2.1720479758093897E-6</v>
      </c>
    </row>
    <row r="48" spans="1:48">
      <c r="A48" t="s">
        <v>358</v>
      </c>
      <c r="B48" t="str">
        <f>VLOOKUP(A48,EEZ_carbon_flux_by_territory_bo!$B$4:$O$240,2,FALSE)</f>
        <v>FJI</v>
      </c>
      <c r="C48" t="str">
        <f>VLOOKUP(A48,EEZ_carbon_flux_by_territory_bo!$C$4:$F$240,4,FALSE)</f>
        <v>NA</v>
      </c>
      <c r="D48">
        <f>SUMIF(EEZ_carbon_flux_by_territory_bo!B$4:B$240,A48,EEZ_carbon_flux_by_territory_bo!G$4:G$240)/10^12</f>
        <v>-88.399384146100005</v>
      </c>
      <c r="E48">
        <f>SUMIF(EEZ_carbon_flux_by_territory_bo!B$4:B$240,A48,EEZ_carbon_flux_by_territory_bo!I$4:I$240)^0.5</f>
        <v>2.7004692041299998E-2</v>
      </c>
      <c r="F48">
        <f>SUMIF(EEZ_carbon_flux_by_territory_bo!B$4:B$240,A48,EEZ_carbon_flux_by_territory_bo!L$4:L$240)</f>
        <v>-88.898426727897089</v>
      </c>
      <c r="G48">
        <f>SUMIF(EEZ_carbon_flux_by_territory_bo!B$4:B$240,A48,EEZ_carbon_flux_by_territory_bo!N$4:N$240)^0.5</f>
        <v>7.5975760251695154E-2</v>
      </c>
      <c r="H48">
        <f>SUMIF(EEZ_carbon_flux_by_territory_bo!C$4:C$240,A48,EEZ_carbon_flux_by_territory_bo!G$4:G$240)/10^12</f>
        <v>-88.399384146100005</v>
      </c>
      <c r="I48">
        <f>SUMIF(EEZ_carbon_flux_by_territory_bo!C$4:C$240,A48,EEZ_carbon_flux_by_territory_bo!I$4:I$240)^0.5</f>
        <v>2.7004692041299998E-2</v>
      </c>
      <c r="J48">
        <f>SUMIF(EEZ_carbon_flux_by_territory_bo!C$4:C$240,A48,EEZ_carbon_flux_by_territory_bo!L$4:L$240)</f>
        <v>-88.898426727897089</v>
      </c>
      <c r="K48">
        <f>SUMIF(EEZ_carbon_flux_by_territory_bo!C$4:C$240,A48,EEZ_carbon_flux_by_territory_bo!N$4:N$240)^0.5</f>
        <v>7.5975760251695154E-2</v>
      </c>
      <c r="L48">
        <f t="shared" si="0"/>
        <v>5.7723161458230615E-3</v>
      </c>
      <c r="M48">
        <f t="shared" si="1"/>
        <v>0</v>
      </c>
      <c r="N48">
        <f t="shared" si="2"/>
        <v>0</v>
      </c>
      <c r="O48">
        <f t="shared" si="3"/>
        <v>0</v>
      </c>
      <c r="AB48">
        <f t="shared" si="4"/>
        <v>1</v>
      </c>
      <c r="AC48">
        <f t="shared" si="5"/>
        <v>-88.898426727897089</v>
      </c>
      <c r="AD48">
        <f t="shared" si="6"/>
        <v>2.1316879919788548E-2</v>
      </c>
      <c r="AE48">
        <f t="shared" si="7"/>
        <v>-36.703435471279505</v>
      </c>
      <c r="AF48">
        <f t="shared" si="8"/>
        <v>5.8059607990554381E-2</v>
      </c>
      <c r="AG48">
        <f t="shared" si="9"/>
        <v>5.7723161458230615E-3</v>
      </c>
      <c r="AO48">
        <f t="shared" si="10"/>
        <v>7.2925339224545152E-4</v>
      </c>
      <c r="AQ48">
        <f t="shared" si="11"/>
        <v>0</v>
      </c>
      <c r="AS48">
        <f t="shared" si="12"/>
        <v>5.7723161458230615E-3</v>
      </c>
      <c r="AU48">
        <f t="shared" si="13"/>
        <v>0</v>
      </c>
      <c r="AV48">
        <f t="shared" si="14"/>
        <v>0</v>
      </c>
    </row>
    <row r="49" spans="1:48">
      <c r="A49" t="s">
        <v>359</v>
      </c>
      <c r="B49" t="str">
        <f>VLOOKUP(A49,EEZ_carbon_flux_by_territory_bo!$B$4:$O$240,2,FALSE)</f>
        <v>FIN</v>
      </c>
      <c r="C49" t="str">
        <f>VLOOKUP(A49,EEZ_carbon_flux_by_territory_bo!$C$4:$F$240,4,FALSE)</f>
        <v>EU</v>
      </c>
      <c r="D49">
        <f>SUMIF(EEZ_carbon_flux_by_territory_bo!B$4:B$240,A49,EEZ_carbon_flux_by_territory_bo!G$4:G$240)/10^12</f>
        <v>0.67273853861599997</v>
      </c>
      <c r="E49">
        <f>SUMIF(EEZ_carbon_flux_by_territory_bo!B$4:B$240,A49,EEZ_carbon_flux_by_territory_bo!I$4:I$240)^0.5</f>
        <v>7.0847273924799998E-3</v>
      </c>
      <c r="F49">
        <f>SUMIF(EEZ_carbon_flux_by_territory_bo!B$4:B$240,A49,EEZ_carbon_flux_by_territory_bo!L$4:L$240)</f>
        <v>0.63676245661591901</v>
      </c>
      <c r="G49">
        <f>SUMIF(EEZ_carbon_flux_by_territory_bo!B$4:B$240,A49,EEZ_carbon_flux_by_territory_bo!N$4:N$240)^0.5</f>
        <v>7.8807845738549532E-3</v>
      </c>
      <c r="H49">
        <f>SUMIF(EEZ_carbon_flux_by_territory_bo!C$4:C$240,A49,EEZ_carbon_flux_by_territory_bo!G$4:G$240)/10^12</f>
        <v>0.67273853861599997</v>
      </c>
      <c r="I49">
        <f>SUMIF(EEZ_carbon_flux_by_territory_bo!C$4:C$240,A49,EEZ_carbon_flux_by_territory_bo!I$4:I$240)^0.5</f>
        <v>7.0847273924799998E-3</v>
      </c>
      <c r="J49">
        <f>SUMIF(EEZ_carbon_flux_by_territory_bo!C$4:C$240,A49,EEZ_carbon_flux_by_territory_bo!L$4:L$240)</f>
        <v>0.63676245661591901</v>
      </c>
      <c r="K49">
        <f>SUMIF(EEZ_carbon_flux_by_territory_bo!C$4:C$240,A49,EEZ_carbon_flux_by_territory_bo!N$4:N$240)^0.5</f>
        <v>7.8807845738549532E-3</v>
      </c>
      <c r="L49">
        <f t="shared" si="0"/>
        <v>6.2106765499510193E-5</v>
      </c>
      <c r="M49">
        <f t="shared" si="1"/>
        <v>0</v>
      </c>
      <c r="N49">
        <f t="shared" si="2"/>
        <v>0</v>
      </c>
      <c r="O49">
        <f t="shared" si="3"/>
        <v>0</v>
      </c>
      <c r="AB49">
        <f t="shared" si="4"/>
        <v>0</v>
      </c>
      <c r="AC49">
        <f t="shared" si="5"/>
        <v>0</v>
      </c>
      <c r="AD49">
        <f t="shared" si="6"/>
        <v>0</v>
      </c>
      <c r="AE49">
        <f t="shared" si="7"/>
        <v>0</v>
      </c>
      <c r="AF49">
        <f t="shared" si="8"/>
        <v>0</v>
      </c>
      <c r="AG49">
        <f t="shared" si="9"/>
        <v>0</v>
      </c>
      <c r="AO49">
        <f t="shared" si="10"/>
        <v>5.0193362225756455E-5</v>
      </c>
      <c r="AQ49">
        <f t="shared" si="11"/>
        <v>0</v>
      </c>
      <c r="AS49">
        <f t="shared" si="12"/>
        <v>6.2106765499510193E-5</v>
      </c>
      <c r="AU49">
        <f t="shared" si="13"/>
        <v>1</v>
      </c>
      <c r="AV49">
        <f t="shared" si="14"/>
        <v>6.2106765499510193E-5</v>
      </c>
    </row>
    <row r="50" spans="1:48">
      <c r="A50" t="s">
        <v>365</v>
      </c>
      <c r="B50" t="str">
        <f>VLOOKUP(A50,EEZ_carbon_flux_by_territory_bo!$B$4:$O$240,2,FALSE)</f>
        <v>GAB</v>
      </c>
      <c r="C50" t="str">
        <f>VLOOKUP(A50,EEZ_carbon_flux_by_territory_bo!$C$4:$F$240,4,FALSE)</f>
        <v>NA</v>
      </c>
      <c r="D50">
        <f>SUMIF(EEZ_carbon_flux_by_territory_bo!B$4:B$240,A50,EEZ_carbon_flux_by_territory_bo!G$4:G$240)/10^12</f>
        <v>11.098704692</v>
      </c>
      <c r="E50">
        <f>SUMIF(EEZ_carbon_flux_by_territory_bo!B$4:B$240,A50,EEZ_carbon_flux_by_territory_bo!I$4:I$240)^0.5</f>
        <v>2.19682161024E-2</v>
      </c>
      <c r="F50">
        <f>SUMIF(EEZ_carbon_flux_by_territory_bo!B$4:B$240,A50,EEZ_carbon_flux_by_territory_bo!L$4:L$240)</f>
        <v>10.82216625222974</v>
      </c>
      <c r="G50">
        <f>SUMIF(EEZ_carbon_flux_by_territory_bo!B$4:B$240,A50,EEZ_carbon_flux_by_territory_bo!N$4:N$240)^0.5</f>
        <v>4.2647302857209503E-2</v>
      </c>
      <c r="H50">
        <f>SUMIF(EEZ_carbon_flux_by_territory_bo!C$4:C$240,A50,EEZ_carbon_flux_by_territory_bo!G$4:G$240)/10^12</f>
        <v>11.098704692</v>
      </c>
      <c r="I50">
        <f>SUMIF(EEZ_carbon_flux_by_territory_bo!C$4:C$240,A50,EEZ_carbon_flux_by_territory_bo!I$4:I$240)^0.5</f>
        <v>2.19682161024E-2</v>
      </c>
      <c r="J50">
        <f>SUMIF(EEZ_carbon_flux_by_territory_bo!C$4:C$240,A50,EEZ_carbon_flux_by_territory_bo!L$4:L$240)</f>
        <v>10.82216625222974</v>
      </c>
      <c r="K50">
        <f>SUMIF(EEZ_carbon_flux_by_territory_bo!C$4:C$240,A50,EEZ_carbon_flux_by_territory_bo!N$4:N$240)^0.5</f>
        <v>4.2647302857209503E-2</v>
      </c>
      <c r="L50">
        <f t="shared" si="0"/>
        <v>1.8187924409945498E-3</v>
      </c>
      <c r="M50">
        <f t="shared" si="1"/>
        <v>0</v>
      </c>
      <c r="N50">
        <f t="shared" si="2"/>
        <v>0</v>
      </c>
      <c r="O50">
        <f t="shared" si="3"/>
        <v>0</v>
      </c>
      <c r="AB50">
        <f t="shared" si="4"/>
        <v>0</v>
      </c>
      <c r="AC50">
        <f t="shared" si="5"/>
        <v>0</v>
      </c>
      <c r="AD50">
        <f t="shared" si="6"/>
        <v>0</v>
      </c>
      <c r="AE50">
        <f t="shared" si="7"/>
        <v>0</v>
      </c>
      <c r="AF50">
        <f t="shared" si="8"/>
        <v>0</v>
      </c>
      <c r="AG50">
        <f t="shared" si="9"/>
        <v>0</v>
      </c>
      <c r="AO50">
        <f t="shared" si="10"/>
        <v>4.8260251872174665E-4</v>
      </c>
      <c r="AQ50">
        <f t="shared" si="11"/>
        <v>0</v>
      </c>
      <c r="AS50">
        <f t="shared" si="12"/>
        <v>1.8187924409945498E-3</v>
      </c>
      <c r="AU50">
        <f t="shared" si="13"/>
        <v>1</v>
      </c>
      <c r="AV50">
        <f t="shared" si="14"/>
        <v>1.8187924409945498E-3</v>
      </c>
    </row>
    <row r="51" spans="1:48">
      <c r="A51" t="s">
        <v>366</v>
      </c>
      <c r="B51" t="str">
        <f>VLOOKUP(A51,EEZ_carbon_flux_by_territory_bo!$B$4:$O$240,2,FALSE)</f>
        <v>GMB</v>
      </c>
      <c r="C51" t="str">
        <f>VLOOKUP(A51,EEZ_carbon_flux_by_territory_bo!$C$4:$F$240,4,FALSE)</f>
        <v>NA</v>
      </c>
      <c r="D51">
        <f>SUMIF(EEZ_carbon_flux_by_territory_bo!B$4:B$240,A51,EEZ_carbon_flux_by_territory_bo!G$4:G$240)/10^12</f>
        <v>8.3000529213300006E-2</v>
      </c>
      <c r="E51">
        <f>SUMIF(EEZ_carbon_flux_by_territory_bo!B$4:B$240,A51,EEZ_carbon_flux_by_territory_bo!I$4:I$240)^0.5</f>
        <v>2.31056615606E-3</v>
      </c>
      <c r="F51">
        <f>SUMIF(EEZ_carbon_flux_by_territory_bo!B$4:B$240,A51,EEZ_carbon_flux_by_territory_bo!L$4:L$240)</f>
        <v>-3.531278896432799E-2</v>
      </c>
      <c r="G51">
        <f>SUMIF(EEZ_carbon_flux_by_territory_bo!B$4:B$240,A51,EEZ_carbon_flux_by_territory_bo!N$4:N$240)^0.5</f>
        <v>1.5808880078176938E-2</v>
      </c>
      <c r="H51">
        <f>SUMIF(EEZ_carbon_flux_by_territory_bo!C$4:C$240,A51,EEZ_carbon_flux_by_territory_bo!G$4:G$240)/10^12</f>
        <v>8.3000529213300006E-2</v>
      </c>
      <c r="I51">
        <f>SUMIF(EEZ_carbon_flux_by_territory_bo!C$4:C$240,A51,EEZ_carbon_flux_by_territory_bo!I$4:I$240)^0.5</f>
        <v>2.31056615606E-3</v>
      </c>
      <c r="J51">
        <f>SUMIF(EEZ_carbon_flux_by_territory_bo!C$4:C$240,A51,EEZ_carbon_flux_by_territory_bo!L$4:L$240)</f>
        <v>-3.531278896432799E-2</v>
      </c>
      <c r="K51">
        <f>SUMIF(EEZ_carbon_flux_by_territory_bo!C$4:C$240,A51,EEZ_carbon_flux_by_territory_bo!N$4:N$240)^0.5</f>
        <v>1.5808880078176938E-2</v>
      </c>
      <c r="L51">
        <f t="shared" si="0"/>
        <v>2.4992068932617968E-4</v>
      </c>
      <c r="M51">
        <f t="shared" si="1"/>
        <v>0</v>
      </c>
      <c r="N51">
        <f t="shared" si="2"/>
        <v>0</v>
      </c>
      <c r="O51">
        <f t="shared" si="3"/>
        <v>0</v>
      </c>
      <c r="AB51">
        <f t="shared" si="4"/>
        <v>1</v>
      </c>
      <c r="AC51">
        <f t="shared" si="5"/>
        <v>-3.531278896432799E-2</v>
      </c>
      <c r="AD51">
        <f t="shared" si="6"/>
        <v>8.4676243404113241E-6</v>
      </c>
      <c r="AE51">
        <f t="shared" si="7"/>
        <v>-1.4579568151754433E-2</v>
      </c>
      <c r="AF51">
        <f t="shared" si="8"/>
        <v>2.3062800544238125E-5</v>
      </c>
      <c r="AG51">
        <f t="shared" si="9"/>
        <v>2.4992068932617968E-4</v>
      </c>
      <c r="AO51">
        <f t="shared" si="10"/>
        <v>5.3387159615298843E-6</v>
      </c>
      <c r="AQ51">
        <f t="shared" si="11"/>
        <v>0</v>
      </c>
      <c r="AS51">
        <f t="shared" si="12"/>
        <v>2.4992068932617968E-4</v>
      </c>
      <c r="AU51">
        <f t="shared" si="13"/>
        <v>0</v>
      </c>
      <c r="AV51">
        <f t="shared" si="14"/>
        <v>0</v>
      </c>
    </row>
    <row r="52" spans="1:48">
      <c r="A52" t="s">
        <v>367</v>
      </c>
      <c r="B52" t="str">
        <f>VLOOKUP(A52,EEZ_carbon_flux_by_territory_bo!$B$4:$O$240,2,FALSE)</f>
        <v>GEO</v>
      </c>
      <c r="C52" t="str">
        <f>VLOOKUP(A52,EEZ_carbon_flux_by_territory_bo!$C$4:$F$240,4,FALSE)</f>
        <v>NA</v>
      </c>
      <c r="D52">
        <f>SUMIF(EEZ_carbon_flux_by_territory_bo!B$4:B$240,A52,EEZ_carbon_flux_by_territory_bo!G$4:G$240)/10^12</f>
        <v>-0.93819448350199997</v>
      </c>
      <c r="E52">
        <f>SUMIF(EEZ_carbon_flux_by_territory_bo!B$4:B$240,A52,EEZ_carbon_flux_by_territory_bo!I$4:I$240)^0.5</f>
        <v>1.7878454232400001E-2</v>
      </c>
      <c r="F52">
        <f>SUMIF(EEZ_carbon_flux_by_territory_bo!B$4:B$240,A52,EEZ_carbon_flux_by_territory_bo!L$4:L$240)</f>
        <v>-0.93819448350199997</v>
      </c>
      <c r="G52">
        <f>SUMIF(EEZ_carbon_flux_by_territory_bo!B$4:B$240,A52,EEZ_carbon_flux_by_territory_bo!N$4:N$240)^0.5</f>
        <v>1.7878454232400001E-2</v>
      </c>
      <c r="H52">
        <f>SUMIF(EEZ_carbon_flux_by_territory_bo!C$4:C$240,A52,EEZ_carbon_flux_by_territory_bo!G$4:G$240)/10^12</f>
        <v>-0.93819448350199997</v>
      </c>
      <c r="I52">
        <f>SUMIF(EEZ_carbon_flux_by_territory_bo!C$4:C$240,A52,EEZ_carbon_flux_by_territory_bo!I$4:I$240)^0.5</f>
        <v>1.7878454232400001E-2</v>
      </c>
      <c r="J52">
        <f>SUMIF(EEZ_carbon_flux_by_territory_bo!C$4:C$240,A52,EEZ_carbon_flux_by_territory_bo!L$4:L$240)</f>
        <v>-0.93819448350199997</v>
      </c>
      <c r="K52">
        <f>SUMIF(EEZ_carbon_flux_by_territory_bo!C$4:C$240,A52,EEZ_carbon_flux_by_territory_bo!N$4:N$240)^0.5</f>
        <v>1.7878454232400001E-2</v>
      </c>
      <c r="L52">
        <f t="shared" si="0"/>
        <v>3.1963912574002151E-4</v>
      </c>
      <c r="M52">
        <f t="shared" si="1"/>
        <v>0</v>
      </c>
      <c r="N52">
        <f t="shared" si="2"/>
        <v>0</v>
      </c>
      <c r="O52">
        <f t="shared" si="3"/>
        <v>0</v>
      </c>
      <c r="AB52">
        <f t="shared" si="4"/>
        <v>1</v>
      </c>
      <c r="AC52">
        <f t="shared" si="5"/>
        <v>-0.93819448350199997</v>
      </c>
      <c r="AD52">
        <f t="shared" si="6"/>
        <v>2.2496887607960554E-4</v>
      </c>
      <c r="AE52">
        <f t="shared" si="7"/>
        <v>-0.38735174459414901</v>
      </c>
      <c r="AF52">
        <f t="shared" si="8"/>
        <v>6.1273529730457234E-4</v>
      </c>
      <c r="AG52">
        <f t="shared" si="9"/>
        <v>3.1963912574002151E-4</v>
      </c>
      <c r="AO52">
        <f t="shared" si="10"/>
        <v>3.1963912574002151E-4</v>
      </c>
      <c r="AQ52">
        <f t="shared" si="11"/>
        <v>0</v>
      </c>
      <c r="AS52">
        <f t="shared" si="12"/>
        <v>3.1963912574002151E-4</v>
      </c>
      <c r="AU52">
        <f t="shared" si="13"/>
        <v>0</v>
      </c>
      <c r="AV52">
        <f t="shared" si="14"/>
        <v>0</v>
      </c>
    </row>
    <row r="53" spans="1:48">
      <c r="A53" t="s">
        <v>368</v>
      </c>
      <c r="B53" t="str">
        <f>VLOOKUP(A53,EEZ_carbon_flux_by_territory_bo!$B$4:$O$240,2,FALSE)</f>
        <v>DEU</v>
      </c>
      <c r="C53" t="str">
        <f>VLOOKUP(A53,EEZ_carbon_flux_by_territory_bo!$C$4:$F$240,4,FALSE)</f>
        <v>EU</v>
      </c>
      <c r="D53">
        <f>SUMIF(EEZ_carbon_flux_by_territory_bo!B$4:B$240,A53,EEZ_carbon_flux_by_territory_bo!G$4:G$240)/10^12</f>
        <v>-0.95563419010899997</v>
      </c>
      <c r="E53">
        <f>SUMIF(EEZ_carbon_flux_by_territory_bo!B$4:B$240,A53,EEZ_carbon_flux_by_territory_bo!I$4:I$240)^0.5</f>
        <v>8.5525554467100005E-3</v>
      </c>
      <c r="F53">
        <f>SUMIF(EEZ_carbon_flux_by_territory_bo!B$4:B$240,A53,EEZ_carbon_flux_by_territory_bo!L$4:L$240)</f>
        <v>-1.0661784255386719</v>
      </c>
      <c r="G53">
        <f>SUMIF(EEZ_carbon_flux_by_territory_bo!B$4:B$240,A53,EEZ_carbon_flux_by_territory_bo!N$4:N$240)^0.5</f>
        <v>1.5641979483643539E-2</v>
      </c>
      <c r="H53">
        <f>SUMIF(EEZ_carbon_flux_by_territory_bo!C$4:C$240,A53,EEZ_carbon_flux_by_territory_bo!G$4:G$240)/10^12</f>
        <v>-0.95563419010899997</v>
      </c>
      <c r="I53">
        <f>SUMIF(EEZ_carbon_flux_by_territory_bo!C$4:C$240,A53,EEZ_carbon_flux_by_territory_bo!I$4:I$240)^0.5</f>
        <v>8.5525554467100005E-3</v>
      </c>
      <c r="J53">
        <f>SUMIF(EEZ_carbon_flux_by_territory_bo!C$4:C$240,A53,EEZ_carbon_flux_by_territory_bo!L$4:L$240)</f>
        <v>-1.0661784255386719</v>
      </c>
      <c r="K53">
        <f>SUMIF(EEZ_carbon_flux_by_territory_bo!C$4:C$240,A53,EEZ_carbon_flux_by_territory_bo!N$4:N$240)^0.5</f>
        <v>1.5641979483643539E-2</v>
      </c>
      <c r="L53">
        <f t="shared" si="0"/>
        <v>2.446715221667254E-4</v>
      </c>
      <c r="M53">
        <f t="shared" si="1"/>
        <v>0</v>
      </c>
      <c r="N53">
        <f t="shared" si="2"/>
        <v>0</v>
      </c>
      <c r="O53">
        <f t="shared" si="3"/>
        <v>0</v>
      </c>
      <c r="AB53">
        <f t="shared" si="4"/>
        <v>1</v>
      </c>
      <c r="AC53">
        <f t="shared" si="5"/>
        <v>-1.0661784255386719</v>
      </c>
      <c r="AD53">
        <f t="shared" si="6"/>
        <v>2.5565803925689691E-4</v>
      </c>
      <c r="AE53">
        <f t="shared" si="7"/>
        <v>-0.44019239128276877</v>
      </c>
      <c r="AF53">
        <f t="shared" si="8"/>
        <v>6.9632167534564959E-4</v>
      </c>
      <c r="AG53">
        <f t="shared" si="9"/>
        <v>2.446715221667254E-4</v>
      </c>
      <c r="AO53">
        <f t="shared" si="10"/>
        <v>7.3146204669048901E-5</v>
      </c>
      <c r="AQ53">
        <f t="shared" si="11"/>
        <v>0</v>
      </c>
      <c r="AS53">
        <f t="shared" si="12"/>
        <v>2.446715221667254E-4</v>
      </c>
      <c r="AU53">
        <f t="shared" si="13"/>
        <v>0</v>
      </c>
      <c r="AV53">
        <f t="shared" si="14"/>
        <v>0</v>
      </c>
    </row>
    <row r="54" spans="1:48">
      <c r="A54" t="s">
        <v>369</v>
      </c>
      <c r="B54" t="str">
        <f>VLOOKUP(A54,EEZ_carbon_flux_by_territory_bo!$B$4:$O$240,2,FALSE)</f>
        <v>GHA</v>
      </c>
      <c r="C54" t="str">
        <f>VLOOKUP(A54,EEZ_carbon_flux_by_territory_bo!$C$4:$F$240,4,FALSE)</f>
        <v>NA</v>
      </c>
      <c r="D54">
        <f>SUMIF(EEZ_carbon_flux_by_territory_bo!B$4:B$240,A54,EEZ_carbon_flux_by_territory_bo!G$4:G$240)/10^12</f>
        <v>4.9377799628199996</v>
      </c>
      <c r="E54">
        <f>SUMIF(EEZ_carbon_flux_by_territory_bo!B$4:B$240,A54,EEZ_carbon_flux_by_territory_bo!I$4:I$240)^0.5</f>
        <v>9.0134580438500003E-3</v>
      </c>
      <c r="F54">
        <f>SUMIF(EEZ_carbon_flux_by_territory_bo!B$4:B$240,A54,EEZ_carbon_flux_by_territory_bo!L$4:L$240)</f>
        <v>4.4369785942581537</v>
      </c>
      <c r="G54">
        <f>SUMIF(EEZ_carbon_flux_by_territory_bo!B$4:B$240,A54,EEZ_carbon_flux_by_territory_bo!N$4:N$240)^0.5</f>
        <v>0.10426180310282725</v>
      </c>
      <c r="H54">
        <f>SUMIF(EEZ_carbon_flux_by_territory_bo!C$4:C$240,A54,EEZ_carbon_flux_by_territory_bo!G$4:G$240)/10^12</f>
        <v>4.9377799628199996</v>
      </c>
      <c r="I54">
        <f>SUMIF(EEZ_carbon_flux_by_territory_bo!C$4:C$240,A54,EEZ_carbon_flux_by_territory_bo!I$4:I$240)^0.5</f>
        <v>9.0134580438500003E-3</v>
      </c>
      <c r="J54">
        <f>SUMIF(EEZ_carbon_flux_by_territory_bo!C$4:C$240,A54,EEZ_carbon_flux_by_territory_bo!L$4:L$240)</f>
        <v>4.4369785942581537</v>
      </c>
      <c r="K54">
        <f>SUMIF(EEZ_carbon_flux_by_territory_bo!C$4:C$240,A54,EEZ_carbon_flux_by_territory_bo!N$4:N$240)^0.5</f>
        <v>0.10426180310282725</v>
      </c>
      <c r="L54">
        <f t="shared" si="0"/>
        <v>1.0870523586252717E-2</v>
      </c>
      <c r="M54">
        <f t="shared" si="1"/>
        <v>0</v>
      </c>
      <c r="N54">
        <f t="shared" si="2"/>
        <v>0</v>
      </c>
      <c r="O54">
        <f t="shared" si="3"/>
        <v>0</v>
      </c>
      <c r="AB54">
        <f t="shared" si="4"/>
        <v>0</v>
      </c>
      <c r="AC54">
        <f t="shared" si="5"/>
        <v>0</v>
      </c>
      <c r="AD54">
        <f t="shared" si="6"/>
        <v>0</v>
      </c>
      <c r="AE54">
        <f t="shared" si="7"/>
        <v>0</v>
      </c>
      <c r="AF54">
        <f t="shared" si="8"/>
        <v>0</v>
      </c>
      <c r="AG54">
        <f t="shared" si="9"/>
        <v>0</v>
      </c>
      <c r="AO54">
        <f t="shared" si="10"/>
        <v>8.124242590824428E-5</v>
      </c>
      <c r="AQ54">
        <f t="shared" si="11"/>
        <v>0</v>
      </c>
      <c r="AS54">
        <f t="shared" si="12"/>
        <v>1.0870523586252717E-2</v>
      </c>
      <c r="AU54">
        <f t="shared" si="13"/>
        <v>1</v>
      </c>
      <c r="AV54">
        <f t="shared" si="14"/>
        <v>1.0870523586252717E-2</v>
      </c>
    </row>
    <row r="55" spans="1:48">
      <c r="A55" t="s">
        <v>371</v>
      </c>
      <c r="B55" t="str">
        <f>VLOOKUP(A55,EEZ_carbon_flux_by_territory_bo!$B$4:$O$240,2,FALSE)</f>
        <v>GRC</v>
      </c>
      <c r="C55" t="str">
        <f>VLOOKUP(A55,EEZ_carbon_flux_by_territory_bo!$C$4:$F$240,4,FALSE)</f>
        <v>EU</v>
      </c>
      <c r="D55">
        <f>SUMIF(EEZ_carbon_flux_by_territory_bo!B$4:B$240,A55,EEZ_carbon_flux_by_territory_bo!G$4:G$240)/10^12</f>
        <v>13.0562258268</v>
      </c>
      <c r="E55">
        <f>SUMIF(EEZ_carbon_flux_by_territory_bo!B$4:B$240,A55,EEZ_carbon_flux_by_territory_bo!I$4:I$240)^0.5</f>
        <v>1.8366194723200002E-2</v>
      </c>
      <c r="F55">
        <f>SUMIF(EEZ_carbon_flux_by_territory_bo!B$4:B$240,A55,EEZ_carbon_flux_by_territory_bo!L$4:L$240)</f>
        <v>12.983505700346608</v>
      </c>
      <c r="G55">
        <f>SUMIF(EEZ_carbon_flux_by_territory_bo!B$4:B$240,A55,EEZ_carbon_flux_by_territory_bo!N$4:N$240)^0.5</f>
        <v>2.416270912456624E-2</v>
      </c>
      <c r="H55">
        <f>SUMIF(EEZ_carbon_flux_by_territory_bo!C$4:C$240,A55,EEZ_carbon_flux_by_territory_bo!G$4:G$240)/10^12</f>
        <v>13.0562258268</v>
      </c>
      <c r="I55">
        <f>SUMIF(EEZ_carbon_flux_by_territory_bo!C$4:C$240,A55,EEZ_carbon_flux_by_territory_bo!I$4:I$240)^0.5</f>
        <v>1.8366194723200002E-2</v>
      </c>
      <c r="J55">
        <f>SUMIF(EEZ_carbon_flux_by_territory_bo!C$4:C$240,A55,EEZ_carbon_flux_by_territory_bo!L$4:L$240)</f>
        <v>12.983505700346608</v>
      </c>
      <c r="K55">
        <f>SUMIF(EEZ_carbon_flux_by_territory_bo!C$4:C$240,A55,EEZ_carbon_flux_by_territory_bo!N$4:N$240)^0.5</f>
        <v>2.416270912456624E-2</v>
      </c>
      <c r="L55">
        <f t="shared" si="0"/>
        <v>5.8383651223839668E-4</v>
      </c>
      <c r="M55">
        <f t="shared" si="1"/>
        <v>0</v>
      </c>
      <c r="N55">
        <f t="shared" si="2"/>
        <v>0</v>
      </c>
      <c r="O55">
        <f t="shared" si="3"/>
        <v>0</v>
      </c>
      <c r="AB55">
        <f t="shared" si="4"/>
        <v>0</v>
      </c>
      <c r="AC55">
        <f t="shared" si="5"/>
        <v>0</v>
      </c>
      <c r="AD55">
        <f t="shared" si="6"/>
        <v>0</v>
      </c>
      <c r="AE55">
        <f t="shared" si="7"/>
        <v>0</v>
      </c>
      <c r="AF55">
        <f t="shared" si="8"/>
        <v>0</v>
      </c>
      <c r="AG55">
        <f t="shared" si="9"/>
        <v>0</v>
      </c>
      <c r="AO55">
        <f t="shared" si="10"/>
        <v>3.3731710861049962E-4</v>
      </c>
      <c r="AQ55">
        <f t="shared" si="11"/>
        <v>0</v>
      </c>
      <c r="AS55">
        <f t="shared" si="12"/>
        <v>5.8383651223839668E-4</v>
      </c>
      <c r="AU55">
        <f t="shared" si="13"/>
        <v>1</v>
      </c>
      <c r="AV55">
        <f t="shared" si="14"/>
        <v>5.8383651223839668E-4</v>
      </c>
    </row>
    <row r="56" spans="1:48">
      <c r="A56" t="s">
        <v>376</v>
      </c>
      <c r="B56" t="str">
        <f>VLOOKUP(A56,EEZ_carbon_flux_by_territory_bo!$B$4:$O$240,2,FALSE)</f>
        <v>GTM</v>
      </c>
      <c r="C56" t="str">
        <f>VLOOKUP(A56,EEZ_carbon_flux_by_territory_bo!$C$4:$F$240,4,FALSE)</f>
        <v>NA</v>
      </c>
      <c r="D56">
        <f>SUMIF(EEZ_carbon_flux_by_territory_bo!B$4:B$240,A56,EEZ_carbon_flux_by_territory_bo!G$4:G$240)/10^12</f>
        <v>2.4713221862700001</v>
      </c>
      <c r="E56">
        <f>SUMIF(EEZ_carbon_flux_by_territory_bo!B$4:B$240,A56,EEZ_carbon_flux_by_territory_bo!I$4:I$240)^0.5</f>
        <v>1.38128535859E-2</v>
      </c>
      <c r="F56">
        <f>SUMIF(EEZ_carbon_flux_by_territory_bo!B$4:B$240,A56,EEZ_carbon_flux_by_territory_bo!L$4:L$240)</f>
        <v>2.4105362287999861</v>
      </c>
      <c r="G56">
        <f>SUMIF(EEZ_carbon_flux_by_territory_bo!B$4:B$240,A56,EEZ_carbon_flux_by_territory_bo!N$4:N$240)^0.5</f>
        <v>1.5979829491368516E-2</v>
      </c>
      <c r="H56">
        <f>SUMIF(EEZ_carbon_flux_by_territory_bo!C$4:C$240,A56,EEZ_carbon_flux_by_territory_bo!G$4:G$240)/10^12</f>
        <v>2.4713221862700001</v>
      </c>
      <c r="I56">
        <f>SUMIF(EEZ_carbon_flux_by_territory_bo!C$4:C$240,A56,EEZ_carbon_flux_by_territory_bo!I$4:I$240)^0.5</f>
        <v>1.38128535859E-2</v>
      </c>
      <c r="J56">
        <f>SUMIF(EEZ_carbon_flux_by_territory_bo!C$4:C$240,A56,EEZ_carbon_flux_by_territory_bo!L$4:L$240)</f>
        <v>2.4105362287999861</v>
      </c>
      <c r="K56">
        <f>SUMIF(EEZ_carbon_flux_by_territory_bo!C$4:C$240,A56,EEZ_carbon_flux_by_territory_bo!N$4:N$240)^0.5</f>
        <v>1.5979829491368516E-2</v>
      </c>
      <c r="L56">
        <f t="shared" si="0"/>
        <v>2.5535495057321097E-4</v>
      </c>
      <c r="M56">
        <f t="shared" si="1"/>
        <v>0</v>
      </c>
      <c r="N56">
        <f t="shared" si="2"/>
        <v>0</v>
      </c>
      <c r="O56">
        <f t="shared" si="3"/>
        <v>0</v>
      </c>
      <c r="AB56">
        <f t="shared" si="4"/>
        <v>0</v>
      </c>
      <c r="AC56">
        <f t="shared" si="5"/>
        <v>0</v>
      </c>
      <c r="AD56">
        <f t="shared" si="6"/>
        <v>0</v>
      </c>
      <c r="AE56">
        <f t="shared" si="7"/>
        <v>0</v>
      </c>
      <c r="AF56">
        <f t="shared" si="8"/>
        <v>0</v>
      </c>
      <c r="AG56">
        <f t="shared" si="9"/>
        <v>0</v>
      </c>
      <c r="AO56">
        <f t="shared" si="10"/>
        <v>1.907949241855105E-4</v>
      </c>
      <c r="AQ56">
        <f t="shared" si="11"/>
        <v>0</v>
      </c>
      <c r="AS56">
        <f t="shared" si="12"/>
        <v>2.5535495057321097E-4</v>
      </c>
      <c r="AU56">
        <f t="shared" si="13"/>
        <v>1</v>
      </c>
      <c r="AV56">
        <f t="shared" si="14"/>
        <v>2.5535495057321097E-4</v>
      </c>
    </row>
    <row r="57" spans="1:48">
      <c r="A57" t="s">
        <v>379</v>
      </c>
      <c r="B57" t="str">
        <f>VLOOKUP(A57,EEZ_carbon_flux_by_territory_bo!$B$4:$O$240,2,FALSE)</f>
        <v>GNB</v>
      </c>
      <c r="C57" t="str">
        <f>VLOOKUP(A57,EEZ_carbon_flux_by_territory_bo!$C$4:$F$240,4,FALSE)</f>
        <v>NA</v>
      </c>
      <c r="D57">
        <f>SUMIF(EEZ_carbon_flux_by_territory_bo!B$4:B$240,A57,EEZ_carbon_flux_by_territory_bo!G$4:G$240)/10^12</f>
        <v>1.37180676105</v>
      </c>
      <c r="E57">
        <f>SUMIF(EEZ_carbon_flux_by_territory_bo!B$4:B$240,A57,EEZ_carbon_flux_by_territory_bo!I$4:I$240)^0.5</f>
        <v>4.4587206914599997E-3</v>
      </c>
      <c r="F57">
        <f>SUMIF(EEZ_carbon_flux_by_territory_bo!B$4:B$240,A57,EEZ_carbon_flux_by_territory_bo!L$4:L$240)</f>
        <v>-1.8134663120004804</v>
      </c>
      <c r="G57">
        <f>SUMIF(EEZ_carbon_flux_by_territory_bo!B$4:B$240,A57,EEZ_carbon_flux_by_territory_bo!N$4:N$240)^0.5</f>
        <v>0.58847275476541383</v>
      </c>
      <c r="H57">
        <f>SUMIF(EEZ_carbon_flux_by_territory_bo!C$4:C$240,A57,EEZ_carbon_flux_by_territory_bo!G$4:G$240)/10^12</f>
        <v>1.37180676105</v>
      </c>
      <c r="I57">
        <f>SUMIF(EEZ_carbon_flux_by_territory_bo!C$4:C$240,A57,EEZ_carbon_flux_by_territory_bo!I$4:I$240)^0.5</f>
        <v>4.4587206914599997E-3</v>
      </c>
      <c r="J57">
        <f>SUMIF(EEZ_carbon_flux_by_territory_bo!C$4:C$240,A57,EEZ_carbon_flux_by_territory_bo!L$4:L$240)</f>
        <v>-1.8134663120004804</v>
      </c>
      <c r="K57">
        <f>SUMIF(EEZ_carbon_flux_by_territory_bo!C$4:C$240,A57,EEZ_carbon_flux_by_territory_bo!N$4:N$240)^0.5</f>
        <v>0.58847275476541383</v>
      </c>
      <c r="L57">
        <f t="shared" si="0"/>
        <v>0.34630018310119487</v>
      </c>
      <c r="M57">
        <f t="shared" si="1"/>
        <v>0</v>
      </c>
      <c r="N57">
        <f t="shared" si="2"/>
        <v>0</v>
      </c>
      <c r="O57">
        <f t="shared" si="3"/>
        <v>0</v>
      </c>
      <c r="AB57">
        <f t="shared" si="4"/>
        <v>1</v>
      </c>
      <c r="AC57">
        <f t="shared" si="5"/>
        <v>-1.8134663120004804</v>
      </c>
      <c r="AD57">
        <f t="shared" si="6"/>
        <v>4.3484958096974959E-4</v>
      </c>
      <c r="AE57">
        <f t="shared" si="7"/>
        <v>-0.74872465364970986</v>
      </c>
      <c r="AF57">
        <f t="shared" si="8"/>
        <v>1.1843757764251146E-3</v>
      </c>
      <c r="AG57">
        <f t="shared" si="9"/>
        <v>0.34630018310119487</v>
      </c>
      <c r="AO57">
        <f t="shared" si="10"/>
        <v>1.9880190204453539E-5</v>
      </c>
      <c r="AQ57">
        <f t="shared" si="11"/>
        <v>0</v>
      </c>
      <c r="AS57">
        <f t="shared" si="12"/>
        <v>0.34630018310119487</v>
      </c>
      <c r="AU57">
        <f t="shared" si="13"/>
        <v>0</v>
      </c>
      <c r="AV57">
        <f t="shared" si="14"/>
        <v>0</v>
      </c>
    </row>
    <row r="58" spans="1:48">
      <c r="A58" t="s">
        <v>378</v>
      </c>
      <c r="B58" t="str">
        <f>VLOOKUP(A58,EEZ_carbon_flux_by_territory_bo!$B$4:$O$240,2,FALSE)</f>
        <v>GIN</v>
      </c>
      <c r="C58" t="str">
        <f>VLOOKUP(A58,EEZ_carbon_flux_by_territory_bo!$C$4:$F$240,4,FALSE)</f>
        <v>NA</v>
      </c>
      <c r="D58">
        <f>SUMIF(EEZ_carbon_flux_by_territory_bo!B$4:B$240,A58,EEZ_carbon_flux_by_territory_bo!G$4:G$240)/10^12</f>
        <v>1.5786361877199999</v>
      </c>
      <c r="E58">
        <f>SUMIF(EEZ_carbon_flux_by_territory_bo!B$4:B$240,A58,EEZ_carbon_flux_by_territory_bo!I$4:I$240)^0.5</f>
        <v>6.3353442751700002E-3</v>
      </c>
      <c r="F58">
        <f>SUMIF(EEZ_carbon_flux_by_territory_bo!B$4:B$240,A58,EEZ_carbon_flux_by_territory_bo!L$4:L$240)</f>
        <v>-1.1087107206417</v>
      </c>
      <c r="G58">
        <f>SUMIF(EEZ_carbon_flux_by_territory_bo!B$4:B$240,A58,EEZ_carbon_flux_by_territory_bo!N$4:N$240)^0.5</f>
        <v>0.49335238470924009</v>
      </c>
      <c r="H58">
        <f>SUMIF(EEZ_carbon_flux_by_territory_bo!C$4:C$240,A58,EEZ_carbon_flux_by_territory_bo!G$4:G$240)/10^12</f>
        <v>1.5786361877199999</v>
      </c>
      <c r="I58">
        <f>SUMIF(EEZ_carbon_flux_by_territory_bo!C$4:C$240,A58,EEZ_carbon_flux_by_territory_bo!I$4:I$240)^0.5</f>
        <v>6.3353442751700002E-3</v>
      </c>
      <c r="J58">
        <f>SUMIF(EEZ_carbon_flux_by_territory_bo!C$4:C$240,A58,EEZ_carbon_flux_by_territory_bo!L$4:L$240)</f>
        <v>-1.1087107206417</v>
      </c>
      <c r="K58">
        <f>SUMIF(EEZ_carbon_flux_by_territory_bo!C$4:C$240,A58,EEZ_carbon_flux_by_territory_bo!N$4:N$240)^0.5</f>
        <v>0.49335238470924009</v>
      </c>
      <c r="L58">
        <f t="shared" si="0"/>
        <v>0.24339657549829402</v>
      </c>
      <c r="M58">
        <f t="shared" si="1"/>
        <v>0</v>
      </c>
      <c r="N58">
        <f t="shared" si="2"/>
        <v>0</v>
      </c>
      <c r="O58">
        <f t="shared" si="3"/>
        <v>0</v>
      </c>
      <c r="AB58">
        <f t="shared" si="4"/>
        <v>1</v>
      </c>
      <c r="AC58">
        <f t="shared" si="5"/>
        <v>-1.1087107206417</v>
      </c>
      <c r="AD58">
        <f t="shared" si="6"/>
        <v>2.6585682297890109E-4</v>
      </c>
      <c r="AE58">
        <f t="shared" si="7"/>
        <v>-0.45775267222607063</v>
      </c>
      <c r="AF58">
        <f t="shared" si="8"/>
        <v>7.2409953904371946E-4</v>
      </c>
      <c r="AG58">
        <f t="shared" si="9"/>
        <v>0.24339657549829402</v>
      </c>
      <c r="AO58">
        <f t="shared" si="10"/>
        <v>4.0136587084929292E-5</v>
      </c>
      <c r="AQ58">
        <f t="shared" si="11"/>
        <v>0</v>
      </c>
      <c r="AS58">
        <f t="shared" si="12"/>
        <v>0.24339657549829402</v>
      </c>
      <c r="AU58">
        <f t="shared" si="13"/>
        <v>0</v>
      </c>
      <c r="AV58">
        <f t="shared" si="14"/>
        <v>0</v>
      </c>
    </row>
    <row r="59" spans="1:48">
      <c r="A59" t="s">
        <v>380</v>
      </c>
      <c r="B59" t="str">
        <f>VLOOKUP(A59,EEZ_carbon_flux_by_territory_bo!$B$4:$O$240,2,FALSE)</f>
        <v>GUY</v>
      </c>
      <c r="C59" t="str">
        <f>VLOOKUP(A59,EEZ_carbon_flux_by_territory_bo!$C$4:$F$240,4,FALSE)</f>
        <v>NA</v>
      </c>
      <c r="D59">
        <f>SUMIF(EEZ_carbon_flux_by_territory_bo!B$4:B$240,A59,EEZ_carbon_flux_by_territory_bo!G$4:G$240)/10^12</f>
        <v>9.7132859275500003</v>
      </c>
      <c r="E59">
        <f>SUMIF(EEZ_carbon_flux_by_territory_bo!B$4:B$240,A59,EEZ_carbon_flux_by_territory_bo!I$4:I$240)^0.5</f>
        <v>2.30536887253E-2</v>
      </c>
      <c r="F59">
        <f>SUMIF(EEZ_carbon_flux_by_territory_bo!B$4:B$240,A59,EEZ_carbon_flux_by_territory_bo!L$4:L$240)</f>
        <v>9.6744972722534524</v>
      </c>
      <c r="G59">
        <f>SUMIF(EEZ_carbon_flux_by_territory_bo!B$4:B$240,A59,EEZ_carbon_flux_by_territory_bo!N$4:N$240)^0.5</f>
        <v>2.3616966640608566E-2</v>
      </c>
      <c r="H59">
        <f>SUMIF(EEZ_carbon_flux_by_territory_bo!C$4:C$240,A59,EEZ_carbon_flux_by_territory_bo!G$4:G$240)/10^12</f>
        <v>9.7132859275500003</v>
      </c>
      <c r="I59">
        <f>SUMIF(EEZ_carbon_flux_by_territory_bo!C$4:C$240,A59,EEZ_carbon_flux_by_territory_bo!I$4:I$240)^0.5</f>
        <v>2.30536887253E-2</v>
      </c>
      <c r="J59">
        <f>SUMIF(EEZ_carbon_flux_by_territory_bo!C$4:C$240,A59,EEZ_carbon_flux_by_territory_bo!L$4:L$240)</f>
        <v>9.6744972722534524</v>
      </c>
      <c r="K59">
        <f>SUMIF(EEZ_carbon_flux_by_territory_bo!C$4:C$240,A59,EEZ_carbon_flux_by_territory_bo!N$4:N$240)^0.5</f>
        <v>2.3616966640608566E-2</v>
      </c>
      <c r="L59">
        <f t="shared" si="0"/>
        <v>5.5776111330361783E-4</v>
      </c>
      <c r="M59">
        <f t="shared" si="1"/>
        <v>0</v>
      </c>
      <c r="N59">
        <f t="shared" si="2"/>
        <v>0</v>
      </c>
      <c r="O59">
        <f t="shared" si="3"/>
        <v>0</v>
      </c>
      <c r="AB59">
        <f t="shared" si="4"/>
        <v>0</v>
      </c>
      <c r="AC59">
        <f t="shared" si="5"/>
        <v>0</v>
      </c>
      <c r="AD59">
        <f t="shared" si="6"/>
        <v>0</v>
      </c>
      <c r="AE59">
        <f t="shared" si="7"/>
        <v>0</v>
      </c>
      <c r="AF59">
        <f t="shared" si="8"/>
        <v>0</v>
      </c>
      <c r="AG59">
        <f t="shared" si="9"/>
        <v>0</v>
      </c>
      <c r="AO59">
        <f t="shared" si="10"/>
        <v>5.3147256384302431E-4</v>
      </c>
      <c r="AQ59">
        <f t="shared" si="11"/>
        <v>0</v>
      </c>
      <c r="AS59">
        <f t="shared" si="12"/>
        <v>5.5776111330361783E-4</v>
      </c>
      <c r="AU59">
        <f t="shared" si="13"/>
        <v>1</v>
      </c>
      <c r="AV59">
        <f t="shared" si="14"/>
        <v>5.5776111330361783E-4</v>
      </c>
    </row>
    <row r="60" spans="1:48">
      <c r="A60" t="s">
        <v>381</v>
      </c>
      <c r="B60" t="str">
        <f>VLOOKUP(A60,EEZ_carbon_flux_by_territory_bo!$B$4:$O$240,2,FALSE)</f>
        <v>HTI</v>
      </c>
      <c r="C60" t="str">
        <f>VLOOKUP(A60,EEZ_carbon_flux_by_territory_bo!$C$4:$F$240,4,FALSE)</f>
        <v>NA</v>
      </c>
      <c r="D60">
        <f>SUMIF(EEZ_carbon_flux_by_territory_bo!B$4:B$240,A60,EEZ_carbon_flux_by_territory_bo!G$4:G$240)/10^12</f>
        <v>7.7291464160199999</v>
      </c>
      <c r="E60">
        <f>SUMIF(EEZ_carbon_flux_by_territory_bo!B$4:B$240,A60,EEZ_carbon_flux_by_territory_bo!I$4:I$240)^0.5</f>
        <v>4.2866361890000003E-2</v>
      </c>
      <c r="F60">
        <f>SUMIF(EEZ_carbon_flux_by_territory_bo!B$4:B$240,A60,EEZ_carbon_flux_by_territory_bo!L$4:L$240)</f>
        <v>7.5710242957834861</v>
      </c>
      <c r="G60">
        <f>SUMIF(EEZ_carbon_flux_by_territory_bo!B$4:B$240,A60,EEZ_carbon_flux_by_territory_bo!N$4:N$240)^0.5</f>
        <v>5.1642244291732448E-2</v>
      </c>
      <c r="H60">
        <f>SUMIF(EEZ_carbon_flux_by_territory_bo!C$4:C$240,A60,EEZ_carbon_flux_by_territory_bo!G$4:G$240)/10^12</f>
        <v>7.7291464160199999</v>
      </c>
      <c r="I60">
        <f>SUMIF(EEZ_carbon_flux_by_territory_bo!C$4:C$240,A60,EEZ_carbon_flux_by_territory_bo!I$4:I$240)^0.5</f>
        <v>4.2866361890000003E-2</v>
      </c>
      <c r="J60">
        <f>SUMIF(EEZ_carbon_flux_by_territory_bo!C$4:C$240,A60,EEZ_carbon_flux_by_territory_bo!L$4:L$240)</f>
        <v>7.5710242957834861</v>
      </c>
      <c r="K60">
        <f>SUMIF(EEZ_carbon_flux_by_territory_bo!C$4:C$240,A60,EEZ_carbon_flux_by_territory_bo!N$4:N$240)^0.5</f>
        <v>5.1642244291732448E-2</v>
      </c>
      <c r="L60">
        <f t="shared" si="0"/>
        <v>2.6669213954869726E-3</v>
      </c>
      <c r="M60">
        <f t="shared" si="1"/>
        <v>0</v>
      </c>
      <c r="N60">
        <f t="shared" si="2"/>
        <v>0</v>
      </c>
      <c r="O60">
        <f t="shared" si="3"/>
        <v>0</v>
      </c>
      <c r="AB60">
        <f t="shared" si="4"/>
        <v>0</v>
      </c>
      <c r="AC60">
        <f t="shared" si="5"/>
        <v>0</v>
      </c>
      <c r="AD60">
        <f t="shared" si="6"/>
        <v>0</v>
      </c>
      <c r="AE60">
        <f t="shared" si="7"/>
        <v>0</v>
      </c>
      <c r="AF60">
        <f t="shared" si="8"/>
        <v>0</v>
      </c>
      <c r="AG60">
        <f t="shared" si="9"/>
        <v>0</v>
      </c>
      <c r="AO60">
        <f t="shared" si="10"/>
        <v>1.8375249816844446E-3</v>
      </c>
      <c r="AQ60">
        <f t="shared" si="11"/>
        <v>0</v>
      </c>
      <c r="AS60">
        <f t="shared" si="12"/>
        <v>2.6669213954869726E-3</v>
      </c>
      <c r="AU60">
        <f t="shared" si="13"/>
        <v>1</v>
      </c>
      <c r="AV60">
        <f t="shared" si="14"/>
        <v>2.6669213954869726E-3</v>
      </c>
    </row>
    <row r="61" spans="1:48">
      <c r="A61" t="s">
        <v>386</v>
      </c>
      <c r="B61" t="str">
        <f>VLOOKUP(A61,EEZ_carbon_flux_by_territory_bo!$B$4:$O$240,2,FALSE)</f>
        <v>HND</v>
      </c>
      <c r="C61" t="str">
        <f>VLOOKUP(A61,EEZ_carbon_flux_by_territory_bo!$C$4:$F$240,4,FALSE)</f>
        <v>NA</v>
      </c>
      <c r="D61">
        <f>SUMIF(EEZ_carbon_flux_by_territory_bo!B$4:B$240,A61,EEZ_carbon_flux_by_territory_bo!G$4:G$240)/10^12</f>
        <v>21.071993934599998</v>
      </c>
      <c r="E61">
        <f>SUMIF(EEZ_carbon_flux_by_territory_bo!B$4:B$240,A61,EEZ_carbon_flux_by_territory_bo!I$4:I$240)^0.5</f>
        <v>3.8090341538199998E-2</v>
      </c>
      <c r="F61">
        <f>SUMIF(EEZ_carbon_flux_by_territory_bo!B$4:B$240,A61,EEZ_carbon_flux_by_territory_bo!L$4:L$240)</f>
        <v>20.470958854067234</v>
      </c>
      <c r="G61">
        <f>SUMIF(EEZ_carbon_flux_by_territory_bo!B$4:B$240,A61,EEZ_carbon_flux_by_territory_bo!N$4:N$240)^0.5</f>
        <v>0.11247682409974312</v>
      </c>
      <c r="H61">
        <f>SUMIF(EEZ_carbon_flux_by_territory_bo!C$4:C$240,A61,EEZ_carbon_flux_by_territory_bo!G$4:G$240)/10^12</f>
        <v>21.071993934599998</v>
      </c>
      <c r="I61">
        <f>SUMIF(EEZ_carbon_flux_by_territory_bo!C$4:C$240,A61,EEZ_carbon_flux_by_territory_bo!I$4:I$240)^0.5</f>
        <v>3.8090341538199998E-2</v>
      </c>
      <c r="J61">
        <f>SUMIF(EEZ_carbon_flux_by_territory_bo!C$4:C$240,A61,EEZ_carbon_flux_by_territory_bo!L$4:L$240)</f>
        <v>20.470958854067234</v>
      </c>
      <c r="K61">
        <f>SUMIF(EEZ_carbon_flux_by_territory_bo!C$4:C$240,A61,EEZ_carbon_flux_by_territory_bo!N$4:N$240)^0.5</f>
        <v>0.11247682409974312</v>
      </c>
      <c r="L61">
        <f t="shared" si="0"/>
        <v>1.2651035959564554E-2</v>
      </c>
      <c r="M61">
        <f t="shared" si="1"/>
        <v>0</v>
      </c>
      <c r="N61">
        <f t="shared" si="2"/>
        <v>0</v>
      </c>
      <c r="O61">
        <f t="shared" si="3"/>
        <v>0</v>
      </c>
      <c r="AB61">
        <f t="shared" si="4"/>
        <v>0</v>
      </c>
      <c r="AC61">
        <f t="shared" si="5"/>
        <v>0</v>
      </c>
      <c r="AD61">
        <f t="shared" si="6"/>
        <v>0</v>
      </c>
      <c r="AE61">
        <f t="shared" si="7"/>
        <v>0</v>
      </c>
      <c r="AF61">
        <f t="shared" si="8"/>
        <v>0</v>
      </c>
      <c r="AG61">
        <f t="shared" si="9"/>
        <v>0</v>
      </c>
      <c r="AO61">
        <f t="shared" si="10"/>
        <v>1.4508741184967242E-3</v>
      </c>
      <c r="AQ61">
        <f t="shared" si="11"/>
        <v>0</v>
      </c>
      <c r="AS61">
        <f t="shared" si="12"/>
        <v>1.2651035959564554E-2</v>
      </c>
      <c r="AU61">
        <f t="shared" si="13"/>
        <v>1</v>
      </c>
      <c r="AV61">
        <f t="shared" si="14"/>
        <v>1.2651035959564554E-2</v>
      </c>
    </row>
    <row r="62" spans="1:48">
      <c r="A62" t="s">
        <v>391</v>
      </c>
      <c r="B62" t="str">
        <f>VLOOKUP(A62,EEZ_carbon_flux_by_territory_bo!$B$4:$O$240,2,FALSE)</f>
        <v>ISL</v>
      </c>
      <c r="C62" t="str">
        <f>VLOOKUP(A62,EEZ_carbon_flux_by_territory_bo!$C$4:$F$240,4,FALSE)</f>
        <v>EU</v>
      </c>
      <c r="D62">
        <f>SUMIF(EEZ_carbon_flux_by_territory_bo!B$4:B$240,A62,EEZ_carbon_flux_by_territory_bo!G$4:G$240)/10^12</f>
        <v>-43.082742922999998</v>
      </c>
      <c r="E62">
        <f>SUMIF(EEZ_carbon_flux_by_territory_bo!B$4:B$240,A62,EEZ_carbon_flux_by_territory_bo!I$4:I$240)^0.5</f>
        <v>3.0412449681900003E-2</v>
      </c>
      <c r="F62">
        <f>SUMIF(EEZ_carbon_flux_by_territory_bo!B$4:B$240,A62,EEZ_carbon_flux_by_territory_bo!L$4:L$240)</f>
        <v>-43.089836017612377</v>
      </c>
      <c r="G62">
        <f>SUMIF(EEZ_carbon_flux_by_territory_bo!B$4:B$240,A62,EEZ_carbon_flux_by_territory_bo!N$4:N$240)^0.5</f>
        <v>3.0420062472221485E-2</v>
      </c>
      <c r="H62">
        <f>SUMIF(EEZ_carbon_flux_by_territory_bo!C$4:C$240,A62,EEZ_carbon_flux_by_territory_bo!G$4:G$240)/10^12</f>
        <v>-43.082742922999998</v>
      </c>
      <c r="I62">
        <f>SUMIF(EEZ_carbon_flux_by_territory_bo!C$4:C$240,A62,EEZ_carbon_flux_by_territory_bo!I$4:I$240)^0.5</f>
        <v>3.0412449681900003E-2</v>
      </c>
      <c r="J62">
        <f>SUMIF(EEZ_carbon_flux_by_territory_bo!C$4:C$240,A62,EEZ_carbon_flux_by_territory_bo!L$4:L$240)</f>
        <v>-43.089836017612377</v>
      </c>
      <c r="K62">
        <f>SUMIF(EEZ_carbon_flux_by_territory_bo!C$4:C$240,A62,EEZ_carbon_flux_by_territory_bo!N$4:N$240)^0.5</f>
        <v>3.0420062472221485E-2</v>
      </c>
      <c r="L62">
        <f t="shared" si="0"/>
        <v>9.253802008138579E-4</v>
      </c>
      <c r="M62">
        <f t="shared" si="1"/>
        <v>0</v>
      </c>
      <c r="N62">
        <f t="shared" si="2"/>
        <v>0</v>
      </c>
      <c r="O62">
        <f t="shared" si="3"/>
        <v>0</v>
      </c>
      <c r="AB62">
        <f t="shared" si="4"/>
        <v>1</v>
      </c>
      <c r="AC62">
        <f t="shared" si="5"/>
        <v>-43.089836017612377</v>
      </c>
      <c r="AD62">
        <f t="shared" si="6"/>
        <v>1.0332475994905057E-2</v>
      </c>
      <c r="AE62">
        <f t="shared" si="7"/>
        <v>-17.790472497126309</v>
      </c>
      <c r="AF62">
        <f t="shared" si="8"/>
        <v>2.8141993954711533E-2</v>
      </c>
      <c r="AG62">
        <f t="shared" si="9"/>
        <v>9.253802008138579E-4</v>
      </c>
      <c r="AO62">
        <f t="shared" si="10"/>
        <v>9.2491709565409959E-4</v>
      </c>
      <c r="AQ62">
        <f t="shared" si="11"/>
        <v>0</v>
      </c>
      <c r="AS62">
        <f t="shared" si="12"/>
        <v>9.253802008138579E-4</v>
      </c>
      <c r="AU62">
        <f t="shared" si="13"/>
        <v>0</v>
      </c>
      <c r="AV62">
        <f t="shared" si="14"/>
        <v>0</v>
      </c>
    </row>
    <row r="63" spans="1:48">
      <c r="A63" t="s">
        <v>392</v>
      </c>
      <c r="B63" t="str">
        <f>VLOOKUP(A63,EEZ_carbon_flux_by_territory_bo!$B$4:$O$240,2,FALSE)</f>
        <v>IND</v>
      </c>
      <c r="C63" t="str">
        <f>VLOOKUP(A63,EEZ_carbon_flux_by_territory_bo!$C$4:$F$240,4,FALSE)</f>
        <v>NA</v>
      </c>
      <c r="D63">
        <f>SUMIF(EEZ_carbon_flux_by_territory_bo!B$4:B$240,A63,EEZ_carbon_flux_by_territory_bo!G$4:G$240)/10^12</f>
        <v>131.31240198</v>
      </c>
      <c r="E63">
        <f>SUMIF(EEZ_carbon_flux_by_territory_bo!B$4:B$240,A63,EEZ_carbon_flux_by_territory_bo!I$4:I$240)^0.5</f>
        <v>3.7164242138500003E-2</v>
      </c>
      <c r="F63">
        <f>SUMIF(EEZ_carbon_flux_by_territory_bo!B$4:B$240,A63,EEZ_carbon_flux_by_territory_bo!L$4:L$240)</f>
        <v>129.88339713219804</v>
      </c>
      <c r="G63">
        <f>SUMIF(EEZ_carbon_flux_by_territory_bo!B$4:B$240,A63,EEZ_carbon_flux_by_territory_bo!N$4:N$240)^0.5</f>
        <v>0.18871366573852452</v>
      </c>
      <c r="H63">
        <f>SUMIF(EEZ_carbon_flux_by_territory_bo!C$4:C$240,A63,EEZ_carbon_flux_by_territory_bo!G$4:G$240)/10^12</f>
        <v>137.06207799792</v>
      </c>
      <c r="I63">
        <f>SUMIF(EEZ_carbon_flux_by_territory_bo!C$4:C$240,A63,EEZ_carbon_flux_by_territory_bo!I$4:I$240)^0.5</f>
        <v>4.0594323218382071E-2</v>
      </c>
      <c r="J63">
        <f>SUMIF(EEZ_carbon_flux_by_territory_bo!C$4:C$240,A63,EEZ_carbon_flux_by_territory_bo!L$4:L$240)</f>
        <v>135.63307315011804</v>
      </c>
      <c r="K63">
        <f>SUMIF(EEZ_carbon_flux_by_territory_bo!C$4:C$240,A63,EEZ_carbon_flux_by_territory_bo!N$4:N$240)^0.5</f>
        <v>0.18941902180166853</v>
      </c>
      <c r="L63">
        <f t="shared" si="0"/>
        <v>3.5879565820300975E-2</v>
      </c>
      <c r="M63">
        <f t="shared" si="1"/>
        <v>5.7496760179199953</v>
      </c>
      <c r="N63">
        <f t="shared" si="2"/>
        <v>5.7496760179199953</v>
      </c>
      <c r="O63">
        <f t="shared" si="3"/>
        <v>1.633150892689984E-2</v>
      </c>
      <c r="AB63">
        <f t="shared" si="4"/>
        <v>0</v>
      </c>
      <c r="AC63">
        <f t="shared" si="5"/>
        <v>0</v>
      </c>
      <c r="AD63">
        <f t="shared" si="6"/>
        <v>0</v>
      </c>
      <c r="AE63">
        <f t="shared" si="7"/>
        <v>0</v>
      </c>
      <c r="AF63">
        <f t="shared" si="8"/>
        <v>0</v>
      </c>
      <c r="AG63">
        <f t="shared" si="9"/>
        <v>0</v>
      </c>
      <c r="AO63">
        <f t="shared" si="10"/>
        <v>1.6478990775584737E-3</v>
      </c>
      <c r="AQ63">
        <f t="shared" si="11"/>
        <v>2.6671818382940915E-4</v>
      </c>
      <c r="AS63">
        <f t="shared" si="12"/>
        <v>3.5612847636471566E-2</v>
      </c>
      <c r="AU63">
        <f t="shared" si="13"/>
        <v>1</v>
      </c>
      <c r="AV63">
        <f t="shared" si="14"/>
        <v>3.5879565820300975E-2</v>
      </c>
    </row>
    <row r="64" spans="1:48">
      <c r="A64" t="s">
        <v>393</v>
      </c>
      <c r="B64" t="str">
        <f>VLOOKUP(A64,EEZ_carbon_flux_by_territory_bo!$B$4:$O$240,2,FALSE)</f>
        <v>IDN</v>
      </c>
      <c r="C64" t="str">
        <f>VLOOKUP(A64,EEZ_carbon_flux_by_territory_bo!$C$4:$F$240,4,FALSE)</f>
        <v>NA</v>
      </c>
      <c r="D64">
        <f>SUMIF(EEZ_carbon_flux_by_territory_bo!B$4:B$240,A64,EEZ_carbon_flux_by_territory_bo!G$4:G$240)/10^12</f>
        <v>102.822010319</v>
      </c>
      <c r="E64">
        <f>SUMIF(EEZ_carbon_flux_by_territory_bo!B$4:B$240,A64,EEZ_carbon_flux_by_territory_bo!I$4:I$240)^0.5</f>
        <v>1.9714262745200002E-2</v>
      </c>
      <c r="F64">
        <f>SUMIF(EEZ_carbon_flux_by_territory_bo!B$4:B$240,A64,EEZ_carbon_flux_by_territory_bo!L$4:L$240)</f>
        <v>94.993539364329607</v>
      </c>
      <c r="G64">
        <f>SUMIF(EEZ_carbon_flux_by_territory_bo!B$4:B$240,A64,EEZ_carbon_flux_by_territory_bo!N$4:N$240)^0.5</f>
        <v>0.91719138329315764</v>
      </c>
      <c r="H64">
        <f>SUMIF(EEZ_carbon_flux_by_territory_bo!C$4:C$240,A64,EEZ_carbon_flux_by_territory_bo!G$4:G$240)/10^12</f>
        <v>102.822010319</v>
      </c>
      <c r="I64">
        <f>SUMIF(EEZ_carbon_flux_by_territory_bo!C$4:C$240,A64,EEZ_carbon_flux_by_territory_bo!I$4:I$240)^0.5</f>
        <v>1.9714262745200002E-2</v>
      </c>
      <c r="J64">
        <f>SUMIF(EEZ_carbon_flux_by_territory_bo!C$4:C$240,A64,EEZ_carbon_flux_by_territory_bo!L$4:L$240)</f>
        <v>94.993539364329607</v>
      </c>
      <c r="K64">
        <f>SUMIF(EEZ_carbon_flux_by_territory_bo!C$4:C$240,A64,EEZ_carbon_flux_by_territory_bo!N$4:N$240)^0.5</f>
        <v>0.91719138329315764</v>
      </c>
      <c r="L64">
        <f t="shared" si="0"/>
        <v>0.841240033587216</v>
      </c>
      <c r="M64">
        <f t="shared" si="1"/>
        <v>0</v>
      </c>
      <c r="N64">
        <f t="shared" si="2"/>
        <v>0</v>
      </c>
      <c r="O64">
        <f t="shared" si="3"/>
        <v>0</v>
      </c>
      <c r="AB64">
        <f t="shared" si="4"/>
        <v>0</v>
      </c>
      <c r="AC64">
        <f t="shared" si="5"/>
        <v>0</v>
      </c>
      <c r="AD64">
        <f t="shared" si="6"/>
        <v>0</v>
      </c>
      <c r="AE64">
        <f t="shared" si="7"/>
        <v>0</v>
      </c>
      <c r="AF64">
        <f t="shared" si="8"/>
        <v>0</v>
      </c>
      <c r="AG64">
        <f t="shared" si="9"/>
        <v>0</v>
      </c>
      <c r="AO64">
        <f t="shared" si="10"/>
        <v>3.8865215558678073E-4</v>
      </c>
      <c r="AQ64">
        <f t="shared" si="11"/>
        <v>0</v>
      </c>
      <c r="AS64">
        <f t="shared" si="12"/>
        <v>0.841240033587216</v>
      </c>
      <c r="AU64">
        <f t="shared" si="13"/>
        <v>1</v>
      </c>
      <c r="AV64">
        <f t="shared" si="14"/>
        <v>0.841240033587216</v>
      </c>
    </row>
    <row r="65" spans="1:48">
      <c r="A65" t="s">
        <v>395</v>
      </c>
      <c r="B65" t="str">
        <f>VLOOKUP(A65,EEZ_carbon_flux_by_territory_bo!$B$4:$O$240,2,FALSE)</f>
        <v>IRN</v>
      </c>
      <c r="C65" t="str">
        <f>VLOOKUP(A65,EEZ_carbon_flux_by_territory_bo!$C$4:$F$240,4,FALSE)</f>
        <v>NA</v>
      </c>
      <c r="D65">
        <f>SUMIF(EEZ_carbon_flux_by_territory_bo!B$4:B$240,A65,EEZ_carbon_flux_by_territory_bo!G$4:G$240)/10^12</f>
        <v>3.0224818986800002</v>
      </c>
      <c r="E65">
        <f>SUMIF(EEZ_carbon_flux_by_territory_bo!B$4:B$240,A65,EEZ_carbon_flux_by_territory_bo!I$4:I$240)^0.5</f>
        <v>1.2502901592399999E-2</v>
      </c>
      <c r="F65">
        <f>SUMIF(EEZ_carbon_flux_by_territory_bo!B$4:B$240,A65,EEZ_carbon_flux_by_territory_bo!L$4:L$240)</f>
        <v>2.5237050791632201</v>
      </c>
      <c r="G65">
        <f>SUMIF(EEZ_carbon_flux_by_territory_bo!B$4:B$240,A65,EEZ_carbon_flux_by_territory_bo!N$4:N$240)^0.5</f>
        <v>0.10393728644649398</v>
      </c>
      <c r="H65">
        <f>SUMIF(EEZ_carbon_flux_by_territory_bo!C$4:C$240,A65,EEZ_carbon_flux_by_territory_bo!G$4:G$240)/10^12</f>
        <v>3.0224818986800002</v>
      </c>
      <c r="I65">
        <f>SUMIF(EEZ_carbon_flux_by_territory_bo!C$4:C$240,A65,EEZ_carbon_flux_by_territory_bo!I$4:I$240)^0.5</f>
        <v>1.2502901592399999E-2</v>
      </c>
      <c r="J65">
        <f>SUMIF(EEZ_carbon_flux_by_territory_bo!C$4:C$240,A65,EEZ_carbon_flux_by_territory_bo!L$4:L$240)</f>
        <v>2.5237050791632201</v>
      </c>
      <c r="K65">
        <f>SUMIF(EEZ_carbon_flux_by_territory_bo!C$4:C$240,A65,EEZ_carbon_flux_by_territory_bo!N$4:N$240)^0.5</f>
        <v>0.10393728644649398</v>
      </c>
      <c r="L65">
        <f t="shared" si="0"/>
        <v>1.0802959513860542E-2</v>
      </c>
      <c r="M65">
        <f t="shared" si="1"/>
        <v>0</v>
      </c>
      <c r="N65">
        <f t="shared" si="2"/>
        <v>0</v>
      </c>
      <c r="O65">
        <f t="shared" si="3"/>
        <v>0</v>
      </c>
      <c r="AB65">
        <f t="shared" si="4"/>
        <v>0</v>
      </c>
      <c r="AC65">
        <f t="shared" si="5"/>
        <v>0</v>
      </c>
      <c r="AD65">
        <f t="shared" si="6"/>
        <v>0</v>
      </c>
      <c r="AE65">
        <f t="shared" si="7"/>
        <v>0</v>
      </c>
      <c r="AF65">
        <f t="shared" si="8"/>
        <v>0</v>
      </c>
      <c r="AG65">
        <f t="shared" si="9"/>
        <v>0</v>
      </c>
      <c r="AO65">
        <f t="shared" si="10"/>
        <v>1.5632254822923843E-4</v>
      </c>
      <c r="AQ65">
        <f t="shared" si="11"/>
        <v>0</v>
      </c>
      <c r="AS65">
        <f t="shared" si="12"/>
        <v>1.0802959513860542E-2</v>
      </c>
      <c r="AU65">
        <f t="shared" si="13"/>
        <v>1</v>
      </c>
      <c r="AV65">
        <f t="shared" si="14"/>
        <v>1.0802959513860542E-2</v>
      </c>
    </row>
    <row r="66" spans="1:48">
      <c r="A66" t="s">
        <v>396</v>
      </c>
      <c r="B66" t="str">
        <f>VLOOKUP(A66,EEZ_carbon_flux_by_territory_bo!$B$4:$O$240,2,FALSE)</f>
        <v>IRQ</v>
      </c>
      <c r="C66" t="str">
        <f>VLOOKUP(A66,EEZ_carbon_flux_by_territory_bo!$C$4:$F$240,4,FALSE)</f>
        <v>NA</v>
      </c>
      <c r="D66">
        <f>SUMIF(EEZ_carbon_flux_by_territory_bo!B$4:B$240,A66,EEZ_carbon_flux_by_territory_bo!G$4:G$240)/10^12</f>
        <v>1.62536126042E-2</v>
      </c>
      <c r="E66">
        <f>SUMIF(EEZ_carbon_flux_by_territory_bo!B$4:B$240,A66,EEZ_carbon_flux_by_territory_bo!I$4:I$240)^0.5</f>
        <v>8.1268063021199995E-3</v>
      </c>
      <c r="F66">
        <f>SUMIF(EEZ_carbon_flux_by_territory_bo!B$4:B$240,A66,EEZ_carbon_flux_by_territory_bo!L$4:L$240)</f>
        <v>3.0452853149616002E-3</v>
      </c>
      <c r="G66">
        <f>SUMIF(EEZ_carbon_flux_by_territory_bo!B$4:B$240,A66,EEZ_carbon_flux_by_territory_bo!N$4:N$240)^0.5</f>
        <v>8.6126495428652423E-3</v>
      </c>
      <c r="H66">
        <f>SUMIF(EEZ_carbon_flux_by_territory_bo!C$4:C$240,A66,EEZ_carbon_flux_by_territory_bo!G$4:G$240)/10^12</f>
        <v>1.62536126042E-2</v>
      </c>
      <c r="I66">
        <f>SUMIF(EEZ_carbon_flux_by_territory_bo!C$4:C$240,A66,EEZ_carbon_flux_by_territory_bo!I$4:I$240)^0.5</f>
        <v>8.1268063021199995E-3</v>
      </c>
      <c r="J66">
        <f>SUMIF(EEZ_carbon_flux_by_territory_bo!C$4:C$240,A66,EEZ_carbon_flux_by_territory_bo!L$4:L$240)</f>
        <v>3.0452853149616002E-3</v>
      </c>
      <c r="K66">
        <f>SUMIF(EEZ_carbon_flux_by_territory_bo!C$4:C$240,A66,EEZ_carbon_flux_by_territory_bo!N$4:N$240)^0.5</f>
        <v>8.6126495428652423E-3</v>
      </c>
      <c r="L66">
        <f t="shared" si="0"/>
        <v>7.4177732148216868E-5</v>
      </c>
      <c r="M66">
        <f t="shared" si="1"/>
        <v>0</v>
      </c>
      <c r="N66">
        <f t="shared" si="2"/>
        <v>0</v>
      </c>
      <c r="O66">
        <f t="shared" si="3"/>
        <v>0</v>
      </c>
      <c r="AB66">
        <f t="shared" si="4"/>
        <v>0</v>
      </c>
      <c r="AC66">
        <f t="shared" si="5"/>
        <v>0</v>
      </c>
      <c r="AD66">
        <f t="shared" si="6"/>
        <v>0</v>
      </c>
      <c r="AE66">
        <f t="shared" si="7"/>
        <v>0</v>
      </c>
      <c r="AF66">
        <f t="shared" si="8"/>
        <v>0</v>
      </c>
      <c r="AG66">
        <f t="shared" si="9"/>
        <v>0</v>
      </c>
      <c r="AO66">
        <f t="shared" si="10"/>
        <v>6.6044980672177341E-5</v>
      </c>
      <c r="AQ66">
        <f t="shared" si="11"/>
        <v>0</v>
      </c>
      <c r="AS66">
        <f t="shared" si="12"/>
        <v>7.4177732148216868E-5</v>
      </c>
      <c r="AU66">
        <f t="shared" si="13"/>
        <v>1</v>
      </c>
      <c r="AV66">
        <f t="shared" si="14"/>
        <v>7.4177732148216868E-5</v>
      </c>
    </row>
    <row r="67" spans="1:48">
      <c r="A67" t="s">
        <v>397</v>
      </c>
      <c r="B67" t="str">
        <f>VLOOKUP(A67,EEZ_carbon_flux_by_territory_bo!$B$4:$O$240,2,FALSE)</f>
        <v>IRL</v>
      </c>
      <c r="C67" t="str">
        <f>VLOOKUP(A67,EEZ_carbon_flux_by_territory_bo!$C$4:$F$240,4,FALSE)</f>
        <v>EU</v>
      </c>
      <c r="D67">
        <f>SUMIF(EEZ_carbon_flux_by_territory_bo!B$4:B$240,A67,EEZ_carbon_flux_by_territory_bo!G$4:G$240)/10^12</f>
        <v>-17.896500531800001</v>
      </c>
      <c r="E67">
        <f>SUMIF(EEZ_carbon_flux_by_territory_bo!B$4:B$240,A67,EEZ_carbon_flux_by_territory_bo!I$4:I$240)^0.5</f>
        <v>9.6667266147900006E-3</v>
      </c>
      <c r="F67">
        <f>SUMIF(EEZ_carbon_flux_by_territory_bo!B$4:B$240,A67,EEZ_carbon_flux_by_territory_bo!L$4:L$240)</f>
        <v>-17.923292491160602</v>
      </c>
      <c r="G67">
        <f>SUMIF(EEZ_carbon_flux_by_territory_bo!B$4:B$240,A67,EEZ_carbon_flux_by_territory_bo!N$4:N$240)^0.5</f>
        <v>1.0002639529235607E-2</v>
      </c>
      <c r="H67">
        <f>SUMIF(EEZ_carbon_flux_by_territory_bo!C$4:C$240,A67,EEZ_carbon_flux_by_territory_bo!G$4:G$240)/10^12</f>
        <v>-17.896500531800001</v>
      </c>
      <c r="I67">
        <f>SUMIF(EEZ_carbon_flux_by_territory_bo!C$4:C$240,A67,EEZ_carbon_flux_by_territory_bo!I$4:I$240)^0.5</f>
        <v>9.6667266147900006E-3</v>
      </c>
      <c r="J67">
        <f>SUMIF(EEZ_carbon_flux_by_territory_bo!C$4:C$240,A67,EEZ_carbon_flux_by_territory_bo!L$4:L$240)</f>
        <v>-17.923292491160602</v>
      </c>
      <c r="K67">
        <f>SUMIF(EEZ_carbon_flux_by_territory_bo!C$4:C$240,A67,EEZ_carbon_flux_by_territory_bo!N$4:N$240)^0.5</f>
        <v>1.0002639529235607E-2</v>
      </c>
      <c r="L67">
        <f t="shared" si="0"/>
        <v>1.0005279755182673E-4</v>
      </c>
      <c r="M67">
        <f t="shared" si="1"/>
        <v>0</v>
      </c>
      <c r="N67">
        <f t="shared" si="2"/>
        <v>0</v>
      </c>
      <c r="O67">
        <f t="shared" si="3"/>
        <v>0</v>
      </c>
      <c r="AB67">
        <f t="shared" si="4"/>
        <v>1</v>
      </c>
      <c r="AC67">
        <f t="shared" si="5"/>
        <v>-17.923292491160602</v>
      </c>
      <c r="AD67">
        <f t="shared" si="6"/>
        <v>4.2978114221387219E-3</v>
      </c>
      <c r="AE67">
        <f t="shared" si="7"/>
        <v>-7.399978082803842</v>
      </c>
      <c r="AF67">
        <f t="shared" si="8"/>
        <v>1.170571149838219E-2</v>
      </c>
      <c r="AG67">
        <f t="shared" si="9"/>
        <v>1.0005279755182673E-4</v>
      </c>
      <c r="AO67">
        <f t="shared" si="10"/>
        <v>9.3445603445089346E-5</v>
      </c>
      <c r="AQ67">
        <f t="shared" si="11"/>
        <v>0</v>
      </c>
      <c r="AS67">
        <f t="shared" si="12"/>
        <v>1.0005279755182673E-4</v>
      </c>
      <c r="AU67">
        <f t="shared" si="13"/>
        <v>0</v>
      </c>
      <c r="AV67">
        <f t="shared" si="14"/>
        <v>0</v>
      </c>
    </row>
    <row r="68" spans="1:48">
      <c r="A68" t="s">
        <v>400</v>
      </c>
      <c r="B68" t="str">
        <f>VLOOKUP(A68,EEZ_carbon_flux_by_territory_bo!$B$4:$O$240,2,FALSE)</f>
        <v>ISR</v>
      </c>
      <c r="C68" t="str">
        <f>VLOOKUP(A68,EEZ_carbon_flux_by_territory_bo!$C$4:$F$240,4,FALSE)</f>
        <v>NA</v>
      </c>
      <c r="D68">
        <f>SUMIF(EEZ_carbon_flux_by_territory_bo!B$4:B$240,A68,EEZ_carbon_flux_by_territory_bo!G$4:G$240)/10^12</f>
        <v>1.2714856615100001</v>
      </c>
      <c r="E68">
        <f>SUMIF(EEZ_carbon_flux_by_territory_bo!B$4:B$240,A68,EEZ_carbon_flux_by_territory_bo!I$4:I$240)^0.5</f>
        <v>1.4751782839799998E-2</v>
      </c>
      <c r="F68">
        <f>SUMIF(EEZ_carbon_flux_by_territory_bo!B$4:B$240,A68,EEZ_carbon_flux_by_territory_bo!L$4:L$240)</f>
        <v>1.2684143658358193</v>
      </c>
      <c r="G68">
        <f>SUMIF(EEZ_carbon_flux_by_territory_bo!B$4:B$240,A68,EEZ_carbon_flux_by_territory_bo!N$4:N$240)^0.5</f>
        <v>1.4766679584735997E-2</v>
      </c>
      <c r="H68">
        <f>SUMIF(EEZ_carbon_flux_by_territory_bo!C$4:C$240,A68,EEZ_carbon_flux_by_territory_bo!G$4:G$240)/10^12</f>
        <v>1.2714856615100001</v>
      </c>
      <c r="I68">
        <f>SUMIF(EEZ_carbon_flux_by_territory_bo!C$4:C$240,A68,EEZ_carbon_flux_by_territory_bo!I$4:I$240)^0.5</f>
        <v>1.4751782839799998E-2</v>
      </c>
      <c r="J68">
        <f>SUMIF(EEZ_carbon_flux_by_territory_bo!C$4:C$240,A68,EEZ_carbon_flux_by_territory_bo!L$4:L$240)</f>
        <v>1.2684143658358193</v>
      </c>
      <c r="K68">
        <f>SUMIF(EEZ_carbon_flux_by_territory_bo!C$4:C$240,A68,EEZ_carbon_flux_by_territory_bo!N$4:N$240)^0.5</f>
        <v>1.4766679584735997E-2</v>
      </c>
      <c r="L68">
        <f t="shared" si="0"/>
        <v>2.1805482595825887E-4</v>
      </c>
      <c r="M68">
        <f t="shared" si="1"/>
        <v>0</v>
      </c>
      <c r="N68">
        <f t="shared" si="2"/>
        <v>0</v>
      </c>
      <c r="O68">
        <f t="shared" si="3"/>
        <v>0</v>
      </c>
      <c r="AB68">
        <f t="shared" si="4"/>
        <v>0</v>
      </c>
      <c r="AC68">
        <f t="shared" si="5"/>
        <v>0</v>
      </c>
      <c r="AD68">
        <f t="shared" si="6"/>
        <v>0</v>
      </c>
      <c r="AE68">
        <f t="shared" si="7"/>
        <v>0</v>
      </c>
      <c r="AF68">
        <f t="shared" si="8"/>
        <v>0</v>
      </c>
      <c r="AG68">
        <f t="shared" si="9"/>
        <v>0</v>
      </c>
      <c r="AO68">
        <f t="shared" si="10"/>
        <v>2.176150969526177E-4</v>
      </c>
      <c r="AQ68">
        <f t="shared" si="11"/>
        <v>0</v>
      </c>
      <c r="AS68">
        <f t="shared" si="12"/>
        <v>2.1805482595825887E-4</v>
      </c>
      <c r="AU68">
        <f t="shared" si="13"/>
        <v>1</v>
      </c>
      <c r="AV68">
        <f t="shared" si="14"/>
        <v>2.1805482595825887E-4</v>
      </c>
    </row>
    <row r="69" spans="1:48">
      <c r="A69" t="s">
        <v>401</v>
      </c>
      <c r="B69" t="str">
        <f>VLOOKUP(A69,EEZ_carbon_flux_by_territory_bo!$B$4:$O$240,2,FALSE)</f>
        <v>ITA</v>
      </c>
      <c r="C69" t="str">
        <f>VLOOKUP(A69,EEZ_carbon_flux_by_territory_bo!$C$4:$F$240,4,FALSE)</f>
        <v>EU</v>
      </c>
      <c r="D69">
        <f>SUMIF(EEZ_carbon_flux_by_territory_bo!B$4:B$240,A69,EEZ_carbon_flux_by_territory_bo!G$4:G$240)/10^12</f>
        <v>1.42369924655</v>
      </c>
      <c r="E69">
        <f>SUMIF(EEZ_carbon_flux_by_territory_bo!B$4:B$240,A69,EEZ_carbon_flux_by_territory_bo!I$4:I$240)^0.5</f>
        <v>5.0440292691400004E-3</v>
      </c>
      <c r="F69">
        <f>SUMIF(EEZ_carbon_flux_by_territory_bo!B$4:B$240,A69,EEZ_carbon_flux_by_territory_bo!L$4:L$240)</f>
        <v>-0.10116604012814023</v>
      </c>
      <c r="G69">
        <f>SUMIF(EEZ_carbon_flux_by_territory_bo!B$4:B$240,A69,EEZ_carbon_flux_by_territory_bo!N$4:N$240)^0.5</f>
        <v>0.30377799542757122</v>
      </c>
      <c r="H69">
        <f>SUMIF(EEZ_carbon_flux_by_territory_bo!C$4:C$240,A69,EEZ_carbon_flux_by_territory_bo!G$4:G$240)/10^12</f>
        <v>1.42369924655</v>
      </c>
      <c r="I69">
        <f>SUMIF(EEZ_carbon_flux_by_territory_bo!C$4:C$240,A69,EEZ_carbon_flux_by_territory_bo!I$4:I$240)^0.5</f>
        <v>5.0440292691400004E-3</v>
      </c>
      <c r="J69">
        <f>SUMIF(EEZ_carbon_flux_by_territory_bo!C$4:C$240,A69,EEZ_carbon_flux_by_territory_bo!L$4:L$240)</f>
        <v>-0.10116604012814023</v>
      </c>
      <c r="K69">
        <f>SUMIF(EEZ_carbon_flux_by_territory_bo!C$4:C$240,A69,EEZ_carbon_flux_by_territory_bo!N$4:N$240)^0.5</f>
        <v>0.30377799542757122</v>
      </c>
      <c r="L69">
        <f t="shared" si="0"/>
        <v>9.228107050599349E-2</v>
      </c>
      <c r="M69">
        <f t="shared" si="1"/>
        <v>0</v>
      </c>
      <c r="N69">
        <f t="shared" si="2"/>
        <v>0</v>
      </c>
      <c r="O69">
        <f t="shared" si="3"/>
        <v>0</v>
      </c>
      <c r="AB69">
        <f t="shared" si="4"/>
        <v>1</v>
      </c>
      <c r="AC69">
        <f t="shared" si="5"/>
        <v>-0.10116604012814023</v>
      </c>
      <c r="AD69">
        <f t="shared" si="6"/>
        <v>2.4258520749449134E-5</v>
      </c>
      <c r="AE69">
        <f t="shared" si="7"/>
        <v>-4.1768357015961141E-2</v>
      </c>
      <c r="AF69">
        <f t="shared" si="8"/>
        <v>6.6071592580314026E-5</v>
      </c>
      <c r="AG69">
        <f t="shared" si="9"/>
        <v>9.228107050599349E-2</v>
      </c>
      <c r="AO69">
        <f t="shared" si="10"/>
        <v>2.5442231267941007E-5</v>
      </c>
      <c r="AQ69">
        <f t="shared" si="11"/>
        <v>0</v>
      </c>
      <c r="AS69">
        <f t="shared" si="12"/>
        <v>9.228107050599349E-2</v>
      </c>
      <c r="AU69">
        <f t="shared" si="13"/>
        <v>0</v>
      </c>
      <c r="AV69">
        <f t="shared" si="14"/>
        <v>0</v>
      </c>
    </row>
    <row r="70" spans="1:48">
      <c r="A70" t="s">
        <v>338</v>
      </c>
      <c r="B70" t="str">
        <f>VLOOKUP(A70,EEZ_carbon_flux_by_territory_bo!$B$4:$O$240,2,FALSE)</f>
        <v>CIV</v>
      </c>
      <c r="C70" t="str">
        <f>VLOOKUP(A70,EEZ_carbon_flux_by_territory_bo!$C$4:$F$240,4,FALSE)</f>
        <v>NA</v>
      </c>
      <c r="D70">
        <f>SUMIF(EEZ_carbon_flux_by_territory_bo!B$4:B$240,A70,EEZ_carbon_flux_by_territory_bo!G$4:G$240)/10^12</f>
        <v>7.85140422983</v>
      </c>
      <c r="E70">
        <f>SUMIF(EEZ_carbon_flux_by_territory_bo!B$4:B$240,A70,EEZ_carbon_flux_by_territory_bo!I$4:I$240)^0.5</f>
        <v>1.4931299056499999E-2</v>
      </c>
      <c r="F70">
        <f>SUMIF(EEZ_carbon_flux_by_territory_bo!B$4:B$240,A70,EEZ_carbon_flux_by_territory_bo!L$4:L$240)</f>
        <v>7.8438976007274288</v>
      </c>
      <c r="G70">
        <f>SUMIF(EEZ_carbon_flux_by_territory_bo!B$4:B$240,A70,EEZ_carbon_flux_by_territory_bo!N$4:N$240)^0.5</f>
        <v>1.4964232777956806E-2</v>
      </c>
      <c r="H70">
        <f>SUMIF(EEZ_carbon_flux_by_territory_bo!C$4:C$240,A70,EEZ_carbon_flux_by_territory_bo!G$4:G$240)/10^12</f>
        <v>7.85140422983</v>
      </c>
      <c r="I70">
        <f>SUMIF(EEZ_carbon_flux_by_territory_bo!C$4:C$240,A70,EEZ_carbon_flux_by_territory_bo!I$4:I$240)^0.5</f>
        <v>1.4931299056499999E-2</v>
      </c>
      <c r="J70">
        <f>SUMIF(EEZ_carbon_flux_by_territory_bo!C$4:C$240,A70,EEZ_carbon_flux_by_territory_bo!L$4:L$240)</f>
        <v>7.8438976007274288</v>
      </c>
      <c r="K70">
        <f>SUMIF(EEZ_carbon_flux_by_territory_bo!C$4:C$240,A70,EEZ_carbon_flux_by_territory_bo!N$4:N$240)^0.5</f>
        <v>1.4964232777956806E-2</v>
      </c>
      <c r="L70">
        <f t="shared" si="0"/>
        <v>2.2392826263287687E-4</v>
      </c>
      <c r="M70">
        <f t="shared" si="1"/>
        <v>0</v>
      </c>
      <c r="N70">
        <f t="shared" si="2"/>
        <v>0</v>
      </c>
      <c r="O70">
        <f t="shared" si="3"/>
        <v>0</v>
      </c>
      <c r="AB70">
        <f t="shared" si="4"/>
        <v>0</v>
      </c>
      <c r="AC70">
        <f t="shared" si="5"/>
        <v>0</v>
      </c>
      <c r="AD70">
        <f t="shared" si="6"/>
        <v>0</v>
      </c>
      <c r="AE70">
        <f t="shared" si="7"/>
        <v>0</v>
      </c>
      <c r="AF70">
        <f t="shared" si="8"/>
        <v>0</v>
      </c>
      <c r="AG70">
        <f t="shared" si="9"/>
        <v>0</v>
      </c>
      <c r="AO70">
        <f t="shared" si="10"/>
        <v>2.2294369151463778E-4</v>
      </c>
      <c r="AQ70">
        <f t="shared" si="11"/>
        <v>0</v>
      </c>
      <c r="AS70">
        <f t="shared" si="12"/>
        <v>2.2392826263287687E-4</v>
      </c>
      <c r="AU70">
        <f t="shared" si="13"/>
        <v>1</v>
      </c>
      <c r="AV70">
        <f t="shared" si="14"/>
        <v>2.2392826263287687E-4</v>
      </c>
    </row>
    <row r="71" spans="1:48">
      <c r="A71" t="s">
        <v>402</v>
      </c>
      <c r="B71" t="str">
        <f>VLOOKUP(A71,EEZ_carbon_flux_by_territory_bo!$B$4:$O$240,2,FALSE)</f>
        <v>JAM</v>
      </c>
      <c r="C71" t="str">
        <f>VLOOKUP(A71,EEZ_carbon_flux_by_territory_bo!$C$4:$F$240,4,FALSE)</f>
        <v>NA</v>
      </c>
      <c r="D71">
        <f>SUMIF(EEZ_carbon_flux_by_territory_bo!B$4:B$240,A71,EEZ_carbon_flux_by_territory_bo!G$4:G$240)/10^12</f>
        <v>30.8855201143</v>
      </c>
      <c r="E71">
        <f>SUMIF(EEZ_carbon_flux_by_territory_bo!B$4:B$240,A71,EEZ_carbon_flux_by_territory_bo!I$4:I$240)^0.5</f>
        <v>2.5474014755299999E-2</v>
      </c>
      <c r="F71">
        <f>SUMIF(EEZ_carbon_flux_by_territory_bo!B$4:B$240,A71,EEZ_carbon_flux_by_territory_bo!L$4:L$240)</f>
        <v>30.728720369849921</v>
      </c>
      <c r="G71">
        <f>SUMIF(EEZ_carbon_flux_by_territory_bo!B$4:B$240,A71,EEZ_carbon_flux_by_territory_bo!N$4:N$240)^0.5</f>
        <v>3.960782811686598E-2</v>
      </c>
      <c r="H71">
        <f>SUMIF(EEZ_carbon_flux_by_territory_bo!C$4:C$240,A71,EEZ_carbon_flux_by_territory_bo!G$4:G$240)/10^12</f>
        <v>30.8855201143</v>
      </c>
      <c r="I71">
        <f>SUMIF(EEZ_carbon_flux_by_territory_bo!C$4:C$240,A71,EEZ_carbon_flux_by_territory_bo!I$4:I$240)^0.5</f>
        <v>2.5474014755299999E-2</v>
      </c>
      <c r="J71">
        <f>SUMIF(EEZ_carbon_flux_by_territory_bo!C$4:C$240,A71,EEZ_carbon_flux_by_territory_bo!L$4:L$240)</f>
        <v>30.728720369849921</v>
      </c>
      <c r="K71">
        <f>SUMIF(EEZ_carbon_flux_by_territory_bo!C$4:C$240,A71,EEZ_carbon_flux_by_territory_bo!N$4:N$240)^0.5</f>
        <v>3.960782811686598E-2</v>
      </c>
      <c r="L71">
        <f t="shared" ref="L71:L134" si="15">K71^2</f>
        <v>1.5687800481351993E-3</v>
      </c>
      <c r="M71">
        <f t="shared" ref="M71:M134" si="16">H71-D71</f>
        <v>0</v>
      </c>
      <c r="N71">
        <f t="shared" ref="N71:N134" si="17">J71-F71</f>
        <v>0</v>
      </c>
      <c r="O71">
        <f t="shared" ref="O71:O134" si="18">(L71-G71^2)^0.5</f>
        <v>0</v>
      </c>
      <c r="AB71">
        <f t="shared" ref="AB71:AB134" si="19">IF(J71&lt;0,1,0)</f>
        <v>0</v>
      </c>
      <c r="AC71">
        <f t="shared" ref="AC71:AC134" si="20">AB71*J71</f>
        <v>0</v>
      </c>
      <c r="AD71">
        <f t="shared" ref="AD71:AD134" si="21">AC71/$AC$3</f>
        <v>0</v>
      </c>
      <c r="AE71">
        <f t="shared" ref="AE71:AE134" si="22">AD71*$J$1</f>
        <v>0</v>
      </c>
      <c r="AF71">
        <f t="shared" ref="AF71:AF134" si="23">AD71*$L$1</f>
        <v>0</v>
      </c>
      <c r="AG71">
        <f t="shared" ref="AG71:AG134" si="24">AB71*L71</f>
        <v>0</v>
      </c>
      <c r="AO71">
        <f t="shared" ref="AO71:AO134" si="25">I71^2</f>
        <v>6.4892542775324207E-4</v>
      </c>
      <c r="AQ71">
        <f t="shared" ref="AQ71:AQ134" si="26">O71^2</f>
        <v>0</v>
      </c>
      <c r="AS71">
        <f t="shared" ref="AS71:AS134" si="27">G71^2</f>
        <v>1.5687800481351993E-3</v>
      </c>
      <c r="AU71">
        <f t="shared" ref="AU71:AU134" si="28">1-AB71</f>
        <v>1</v>
      </c>
      <c r="AV71">
        <f t="shared" ref="AV71:AV134" si="29">AU71*L71</f>
        <v>1.5687800481351993E-3</v>
      </c>
    </row>
    <row r="72" spans="1:48">
      <c r="A72" t="s">
        <v>473</v>
      </c>
      <c r="B72" t="str">
        <f>VLOOKUP(A72,EEZ_carbon_flux_by_territory_bo!$B$4:$O$240,2,FALSE)</f>
        <v>NOR</v>
      </c>
      <c r="C72" t="str">
        <f>VLOOKUP(A72,EEZ_carbon_flux_by_territory_bo!$C$4:$F$240,4,FALSE)</f>
        <v>EU</v>
      </c>
      <c r="D72">
        <f>SUMIF(EEZ_carbon_flux_by_territory_bo!B$4:B$240,A72,EEZ_carbon_flux_by_territory_bo!G$4:G$240)/10^12</f>
        <v>-29.394717630199999</v>
      </c>
      <c r="E72">
        <f>SUMIF(EEZ_carbon_flux_by_territory_bo!B$4:B$240,A72,EEZ_carbon_flux_by_territory_bo!I$4:I$240)^0.5</f>
        <v>7.5375921078999998E-3</v>
      </c>
      <c r="F72">
        <f>SUMIF(EEZ_carbon_flux_by_territory_bo!B$4:B$240,A72,EEZ_carbon_flux_by_territory_bo!L$4:L$240)</f>
        <v>-29.404800111295366</v>
      </c>
      <c r="G72">
        <f>SUMIF(EEZ_carbon_flux_by_territory_bo!B$4:B$240,A72,EEZ_carbon_flux_by_territory_bo!N$4:N$240)^0.5</f>
        <v>7.8456475492307276E-3</v>
      </c>
      <c r="H72">
        <f>SUMIF(EEZ_carbon_flux_by_territory_bo!C$4:C$240,A72,EEZ_carbon_flux_by_territory_bo!G$4:G$240)/10^12</f>
        <v>-311.61988313680001</v>
      </c>
      <c r="I72">
        <f>SUMIF(EEZ_carbon_flux_by_territory_bo!C$4:C$240,A72,EEZ_carbon_flux_by_territory_bo!I$4:I$240)^0.5</f>
        <v>6.3295530279237164E-2</v>
      </c>
      <c r="J72">
        <f>SUMIF(EEZ_carbon_flux_by_territory_bo!C$4:C$240,A72,EEZ_carbon_flux_by_territory_bo!L$4:L$240)</f>
        <v>-311.62996561789538</v>
      </c>
      <c r="K72">
        <f>SUMIF(EEZ_carbon_flux_by_territory_bo!C$4:C$240,A72,EEZ_carbon_flux_by_territory_bo!N$4:N$240)^0.5</f>
        <v>6.3332953855094284E-2</v>
      </c>
      <c r="L72">
        <f t="shared" si="15"/>
        <v>4.0110630440115024E-3</v>
      </c>
      <c r="M72">
        <f t="shared" si="16"/>
        <v>-282.22516550660004</v>
      </c>
      <c r="N72">
        <f t="shared" si="17"/>
        <v>-282.22516550660004</v>
      </c>
      <c r="O72">
        <f t="shared" si="18"/>
        <v>6.2845118016793891E-2</v>
      </c>
      <c r="AB72">
        <f t="shared" si="19"/>
        <v>1</v>
      </c>
      <c r="AC72">
        <f t="shared" si="20"/>
        <v>-311.62996561789538</v>
      </c>
      <c r="AD72">
        <f t="shared" si="21"/>
        <v>7.4725490663828428E-2</v>
      </c>
      <c r="AE72">
        <f t="shared" si="22"/>
        <v>-128.66246068654178</v>
      </c>
      <c r="AF72">
        <f t="shared" si="23"/>
        <v>0.20352569002446891</v>
      </c>
      <c r="AG72">
        <f t="shared" si="24"/>
        <v>4.0110630440115024E-3</v>
      </c>
      <c r="AO72">
        <f t="shared" si="25"/>
        <v>4.0063241533298283E-3</v>
      </c>
      <c r="AQ72">
        <f t="shared" si="26"/>
        <v>3.9495088585447518E-3</v>
      </c>
      <c r="AS72">
        <f t="shared" si="27"/>
        <v>6.1554185466750126E-5</v>
      </c>
      <c r="AU72">
        <f t="shared" si="28"/>
        <v>0</v>
      </c>
      <c r="AV72">
        <f t="shared" si="29"/>
        <v>0</v>
      </c>
    </row>
    <row r="73" spans="1:48">
      <c r="A73" t="s">
        <v>403</v>
      </c>
      <c r="B73" t="str">
        <f>VLOOKUP(A73,EEZ_carbon_flux_by_territory_bo!$B$4:$O$240,2,FALSE)</f>
        <v>JPN</v>
      </c>
      <c r="C73" t="str">
        <f>VLOOKUP(A73,EEZ_carbon_flux_by_territory_bo!$C$4:$F$240,4,FALSE)</f>
        <v>NA</v>
      </c>
      <c r="D73">
        <f>SUMIF(EEZ_carbon_flux_by_territory_bo!B$4:B$240,A73,EEZ_carbon_flux_by_territory_bo!G$4:G$240)/10^12</f>
        <v>-254.21465186399999</v>
      </c>
      <c r="E73">
        <f>SUMIF(EEZ_carbon_flux_by_territory_bo!B$4:B$240,A73,EEZ_carbon_flux_by_territory_bo!I$4:I$240)^0.5</f>
        <v>2.9600998702400003E-2</v>
      </c>
      <c r="F73">
        <f>SUMIF(EEZ_carbon_flux_by_territory_bo!B$4:B$240,A73,EEZ_carbon_flux_by_territory_bo!L$4:L$240)</f>
        <v>-254.29991515204034</v>
      </c>
      <c r="G73">
        <f>SUMIF(EEZ_carbon_flux_by_territory_bo!B$4:B$240,A73,EEZ_carbon_flux_by_territory_bo!N$4:N$240)^0.5</f>
        <v>3.4662407331634594E-2</v>
      </c>
      <c r="H73">
        <f>SUMIF(EEZ_carbon_flux_by_territory_bo!C$4:C$240,A73,EEZ_carbon_flux_by_territory_bo!G$4:G$240)/10^12</f>
        <v>-261.23541036752999</v>
      </c>
      <c r="I73">
        <f>SUMIF(EEZ_carbon_flux_by_territory_bo!C$4:C$240,A73,EEZ_carbon_flux_by_territory_bo!I$4:I$240)^0.5</f>
        <v>3.6146792642907474E-2</v>
      </c>
      <c r="J73">
        <f>SUMIF(EEZ_carbon_flux_by_territory_bo!C$4:C$240,A73,EEZ_carbon_flux_by_territory_bo!L$4:L$240)</f>
        <v>-261.32067365557032</v>
      </c>
      <c r="K73">
        <f>SUMIF(EEZ_carbon_flux_by_territory_bo!C$4:C$240,A73,EEZ_carbon_flux_by_territory_bo!N$4:N$240)^0.5</f>
        <v>4.0396212399357673E-2</v>
      </c>
      <c r="L73">
        <f t="shared" si="15"/>
        <v>1.6318539762140186E-3</v>
      </c>
      <c r="M73">
        <f t="shared" si="16"/>
        <v>-7.0207585035300042</v>
      </c>
      <c r="N73">
        <f t="shared" si="17"/>
        <v>-7.0207585035299758</v>
      </c>
      <c r="O73">
        <f t="shared" si="18"/>
        <v>2.0745396939799994E-2</v>
      </c>
      <c r="AB73">
        <f t="shared" si="19"/>
        <v>1</v>
      </c>
      <c r="AC73">
        <f t="shared" si="20"/>
        <v>-261.32067365557032</v>
      </c>
      <c r="AD73">
        <f t="shared" si="21"/>
        <v>6.2661867323305059E-2</v>
      </c>
      <c r="AE73">
        <f t="shared" si="22"/>
        <v>-107.89129612142689</v>
      </c>
      <c r="AF73">
        <f t="shared" si="23"/>
        <v>0.17066866569764441</v>
      </c>
      <c r="AG73">
        <f t="shared" si="24"/>
        <v>1.6318539762140186E-3</v>
      </c>
      <c r="AO73">
        <f t="shared" si="25"/>
        <v>1.3065906183693499E-3</v>
      </c>
      <c r="AQ73">
        <f t="shared" si="26"/>
        <v>4.3037149418986294E-4</v>
      </c>
      <c r="AS73">
        <f t="shared" si="27"/>
        <v>1.2014824820241556E-3</v>
      </c>
      <c r="AU73">
        <f t="shared" si="28"/>
        <v>0</v>
      </c>
      <c r="AV73">
        <f t="shared" si="29"/>
        <v>0</v>
      </c>
    </row>
    <row r="74" spans="1:48">
      <c r="A74" t="s">
        <v>573</v>
      </c>
      <c r="B74" t="str">
        <f>VLOOKUP(A74,EEZ_carbon_flux_by_territory_bo!$B$4:$O$240,2,FALSE)</f>
        <v>URY</v>
      </c>
      <c r="C74" t="str">
        <f>VLOOKUP(A74,EEZ_carbon_flux_by_territory_bo!$C$4:$F$240,4,FALSE)</f>
        <v>NA</v>
      </c>
      <c r="D74">
        <f>SUMIF(EEZ_carbon_flux_by_territory_bo!B$4:B$240,A74,EEZ_carbon_flux_by_territory_bo!G$4:G$240)/10^12</f>
        <v>-2.0075738236</v>
      </c>
      <c r="E74">
        <f>SUMIF(EEZ_carbon_flux_by_territory_bo!B$4:B$240,A74,EEZ_carbon_flux_by_territory_bo!I$4:I$240)^0.5</f>
        <v>4.0025353332699999E-3</v>
      </c>
      <c r="F74">
        <f>SUMIF(EEZ_carbon_flux_by_territory_bo!B$4:B$240,A74,EEZ_carbon_flux_by_territory_bo!L$4:L$240)</f>
        <v>-2.0143150783953958</v>
      </c>
      <c r="G74">
        <f>SUMIF(EEZ_carbon_flux_by_territory_bo!B$4:B$240,A74,EEZ_carbon_flux_by_territory_bo!N$4:N$240)^0.5</f>
        <v>4.0544532016402145E-3</v>
      </c>
      <c r="H74">
        <f>SUMIF(EEZ_carbon_flux_by_territory_bo!C$4:C$240,A74,EEZ_carbon_flux_by_territory_bo!G$4:G$240)/10^12</f>
        <v>-2.0075738236</v>
      </c>
      <c r="I74">
        <f>SUMIF(EEZ_carbon_flux_by_territory_bo!C$4:C$240,A74,EEZ_carbon_flux_by_territory_bo!I$4:I$240)^0.5</f>
        <v>4.0025353332699999E-3</v>
      </c>
      <c r="J74">
        <f>SUMIF(EEZ_carbon_flux_by_territory_bo!C$4:C$240,A74,EEZ_carbon_flux_by_territory_bo!L$4:L$240)</f>
        <v>-2.0143150783953958</v>
      </c>
      <c r="K74">
        <f>SUMIF(EEZ_carbon_flux_by_territory_bo!C$4:C$240,A74,EEZ_carbon_flux_by_territory_bo!N$4:N$240)^0.5</f>
        <v>4.0544532016402145E-3</v>
      </c>
      <c r="L74">
        <f t="shared" si="15"/>
        <v>1.6438590764290586E-5</v>
      </c>
      <c r="M74">
        <f t="shared" si="16"/>
        <v>0</v>
      </c>
      <c r="N74">
        <f t="shared" si="17"/>
        <v>0</v>
      </c>
      <c r="O74">
        <f t="shared" si="18"/>
        <v>0</v>
      </c>
      <c r="AB74">
        <f t="shared" si="19"/>
        <v>1</v>
      </c>
      <c r="AC74">
        <f t="shared" si="20"/>
        <v>-2.0143150783953958</v>
      </c>
      <c r="AD74">
        <f t="shared" si="21"/>
        <v>4.8301093986964237E-4</v>
      </c>
      <c r="AE74">
        <f t="shared" si="22"/>
        <v>-0.83164895285497942</v>
      </c>
      <c r="AF74">
        <f t="shared" si="23"/>
        <v>1.3155502085437862E-3</v>
      </c>
      <c r="AG74">
        <f t="shared" si="24"/>
        <v>1.6438590764290586E-5</v>
      </c>
      <c r="AO74">
        <f t="shared" si="25"/>
        <v>1.6020289094074789E-5</v>
      </c>
      <c r="AQ74">
        <f t="shared" si="26"/>
        <v>0</v>
      </c>
      <c r="AS74">
        <f t="shared" si="27"/>
        <v>1.6438590764290586E-5</v>
      </c>
      <c r="AU74">
        <f t="shared" si="28"/>
        <v>0</v>
      </c>
      <c r="AV74">
        <f t="shared" si="29"/>
        <v>0</v>
      </c>
    </row>
    <row r="75" spans="1:48">
      <c r="A75" t="s">
        <v>413</v>
      </c>
      <c r="B75" t="str">
        <f>VLOOKUP(A75,EEZ_carbon_flux_by_territory_bo!$B$4:$O$240,2,FALSE)</f>
        <v>KOR</v>
      </c>
      <c r="C75" t="str">
        <f>VLOOKUP(A75,EEZ_carbon_flux_by_territory_bo!$C$4:$F$240,4,FALSE)</f>
        <v>NA</v>
      </c>
      <c r="D75">
        <f>SUMIF(EEZ_carbon_flux_by_territory_bo!B$4:B$240,A75,EEZ_carbon_flux_by_territory_bo!G$4:G$240)/10^12</f>
        <v>-27.361977723300001</v>
      </c>
      <c r="E75">
        <f>SUMIF(EEZ_carbon_flux_by_territory_bo!B$4:B$240,A75,EEZ_carbon_flux_by_territory_bo!I$4:I$240)^0.5</f>
        <v>2.7829160887299999E-2</v>
      </c>
      <c r="F75">
        <f>SUMIF(EEZ_carbon_flux_by_territory_bo!B$4:B$240,A75,EEZ_carbon_flux_by_territory_bo!L$4:L$240)</f>
        <v>-27.361977723300001</v>
      </c>
      <c r="G75">
        <f>SUMIF(EEZ_carbon_flux_by_territory_bo!B$4:B$240,A75,EEZ_carbon_flux_by_territory_bo!N$4:N$240)^0.5</f>
        <v>2.7829160887299999E-2</v>
      </c>
      <c r="H75">
        <f>SUMIF(EEZ_carbon_flux_by_territory_bo!C$4:C$240,A75,EEZ_carbon_flux_by_territory_bo!G$4:G$240)/10^12</f>
        <v>-27.361977723300001</v>
      </c>
      <c r="I75">
        <f>SUMIF(EEZ_carbon_flux_by_territory_bo!C$4:C$240,A75,EEZ_carbon_flux_by_territory_bo!I$4:I$240)^0.5</f>
        <v>2.7829160887299999E-2</v>
      </c>
      <c r="J75">
        <f>SUMIF(EEZ_carbon_flux_by_territory_bo!C$4:C$240,A75,EEZ_carbon_flux_by_territory_bo!L$4:L$240)</f>
        <v>-27.361977723300001</v>
      </c>
      <c r="K75">
        <f>SUMIF(EEZ_carbon_flux_by_territory_bo!C$4:C$240,A75,EEZ_carbon_flux_by_territory_bo!N$4:N$240)^0.5</f>
        <v>2.7829160887299999E-2</v>
      </c>
      <c r="L75">
        <f t="shared" si="15"/>
        <v>7.7446219569122805E-4</v>
      </c>
      <c r="M75">
        <f t="shared" si="16"/>
        <v>0</v>
      </c>
      <c r="N75">
        <f t="shared" si="17"/>
        <v>0</v>
      </c>
      <c r="O75">
        <f t="shared" si="18"/>
        <v>0</v>
      </c>
      <c r="AB75">
        <f t="shared" si="19"/>
        <v>1</v>
      </c>
      <c r="AC75">
        <f t="shared" si="20"/>
        <v>-27.361977723300001</v>
      </c>
      <c r="AD75">
        <f t="shared" si="21"/>
        <v>6.5611059156402331E-3</v>
      </c>
      <c r="AE75">
        <f t="shared" si="22"/>
        <v>-11.296921899502836</v>
      </c>
      <c r="AF75">
        <f t="shared" si="23"/>
        <v>1.7870121653823998E-2</v>
      </c>
      <c r="AG75">
        <f t="shared" si="24"/>
        <v>7.7446219569122805E-4</v>
      </c>
      <c r="AO75">
        <f t="shared" si="25"/>
        <v>7.7446219569122805E-4</v>
      </c>
      <c r="AQ75">
        <f t="shared" si="26"/>
        <v>0</v>
      </c>
      <c r="AS75">
        <f t="shared" si="27"/>
        <v>7.7446219569122805E-4</v>
      </c>
      <c r="AU75">
        <f t="shared" si="28"/>
        <v>0</v>
      </c>
      <c r="AV75">
        <f t="shared" si="29"/>
        <v>0</v>
      </c>
    </row>
    <row r="76" spans="1:48">
      <c r="A76" t="s">
        <v>512</v>
      </c>
      <c r="B76" t="str">
        <f>VLOOKUP(A76,EEZ_carbon_flux_by_territory_bo!$B$4:$O$240,2,FALSE)</f>
        <v>STP</v>
      </c>
      <c r="C76" t="str">
        <f>VLOOKUP(A76,EEZ_carbon_flux_by_territory_bo!$C$4:$F$240,4,FALSE)</f>
        <v>NA</v>
      </c>
      <c r="D76">
        <f>SUMIF(EEZ_carbon_flux_by_territory_bo!B$4:B$240,A76,EEZ_carbon_flux_by_territory_bo!G$4:G$240)/10^12</f>
        <v>5.9343401148800003</v>
      </c>
      <c r="E76">
        <f>SUMIF(EEZ_carbon_flux_by_territory_bo!B$4:B$240,A76,EEZ_carbon_flux_by_territory_bo!I$4:I$240)^0.5</f>
        <v>1.7119487645799999E-2</v>
      </c>
      <c r="F76">
        <f>SUMIF(EEZ_carbon_flux_by_territory_bo!B$4:B$240,A76,EEZ_carbon_flux_by_territory_bo!L$4:L$240)</f>
        <v>5.9343401148800003</v>
      </c>
      <c r="G76">
        <f>SUMIF(EEZ_carbon_flux_by_territory_bo!B$4:B$240,A76,EEZ_carbon_flux_by_territory_bo!N$4:N$240)^0.5</f>
        <v>1.7119487645799999E-2</v>
      </c>
      <c r="H76">
        <f>SUMIF(EEZ_carbon_flux_by_territory_bo!C$4:C$240,A76,EEZ_carbon_flux_by_territory_bo!G$4:G$240)/10^12</f>
        <v>5.9343401148800003</v>
      </c>
      <c r="I76">
        <f>SUMIF(EEZ_carbon_flux_by_territory_bo!C$4:C$240,A76,EEZ_carbon_flux_by_territory_bo!I$4:I$240)^0.5</f>
        <v>1.7119487645799999E-2</v>
      </c>
      <c r="J76">
        <f>SUMIF(EEZ_carbon_flux_by_territory_bo!C$4:C$240,A76,EEZ_carbon_flux_by_territory_bo!L$4:L$240)</f>
        <v>5.9343401148800003</v>
      </c>
      <c r="K76">
        <f>SUMIF(EEZ_carbon_flux_by_territory_bo!C$4:C$240,A76,EEZ_carbon_flux_by_territory_bo!N$4:N$240)^0.5</f>
        <v>1.7119487645799999E-2</v>
      </c>
      <c r="L76">
        <f t="shared" si="15"/>
        <v>2.9307685725469878E-4</v>
      </c>
      <c r="M76">
        <f t="shared" si="16"/>
        <v>0</v>
      </c>
      <c r="N76">
        <f t="shared" si="17"/>
        <v>0</v>
      </c>
      <c r="O76">
        <f t="shared" si="18"/>
        <v>0</v>
      </c>
      <c r="AB76">
        <f t="shared" si="19"/>
        <v>0</v>
      </c>
      <c r="AC76">
        <f t="shared" si="20"/>
        <v>0</v>
      </c>
      <c r="AD76">
        <f t="shared" si="21"/>
        <v>0</v>
      </c>
      <c r="AE76">
        <f t="shared" si="22"/>
        <v>0</v>
      </c>
      <c r="AF76">
        <f t="shared" si="23"/>
        <v>0</v>
      </c>
      <c r="AG76">
        <f t="shared" si="24"/>
        <v>0</v>
      </c>
      <c r="AO76">
        <f t="shared" si="25"/>
        <v>2.9307685725469878E-4</v>
      </c>
      <c r="AQ76">
        <f t="shared" si="26"/>
        <v>0</v>
      </c>
      <c r="AS76">
        <f t="shared" si="27"/>
        <v>2.9307685725469878E-4</v>
      </c>
      <c r="AU76">
        <f t="shared" si="28"/>
        <v>1</v>
      </c>
      <c r="AV76">
        <f t="shared" si="29"/>
        <v>2.9307685725469878E-4</v>
      </c>
    </row>
    <row r="77" spans="1:48">
      <c r="A77" t="s">
        <v>482</v>
      </c>
      <c r="B77" t="str">
        <f>VLOOKUP(A77,EEZ_carbon_flux_by_territory_bo!$B$4:$O$240,2,FALSE)</f>
        <v>PER</v>
      </c>
      <c r="C77" t="str">
        <f>VLOOKUP(A77,EEZ_carbon_flux_by_territory_bo!$C$4:$F$240,4,FALSE)</f>
        <v>NA</v>
      </c>
      <c r="D77">
        <f>SUMIF(EEZ_carbon_flux_by_territory_bo!B$4:B$240,A77,EEZ_carbon_flux_by_territory_bo!G$4:G$240)/10^12</f>
        <v>95.326619429000004</v>
      </c>
      <c r="E77">
        <f>SUMIF(EEZ_carbon_flux_by_territory_bo!B$4:B$240,A77,EEZ_carbon_flux_by_territory_bo!I$4:I$240)^0.5</f>
        <v>0.10067392744799999</v>
      </c>
      <c r="F77">
        <f>SUMIF(EEZ_carbon_flux_by_territory_bo!B$4:B$240,A77,EEZ_carbon_flux_by_territory_bo!L$4:L$240)</f>
        <v>95.245989298665705</v>
      </c>
      <c r="G77">
        <f>SUMIF(EEZ_carbon_flux_by_territory_bo!B$4:B$240,A77,EEZ_carbon_flux_by_territory_bo!N$4:N$240)^0.5</f>
        <v>0.10093110841965283</v>
      </c>
      <c r="H77">
        <f>SUMIF(EEZ_carbon_flux_by_territory_bo!C$4:C$240,A77,EEZ_carbon_flux_by_territory_bo!G$4:G$240)/10^12</f>
        <v>95.326619429000004</v>
      </c>
      <c r="I77">
        <f>SUMIF(EEZ_carbon_flux_by_territory_bo!C$4:C$240,A77,EEZ_carbon_flux_by_territory_bo!I$4:I$240)^0.5</f>
        <v>0.10067392744799999</v>
      </c>
      <c r="J77">
        <f>SUMIF(EEZ_carbon_flux_by_territory_bo!C$4:C$240,A77,EEZ_carbon_flux_by_territory_bo!L$4:L$240)</f>
        <v>95.245989298665705</v>
      </c>
      <c r="K77">
        <f>SUMIF(EEZ_carbon_flux_by_territory_bo!C$4:C$240,A77,EEZ_carbon_flux_by_territory_bo!N$4:N$240)^0.5</f>
        <v>0.10093110841965283</v>
      </c>
      <c r="L77">
        <f t="shared" si="15"/>
        <v>1.0187088646819715E-2</v>
      </c>
      <c r="M77">
        <f t="shared" si="16"/>
        <v>0</v>
      </c>
      <c r="N77">
        <f t="shared" si="17"/>
        <v>0</v>
      </c>
      <c r="O77">
        <f t="shared" si="18"/>
        <v>0</v>
      </c>
      <c r="AB77">
        <f t="shared" si="19"/>
        <v>0</v>
      </c>
      <c r="AC77">
        <f t="shared" si="20"/>
        <v>0</v>
      </c>
      <c r="AD77">
        <f t="shared" si="21"/>
        <v>0</v>
      </c>
      <c r="AE77">
        <f t="shared" si="22"/>
        <v>0</v>
      </c>
      <c r="AF77">
        <f t="shared" si="23"/>
        <v>0</v>
      </c>
      <c r="AG77">
        <f t="shared" si="24"/>
        <v>0</v>
      </c>
      <c r="AO77">
        <f t="shared" si="25"/>
        <v>1.0135239667805166E-2</v>
      </c>
      <c r="AQ77">
        <f t="shared" si="26"/>
        <v>0</v>
      </c>
      <c r="AS77">
        <f t="shared" si="27"/>
        <v>1.0187088646819715E-2</v>
      </c>
      <c r="AU77">
        <f t="shared" si="28"/>
        <v>1</v>
      </c>
      <c r="AV77">
        <f t="shared" si="29"/>
        <v>1.0187088646819715E-2</v>
      </c>
    </row>
    <row r="78" spans="1:48">
      <c r="A78" t="s">
        <v>514</v>
      </c>
      <c r="B78" t="str">
        <f>VLOOKUP(A78,EEZ_carbon_flux_by_territory_bo!$B$4:$O$240,2,FALSE)</f>
        <v>SEN</v>
      </c>
      <c r="C78" t="str">
        <f>VLOOKUP(A78,EEZ_carbon_flux_by_territory_bo!$C$4:$F$240,4,FALSE)</f>
        <v>NA</v>
      </c>
      <c r="D78">
        <f>SUMIF(EEZ_carbon_flux_by_territory_bo!B$4:B$240,A78,EEZ_carbon_flux_by_territory_bo!G$4:G$240)/10^12</f>
        <v>2.80153679421</v>
      </c>
      <c r="E78">
        <f>SUMIF(EEZ_carbon_flux_by_territory_bo!B$4:B$240,A78,EEZ_carbon_flux_by_territory_bo!I$4:I$240)^0.5</f>
        <v>9.5221326312299997E-3</v>
      </c>
      <c r="F78">
        <f>SUMIF(EEZ_carbon_flux_by_territory_bo!B$4:B$240,A78,EEZ_carbon_flux_by_territory_bo!L$4:L$240)</f>
        <v>2.3250494707098999</v>
      </c>
      <c r="G78">
        <f>SUMIF(EEZ_carbon_flux_by_territory_bo!B$4:B$240,A78,EEZ_carbon_flux_by_territory_bo!N$4:N$240)^0.5</f>
        <v>6.4037957557317851E-2</v>
      </c>
      <c r="H78">
        <f>SUMIF(EEZ_carbon_flux_by_territory_bo!C$4:C$240,A78,EEZ_carbon_flux_by_territory_bo!G$4:G$240)/10^12</f>
        <v>2.80153679421</v>
      </c>
      <c r="I78">
        <f>SUMIF(EEZ_carbon_flux_by_territory_bo!C$4:C$240,A78,EEZ_carbon_flux_by_territory_bo!I$4:I$240)^0.5</f>
        <v>9.5221326312299997E-3</v>
      </c>
      <c r="J78">
        <f>SUMIF(EEZ_carbon_flux_by_territory_bo!C$4:C$240,A78,EEZ_carbon_flux_by_territory_bo!L$4:L$240)</f>
        <v>2.3250494707098999</v>
      </c>
      <c r="K78">
        <f>SUMIF(EEZ_carbon_flux_by_territory_bo!C$4:C$240,A78,EEZ_carbon_flux_by_territory_bo!N$4:N$240)^0.5</f>
        <v>6.4037957557317851E-2</v>
      </c>
      <c r="L78">
        <f t="shared" si="15"/>
        <v>4.1008600081128424E-3</v>
      </c>
      <c r="M78">
        <f t="shared" si="16"/>
        <v>0</v>
      </c>
      <c r="N78">
        <f t="shared" si="17"/>
        <v>0</v>
      </c>
      <c r="O78">
        <f t="shared" si="18"/>
        <v>0</v>
      </c>
      <c r="AB78">
        <f t="shared" si="19"/>
        <v>0</v>
      </c>
      <c r="AC78">
        <f t="shared" si="20"/>
        <v>0</v>
      </c>
      <c r="AD78">
        <f t="shared" si="21"/>
        <v>0</v>
      </c>
      <c r="AE78">
        <f t="shared" si="22"/>
        <v>0</v>
      </c>
      <c r="AF78">
        <f t="shared" si="23"/>
        <v>0</v>
      </c>
      <c r="AG78">
        <f t="shared" si="24"/>
        <v>0</v>
      </c>
      <c r="AO78">
        <f t="shared" si="25"/>
        <v>9.0671009846735162E-5</v>
      </c>
      <c r="AQ78">
        <f t="shared" si="26"/>
        <v>0</v>
      </c>
      <c r="AS78">
        <f t="shared" si="27"/>
        <v>4.1008600081128424E-3</v>
      </c>
      <c r="AU78">
        <f t="shared" si="28"/>
        <v>1</v>
      </c>
      <c r="AV78">
        <f t="shared" si="29"/>
        <v>4.1008600081128424E-3</v>
      </c>
    </row>
    <row r="79" spans="1:48">
      <c r="A79" t="s">
        <v>408</v>
      </c>
      <c r="B79" t="str">
        <f>VLOOKUP(A79,EEZ_carbon_flux_by_territory_bo!$B$4:$O$240,2,FALSE)</f>
        <v>KEN</v>
      </c>
      <c r="C79" t="str">
        <f>VLOOKUP(A79,EEZ_carbon_flux_by_territory_bo!$C$4:$F$240,4,FALSE)</f>
        <v>NA</v>
      </c>
      <c r="D79">
        <f>SUMIF(EEZ_carbon_flux_by_territory_bo!B$4:B$240,A79,EEZ_carbon_flux_by_territory_bo!G$4:G$240)/10^12</f>
        <v>21.040001922999998</v>
      </c>
      <c r="E79">
        <f>SUMIF(EEZ_carbon_flux_by_territory_bo!B$4:B$240,A79,EEZ_carbon_flux_by_territory_bo!I$4:I$240)^0.5</f>
        <v>4.52665097813E-2</v>
      </c>
      <c r="F79">
        <f>SUMIF(EEZ_carbon_flux_by_territory_bo!B$4:B$240,A79,EEZ_carbon_flux_by_territory_bo!L$4:L$240)</f>
        <v>20.950522639271277</v>
      </c>
      <c r="G79">
        <f>SUMIF(EEZ_carbon_flux_by_territory_bo!B$4:B$240,A79,EEZ_carbon_flux_by_territory_bo!N$4:N$240)^0.5</f>
        <v>4.6390641855049319E-2</v>
      </c>
      <c r="H79">
        <f>SUMIF(EEZ_carbon_flux_by_territory_bo!C$4:C$240,A79,EEZ_carbon_flux_by_territory_bo!G$4:G$240)/10^12</f>
        <v>21.040001922999998</v>
      </c>
      <c r="I79">
        <f>SUMIF(EEZ_carbon_flux_by_territory_bo!C$4:C$240,A79,EEZ_carbon_flux_by_territory_bo!I$4:I$240)^0.5</f>
        <v>4.52665097813E-2</v>
      </c>
      <c r="J79">
        <f>SUMIF(EEZ_carbon_flux_by_territory_bo!C$4:C$240,A79,EEZ_carbon_flux_by_territory_bo!L$4:L$240)</f>
        <v>20.950522639271277</v>
      </c>
      <c r="K79">
        <f>SUMIF(EEZ_carbon_flux_by_territory_bo!C$4:C$240,A79,EEZ_carbon_flux_by_territory_bo!N$4:N$240)^0.5</f>
        <v>4.6390641855049319E-2</v>
      </c>
      <c r="L79">
        <f t="shared" si="15"/>
        <v>2.1520916517234539E-3</v>
      </c>
      <c r="M79">
        <f t="shared" si="16"/>
        <v>0</v>
      </c>
      <c r="N79">
        <f t="shared" si="17"/>
        <v>0</v>
      </c>
      <c r="O79">
        <f t="shared" si="18"/>
        <v>0</v>
      </c>
      <c r="AB79">
        <f t="shared" si="19"/>
        <v>0</v>
      </c>
      <c r="AC79">
        <f t="shared" si="20"/>
        <v>0</v>
      </c>
      <c r="AD79">
        <f t="shared" si="21"/>
        <v>0</v>
      </c>
      <c r="AE79">
        <f t="shared" si="22"/>
        <v>0</v>
      </c>
      <c r="AF79">
        <f t="shared" si="23"/>
        <v>0</v>
      </c>
      <c r="AG79">
        <f t="shared" si="24"/>
        <v>0</v>
      </c>
      <c r="AO79">
        <f t="shared" si="25"/>
        <v>2.0490569077805288E-3</v>
      </c>
      <c r="AQ79">
        <f t="shared" si="26"/>
        <v>0</v>
      </c>
      <c r="AS79">
        <f t="shared" si="27"/>
        <v>2.1520916517234539E-3</v>
      </c>
      <c r="AU79">
        <f t="shared" si="28"/>
        <v>1</v>
      </c>
      <c r="AV79">
        <f t="shared" si="29"/>
        <v>2.1520916517234539E-3</v>
      </c>
    </row>
    <row r="80" spans="1:48">
      <c r="A80" t="s">
        <v>410</v>
      </c>
      <c r="B80" t="str">
        <f>VLOOKUP(A80,EEZ_carbon_flux_by_territory_bo!$B$4:$O$240,2,FALSE)</f>
        <v>KIR</v>
      </c>
      <c r="C80" t="str">
        <f>VLOOKUP(A80,EEZ_carbon_flux_by_territory_bo!$C$4:$F$240,4,FALSE)</f>
        <v>NA</v>
      </c>
      <c r="D80">
        <f>SUMIF(EEZ_carbon_flux_by_territory_bo!B$4:B$240,A80,EEZ_carbon_flux_by_territory_bo!G$4:G$240)/10^12</f>
        <v>546.81106932529997</v>
      </c>
      <c r="E80">
        <f>SUMIF(EEZ_carbon_flux_by_territory_bo!B$4:B$240,A80,EEZ_carbon_flux_by_territory_bo!I$4:I$240)^0.5</f>
        <v>9.528842263209393E-2</v>
      </c>
      <c r="F80">
        <f>SUMIF(EEZ_carbon_flux_by_territory_bo!B$4:B$240,A80,EEZ_carbon_flux_by_territory_bo!L$4:L$240)</f>
        <v>546.81106932529997</v>
      </c>
      <c r="G80">
        <f>SUMIF(EEZ_carbon_flux_by_territory_bo!B$4:B$240,A80,EEZ_carbon_flux_by_territory_bo!N$4:N$240)^0.5</f>
        <v>9.528842263209393E-2</v>
      </c>
      <c r="H80">
        <f>SUMIF(EEZ_carbon_flux_by_territory_bo!C$4:C$240,A80,EEZ_carbon_flux_by_territory_bo!G$4:G$240)/10^12</f>
        <v>546.81106932529997</v>
      </c>
      <c r="I80">
        <f>SUMIF(EEZ_carbon_flux_by_territory_bo!C$4:C$240,A80,EEZ_carbon_flux_by_territory_bo!I$4:I$240)^0.5</f>
        <v>9.528842263209393E-2</v>
      </c>
      <c r="J80">
        <f>SUMIF(EEZ_carbon_flux_by_territory_bo!C$4:C$240,A80,EEZ_carbon_flux_by_territory_bo!L$4:L$240)</f>
        <v>546.81106932529997</v>
      </c>
      <c r="K80">
        <f>SUMIF(EEZ_carbon_flux_by_territory_bo!C$4:C$240,A80,EEZ_carbon_flux_by_territory_bo!N$4:N$240)^0.5</f>
        <v>9.528842263209393E-2</v>
      </c>
      <c r="L80">
        <f t="shared" si="15"/>
        <v>9.0798834877125513E-3</v>
      </c>
      <c r="M80">
        <f t="shared" si="16"/>
        <v>0</v>
      </c>
      <c r="N80">
        <f t="shared" si="17"/>
        <v>0</v>
      </c>
      <c r="O80">
        <f t="shared" si="18"/>
        <v>0</v>
      </c>
      <c r="AB80">
        <f t="shared" si="19"/>
        <v>0</v>
      </c>
      <c r="AC80">
        <f t="shared" si="20"/>
        <v>0</v>
      </c>
      <c r="AD80">
        <f t="shared" si="21"/>
        <v>0</v>
      </c>
      <c r="AE80">
        <f t="shared" si="22"/>
        <v>0</v>
      </c>
      <c r="AF80">
        <f t="shared" si="23"/>
        <v>0</v>
      </c>
      <c r="AG80">
        <f t="shared" si="24"/>
        <v>0</v>
      </c>
      <c r="AO80">
        <f t="shared" si="25"/>
        <v>9.0798834877125513E-3</v>
      </c>
      <c r="AQ80">
        <f t="shared" si="26"/>
        <v>0</v>
      </c>
      <c r="AS80">
        <f t="shared" si="27"/>
        <v>9.0798834877125513E-3</v>
      </c>
      <c r="AU80">
        <f t="shared" si="28"/>
        <v>1</v>
      </c>
      <c r="AV80">
        <f t="shared" si="29"/>
        <v>9.0798834877125513E-3</v>
      </c>
    </row>
    <row r="81" spans="1:48">
      <c r="A81" t="s">
        <v>414</v>
      </c>
      <c r="B81" t="str">
        <f>VLOOKUP(A81,EEZ_carbon_flux_by_territory_bo!$B$4:$O$240,2,FALSE)</f>
        <v>KWT</v>
      </c>
      <c r="C81" t="str">
        <f>VLOOKUP(A81,EEZ_carbon_flux_by_territory_bo!$C$4:$F$240,4,FALSE)</f>
        <v>NA</v>
      </c>
      <c r="D81">
        <f>SUMIF(EEZ_carbon_flux_by_territory_bo!B$4:B$240,A81,EEZ_carbon_flux_by_territory_bo!G$4:G$240)/10^12</f>
        <v>9.7292096286300006E-2</v>
      </c>
      <c r="E81">
        <f>SUMIF(EEZ_carbon_flux_by_territory_bo!B$4:B$240,A81,EEZ_carbon_flux_by_territory_bo!I$4:I$240)^0.5</f>
        <v>7.8821149280500005E-3</v>
      </c>
      <c r="F81">
        <f>SUMIF(EEZ_carbon_flux_by_territory_bo!B$4:B$240,A81,EEZ_carbon_flux_by_territory_bo!L$4:L$240)</f>
        <v>-0.18253307309833997</v>
      </c>
      <c r="G81">
        <f>SUMIF(EEZ_carbon_flux_by_territory_bo!B$4:B$240,A81,EEZ_carbon_flux_by_territory_bo!N$4:N$240)^0.5</f>
        <v>6.0928788011056612E-2</v>
      </c>
      <c r="H81">
        <f>SUMIF(EEZ_carbon_flux_by_territory_bo!C$4:C$240,A81,EEZ_carbon_flux_by_territory_bo!G$4:G$240)/10^12</f>
        <v>9.7292096286300006E-2</v>
      </c>
      <c r="I81">
        <f>SUMIF(EEZ_carbon_flux_by_territory_bo!C$4:C$240,A81,EEZ_carbon_flux_by_territory_bo!I$4:I$240)^0.5</f>
        <v>7.8821149280500005E-3</v>
      </c>
      <c r="J81">
        <f>SUMIF(EEZ_carbon_flux_by_territory_bo!C$4:C$240,A81,EEZ_carbon_flux_by_territory_bo!L$4:L$240)</f>
        <v>-0.18253307309833997</v>
      </c>
      <c r="K81">
        <f>SUMIF(EEZ_carbon_flux_by_territory_bo!C$4:C$240,A81,EEZ_carbon_flux_by_territory_bo!N$4:N$240)^0.5</f>
        <v>6.0928788011056612E-2</v>
      </c>
      <c r="L81">
        <f t="shared" si="15"/>
        <v>3.7123172084962759E-3</v>
      </c>
      <c r="M81">
        <f t="shared" si="16"/>
        <v>0</v>
      </c>
      <c r="N81">
        <f t="shared" si="17"/>
        <v>0</v>
      </c>
      <c r="O81">
        <f t="shared" si="18"/>
        <v>0</v>
      </c>
      <c r="AB81">
        <f t="shared" si="19"/>
        <v>1</v>
      </c>
      <c r="AC81">
        <f t="shared" si="20"/>
        <v>-0.18253307309833997</v>
      </c>
      <c r="AD81">
        <f t="shared" si="21"/>
        <v>4.3769454014491103E-5</v>
      </c>
      <c r="AE81">
        <f t="shared" si="22"/>
        <v>-7.5362310857823953E-2</v>
      </c>
      <c r="AF81">
        <f t="shared" si="23"/>
        <v>1.1921244345345817E-4</v>
      </c>
      <c r="AG81">
        <f t="shared" si="24"/>
        <v>3.7123172084962759E-3</v>
      </c>
      <c r="AO81">
        <f t="shared" si="25"/>
        <v>6.2127735738988664E-5</v>
      </c>
      <c r="AQ81">
        <f t="shared" si="26"/>
        <v>0</v>
      </c>
      <c r="AS81">
        <f t="shared" si="27"/>
        <v>3.7123172084962759E-3</v>
      </c>
      <c r="AU81">
        <f t="shared" si="28"/>
        <v>0</v>
      </c>
      <c r="AV81">
        <f t="shared" si="29"/>
        <v>0</v>
      </c>
    </row>
    <row r="82" spans="1:48">
      <c r="A82" t="s">
        <v>419</v>
      </c>
      <c r="B82" t="str">
        <f>VLOOKUP(A82,EEZ_carbon_flux_by_territory_bo!$B$4:$O$240,2,FALSE)</f>
        <v>LVA</v>
      </c>
      <c r="C82" t="str">
        <f>VLOOKUP(A82,EEZ_carbon_flux_by_territory_bo!$C$4:$F$240,4,FALSE)</f>
        <v>EU</v>
      </c>
      <c r="D82">
        <f>SUMIF(EEZ_carbon_flux_by_territory_bo!B$4:B$240,A82,EEZ_carbon_flux_by_territory_bo!G$4:G$240)/10^12</f>
        <v>0.160153146069</v>
      </c>
      <c r="E82">
        <f>SUMIF(EEZ_carbon_flux_by_territory_bo!B$4:B$240,A82,EEZ_carbon_flux_by_territory_bo!I$4:I$240)^0.5</f>
        <v>2.9641481222499998E-3</v>
      </c>
      <c r="F82">
        <f>SUMIF(EEZ_carbon_flux_by_territory_bo!B$4:B$240,A82,EEZ_carbon_flux_by_territory_bo!L$4:L$240)</f>
        <v>0.15996048573621066</v>
      </c>
      <c r="G82">
        <f>SUMIF(EEZ_carbon_flux_by_territory_bo!B$4:B$240,A82,EEZ_carbon_flux_by_territory_bo!N$4:N$240)^0.5</f>
        <v>2.9642057535752921E-3</v>
      </c>
      <c r="H82">
        <f>SUMIF(EEZ_carbon_flux_by_territory_bo!C$4:C$240,A82,EEZ_carbon_flux_by_territory_bo!G$4:G$240)/10^12</f>
        <v>0.160153146069</v>
      </c>
      <c r="I82">
        <f>SUMIF(EEZ_carbon_flux_by_territory_bo!C$4:C$240,A82,EEZ_carbon_flux_by_territory_bo!I$4:I$240)^0.5</f>
        <v>2.9641481222499998E-3</v>
      </c>
      <c r="J82">
        <f>SUMIF(EEZ_carbon_flux_by_territory_bo!C$4:C$240,A82,EEZ_carbon_flux_by_territory_bo!L$4:L$240)</f>
        <v>0.15996048573621066</v>
      </c>
      <c r="K82">
        <f>SUMIF(EEZ_carbon_flux_by_territory_bo!C$4:C$240,A82,EEZ_carbon_flux_by_territory_bo!N$4:N$240)^0.5</f>
        <v>2.9642057535752921E-3</v>
      </c>
      <c r="L82">
        <f t="shared" si="15"/>
        <v>8.7865157495288661E-6</v>
      </c>
      <c r="M82">
        <f t="shared" si="16"/>
        <v>0</v>
      </c>
      <c r="N82">
        <f t="shared" si="17"/>
        <v>0</v>
      </c>
      <c r="O82">
        <f t="shared" si="18"/>
        <v>0</v>
      </c>
      <c r="AB82">
        <f t="shared" si="19"/>
        <v>0</v>
      </c>
      <c r="AC82">
        <f t="shared" si="20"/>
        <v>0</v>
      </c>
      <c r="AD82">
        <f t="shared" si="21"/>
        <v>0</v>
      </c>
      <c r="AE82">
        <f t="shared" si="22"/>
        <v>0</v>
      </c>
      <c r="AF82">
        <f t="shared" si="23"/>
        <v>0</v>
      </c>
      <c r="AG82">
        <f t="shared" si="24"/>
        <v>0</v>
      </c>
      <c r="AO82">
        <f t="shared" si="25"/>
        <v>8.7861740906382E-6</v>
      </c>
      <c r="AQ82">
        <f t="shared" si="26"/>
        <v>0</v>
      </c>
      <c r="AS82">
        <f t="shared" si="27"/>
        <v>8.7865157495288661E-6</v>
      </c>
      <c r="AU82">
        <f t="shared" si="28"/>
        <v>1</v>
      </c>
      <c r="AV82">
        <f t="shared" si="29"/>
        <v>8.7865157495288661E-6</v>
      </c>
    </row>
    <row r="83" spans="1:48">
      <c r="A83" t="s">
        <v>420</v>
      </c>
      <c r="B83" t="str">
        <f>VLOOKUP(A83,EEZ_carbon_flux_by_territory_bo!$B$4:$O$240,2,FALSE)</f>
        <v>LBN</v>
      </c>
      <c r="C83" t="str">
        <f>VLOOKUP(A83,EEZ_carbon_flux_by_territory_bo!$C$4:$F$240,4,FALSE)</f>
        <v>NA</v>
      </c>
      <c r="D83">
        <f>SUMIF(EEZ_carbon_flux_by_territory_bo!B$4:B$240,A83,EEZ_carbon_flux_by_territory_bo!G$4:G$240)/10^12</f>
        <v>0.70688550448300003</v>
      </c>
      <c r="E83">
        <f>SUMIF(EEZ_carbon_flux_by_territory_bo!B$4:B$240,A83,EEZ_carbon_flux_by_territory_bo!I$4:I$240)^0.5</f>
        <v>1.51964798005E-2</v>
      </c>
      <c r="F83">
        <f>SUMIF(EEZ_carbon_flux_by_territory_bo!B$4:B$240,A83,EEZ_carbon_flux_by_territory_bo!L$4:L$240)</f>
        <v>0.70688550448300003</v>
      </c>
      <c r="G83">
        <f>SUMIF(EEZ_carbon_flux_by_territory_bo!B$4:B$240,A83,EEZ_carbon_flux_by_territory_bo!N$4:N$240)^0.5</f>
        <v>1.51964798005E-2</v>
      </c>
      <c r="H83">
        <f>SUMIF(EEZ_carbon_flux_by_territory_bo!C$4:C$240,A83,EEZ_carbon_flux_by_territory_bo!G$4:G$240)/10^12</f>
        <v>0.70688550448300003</v>
      </c>
      <c r="I83">
        <f>SUMIF(EEZ_carbon_flux_by_territory_bo!C$4:C$240,A83,EEZ_carbon_flux_by_territory_bo!I$4:I$240)^0.5</f>
        <v>1.51964798005E-2</v>
      </c>
      <c r="J83">
        <f>SUMIF(EEZ_carbon_flux_by_territory_bo!C$4:C$240,A83,EEZ_carbon_flux_by_territory_bo!L$4:L$240)</f>
        <v>0.70688550448300003</v>
      </c>
      <c r="K83">
        <f>SUMIF(EEZ_carbon_flux_by_territory_bo!C$4:C$240,A83,EEZ_carbon_flux_by_territory_bo!N$4:N$240)^0.5</f>
        <v>1.51964798005E-2</v>
      </c>
      <c r="L83">
        <f t="shared" si="15"/>
        <v>2.3093299832700452E-4</v>
      </c>
      <c r="M83">
        <f t="shared" si="16"/>
        <v>0</v>
      </c>
      <c r="N83">
        <f t="shared" si="17"/>
        <v>0</v>
      </c>
      <c r="O83">
        <f t="shared" si="18"/>
        <v>0</v>
      </c>
      <c r="AB83">
        <f t="shared" si="19"/>
        <v>0</v>
      </c>
      <c r="AC83">
        <f t="shared" si="20"/>
        <v>0</v>
      </c>
      <c r="AD83">
        <f t="shared" si="21"/>
        <v>0</v>
      </c>
      <c r="AE83">
        <f t="shared" si="22"/>
        <v>0</v>
      </c>
      <c r="AF83">
        <f t="shared" si="23"/>
        <v>0</v>
      </c>
      <c r="AG83">
        <f t="shared" si="24"/>
        <v>0</v>
      </c>
      <c r="AO83">
        <f t="shared" si="25"/>
        <v>2.3093299832700452E-4</v>
      </c>
      <c r="AQ83">
        <f t="shared" si="26"/>
        <v>0</v>
      </c>
      <c r="AS83">
        <f t="shared" si="27"/>
        <v>2.3093299832700452E-4</v>
      </c>
      <c r="AU83">
        <f t="shared" si="28"/>
        <v>1</v>
      </c>
      <c r="AV83">
        <f t="shared" si="29"/>
        <v>2.3093299832700452E-4</v>
      </c>
    </row>
    <row r="84" spans="1:48">
      <c r="A84" t="s">
        <v>423</v>
      </c>
      <c r="B84" t="str">
        <f>VLOOKUP(A84,EEZ_carbon_flux_by_territory_bo!$B$4:$O$240,2,FALSE)</f>
        <v>LBR</v>
      </c>
      <c r="C84" t="str">
        <f>VLOOKUP(A84,EEZ_carbon_flux_by_territory_bo!$C$4:$F$240,4,FALSE)</f>
        <v>NA</v>
      </c>
      <c r="D84">
        <f>SUMIF(EEZ_carbon_flux_by_territory_bo!B$4:B$240,A84,EEZ_carbon_flux_by_territory_bo!G$4:G$240)/10^12</f>
        <v>8.8762672904700004</v>
      </c>
      <c r="E84">
        <f>SUMIF(EEZ_carbon_flux_by_territory_bo!B$4:B$240,A84,EEZ_carbon_flux_by_territory_bo!I$4:I$240)^0.5</f>
        <v>1.9614762814400003E-2</v>
      </c>
      <c r="F84">
        <f>SUMIF(EEZ_carbon_flux_by_territory_bo!B$4:B$240,A84,EEZ_carbon_flux_by_territory_bo!L$4:L$240)</f>
        <v>8.8586125213985163</v>
      </c>
      <c r="G84">
        <f>SUMIF(EEZ_carbon_flux_by_territory_bo!B$4:B$240,A84,EEZ_carbon_flux_by_territory_bo!N$4:N$240)^0.5</f>
        <v>1.975310015344808E-2</v>
      </c>
      <c r="H84">
        <f>SUMIF(EEZ_carbon_flux_by_territory_bo!C$4:C$240,A84,EEZ_carbon_flux_by_territory_bo!G$4:G$240)/10^12</f>
        <v>8.8762672904700004</v>
      </c>
      <c r="I84">
        <f>SUMIF(EEZ_carbon_flux_by_territory_bo!C$4:C$240,A84,EEZ_carbon_flux_by_territory_bo!I$4:I$240)^0.5</f>
        <v>1.9614762814400003E-2</v>
      </c>
      <c r="J84">
        <f>SUMIF(EEZ_carbon_flux_by_territory_bo!C$4:C$240,A84,EEZ_carbon_flux_by_territory_bo!L$4:L$240)</f>
        <v>8.8586125213985163</v>
      </c>
      <c r="K84">
        <f>SUMIF(EEZ_carbon_flux_by_territory_bo!C$4:C$240,A84,EEZ_carbon_flux_by_territory_bo!N$4:N$240)^0.5</f>
        <v>1.975310015344808E-2</v>
      </c>
      <c r="L84">
        <f t="shared" si="15"/>
        <v>3.9018496567215055E-4</v>
      </c>
      <c r="M84">
        <f t="shared" si="16"/>
        <v>0</v>
      </c>
      <c r="N84">
        <f t="shared" si="17"/>
        <v>0</v>
      </c>
      <c r="O84">
        <f t="shared" si="18"/>
        <v>0</v>
      </c>
      <c r="AB84">
        <f t="shared" si="19"/>
        <v>0</v>
      </c>
      <c r="AC84">
        <f t="shared" si="20"/>
        <v>0</v>
      </c>
      <c r="AD84">
        <f t="shared" si="21"/>
        <v>0</v>
      </c>
      <c r="AE84">
        <f t="shared" si="22"/>
        <v>0</v>
      </c>
      <c r="AF84">
        <f t="shared" si="23"/>
        <v>0</v>
      </c>
      <c r="AG84">
        <f t="shared" si="24"/>
        <v>0</v>
      </c>
      <c r="AO84">
        <f t="shared" si="25"/>
        <v>3.8473892026516911E-4</v>
      </c>
      <c r="AQ84">
        <f t="shared" si="26"/>
        <v>0</v>
      </c>
      <c r="AS84">
        <f t="shared" si="27"/>
        <v>3.9018496567215055E-4</v>
      </c>
      <c r="AU84">
        <f t="shared" si="28"/>
        <v>1</v>
      </c>
      <c r="AV84">
        <f t="shared" si="29"/>
        <v>3.9018496567215055E-4</v>
      </c>
    </row>
    <row r="85" spans="1:48">
      <c r="A85" t="s">
        <v>424</v>
      </c>
      <c r="B85" t="str">
        <f>VLOOKUP(A85,EEZ_carbon_flux_by_territory_bo!$B$4:$O$240,2,FALSE)</f>
        <v>LBY</v>
      </c>
      <c r="C85" t="str">
        <f>VLOOKUP(A85,EEZ_carbon_flux_by_territory_bo!$C$4:$F$240,4,FALSE)</f>
        <v>NA</v>
      </c>
      <c r="D85">
        <f>SUMIF(EEZ_carbon_flux_by_territory_bo!B$4:B$240,A85,EEZ_carbon_flux_by_territory_bo!G$4:G$240)/10^12</f>
        <v>7.5235784936799996</v>
      </c>
      <c r="E85">
        <f>SUMIF(EEZ_carbon_flux_by_territory_bo!B$4:B$240,A85,EEZ_carbon_flux_by_territory_bo!I$4:I$240)^0.5</f>
        <v>1.43682898453E-2</v>
      </c>
      <c r="F85">
        <f>SUMIF(EEZ_carbon_flux_by_territory_bo!B$4:B$240,A85,EEZ_carbon_flux_by_territory_bo!L$4:L$240)</f>
        <v>7.5215458928661514</v>
      </c>
      <c r="G85">
        <f>SUMIF(EEZ_carbon_flux_by_territory_bo!B$4:B$240,A85,EEZ_carbon_flux_by_territory_bo!N$4:N$240)^0.5</f>
        <v>1.4374990383984442E-2</v>
      </c>
      <c r="H85">
        <f>SUMIF(EEZ_carbon_flux_by_territory_bo!C$4:C$240,A85,EEZ_carbon_flux_by_territory_bo!G$4:G$240)/10^12</f>
        <v>7.5235784936799996</v>
      </c>
      <c r="I85">
        <f>SUMIF(EEZ_carbon_flux_by_territory_bo!C$4:C$240,A85,EEZ_carbon_flux_by_territory_bo!I$4:I$240)^0.5</f>
        <v>1.43682898453E-2</v>
      </c>
      <c r="J85">
        <f>SUMIF(EEZ_carbon_flux_by_territory_bo!C$4:C$240,A85,EEZ_carbon_flux_by_territory_bo!L$4:L$240)</f>
        <v>7.5215458928661514</v>
      </c>
      <c r="K85">
        <f>SUMIF(EEZ_carbon_flux_by_territory_bo!C$4:C$240,A85,EEZ_carbon_flux_by_territory_bo!N$4:N$240)^0.5</f>
        <v>1.4374990383984442E-2</v>
      </c>
      <c r="L85">
        <f t="shared" si="15"/>
        <v>2.0664034853964518E-4</v>
      </c>
      <c r="M85">
        <f t="shared" si="16"/>
        <v>0</v>
      </c>
      <c r="N85">
        <f t="shared" si="17"/>
        <v>0</v>
      </c>
      <c r="O85">
        <f t="shared" si="18"/>
        <v>0</v>
      </c>
      <c r="AB85">
        <f t="shared" si="19"/>
        <v>0</v>
      </c>
      <c r="AC85">
        <f t="shared" si="20"/>
        <v>0</v>
      </c>
      <c r="AD85">
        <f t="shared" si="21"/>
        <v>0</v>
      </c>
      <c r="AE85">
        <f t="shared" si="22"/>
        <v>0</v>
      </c>
      <c r="AF85">
        <f t="shared" si="23"/>
        <v>0</v>
      </c>
      <c r="AG85">
        <f t="shared" si="24"/>
        <v>0</v>
      </c>
      <c r="AO85">
        <f t="shared" si="25"/>
        <v>2.0644775307855108E-4</v>
      </c>
      <c r="AQ85">
        <f t="shared" si="26"/>
        <v>0</v>
      </c>
      <c r="AS85">
        <f t="shared" si="27"/>
        <v>2.0664034853964518E-4</v>
      </c>
      <c r="AU85">
        <f t="shared" si="28"/>
        <v>1</v>
      </c>
      <c r="AV85">
        <f t="shared" si="29"/>
        <v>2.0664034853964518E-4</v>
      </c>
    </row>
    <row r="86" spans="1:48">
      <c r="A86" t="s">
        <v>427</v>
      </c>
      <c r="B86" t="str">
        <f>VLOOKUP(A86,EEZ_carbon_flux_by_territory_bo!$B$4:$O$240,2,FALSE)</f>
        <v>LTU</v>
      </c>
      <c r="C86" t="str">
        <f>VLOOKUP(A86,EEZ_carbon_flux_by_territory_bo!$C$4:$F$240,4,FALSE)</f>
        <v>EU</v>
      </c>
      <c r="D86">
        <f>SUMIF(EEZ_carbon_flux_by_territory_bo!B$4:B$240,A86,EEZ_carbon_flux_by_territory_bo!G$4:G$240)/10^12</f>
        <v>8.4707123332600012E-2</v>
      </c>
      <c r="E86">
        <f>SUMIF(EEZ_carbon_flux_by_territory_bo!B$4:B$240,A86,EEZ_carbon_flux_by_territory_bo!I$4:I$240)^0.5</f>
        <v>3.5849082845100001E-3</v>
      </c>
      <c r="F86">
        <f>SUMIF(EEZ_carbon_flux_by_territory_bo!B$4:B$240,A86,EEZ_carbon_flux_by_territory_bo!L$4:L$240)</f>
        <v>8.4707123332600012E-2</v>
      </c>
      <c r="G86">
        <f>SUMIF(EEZ_carbon_flux_by_territory_bo!B$4:B$240,A86,EEZ_carbon_flux_by_territory_bo!N$4:N$240)^0.5</f>
        <v>3.5849082845100001E-3</v>
      </c>
      <c r="H86">
        <f>SUMIF(EEZ_carbon_flux_by_territory_bo!C$4:C$240,A86,EEZ_carbon_flux_by_territory_bo!G$4:G$240)/10^12</f>
        <v>8.4707123332600012E-2</v>
      </c>
      <c r="I86">
        <f>SUMIF(EEZ_carbon_flux_by_territory_bo!C$4:C$240,A86,EEZ_carbon_flux_by_territory_bo!I$4:I$240)^0.5</f>
        <v>3.5849082845100001E-3</v>
      </c>
      <c r="J86">
        <f>SUMIF(EEZ_carbon_flux_by_territory_bo!C$4:C$240,A86,EEZ_carbon_flux_by_territory_bo!L$4:L$240)</f>
        <v>8.4707123332600012E-2</v>
      </c>
      <c r="K86">
        <f>SUMIF(EEZ_carbon_flux_by_territory_bo!C$4:C$240,A86,EEZ_carbon_flux_by_territory_bo!N$4:N$240)^0.5</f>
        <v>3.5849082845100001E-3</v>
      </c>
      <c r="L86">
        <f t="shared" si="15"/>
        <v>1.2851567408348432E-5</v>
      </c>
      <c r="M86">
        <f t="shared" si="16"/>
        <v>0</v>
      </c>
      <c r="N86">
        <f t="shared" si="17"/>
        <v>0</v>
      </c>
      <c r="O86">
        <f t="shared" si="18"/>
        <v>0</v>
      </c>
      <c r="AB86">
        <f t="shared" si="19"/>
        <v>0</v>
      </c>
      <c r="AC86">
        <f t="shared" si="20"/>
        <v>0</v>
      </c>
      <c r="AD86">
        <f t="shared" si="21"/>
        <v>0</v>
      </c>
      <c r="AE86">
        <f t="shared" si="22"/>
        <v>0</v>
      </c>
      <c r="AF86">
        <f t="shared" si="23"/>
        <v>0</v>
      </c>
      <c r="AG86">
        <f t="shared" si="24"/>
        <v>0</v>
      </c>
      <c r="AO86">
        <f t="shared" si="25"/>
        <v>1.2851567408348432E-5</v>
      </c>
      <c r="AQ86">
        <f t="shared" si="26"/>
        <v>0</v>
      </c>
      <c r="AS86">
        <f t="shared" si="27"/>
        <v>1.2851567408348432E-5</v>
      </c>
      <c r="AU86">
        <f t="shared" si="28"/>
        <v>1</v>
      </c>
      <c r="AV86">
        <f t="shared" si="29"/>
        <v>1.2851567408348432E-5</v>
      </c>
    </row>
    <row r="87" spans="1:48">
      <c r="A87" t="s">
        <v>432</v>
      </c>
      <c r="B87" t="str">
        <f>VLOOKUP(A87,EEZ_carbon_flux_by_territory_bo!$B$4:$O$240,2,FALSE)</f>
        <v>MDG</v>
      </c>
      <c r="C87" t="str">
        <f>VLOOKUP(A87,EEZ_carbon_flux_by_territory_bo!$C$4:$F$240,4,FALSE)</f>
        <v>NA</v>
      </c>
      <c r="D87">
        <f>SUMIF(EEZ_carbon_flux_by_territory_bo!B$4:B$240,A87,EEZ_carbon_flux_by_territory_bo!G$4:G$240)/10^12</f>
        <v>-45.015258407300003</v>
      </c>
      <c r="E87">
        <f>SUMIF(EEZ_carbon_flux_by_territory_bo!B$4:B$240,A87,EEZ_carbon_flux_by_territory_bo!I$4:I$240)^0.5</f>
        <v>3.0734850518200001E-2</v>
      </c>
      <c r="F87">
        <f>SUMIF(EEZ_carbon_flux_by_territory_bo!B$4:B$240,A87,EEZ_carbon_flux_by_territory_bo!L$4:L$240)</f>
        <v>-46.464709477987192</v>
      </c>
      <c r="G87">
        <f>SUMIF(EEZ_carbon_flux_by_territory_bo!B$4:B$240,A87,EEZ_carbon_flux_by_territory_bo!N$4:N$240)^0.5</f>
        <v>0.22899762777184507</v>
      </c>
      <c r="H87">
        <f>SUMIF(EEZ_carbon_flux_by_territory_bo!C$4:C$240,A87,EEZ_carbon_flux_by_territory_bo!G$4:G$240)/10^12</f>
        <v>-45.015258407300003</v>
      </c>
      <c r="I87">
        <f>SUMIF(EEZ_carbon_flux_by_territory_bo!C$4:C$240,A87,EEZ_carbon_flux_by_territory_bo!I$4:I$240)^0.5</f>
        <v>3.0734850518200001E-2</v>
      </c>
      <c r="J87">
        <f>SUMIF(EEZ_carbon_flux_by_territory_bo!C$4:C$240,A87,EEZ_carbon_flux_by_territory_bo!L$4:L$240)</f>
        <v>-46.464709477987192</v>
      </c>
      <c r="K87">
        <f>SUMIF(EEZ_carbon_flux_by_territory_bo!C$4:C$240,A87,EEZ_carbon_flux_by_territory_bo!N$4:N$240)^0.5</f>
        <v>0.22899762777184507</v>
      </c>
      <c r="L87">
        <f t="shared" si="15"/>
        <v>5.2439913525132512E-2</v>
      </c>
      <c r="M87">
        <f t="shared" si="16"/>
        <v>0</v>
      </c>
      <c r="N87">
        <f t="shared" si="17"/>
        <v>0</v>
      </c>
      <c r="O87">
        <f t="shared" si="18"/>
        <v>0</v>
      </c>
      <c r="AB87">
        <f t="shared" si="19"/>
        <v>1</v>
      </c>
      <c r="AC87">
        <f t="shared" si="20"/>
        <v>-46.464709477987192</v>
      </c>
      <c r="AD87">
        <f t="shared" si="21"/>
        <v>1.1141734099320027E-2</v>
      </c>
      <c r="AE87">
        <f t="shared" si="22"/>
        <v>-19.183854301910593</v>
      </c>
      <c r="AF87">
        <f t="shared" si="23"/>
        <v>3.0346125538803993E-2</v>
      </c>
      <c r="AG87">
        <f t="shared" si="24"/>
        <v>5.2439913525132512E-2</v>
      </c>
      <c r="AO87">
        <f t="shared" si="25"/>
        <v>9.4463103637609889E-4</v>
      </c>
      <c r="AQ87">
        <f t="shared" si="26"/>
        <v>0</v>
      </c>
      <c r="AS87">
        <f t="shared" si="27"/>
        <v>5.2439913525132512E-2</v>
      </c>
      <c r="AU87">
        <f t="shared" si="28"/>
        <v>0</v>
      </c>
      <c r="AV87">
        <f t="shared" si="29"/>
        <v>0</v>
      </c>
    </row>
    <row r="88" spans="1:48">
      <c r="A88" t="s">
        <v>435</v>
      </c>
      <c r="B88" t="str">
        <f>VLOOKUP(A88,EEZ_carbon_flux_by_territory_bo!$B$4:$O$240,2,FALSE)</f>
        <v>MYS</v>
      </c>
      <c r="C88" t="str">
        <f>VLOOKUP(A88,EEZ_carbon_flux_by_territory_bo!$C$4:$F$240,4,FALSE)</f>
        <v>NA</v>
      </c>
      <c r="D88">
        <f>SUMIF(EEZ_carbon_flux_by_territory_bo!B$4:B$240,A88,EEZ_carbon_flux_by_territory_bo!G$4:G$240)/10^12</f>
        <v>-0.65213291579199995</v>
      </c>
      <c r="E88">
        <f>SUMIF(EEZ_carbon_flux_by_territory_bo!B$4:B$240,A88,EEZ_carbon_flux_by_territory_bo!I$4:I$240)^0.5</f>
        <v>7.903286053659999E-3</v>
      </c>
      <c r="F88">
        <f>SUMIF(EEZ_carbon_flux_by_territory_bo!B$4:B$240,A88,EEZ_carbon_flux_by_territory_bo!L$4:L$240)</f>
        <v>-1.7202364004530921</v>
      </c>
      <c r="G88">
        <f>SUMIF(EEZ_carbon_flux_by_territory_bo!B$4:B$240,A88,EEZ_carbon_flux_by_territory_bo!N$4:N$240)^0.5</f>
        <v>0.13043485703890917</v>
      </c>
      <c r="H88">
        <f>SUMIF(EEZ_carbon_flux_by_territory_bo!C$4:C$240,A88,EEZ_carbon_flux_by_territory_bo!G$4:G$240)/10^12</f>
        <v>-0.65213291579199995</v>
      </c>
      <c r="I88">
        <f>SUMIF(EEZ_carbon_flux_by_territory_bo!C$4:C$240,A88,EEZ_carbon_flux_by_territory_bo!I$4:I$240)^0.5</f>
        <v>7.903286053659999E-3</v>
      </c>
      <c r="J88">
        <f>SUMIF(EEZ_carbon_flux_by_territory_bo!C$4:C$240,A88,EEZ_carbon_flux_by_territory_bo!L$4:L$240)</f>
        <v>-1.7202364004530921</v>
      </c>
      <c r="K88">
        <f>SUMIF(EEZ_carbon_flux_by_territory_bo!C$4:C$240,A88,EEZ_carbon_flux_by_territory_bo!N$4:N$240)^0.5</f>
        <v>0.13043485703890917</v>
      </c>
      <c r="L88">
        <f t="shared" si="15"/>
        <v>1.7013251930760673E-2</v>
      </c>
      <c r="M88">
        <f t="shared" si="16"/>
        <v>0</v>
      </c>
      <c r="N88">
        <f t="shared" si="17"/>
        <v>0</v>
      </c>
      <c r="O88">
        <f t="shared" si="18"/>
        <v>0</v>
      </c>
      <c r="AB88">
        <f t="shared" si="19"/>
        <v>1</v>
      </c>
      <c r="AC88">
        <f t="shared" si="20"/>
        <v>-1.7202364004530921</v>
      </c>
      <c r="AD88">
        <f t="shared" si="21"/>
        <v>4.1249405790215709E-4</v>
      </c>
      <c r="AE88">
        <f t="shared" si="22"/>
        <v>-0.71023288086562686</v>
      </c>
      <c r="AF88">
        <f t="shared" si="23"/>
        <v>1.1234872734822744E-3</v>
      </c>
      <c r="AG88">
        <f t="shared" si="24"/>
        <v>1.7013251930760673E-2</v>
      </c>
      <c r="AO88">
        <f t="shared" si="25"/>
        <v>6.2461930445976638E-5</v>
      </c>
      <c r="AQ88">
        <f t="shared" si="26"/>
        <v>0</v>
      </c>
      <c r="AS88">
        <f t="shared" si="27"/>
        <v>1.7013251930760673E-2</v>
      </c>
      <c r="AU88">
        <f t="shared" si="28"/>
        <v>0</v>
      </c>
      <c r="AV88">
        <f t="shared" si="29"/>
        <v>0</v>
      </c>
    </row>
    <row r="89" spans="1:48">
      <c r="A89" t="s">
        <v>436</v>
      </c>
      <c r="B89" t="str">
        <f>VLOOKUP(A89,EEZ_carbon_flux_by_territory_bo!$B$4:$O$240,2,FALSE)</f>
        <v>MDV</v>
      </c>
      <c r="C89" t="str">
        <f>VLOOKUP(A89,EEZ_carbon_flux_by_territory_bo!$C$4:$F$240,4,FALSE)</f>
        <v>NA</v>
      </c>
      <c r="D89">
        <f>SUMIF(EEZ_carbon_flux_by_territory_bo!B$4:B$240,A89,EEZ_carbon_flux_by_territory_bo!G$4:G$240)/10^12</f>
        <v>38.301069134499997</v>
      </c>
      <c r="E89">
        <f>SUMIF(EEZ_carbon_flux_by_territory_bo!B$4:B$240,A89,EEZ_carbon_flux_by_territory_bo!I$4:I$240)^0.5</f>
        <v>1.6861793094100002E-2</v>
      </c>
      <c r="F89">
        <f>SUMIF(EEZ_carbon_flux_by_territory_bo!B$4:B$240,A89,EEZ_carbon_flux_by_territory_bo!L$4:L$240)</f>
        <v>37.875533399312559</v>
      </c>
      <c r="G89">
        <f>SUMIF(EEZ_carbon_flux_by_territory_bo!B$4:B$240,A89,EEZ_carbon_flux_by_territory_bo!N$4:N$240)^0.5</f>
        <v>9.3380038834792164E-2</v>
      </c>
      <c r="H89">
        <f>SUMIF(EEZ_carbon_flux_by_territory_bo!C$4:C$240,A89,EEZ_carbon_flux_by_territory_bo!G$4:G$240)/10^12</f>
        <v>38.301069134499997</v>
      </c>
      <c r="I89">
        <f>SUMIF(EEZ_carbon_flux_by_territory_bo!C$4:C$240,A89,EEZ_carbon_flux_by_territory_bo!I$4:I$240)^0.5</f>
        <v>1.6861793094100002E-2</v>
      </c>
      <c r="J89">
        <f>SUMIF(EEZ_carbon_flux_by_territory_bo!C$4:C$240,A89,EEZ_carbon_flux_by_territory_bo!L$4:L$240)</f>
        <v>37.875533399312559</v>
      </c>
      <c r="K89">
        <f>SUMIF(EEZ_carbon_flux_by_territory_bo!C$4:C$240,A89,EEZ_carbon_flux_by_territory_bo!N$4:N$240)^0.5</f>
        <v>9.3380038834792164E-2</v>
      </c>
      <c r="L89">
        <f t="shared" si="15"/>
        <v>8.719831652787292E-3</v>
      </c>
      <c r="M89">
        <f t="shared" si="16"/>
        <v>0</v>
      </c>
      <c r="N89">
        <f t="shared" si="17"/>
        <v>0</v>
      </c>
      <c r="O89">
        <f t="shared" si="18"/>
        <v>0</v>
      </c>
      <c r="AB89">
        <f t="shared" si="19"/>
        <v>0</v>
      </c>
      <c r="AC89">
        <f t="shared" si="20"/>
        <v>0</v>
      </c>
      <c r="AD89">
        <f t="shared" si="21"/>
        <v>0</v>
      </c>
      <c r="AE89">
        <f t="shared" si="22"/>
        <v>0</v>
      </c>
      <c r="AF89">
        <f t="shared" si="23"/>
        <v>0</v>
      </c>
      <c r="AG89">
        <f t="shared" si="24"/>
        <v>0</v>
      </c>
      <c r="AO89">
        <f t="shared" si="25"/>
        <v>2.843200663482385E-4</v>
      </c>
      <c r="AQ89">
        <f t="shared" si="26"/>
        <v>0</v>
      </c>
      <c r="AS89">
        <f t="shared" si="27"/>
        <v>8.719831652787292E-3</v>
      </c>
      <c r="AU89">
        <f t="shared" si="28"/>
        <v>1</v>
      </c>
      <c r="AV89">
        <f t="shared" si="29"/>
        <v>8.719831652787292E-3</v>
      </c>
    </row>
    <row r="90" spans="1:48">
      <c r="A90" t="s">
        <v>439</v>
      </c>
      <c r="B90" t="str">
        <f>VLOOKUP(A90,EEZ_carbon_flux_by_territory_bo!$B$4:$O$240,2,FALSE)</f>
        <v>MLT</v>
      </c>
      <c r="C90" t="str">
        <f>VLOOKUP(A90,EEZ_carbon_flux_by_territory_bo!$C$4:$F$240,4,FALSE)</f>
        <v>EU</v>
      </c>
      <c r="D90">
        <f>SUMIF(EEZ_carbon_flux_by_territory_bo!B$4:B$240,A90,EEZ_carbon_flux_by_territory_bo!G$4:G$240)/10^12</f>
        <v>-0.20160151460100001</v>
      </c>
      <c r="E90">
        <f>SUMIF(EEZ_carbon_flux_by_territory_bo!B$4:B$240,A90,EEZ_carbon_flux_by_territory_bo!I$4:I$240)^0.5</f>
        <v>4.5842032394799994E-3</v>
      </c>
      <c r="F90">
        <f>SUMIF(EEZ_carbon_flux_by_territory_bo!B$4:B$240,A90,EEZ_carbon_flux_by_territory_bo!L$4:L$240)</f>
        <v>-0.26457123137597599</v>
      </c>
      <c r="G90">
        <f>SUMIF(EEZ_carbon_flux_by_territory_bo!B$4:B$240,A90,EEZ_carbon_flux_by_territory_bo!N$4:N$240)^0.5</f>
        <v>1.4347784170293946E-2</v>
      </c>
      <c r="H90">
        <f>SUMIF(EEZ_carbon_flux_by_territory_bo!C$4:C$240,A90,EEZ_carbon_flux_by_territory_bo!G$4:G$240)/10^12</f>
        <v>-0.20160151460100001</v>
      </c>
      <c r="I90">
        <f>SUMIF(EEZ_carbon_flux_by_territory_bo!C$4:C$240,A90,EEZ_carbon_flux_by_territory_bo!I$4:I$240)^0.5</f>
        <v>4.5842032394799994E-3</v>
      </c>
      <c r="J90">
        <f>SUMIF(EEZ_carbon_flux_by_territory_bo!C$4:C$240,A90,EEZ_carbon_flux_by_territory_bo!L$4:L$240)</f>
        <v>-0.26457123137597599</v>
      </c>
      <c r="K90">
        <f>SUMIF(EEZ_carbon_flux_by_territory_bo!C$4:C$240,A90,EEZ_carbon_flux_by_territory_bo!N$4:N$240)^0.5</f>
        <v>1.4347784170293946E-2</v>
      </c>
      <c r="L90">
        <f t="shared" si="15"/>
        <v>2.0585891059733753E-4</v>
      </c>
      <c r="M90">
        <f t="shared" si="16"/>
        <v>0</v>
      </c>
      <c r="N90">
        <f t="shared" si="17"/>
        <v>0</v>
      </c>
      <c r="O90">
        <f t="shared" si="18"/>
        <v>0</v>
      </c>
      <c r="AB90">
        <f t="shared" si="19"/>
        <v>1</v>
      </c>
      <c r="AC90">
        <f t="shared" si="20"/>
        <v>-0.26457123137597599</v>
      </c>
      <c r="AD90">
        <f t="shared" si="21"/>
        <v>6.3441315859670265E-5</v>
      </c>
      <c r="AE90">
        <f t="shared" si="22"/>
        <v>-0.10923335176771808</v>
      </c>
      <c r="AF90">
        <f t="shared" si="23"/>
        <v>1.7279160660834333E-4</v>
      </c>
      <c r="AG90">
        <f t="shared" si="24"/>
        <v>2.0585891059733753E-4</v>
      </c>
      <c r="AO90">
        <f t="shared" si="25"/>
        <v>2.1014919340858922E-5</v>
      </c>
      <c r="AQ90">
        <f t="shared" si="26"/>
        <v>0</v>
      </c>
      <c r="AS90">
        <f t="shared" si="27"/>
        <v>2.0585891059733753E-4</v>
      </c>
      <c r="AU90">
        <f t="shared" si="28"/>
        <v>0</v>
      </c>
      <c r="AV90">
        <f t="shared" si="29"/>
        <v>0</v>
      </c>
    </row>
    <row r="91" spans="1:48">
      <c r="A91" t="s">
        <v>440</v>
      </c>
      <c r="B91" t="str">
        <f>VLOOKUP(A91,EEZ_carbon_flux_by_territory_bo!$B$4:$O$240,2,FALSE)</f>
        <v>MHL</v>
      </c>
      <c r="C91" t="str">
        <f>VLOOKUP(A91,EEZ_carbon_flux_by_territory_bo!$C$4:$F$240,4,FALSE)</f>
        <v>NA</v>
      </c>
      <c r="D91">
        <f>SUMIF(EEZ_carbon_flux_by_territory_bo!B$4:B$240,A91,EEZ_carbon_flux_by_territory_bo!G$4:G$240)/10^12</f>
        <v>5.5710898905299997</v>
      </c>
      <c r="E91">
        <f>SUMIF(EEZ_carbon_flux_by_territory_bo!B$4:B$240,A91,EEZ_carbon_flux_by_territory_bo!I$4:I$240)^0.5</f>
        <v>2.1532728071800001E-2</v>
      </c>
      <c r="F91">
        <f>SUMIF(EEZ_carbon_flux_by_territory_bo!B$4:B$240,A91,EEZ_carbon_flux_by_territory_bo!L$4:L$240)</f>
        <v>5.4779367021898651</v>
      </c>
      <c r="G91">
        <f>SUMIF(EEZ_carbon_flux_by_territory_bo!B$4:B$240,A91,EEZ_carbon_flux_by_territory_bo!N$4:N$240)^0.5</f>
        <v>2.9464568716839244E-2</v>
      </c>
      <c r="H91">
        <f>SUMIF(EEZ_carbon_flux_by_territory_bo!C$4:C$240,A91,EEZ_carbon_flux_by_territory_bo!G$4:G$240)/10^12</f>
        <v>5.5710898905299997</v>
      </c>
      <c r="I91">
        <f>SUMIF(EEZ_carbon_flux_by_territory_bo!C$4:C$240,A91,EEZ_carbon_flux_by_territory_bo!I$4:I$240)^0.5</f>
        <v>2.1532728071800001E-2</v>
      </c>
      <c r="J91">
        <f>SUMIF(EEZ_carbon_flux_by_territory_bo!C$4:C$240,A91,EEZ_carbon_flux_by_territory_bo!L$4:L$240)</f>
        <v>5.4779367021898651</v>
      </c>
      <c r="K91">
        <f>SUMIF(EEZ_carbon_flux_by_territory_bo!C$4:C$240,A91,EEZ_carbon_flux_by_territory_bo!N$4:N$240)^0.5</f>
        <v>2.9464568716839244E-2</v>
      </c>
      <c r="L91">
        <f t="shared" si="15"/>
        <v>8.6816080966934186E-4</v>
      </c>
      <c r="M91">
        <f t="shared" si="16"/>
        <v>0</v>
      </c>
      <c r="N91">
        <f t="shared" si="17"/>
        <v>0</v>
      </c>
      <c r="O91">
        <f t="shared" si="18"/>
        <v>0</v>
      </c>
      <c r="AB91">
        <f t="shared" si="19"/>
        <v>0</v>
      </c>
      <c r="AC91">
        <f t="shared" si="20"/>
        <v>0</v>
      </c>
      <c r="AD91">
        <f t="shared" si="21"/>
        <v>0</v>
      </c>
      <c r="AE91">
        <f t="shared" si="22"/>
        <v>0</v>
      </c>
      <c r="AF91">
        <f t="shared" si="23"/>
        <v>0</v>
      </c>
      <c r="AG91">
        <f t="shared" si="24"/>
        <v>0</v>
      </c>
      <c r="AO91">
        <f t="shared" si="25"/>
        <v>4.6365837821408379E-4</v>
      </c>
      <c r="AQ91">
        <f t="shared" si="26"/>
        <v>0</v>
      </c>
      <c r="AS91">
        <f t="shared" si="27"/>
        <v>8.6816080966934186E-4</v>
      </c>
      <c r="AU91">
        <f t="shared" si="28"/>
        <v>1</v>
      </c>
      <c r="AV91">
        <f t="shared" si="29"/>
        <v>8.6816080966934186E-4</v>
      </c>
    </row>
    <row r="92" spans="1:48">
      <c r="A92" t="s">
        <v>442</v>
      </c>
      <c r="B92" t="str">
        <f>VLOOKUP(A92,EEZ_carbon_flux_by_territory_bo!$B$4:$O$240,2,FALSE)</f>
        <v>MRT</v>
      </c>
      <c r="C92" t="str">
        <f>VLOOKUP(A92,EEZ_carbon_flux_by_territory_bo!$C$4:$F$240,4,FALSE)</f>
        <v>NA</v>
      </c>
      <c r="D92">
        <f>SUMIF(EEZ_carbon_flux_by_territory_bo!B$4:B$240,A92,EEZ_carbon_flux_by_territory_bo!G$4:G$240)/10^12</f>
        <v>11.0161307302</v>
      </c>
      <c r="E92">
        <f>SUMIF(EEZ_carbon_flux_by_territory_bo!B$4:B$240,A92,EEZ_carbon_flux_by_territory_bo!I$4:I$240)^0.5</f>
        <v>2.6602015287599999E-2</v>
      </c>
      <c r="F92">
        <f>SUMIF(EEZ_carbon_flux_by_territory_bo!B$4:B$240,A92,EEZ_carbon_flux_by_territory_bo!L$4:L$240)</f>
        <v>11.016128306543463</v>
      </c>
      <c r="G92">
        <f>SUMIF(EEZ_carbon_flux_by_territory_bo!B$4:B$240,A92,EEZ_carbon_flux_by_territory_bo!N$4:N$240)^0.5</f>
        <v>2.6602015289529098E-2</v>
      </c>
      <c r="H92">
        <f>SUMIF(EEZ_carbon_flux_by_territory_bo!C$4:C$240,A92,EEZ_carbon_flux_by_territory_bo!G$4:G$240)/10^12</f>
        <v>11.0161307302</v>
      </c>
      <c r="I92">
        <f>SUMIF(EEZ_carbon_flux_by_territory_bo!C$4:C$240,A92,EEZ_carbon_flux_by_territory_bo!I$4:I$240)^0.5</f>
        <v>2.6602015287599999E-2</v>
      </c>
      <c r="J92">
        <f>SUMIF(EEZ_carbon_flux_by_territory_bo!C$4:C$240,A92,EEZ_carbon_flux_by_territory_bo!L$4:L$240)</f>
        <v>11.016128306543463</v>
      </c>
      <c r="K92">
        <f>SUMIF(EEZ_carbon_flux_by_territory_bo!C$4:C$240,A92,EEZ_carbon_flux_by_territory_bo!N$4:N$240)^0.5</f>
        <v>2.6602015289529098E-2</v>
      </c>
      <c r="L92">
        <f t="shared" si="15"/>
        <v>7.0766721746433987E-4</v>
      </c>
      <c r="M92">
        <f t="shared" si="16"/>
        <v>0</v>
      </c>
      <c r="N92">
        <f t="shared" si="17"/>
        <v>0</v>
      </c>
      <c r="O92">
        <f t="shared" si="18"/>
        <v>0</v>
      </c>
      <c r="AB92">
        <f t="shared" si="19"/>
        <v>0</v>
      </c>
      <c r="AC92">
        <f t="shared" si="20"/>
        <v>0</v>
      </c>
      <c r="AD92">
        <f t="shared" si="21"/>
        <v>0</v>
      </c>
      <c r="AE92">
        <f t="shared" si="22"/>
        <v>0</v>
      </c>
      <c r="AF92">
        <f t="shared" si="23"/>
        <v>0</v>
      </c>
      <c r="AG92">
        <f t="shared" si="24"/>
        <v>0</v>
      </c>
      <c r="AO92">
        <f t="shared" si="25"/>
        <v>7.0766721736170409E-4</v>
      </c>
      <c r="AQ92">
        <f t="shared" si="26"/>
        <v>0</v>
      </c>
      <c r="AS92">
        <f t="shared" si="27"/>
        <v>7.0766721746433987E-4</v>
      </c>
      <c r="AU92">
        <f t="shared" si="28"/>
        <v>1</v>
      </c>
      <c r="AV92">
        <f t="shared" si="29"/>
        <v>7.0766721746433987E-4</v>
      </c>
    </row>
    <row r="93" spans="1:48">
      <c r="A93" t="s">
        <v>444</v>
      </c>
      <c r="B93" t="str">
        <f>VLOOKUP(A93,EEZ_carbon_flux_by_territory_bo!$B$4:$O$240,2,FALSE)</f>
        <v>MUS</v>
      </c>
      <c r="C93" t="str">
        <f>VLOOKUP(A93,EEZ_carbon_flux_by_territory_bo!$C$4:$F$240,4,FALSE)</f>
        <v>NA</v>
      </c>
      <c r="D93">
        <f>SUMIF(EEZ_carbon_flux_by_territory_bo!B$4:B$240,A93,EEZ_carbon_flux_by_territory_bo!G$4:G$240)/10^12</f>
        <v>-176.95136297799999</v>
      </c>
      <c r="E93">
        <f>SUMIF(EEZ_carbon_flux_by_territory_bo!B$4:B$240,A93,EEZ_carbon_flux_by_territory_bo!I$4:I$240)^0.5</f>
        <v>6.2493486531800001E-2</v>
      </c>
      <c r="F93">
        <f>SUMIF(EEZ_carbon_flux_by_territory_bo!B$4:B$240,A93,EEZ_carbon_flux_by_territory_bo!L$4:L$240)</f>
        <v>-176.96686849476595</v>
      </c>
      <c r="G93">
        <f>SUMIF(EEZ_carbon_flux_by_territory_bo!B$4:B$240,A93,EEZ_carbon_flux_by_territory_bo!N$4:N$240)^0.5</f>
        <v>6.2583092792015751E-2</v>
      </c>
      <c r="H93">
        <f>SUMIF(EEZ_carbon_flux_by_territory_bo!C$4:C$240,A93,EEZ_carbon_flux_by_territory_bo!G$4:G$240)/10^12</f>
        <v>-176.95136297799999</v>
      </c>
      <c r="I93">
        <f>SUMIF(EEZ_carbon_flux_by_territory_bo!C$4:C$240,A93,EEZ_carbon_flux_by_territory_bo!I$4:I$240)^0.5</f>
        <v>6.2493486531800001E-2</v>
      </c>
      <c r="J93">
        <f>SUMIF(EEZ_carbon_flux_by_territory_bo!C$4:C$240,A93,EEZ_carbon_flux_by_territory_bo!L$4:L$240)</f>
        <v>-176.96686849476595</v>
      </c>
      <c r="K93">
        <f>SUMIF(EEZ_carbon_flux_by_territory_bo!C$4:C$240,A93,EEZ_carbon_flux_by_territory_bo!N$4:N$240)^0.5</f>
        <v>6.2583092792015751E-2</v>
      </c>
      <c r="L93">
        <f t="shared" si="15"/>
        <v>3.9166435034140535E-3</v>
      </c>
      <c r="M93">
        <f t="shared" si="16"/>
        <v>0</v>
      </c>
      <c r="N93">
        <f t="shared" si="17"/>
        <v>0</v>
      </c>
      <c r="O93">
        <f t="shared" si="18"/>
        <v>0</v>
      </c>
      <c r="AB93">
        <f t="shared" si="19"/>
        <v>1</v>
      </c>
      <c r="AC93">
        <f t="shared" si="20"/>
        <v>-176.96686849476595</v>
      </c>
      <c r="AD93">
        <f t="shared" si="21"/>
        <v>4.2434738435029373E-2</v>
      </c>
      <c r="AE93">
        <f t="shared" si="22"/>
        <v>-73.064195592943719</v>
      </c>
      <c r="AF93">
        <f t="shared" si="23"/>
        <v>0.11557715237830901</v>
      </c>
      <c r="AG93">
        <f t="shared" si="24"/>
        <v>3.9166435034140535E-3</v>
      </c>
      <c r="AO93">
        <f t="shared" si="25"/>
        <v>3.9054358589002683E-3</v>
      </c>
      <c r="AQ93">
        <f t="shared" si="26"/>
        <v>0</v>
      </c>
      <c r="AS93">
        <f t="shared" si="27"/>
        <v>3.9166435034140535E-3</v>
      </c>
      <c r="AU93">
        <f t="shared" si="28"/>
        <v>0</v>
      </c>
      <c r="AV93">
        <f t="shared" si="29"/>
        <v>0</v>
      </c>
    </row>
    <row r="94" spans="1:48">
      <c r="A94" t="s">
        <v>446</v>
      </c>
      <c r="B94" t="str">
        <f>VLOOKUP(A94,EEZ_carbon_flux_by_territory_bo!$B$4:$O$240,2,FALSE)</f>
        <v>MEX</v>
      </c>
      <c r="C94" t="str">
        <f>VLOOKUP(A94,EEZ_carbon_flux_by_territory_bo!$C$4:$F$240,4,FALSE)</f>
        <v>NA</v>
      </c>
      <c r="D94">
        <f>SUMIF(EEZ_carbon_flux_by_territory_bo!B$4:B$240,A94,EEZ_carbon_flux_by_territory_bo!G$4:G$240)/10^12</f>
        <v>77.110797118899995</v>
      </c>
      <c r="E94">
        <f>SUMIF(EEZ_carbon_flux_by_territory_bo!B$4:B$240,A94,EEZ_carbon_flux_by_territory_bo!I$4:I$240)^0.5</f>
        <v>2.4270146579599999E-2</v>
      </c>
      <c r="F94">
        <f>SUMIF(EEZ_carbon_flux_by_territory_bo!B$4:B$240,A94,EEZ_carbon_flux_by_territory_bo!L$4:L$240)</f>
        <v>73.377814675263949</v>
      </c>
      <c r="G94">
        <f>SUMIF(EEZ_carbon_flux_by_territory_bo!B$4:B$240,A94,EEZ_carbon_flux_by_territory_bo!N$4:N$240)^0.5</f>
        <v>0.41552620863652961</v>
      </c>
      <c r="H94">
        <f>SUMIF(EEZ_carbon_flux_by_territory_bo!C$4:C$240,A94,EEZ_carbon_flux_by_territory_bo!G$4:G$240)/10^12</f>
        <v>77.110797118899995</v>
      </c>
      <c r="I94">
        <f>SUMIF(EEZ_carbon_flux_by_territory_bo!C$4:C$240,A94,EEZ_carbon_flux_by_territory_bo!I$4:I$240)^0.5</f>
        <v>2.4270146579599999E-2</v>
      </c>
      <c r="J94">
        <f>SUMIF(EEZ_carbon_flux_by_territory_bo!C$4:C$240,A94,EEZ_carbon_flux_by_territory_bo!L$4:L$240)</f>
        <v>73.377814675263949</v>
      </c>
      <c r="K94">
        <f>SUMIF(EEZ_carbon_flux_by_territory_bo!C$4:C$240,A94,EEZ_carbon_flux_by_territory_bo!N$4:N$240)^0.5</f>
        <v>0.41552620863652961</v>
      </c>
      <c r="L94">
        <f t="shared" si="15"/>
        <v>0.17266203006384873</v>
      </c>
      <c r="M94">
        <f t="shared" si="16"/>
        <v>0</v>
      </c>
      <c r="N94">
        <f t="shared" si="17"/>
        <v>0</v>
      </c>
      <c r="O94">
        <f t="shared" si="18"/>
        <v>0</v>
      </c>
      <c r="AB94">
        <f t="shared" si="19"/>
        <v>0</v>
      </c>
      <c r="AC94">
        <f t="shared" si="20"/>
        <v>0</v>
      </c>
      <c r="AD94">
        <f t="shared" si="21"/>
        <v>0</v>
      </c>
      <c r="AE94">
        <f t="shared" si="22"/>
        <v>0</v>
      </c>
      <c r="AF94">
        <f t="shared" si="23"/>
        <v>0</v>
      </c>
      <c r="AG94">
        <f t="shared" si="24"/>
        <v>0</v>
      </c>
      <c r="AO94">
        <f t="shared" si="25"/>
        <v>5.8904001499526955E-4</v>
      </c>
      <c r="AQ94">
        <f t="shared" si="26"/>
        <v>0</v>
      </c>
      <c r="AS94">
        <f t="shared" si="27"/>
        <v>0.17266203006384873</v>
      </c>
      <c r="AU94">
        <f t="shared" si="28"/>
        <v>1</v>
      </c>
      <c r="AV94">
        <f t="shared" si="29"/>
        <v>0.17266203006384873</v>
      </c>
    </row>
    <row r="95" spans="1:48">
      <c r="A95" t="s">
        <v>450</v>
      </c>
      <c r="B95" t="str">
        <f>VLOOKUP(A95,EEZ_carbon_flux_by_territory_bo!$B$4:$O$240,2,FALSE)</f>
        <v>MCO</v>
      </c>
      <c r="C95" t="str">
        <f>VLOOKUP(A95,EEZ_carbon_flux_by_territory_bo!$C$4:$F$240,4,FALSE)</f>
        <v>NA</v>
      </c>
      <c r="D95">
        <f>SUMIF(EEZ_carbon_flux_by_territory_bo!B$4:B$240,A95,EEZ_carbon_flux_by_territory_bo!G$4:G$240)/10^12</f>
        <v>1.3129284976700001E-4</v>
      </c>
      <c r="E95">
        <f>SUMIF(EEZ_carbon_flux_by_territory_bo!B$4:B$240,A95,EEZ_carbon_flux_by_territory_bo!I$4:I$240)^0.5</f>
        <v>0</v>
      </c>
      <c r="F95">
        <f>SUMIF(EEZ_carbon_flux_by_territory_bo!B$4:B$240,A95,EEZ_carbon_flux_by_territory_bo!L$4:L$240)</f>
        <v>5.6770575923400008E-5</v>
      </c>
      <c r="G95">
        <f>SUMIF(EEZ_carbon_flux_by_territory_bo!B$4:B$240,A95,EEZ_carbon_flux_by_territory_bo!N$4:N$240)^0.5</f>
        <v>1.609003639805E-5</v>
      </c>
      <c r="H95">
        <f>SUMIF(EEZ_carbon_flux_by_territory_bo!C$4:C$240,A95,EEZ_carbon_flux_by_territory_bo!G$4:G$240)/10^12</f>
        <v>1.3129284976700001E-4</v>
      </c>
      <c r="I95">
        <f>SUMIF(EEZ_carbon_flux_by_territory_bo!C$4:C$240,A95,EEZ_carbon_flux_by_territory_bo!I$4:I$240)^0.5</f>
        <v>0</v>
      </c>
      <c r="J95">
        <f>SUMIF(EEZ_carbon_flux_by_territory_bo!C$4:C$240,A95,EEZ_carbon_flux_by_territory_bo!L$4:L$240)</f>
        <v>5.6770575923400008E-5</v>
      </c>
      <c r="K95">
        <f>SUMIF(EEZ_carbon_flux_by_territory_bo!C$4:C$240,A95,EEZ_carbon_flux_by_territory_bo!N$4:N$240)^0.5</f>
        <v>1.609003639805E-5</v>
      </c>
      <c r="L95">
        <f t="shared" si="15"/>
        <v>2.5888927129057379E-10</v>
      </c>
      <c r="M95">
        <f t="shared" si="16"/>
        <v>0</v>
      </c>
      <c r="N95">
        <f t="shared" si="17"/>
        <v>0</v>
      </c>
      <c r="O95">
        <f t="shared" si="18"/>
        <v>0</v>
      </c>
      <c r="AB95">
        <f t="shared" si="19"/>
        <v>0</v>
      </c>
      <c r="AC95">
        <f t="shared" si="20"/>
        <v>0</v>
      </c>
      <c r="AD95">
        <f t="shared" si="21"/>
        <v>0</v>
      </c>
      <c r="AE95">
        <f t="shared" si="22"/>
        <v>0</v>
      </c>
      <c r="AF95">
        <f t="shared" si="23"/>
        <v>0</v>
      </c>
      <c r="AG95">
        <f t="shared" si="24"/>
        <v>0</v>
      </c>
      <c r="AO95">
        <f t="shared" si="25"/>
        <v>0</v>
      </c>
      <c r="AQ95">
        <f t="shared" si="26"/>
        <v>0</v>
      </c>
      <c r="AS95">
        <f t="shared" si="27"/>
        <v>2.5888927129057379E-10</v>
      </c>
      <c r="AU95">
        <f t="shared" si="28"/>
        <v>1</v>
      </c>
      <c r="AV95">
        <f t="shared" si="29"/>
        <v>2.5888927129057379E-10</v>
      </c>
    </row>
    <row r="96" spans="1:48">
      <c r="A96" t="s">
        <v>453</v>
      </c>
      <c r="B96" t="str">
        <f>VLOOKUP(A96,EEZ_carbon_flux_by_territory_bo!$B$4:$O$240,2,FALSE)</f>
        <v>MNE</v>
      </c>
      <c r="C96" t="str">
        <f>VLOOKUP(A96,EEZ_carbon_flux_by_territory_bo!$C$4:$F$240,4,FALSE)</f>
        <v>NA</v>
      </c>
      <c r="D96">
        <f>SUMIF(EEZ_carbon_flux_by_territory_bo!B$4:B$240,A96,EEZ_carbon_flux_by_territory_bo!G$4:G$240)/10^12</f>
        <v>1.2693751505799999E-2</v>
      </c>
      <c r="E96">
        <f>SUMIF(EEZ_carbon_flux_by_territory_bo!B$4:B$240,A96,EEZ_carbon_flux_by_territory_bo!I$4:I$240)^0.5</f>
        <v>1.0862018087500001E-3</v>
      </c>
      <c r="F96">
        <f>SUMIF(EEZ_carbon_flux_by_territory_bo!B$4:B$240,A96,EEZ_carbon_flux_by_territory_bo!L$4:L$240)</f>
        <v>1.2408953605539189E-2</v>
      </c>
      <c r="G96">
        <f>SUMIF(EEZ_carbon_flux_by_territory_bo!B$4:B$240,A96,EEZ_carbon_flux_by_territory_bo!N$4:N$240)^0.5</f>
        <v>1.0865454240354207E-3</v>
      </c>
      <c r="H96">
        <f>SUMIF(EEZ_carbon_flux_by_territory_bo!C$4:C$240,A96,EEZ_carbon_flux_by_territory_bo!G$4:G$240)/10^12</f>
        <v>1.2693751505799999E-2</v>
      </c>
      <c r="I96">
        <f>SUMIF(EEZ_carbon_flux_by_territory_bo!C$4:C$240,A96,EEZ_carbon_flux_by_territory_bo!I$4:I$240)^0.5</f>
        <v>1.0862018087500001E-3</v>
      </c>
      <c r="J96">
        <f>SUMIF(EEZ_carbon_flux_by_territory_bo!C$4:C$240,A96,EEZ_carbon_flux_by_territory_bo!L$4:L$240)</f>
        <v>1.2408953605539189E-2</v>
      </c>
      <c r="K96">
        <f>SUMIF(EEZ_carbon_flux_by_territory_bo!C$4:C$240,A96,EEZ_carbon_flux_by_territory_bo!N$4:N$240)^0.5</f>
        <v>1.0865454240354207E-3</v>
      </c>
      <c r="L96">
        <f t="shared" si="15"/>
        <v>1.1805809584923122E-6</v>
      </c>
      <c r="M96">
        <f t="shared" si="16"/>
        <v>0</v>
      </c>
      <c r="N96">
        <f t="shared" si="17"/>
        <v>0</v>
      </c>
      <c r="O96">
        <f t="shared" si="18"/>
        <v>0</v>
      </c>
      <c r="AB96">
        <f t="shared" si="19"/>
        <v>0</v>
      </c>
      <c r="AC96">
        <f t="shared" si="20"/>
        <v>0</v>
      </c>
      <c r="AD96">
        <f t="shared" si="21"/>
        <v>0</v>
      </c>
      <c r="AE96">
        <f t="shared" si="22"/>
        <v>0</v>
      </c>
      <c r="AF96">
        <f t="shared" si="23"/>
        <v>0</v>
      </c>
      <c r="AG96">
        <f t="shared" si="24"/>
        <v>0</v>
      </c>
      <c r="AO96">
        <f t="shared" si="25"/>
        <v>1.1798343693317718E-6</v>
      </c>
      <c r="AQ96">
        <f t="shared" si="26"/>
        <v>0</v>
      </c>
      <c r="AS96">
        <f t="shared" si="27"/>
        <v>1.1805809584923122E-6</v>
      </c>
      <c r="AU96">
        <f t="shared" si="28"/>
        <v>1</v>
      </c>
      <c r="AV96">
        <f t="shared" si="29"/>
        <v>1.1805809584923122E-6</v>
      </c>
    </row>
    <row r="97" spans="1:48">
      <c r="A97" t="s">
        <v>455</v>
      </c>
      <c r="B97" t="str">
        <f>VLOOKUP(A97,EEZ_carbon_flux_by_territory_bo!$B$4:$O$240,2,FALSE)</f>
        <v>MAR</v>
      </c>
      <c r="C97" t="str">
        <f>VLOOKUP(A97,EEZ_carbon_flux_by_territory_bo!$C$4:$F$240,4,FALSE)</f>
        <v>NA</v>
      </c>
      <c r="D97">
        <f>SUMIF(EEZ_carbon_flux_by_territory_bo!B$4:B$240,A97,EEZ_carbon_flux_by_territory_bo!G$4:G$240)/10^12</f>
        <v>1.1524887239299999</v>
      </c>
      <c r="E97">
        <f>SUMIF(EEZ_carbon_flux_by_territory_bo!B$4:B$240,A97,EEZ_carbon_flux_by_territory_bo!I$4:I$240)^0.5</f>
        <v>7.3991012066099999E-3</v>
      </c>
      <c r="F97">
        <f>SUMIF(EEZ_carbon_flux_by_territory_bo!B$4:B$240,A97,EEZ_carbon_flux_by_territory_bo!L$4:L$240)</f>
        <v>1.1506986422465593</v>
      </c>
      <c r="G97">
        <f>SUMIF(EEZ_carbon_flux_by_territory_bo!B$4:B$240,A97,EEZ_carbon_flux_by_territory_bo!N$4:N$240)^0.5</f>
        <v>7.4028837412574494E-3</v>
      </c>
      <c r="H97">
        <f>SUMIF(EEZ_carbon_flux_by_territory_bo!C$4:C$240,A97,EEZ_carbon_flux_by_territory_bo!G$4:G$240)/10^12</f>
        <v>1.1524887239299999</v>
      </c>
      <c r="I97">
        <f>SUMIF(EEZ_carbon_flux_by_territory_bo!C$4:C$240,A97,EEZ_carbon_flux_by_territory_bo!I$4:I$240)^0.5</f>
        <v>7.3991012066099999E-3</v>
      </c>
      <c r="J97">
        <f>SUMIF(EEZ_carbon_flux_by_territory_bo!C$4:C$240,A97,EEZ_carbon_flux_by_territory_bo!L$4:L$240)</f>
        <v>1.1506986422465593</v>
      </c>
      <c r="K97">
        <f>SUMIF(EEZ_carbon_flux_by_territory_bo!C$4:C$240,A97,EEZ_carbon_flux_by_territory_bo!N$4:N$240)^0.5</f>
        <v>7.4028837412574494E-3</v>
      </c>
      <c r="L97">
        <f t="shared" si="15"/>
        <v>5.4802687686573893E-5</v>
      </c>
      <c r="M97">
        <f t="shared" si="16"/>
        <v>0</v>
      </c>
      <c r="N97">
        <f t="shared" si="17"/>
        <v>0</v>
      </c>
      <c r="O97">
        <f t="shared" si="18"/>
        <v>0</v>
      </c>
      <c r="AB97">
        <f t="shared" si="19"/>
        <v>0</v>
      </c>
      <c r="AC97">
        <f t="shared" si="20"/>
        <v>0</v>
      </c>
      <c r="AD97">
        <f t="shared" si="21"/>
        <v>0</v>
      </c>
      <c r="AE97">
        <f t="shared" si="22"/>
        <v>0</v>
      </c>
      <c r="AF97">
        <f t="shared" si="23"/>
        <v>0</v>
      </c>
      <c r="AG97">
        <f t="shared" si="24"/>
        <v>0</v>
      </c>
      <c r="AO97">
        <f t="shared" si="25"/>
        <v>5.4746698665657555E-5</v>
      </c>
      <c r="AQ97">
        <f t="shared" si="26"/>
        <v>0</v>
      </c>
      <c r="AS97">
        <f t="shared" si="27"/>
        <v>5.4802687686573893E-5</v>
      </c>
      <c r="AU97">
        <f t="shared" si="28"/>
        <v>1</v>
      </c>
      <c r="AV97">
        <f t="shared" si="29"/>
        <v>5.4802687686573893E-5</v>
      </c>
    </row>
    <row r="98" spans="1:48">
      <c r="A98" t="s">
        <v>456</v>
      </c>
      <c r="B98" t="str">
        <f>VLOOKUP(A98,EEZ_carbon_flux_by_territory_bo!$B$4:$O$240,2,FALSE)</f>
        <v>MOZ</v>
      </c>
      <c r="C98" t="str">
        <f>VLOOKUP(A98,EEZ_carbon_flux_by_territory_bo!$C$4:$F$240,4,FALSE)</f>
        <v>NA</v>
      </c>
      <c r="D98">
        <f>SUMIF(EEZ_carbon_flux_by_territory_bo!B$4:B$240,A98,EEZ_carbon_flux_by_territory_bo!G$4:G$240)/10^12</f>
        <v>0.90683826949500002</v>
      </c>
      <c r="E98">
        <f>SUMIF(EEZ_carbon_flux_by_territory_bo!B$4:B$240,A98,EEZ_carbon_flux_by_territory_bo!I$4:I$240)^0.5</f>
        <v>1.1189902765299999E-2</v>
      </c>
      <c r="F98">
        <f>SUMIF(EEZ_carbon_flux_by_territory_bo!B$4:B$240,A98,EEZ_carbon_flux_by_territory_bo!L$4:L$240)</f>
        <v>0.27193517528688804</v>
      </c>
      <c r="G98">
        <f>SUMIF(EEZ_carbon_flux_by_territory_bo!B$4:B$240,A98,EEZ_carbon_flux_by_territory_bo!N$4:N$240)^0.5</f>
        <v>7.3663658014332306E-2</v>
      </c>
      <c r="H98">
        <f>SUMIF(EEZ_carbon_flux_by_territory_bo!C$4:C$240,A98,EEZ_carbon_flux_by_territory_bo!G$4:G$240)/10^12</f>
        <v>0.90683826949500002</v>
      </c>
      <c r="I98">
        <f>SUMIF(EEZ_carbon_flux_by_territory_bo!C$4:C$240,A98,EEZ_carbon_flux_by_territory_bo!I$4:I$240)^0.5</f>
        <v>1.1189902765299999E-2</v>
      </c>
      <c r="J98">
        <f>SUMIF(EEZ_carbon_flux_by_territory_bo!C$4:C$240,A98,EEZ_carbon_flux_by_territory_bo!L$4:L$240)</f>
        <v>0.27193517528688804</v>
      </c>
      <c r="K98">
        <f>SUMIF(EEZ_carbon_flux_by_territory_bo!C$4:C$240,A98,EEZ_carbon_flux_by_territory_bo!N$4:N$240)^0.5</f>
        <v>7.3663658014332306E-2</v>
      </c>
      <c r="L98">
        <f t="shared" si="15"/>
        <v>5.4263345120525042E-3</v>
      </c>
      <c r="M98">
        <f t="shared" si="16"/>
        <v>0</v>
      </c>
      <c r="N98">
        <f t="shared" si="17"/>
        <v>0</v>
      </c>
      <c r="O98">
        <f t="shared" si="18"/>
        <v>0</v>
      </c>
      <c r="AB98">
        <f t="shared" si="19"/>
        <v>0</v>
      </c>
      <c r="AC98">
        <f t="shared" si="20"/>
        <v>0</v>
      </c>
      <c r="AD98">
        <f t="shared" si="21"/>
        <v>0</v>
      </c>
      <c r="AE98">
        <f t="shared" si="22"/>
        <v>0</v>
      </c>
      <c r="AF98">
        <f t="shared" si="23"/>
        <v>0</v>
      </c>
      <c r="AG98">
        <f t="shared" si="24"/>
        <v>0</v>
      </c>
      <c r="AO98">
        <f t="shared" si="25"/>
        <v>1.2521392389686856E-4</v>
      </c>
      <c r="AQ98">
        <f t="shared" si="26"/>
        <v>0</v>
      </c>
      <c r="AS98">
        <f t="shared" si="27"/>
        <v>5.4263345120525042E-3</v>
      </c>
      <c r="AU98">
        <f t="shared" si="28"/>
        <v>1</v>
      </c>
      <c r="AV98">
        <f t="shared" si="29"/>
        <v>5.4263345120525042E-3</v>
      </c>
    </row>
    <row r="99" spans="1:48">
      <c r="A99" t="s">
        <v>457</v>
      </c>
      <c r="B99" t="str">
        <f>VLOOKUP(A99,EEZ_carbon_flux_by_territory_bo!$B$4:$O$240,2,FALSE)</f>
        <v>MMR</v>
      </c>
      <c r="C99" t="str">
        <f>VLOOKUP(A99,EEZ_carbon_flux_by_territory_bo!$C$4:$F$240,4,FALSE)</f>
        <v>NA</v>
      </c>
      <c r="D99">
        <f>SUMIF(EEZ_carbon_flux_by_territory_bo!B$4:B$240,A99,EEZ_carbon_flux_by_territory_bo!G$4:G$240)/10^12</f>
        <v>-3.9127532862500001</v>
      </c>
      <c r="E99">
        <f>SUMIF(EEZ_carbon_flux_by_territory_bo!B$4:B$240,A99,EEZ_carbon_flux_by_territory_bo!I$4:I$240)^0.5</f>
        <v>5.7120790521700002E-3</v>
      </c>
      <c r="F99">
        <f>SUMIF(EEZ_carbon_flux_by_territory_bo!B$4:B$240,A99,EEZ_carbon_flux_by_territory_bo!L$4:L$240)</f>
        <v>-5.3146634655922202</v>
      </c>
      <c r="G99">
        <f>SUMIF(EEZ_carbon_flux_by_territory_bo!B$4:B$240,A99,EEZ_carbon_flux_by_territory_bo!N$4:N$240)^0.5</f>
        <v>0.16191878290806383</v>
      </c>
      <c r="H99">
        <f>SUMIF(EEZ_carbon_flux_by_territory_bo!C$4:C$240,A99,EEZ_carbon_flux_by_territory_bo!G$4:G$240)/10^12</f>
        <v>-3.9127532862500001</v>
      </c>
      <c r="I99">
        <f>SUMIF(EEZ_carbon_flux_by_territory_bo!C$4:C$240,A99,EEZ_carbon_flux_by_territory_bo!I$4:I$240)^0.5</f>
        <v>5.7120790521700002E-3</v>
      </c>
      <c r="J99">
        <f>SUMIF(EEZ_carbon_flux_by_territory_bo!C$4:C$240,A99,EEZ_carbon_flux_by_territory_bo!L$4:L$240)</f>
        <v>-5.3146634655922202</v>
      </c>
      <c r="K99">
        <f>SUMIF(EEZ_carbon_flux_by_territory_bo!C$4:C$240,A99,EEZ_carbon_flux_by_territory_bo!N$4:N$240)^0.5</f>
        <v>0.16191878290806383</v>
      </c>
      <c r="L99">
        <f t="shared" si="15"/>
        <v>2.6217692258428703E-2</v>
      </c>
      <c r="M99">
        <f t="shared" si="16"/>
        <v>0</v>
      </c>
      <c r="N99">
        <f t="shared" si="17"/>
        <v>0</v>
      </c>
      <c r="O99">
        <f t="shared" si="18"/>
        <v>0</v>
      </c>
      <c r="AB99">
        <f t="shared" si="19"/>
        <v>1</v>
      </c>
      <c r="AC99">
        <f t="shared" si="20"/>
        <v>-5.3146634655922202</v>
      </c>
      <c r="AD99">
        <f t="shared" si="21"/>
        <v>1.2743987388762709E-3</v>
      </c>
      <c r="AE99">
        <f t="shared" si="22"/>
        <v>-2.1942616392750769</v>
      </c>
      <c r="AF99">
        <f t="shared" si="23"/>
        <v>3.4710094292048307E-3</v>
      </c>
      <c r="AG99">
        <f t="shared" si="24"/>
        <v>2.6217692258428703E-2</v>
      </c>
      <c r="AO99">
        <f t="shared" si="25"/>
        <v>3.262784709823933E-5</v>
      </c>
      <c r="AQ99">
        <f t="shared" si="26"/>
        <v>0</v>
      </c>
      <c r="AS99">
        <f t="shared" si="27"/>
        <v>2.6217692258428703E-2</v>
      </c>
      <c r="AU99">
        <f t="shared" si="28"/>
        <v>0</v>
      </c>
      <c r="AV99">
        <f t="shared" si="29"/>
        <v>0</v>
      </c>
    </row>
    <row r="100" spans="1:48">
      <c r="A100" t="s">
        <v>458</v>
      </c>
      <c r="B100" t="str">
        <f>VLOOKUP(A100,EEZ_carbon_flux_by_territory_bo!$B$4:$O$240,2,FALSE)</f>
        <v>NAM</v>
      </c>
      <c r="C100" t="str">
        <f>VLOOKUP(A100,EEZ_carbon_flux_by_territory_bo!$C$4:$F$240,4,FALSE)</f>
        <v>NA</v>
      </c>
      <c r="D100">
        <f>SUMIF(EEZ_carbon_flux_by_territory_bo!B$4:B$240,A100,EEZ_carbon_flux_by_territory_bo!G$4:G$240)/10^12</f>
        <v>-43.7757929817</v>
      </c>
      <c r="E100">
        <f>SUMIF(EEZ_carbon_flux_by_territory_bo!B$4:B$240,A100,EEZ_carbon_flux_by_territory_bo!I$4:I$240)^0.5</f>
        <v>4.4361411325099999E-2</v>
      </c>
      <c r="F100">
        <f>SUMIF(EEZ_carbon_flux_by_territory_bo!B$4:B$240,A100,EEZ_carbon_flux_by_territory_bo!L$4:L$240)</f>
        <v>-43.7757929817</v>
      </c>
      <c r="G100">
        <f>SUMIF(EEZ_carbon_flux_by_territory_bo!B$4:B$240,A100,EEZ_carbon_flux_by_territory_bo!N$4:N$240)^0.5</f>
        <v>4.4361411325099999E-2</v>
      </c>
      <c r="H100">
        <f>SUMIF(EEZ_carbon_flux_by_territory_bo!C$4:C$240,A100,EEZ_carbon_flux_by_territory_bo!G$4:G$240)/10^12</f>
        <v>-43.7757929817</v>
      </c>
      <c r="I100">
        <f>SUMIF(EEZ_carbon_flux_by_territory_bo!C$4:C$240,A100,EEZ_carbon_flux_by_territory_bo!I$4:I$240)^0.5</f>
        <v>4.4361411325099999E-2</v>
      </c>
      <c r="J100">
        <f>SUMIF(EEZ_carbon_flux_by_territory_bo!C$4:C$240,A100,EEZ_carbon_flux_by_territory_bo!L$4:L$240)</f>
        <v>-43.7757929817</v>
      </c>
      <c r="K100">
        <f>SUMIF(EEZ_carbon_flux_by_territory_bo!C$4:C$240,A100,EEZ_carbon_flux_by_territory_bo!N$4:N$240)^0.5</f>
        <v>4.4361411325099999E-2</v>
      </c>
      <c r="L100">
        <f t="shared" si="15"/>
        <v>1.9679348147547105E-3</v>
      </c>
      <c r="M100">
        <f t="shared" si="16"/>
        <v>0</v>
      </c>
      <c r="N100">
        <f t="shared" si="17"/>
        <v>0</v>
      </c>
      <c r="O100">
        <f t="shared" si="18"/>
        <v>0</v>
      </c>
      <c r="AB100">
        <f t="shared" si="19"/>
        <v>1</v>
      </c>
      <c r="AC100">
        <f t="shared" si="20"/>
        <v>-43.7757929817</v>
      </c>
      <c r="AD100">
        <f t="shared" si="21"/>
        <v>1.0496961045673789E-2</v>
      </c>
      <c r="AE100">
        <f t="shared" si="22"/>
        <v>-18.073683101567344</v>
      </c>
      <c r="AF100">
        <f t="shared" si="23"/>
        <v>2.8589992799001769E-2</v>
      </c>
      <c r="AG100">
        <f t="shared" si="24"/>
        <v>1.9679348147547105E-3</v>
      </c>
      <c r="AO100">
        <f t="shared" si="25"/>
        <v>1.9679348147547105E-3</v>
      </c>
      <c r="AQ100">
        <f t="shared" si="26"/>
        <v>0</v>
      </c>
      <c r="AS100">
        <f t="shared" si="27"/>
        <v>1.9679348147547105E-3</v>
      </c>
      <c r="AU100">
        <f t="shared" si="28"/>
        <v>0</v>
      </c>
      <c r="AV100">
        <f t="shared" si="29"/>
        <v>0</v>
      </c>
    </row>
    <row r="101" spans="1:48">
      <c r="A101" t="s">
        <v>459</v>
      </c>
      <c r="B101" t="str">
        <f>VLOOKUP(A101,EEZ_carbon_flux_by_territory_bo!$B$4:$O$240,2,FALSE)</f>
        <v>NRU</v>
      </c>
      <c r="C101" t="str">
        <f>VLOOKUP(A101,EEZ_carbon_flux_by_territory_bo!$C$4:$F$240,4,FALSE)</f>
        <v>NA</v>
      </c>
      <c r="D101">
        <f>SUMIF(EEZ_carbon_flux_by_territory_bo!B$4:B$240,A101,EEZ_carbon_flux_by_territory_bo!G$4:G$240)/10^12</f>
        <v>10.4944483145</v>
      </c>
      <c r="E101">
        <f>SUMIF(EEZ_carbon_flux_by_territory_bo!B$4:B$240,A101,EEZ_carbon_flux_by_territory_bo!I$4:I$240)^0.5</f>
        <v>9.1181124133500012E-3</v>
      </c>
      <c r="F101">
        <f>SUMIF(EEZ_carbon_flux_by_territory_bo!B$4:B$240,A101,EEZ_carbon_flux_by_territory_bo!L$4:L$240)</f>
        <v>10.494443427190713</v>
      </c>
      <c r="G101">
        <f>SUMIF(EEZ_carbon_flux_by_territory_bo!B$4:B$240,A101,EEZ_carbon_flux_by_territory_bo!N$4:N$240)^0.5</f>
        <v>9.11811243623558E-3</v>
      </c>
      <c r="H101">
        <f>SUMIF(EEZ_carbon_flux_by_territory_bo!C$4:C$240,A101,EEZ_carbon_flux_by_territory_bo!G$4:G$240)/10^12</f>
        <v>10.4944483145</v>
      </c>
      <c r="I101">
        <f>SUMIF(EEZ_carbon_flux_by_territory_bo!C$4:C$240,A101,EEZ_carbon_flux_by_territory_bo!I$4:I$240)^0.5</f>
        <v>9.1181124133500012E-3</v>
      </c>
      <c r="J101">
        <f>SUMIF(EEZ_carbon_flux_by_territory_bo!C$4:C$240,A101,EEZ_carbon_flux_by_territory_bo!L$4:L$240)</f>
        <v>10.494443427190713</v>
      </c>
      <c r="K101">
        <f>SUMIF(EEZ_carbon_flux_by_territory_bo!C$4:C$240,A101,EEZ_carbon_flux_by_territory_bo!N$4:N$240)^0.5</f>
        <v>9.11811243623558E-3</v>
      </c>
      <c r="L101">
        <f t="shared" si="15"/>
        <v>8.313997439983395E-5</v>
      </c>
      <c r="M101">
        <f t="shared" si="16"/>
        <v>0</v>
      </c>
      <c r="N101">
        <f t="shared" si="17"/>
        <v>0</v>
      </c>
      <c r="O101">
        <f t="shared" si="18"/>
        <v>0</v>
      </c>
      <c r="AB101">
        <f t="shared" si="19"/>
        <v>0</v>
      </c>
      <c r="AC101">
        <f t="shared" si="20"/>
        <v>0</v>
      </c>
      <c r="AD101">
        <f t="shared" si="21"/>
        <v>0</v>
      </c>
      <c r="AE101">
        <f t="shared" si="22"/>
        <v>0</v>
      </c>
      <c r="AF101">
        <f t="shared" si="23"/>
        <v>0</v>
      </c>
      <c r="AG101">
        <f t="shared" si="24"/>
        <v>0</v>
      </c>
      <c r="AO101">
        <f t="shared" si="25"/>
        <v>8.3139973982487386E-5</v>
      </c>
      <c r="AQ101">
        <f t="shared" si="26"/>
        <v>0</v>
      </c>
      <c r="AS101">
        <f t="shared" si="27"/>
        <v>8.313997439983395E-5</v>
      </c>
      <c r="AU101">
        <f t="shared" si="28"/>
        <v>1</v>
      </c>
      <c r="AV101">
        <f t="shared" si="29"/>
        <v>8.313997439983395E-5</v>
      </c>
    </row>
    <row r="102" spans="1:48">
      <c r="A102" t="s">
        <v>464</v>
      </c>
      <c r="B102" t="str">
        <f>VLOOKUP(A102,EEZ_carbon_flux_by_territory_bo!$B$4:$O$240,2,FALSE)</f>
        <v>NCL</v>
      </c>
      <c r="C102" t="str">
        <f>VLOOKUP(A102,EEZ_carbon_flux_by_territory_bo!$C$4:$F$240,4,FALSE)</f>
        <v>NA</v>
      </c>
      <c r="D102">
        <f>SUMIF(EEZ_carbon_flux_by_territory_bo!B$4:B$240,A102,EEZ_carbon_flux_by_territory_bo!G$4:G$240)/10^12</f>
        <v>-112.64803109899999</v>
      </c>
      <c r="E102">
        <f>SUMIF(EEZ_carbon_flux_by_territory_bo!B$4:B$240,A102,EEZ_carbon_flux_by_territory_bo!I$4:I$240)^0.5</f>
        <v>2.4847387039199999E-2</v>
      </c>
      <c r="F102">
        <f>SUMIF(EEZ_carbon_flux_by_territory_bo!B$4:B$240,A102,EEZ_carbon_flux_by_territory_bo!L$4:L$240)</f>
        <v>-112.95099148195362</v>
      </c>
      <c r="G102">
        <f>SUMIF(EEZ_carbon_flux_by_territory_bo!B$4:B$240,A102,EEZ_carbon_flux_by_territory_bo!N$4:N$240)^0.5</f>
        <v>6.1627002420448732E-2</v>
      </c>
      <c r="H102">
        <f>SUMIF(EEZ_carbon_flux_by_territory_bo!C$4:C$240,A102,EEZ_carbon_flux_by_territory_bo!G$4:G$240)/10^12</f>
        <v>-112.64803109899999</v>
      </c>
      <c r="I102">
        <f>SUMIF(EEZ_carbon_flux_by_territory_bo!C$4:C$240,A102,EEZ_carbon_flux_by_territory_bo!I$4:I$240)^0.5</f>
        <v>2.4847387039199999E-2</v>
      </c>
      <c r="J102">
        <f>SUMIF(EEZ_carbon_flux_by_territory_bo!C$4:C$240,A102,EEZ_carbon_flux_by_territory_bo!L$4:L$240)</f>
        <v>-112.95099148195362</v>
      </c>
      <c r="K102">
        <f>SUMIF(EEZ_carbon_flux_by_territory_bo!C$4:C$240,A102,EEZ_carbon_flux_by_territory_bo!N$4:N$240)^0.5</f>
        <v>6.1627002420448732E-2</v>
      </c>
      <c r="L102">
        <f t="shared" si="15"/>
        <v>3.7978874273299937E-3</v>
      </c>
      <c r="M102">
        <f t="shared" si="16"/>
        <v>0</v>
      </c>
      <c r="N102">
        <f t="shared" si="17"/>
        <v>0</v>
      </c>
      <c r="O102">
        <f t="shared" si="18"/>
        <v>0</v>
      </c>
      <c r="AB102">
        <f t="shared" si="19"/>
        <v>1</v>
      </c>
      <c r="AC102">
        <f t="shared" si="20"/>
        <v>-112.95099148195362</v>
      </c>
      <c r="AD102">
        <f t="shared" si="21"/>
        <v>2.7084424447820828E-2</v>
      </c>
      <c r="AE102">
        <f t="shared" si="22"/>
        <v>-46.634002196283781</v>
      </c>
      <c r="AF102">
        <f t="shared" si="23"/>
        <v>7.3768350340543784E-2</v>
      </c>
      <c r="AG102">
        <f t="shared" si="24"/>
        <v>3.7978874273299937E-3</v>
      </c>
      <c r="AO102">
        <f t="shared" si="25"/>
        <v>6.173926426758041E-4</v>
      </c>
      <c r="AQ102">
        <f t="shared" si="26"/>
        <v>0</v>
      </c>
      <c r="AS102">
        <f t="shared" si="27"/>
        <v>3.7978874273299937E-3</v>
      </c>
      <c r="AU102">
        <f t="shared" si="28"/>
        <v>0</v>
      </c>
      <c r="AV102">
        <f t="shared" si="29"/>
        <v>0</v>
      </c>
    </row>
    <row r="103" spans="1:48">
      <c r="A103" t="s">
        <v>465</v>
      </c>
      <c r="B103" t="str">
        <f>VLOOKUP(A103,EEZ_carbon_flux_by_territory_bo!$B$4:$O$240,2,FALSE)</f>
        <v>NZL</v>
      </c>
      <c r="C103" t="str">
        <f>VLOOKUP(A103,EEZ_carbon_flux_by_territory_bo!$C$4:$F$240,4,FALSE)</f>
        <v>NA</v>
      </c>
      <c r="D103">
        <f>SUMIF(EEZ_carbon_flux_by_territory_bo!B$4:B$240,A103,EEZ_carbon_flux_by_territory_bo!G$4:G$240)/10^12</f>
        <v>-194.46546658700001</v>
      </c>
      <c r="E103">
        <f>SUMIF(EEZ_carbon_flux_by_territory_bo!B$4:B$240,A103,EEZ_carbon_flux_by_territory_bo!I$4:I$240)^0.5</f>
        <v>1.55657297501E-2</v>
      </c>
      <c r="F103">
        <f>SUMIF(EEZ_carbon_flux_by_territory_bo!B$4:B$240,A103,EEZ_carbon_flux_by_territory_bo!L$4:L$240)</f>
        <v>-194.5659518956974</v>
      </c>
      <c r="G103">
        <f>SUMIF(EEZ_carbon_flux_by_territory_bo!B$4:B$240,A103,EEZ_carbon_flux_by_territory_bo!N$4:N$240)^0.5</f>
        <v>1.7532113798229387E-2</v>
      </c>
      <c r="H103">
        <f>SUMIF(EEZ_carbon_flux_by_territory_bo!C$4:C$240,A103,EEZ_carbon_flux_by_territory_bo!G$4:G$240)/10^12</f>
        <v>-184.8141393738</v>
      </c>
      <c r="I103">
        <f>SUMIF(EEZ_carbon_flux_by_territory_bo!C$4:C$240,A103,EEZ_carbon_flux_by_territory_bo!I$4:I$240)^0.5</f>
        <v>2.2588948118374957E-2</v>
      </c>
      <c r="J103">
        <f>SUMIF(EEZ_carbon_flux_by_territory_bo!C$4:C$240,A103,EEZ_carbon_flux_by_territory_bo!L$4:L$240)</f>
        <v>-184.91462468249739</v>
      </c>
      <c r="K103">
        <f>SUMIF(EEZ_carbon_flux_by_territory_bo!C$4:C$240,A103,EEZ_carbon_flux_by_territory_bo!N$4:N$240)^0.5</f>
        <v>2.3986322116480312E-2</v>
      </c>
      <c r="L103">
        <f t="shared" si="15"/>
        <v>5.7534364867555259E-4</v>
      </c>
      <c r="M103">
        <f t="shared" si="16"/>
        <v>9.6513272132000054</v>
      </c>
      <c r="N103">
        <f t="shared" si="17"/>
        <v>9.6513272132000054</v>
      </c>
      <c r="O103">
        <f t="shared" si="18"/>
        <v>1.63697475375E-2</v>
      </c>
      <c r="AB103">
        <f t="shared" si="19"/>
        <v>1</v>
      </c>
      <c r="AC103">
        <f t="shared" si="20"/>
        <v>-184.91462468249739</v>
      </c>
      <c r="AD103">
        <f t="shared" si="21"/>
        <v>4.434052429110754E-2</v>
      </c>
      <c r="AE103">
        <f t="shared" si="22"/>
        <v>-76.345580507332997</v>
      </c>
      <c r="AF103">
        <f t="shared" si="23"/>
        <v>0.12076783601185172</v>
      </c>
      <c r="AG103">
        <f t="shared" si="24"/>
        <v>5.7534364867555259E-4</v>
      </c>
      <c r="AO103">
        <f t="shared" si="25"/>
        <v>5.1026057709463554E-4</v>
      </c>
      <c r="AQ103">
        <f t="shared" si="26"/>
        <v>2.6796863444148729E-4</v>
      </c>
      <c r="AS103">
        <f t="shared" si="27"/>
        <v>3.0737501423406529E-4</v>
      </c>
      <c r="AU103">
        <f t="shared" si="28"/>
        <v>0</v>
      </c>
      <c r="AV103">
        <f t="shared" si="29"/>
        <v>0</v>
      </c>
    </row>
    <row r="104" spans="1:48">
      <c r="A104" t="s">
        <v>466</v>
      </c>
      <c r="B104" t="str">
        <f>VLOOKUP(A104,EEZ_carbon_flux_by_territory_bo!$B$4:$O$240,2,FALSE)</f>
        <v>NIC</v>
      </c>
      <c r="C104" t="str">
        <f>VLOOKUP(A104,EEZ_carbon_flux_by_territory_bo!$C$4:$F$240,4,FALSE)</f>
        <v>NA</v>
      </c>
      <c r="D104">
        <f>SUMIF(EEZ_carbon_flux_by_territory_bo!B$4:B$240,A104,EEZ_carbon_flux_by_territory_bo!G$4:G$240)/10^12</f>
        <v>23.2246867046</v>
      </c>
      <c r="E104">
        <f>SUMIF(EEZ_carbon_flux_by_territory_bo!B$4:B$240,A104,EEZ_carbon_flux_by_territory_bo!I$4:I$240)^0.5</f>
        <v>4.3323935975400005E-2</v>
      </c>
      <c r="F104">
        <f>SUMIF(EEZ_carbon_flux_by_territory_bo!B$4:B$240,A104,EEZ_carbon_flux_by_territory_bo!L$4:L$240)</f>
        <v>22.116386577938055</v>
      </c>
      <c r="G104">
        <f>SUMIF(EEZ_carbon_flux_by_territory_bo!B$4:B$240,A104,EEZ_carbon_flux_by_territory_bo!N$4:N$240)^0.5</f>
        <v>0.21652779628089619</v>
      </c>
      <c r="H104">
        <f>SUMIF(EEZ_carbon_flux_by_territory_bo!C$4:C$240,A104,EEZ_carbon_flux_by_territory_bo!G$4:G$240)/10^12</f>
        <v>23.2246867046</v>
      </c>
      <c r="I104">
        <f>SUMIF(EEZ_carbon_flux_by_territory_bo!C$4:C$240,A104,EEZ_carbon_flux_by_territory_bo!I$4:I$240)^0.5</f>
        <v>4.3323935975400005E-2</v>
      </c>
      <c r="J104">
        <f>SUMIF(EEZ_carbon_flux_by_territory_bo!C$4:C$240,A104,EEZ_carbon_flux_by_territory_bo!L$4:L$240)</f>
        <v>22.116386577938055</v>
      </c>
      <c r="K104">
        <f>SUMIF(EEZ_carbon_flux_by_territory_bo!C$4:C$240,A104,EEZ_carbon_flux_by_territory_bo!N$4:N$240)^0.5</f>
        <v>0.21652779628089619</v>
      </c>
      <c r="L104">
        <f t="shared" si="15"/>
        <v>4.6884286562261283E-2</v>
      </c>
      <c r="M104">
        <f t="shared" si="16"/>
        <v>0</v>
      </c>
      <c r="N104">
        <f t="shared" si="17"/>
        <v>0</v>
      </c>
      <c r="O104">
        <f t="shared" si="18"/>
        <v>0</v>
      </c>
      <c r="AB104">
        <f t="shared" si="19"/>
        <v>0</v>
      </c>
      <c r="AC104">
        <f t="shared" si="20"/>
        <v>0</v>
      </c>
      <c r="AD104">
        <f t="shared" si="21"/>
        <v>0</v>
      </c>
      <c r="AE104">
        <f t="shared" si="22"/>
        <v>0</v>
      </c>
      <c r="AF104">
        <f t="shared" si="23"/>
        <v>0</v>
      </c>
      <c r="AG104">
        <f t="shared" si="24"/>
        <v>0</v>
      </c>
      <c r="AO104">
        <f t="shared" si="25"/>
        <v>1.8769634284005587E-3</v>
      </c>
      <c r="AQ104">
        <f t="shared" si="26"/>
        <v>0</v>
      </c>
      <c r="AS104">
        <f t="shared" si="27"/>
        <v>4.6884286562261283E-2</v>
      </c>
      <c r="AU104">
        <f t="shared" si="28"/>
        <v>1</v>
      </c>
      <c r="AV104">
        <f t="shared" si="29"/>
        <v>4.6884286562261283E-2</v>
      </c>
    </row>
    <row r="105" spans="1:48">
      <c r="A105" t="s">
        <v>469</v>
      </c>
      <c r="B105" t="str">
        <f>VLOOKUP(A105,EEZ_carbon_flux_by_territory_bo!$B$4:$O$240,2,FALSE)</f>
        <v>NGA</v>
      </c>
      <c r="C105" t="str">
        <f>VLOOKUP(A105,EEZ_carbon_flux_by_territory_bo!$C$4:$F$240,4,FALSE)</f>
        <v>NA</v>
      </c>
      <c r="D105">
        <f>SUMIF(EEZ_carbon_flux_by_territory_bo!B$4:B$240,A105,EEZ_carbon_flux_by_territory_bo!G$4:G$240)/10^12</f>
        <v>3.6913319945</v>
      </c>
      <c r="E105">
        <f>SUMIF(EEZ_carbon_flux_by_territory_bo!B$4:B$240,A105,EEZ_carbon_flux_by_territory_bo!I$4:I$240)^0.5</f>
        <v>1.6148360543199999E-2</v>
      </c>
      <c r="F105">
        <f>SUMIF(EEZ_carbon_flux_by_territory_bo!B$4:B$240,A105,EEZ_carbon_flux_by_territory_bo!L$4:L$240)</f>
        <v>1.0365611599716997</v>
      </c>
      <c r="G105">
        <f>SUMIF(EEZ_carbon_flux_by_territory_bo!B$4:B$240,A105,EEZ_carbon_flux_by_territory_bo!N$4:N$240)^0.5</f>
        <v>0.3672852780507822</v>
      </c>
      <c r="H105">
        <f>SUMIF(EEZ_carbon_flux_by_territory_bo!C$4:C$240,A105,EEZ_carbon_flux_by_territory_bo!G$4:G$240)/10^12</f>
        <v>3.6913319945</v>
      </c>
      <c r="I105">
        <f>SUMIF(EEZ_carbon_flux_by_territory_bo!C$4:C$240,A105,EEZ_carbon_flux_by_territory_bo!I$4:I$240)^0.5</f>
        <v>1.6148360543199999E-2</v>
      </c>
      <c r="J105">
        <f>SUMIF(EEZ_carbon_flux_by_territory_bo!C$4:C$240,A105,EEZ_carbon_flux_by_territory_bo!L$4:L$240)</f>
        <v>1.0365611599716997</v>
      </c>
      <c r="K105">
        <f>SUMIF(EEZ_carbon_flux_by_territory_bo!C$4:C$240,A105,EEZ_carbon_flux_by_territory_bo!N$4:N$240)^0.5</f>
        <v>0.3672852780507822</v>
      </c>
      <c r="L105">
        <f t="shared" si="15"/>
        <v>0.1348984754728404</v>
      </c>
      <c r="M105">
        <f t="shared" si="16"/>
        <v>0</v>
      </c>
      <c r="N105">
        <f t="shared" si="17"/>
        <v>0</v>
      </c>
      <c r="O105">
        <f t="shared" si="18"/>
        <v>0</v>
      </c>
      <c r="AB105">
        <f t="shared" si="19"/>
        <v>0</v>
      </c>
      <c r="AC105">
        <f t="shared" si="20"/>
        <v>0</v>
      </c>
      <c r="AD105">
        <f t="shared" si="21"/>
        <v>0</v>
      </c>
      <c r="AE105">
        <f t="shared" si="22"/>
        <v>0</v>
      </c>
      <c r="AF105">
        <f t="shared" si="23"/>
        <v>0</v>
      </c>
      <c r="AG105">
        <f t="shared" si="24"/>
        <v>0</v>
      </c>
      <c r="AO105">
        <f t="shared" si="25"/>
        <v>2.6076954823317858E-4</v>
      </c>
      <c r="AQ105">
        <f t="shared" si="26"/>
        <v>0</v>
      </c>
      <c r="AS105">
        <f t="shared" si="27"/>
        <v>0.1348984754728404</v>
      </c>
      <c r="AU105">
        <f t="shared" si="28"/>
        <v>1</v>
      </c>
      <c r="AV105">
        <f t="shared" si="29"/>
        <v>0.1348984754728404</v>
      </c>
    </row>
    <row r="106" spans="1:48">
      <c r="A106" t="s">
        <v>470</v>
      </c>
      <c r="B106" t="str">
        <f>VLOOKUP(A106,EEZ_carbon_flux_by_territory_bo!$B$4:$O$240,2,FALSE)</f>
        <v>NIU</v>
      </c>
      <c r="C106" t="str">
        <f>VLOOKUP(A106,EEZ_carbon_flux_by_territory_bo!$C$4:$F$240,4,FALSE)</f>
        <v>NA</v>
      </c>
      <c r="D106">
        <f>SUMIF(EEZ_carbon_flux_by_territory_bo!B$4:B$240,A106,EEZ_carbon_flux_by_territory_bo!G$4:G$240)/10^12</f>
        <v>-29.421447278599999</v>
      </c>
      <c r="E106">
        <f>SUMIF(EEZ_carbon_flux_by_territory_bo!B$4:B$240,A106,EEZ_carbon_flux_by_territory_bo!I$4:I$240)^0.5</f>
        <v>9.4848892397599999E-3</v>
      </c>
      <c r="F106">
        <f>SUMIF(EEZ_carbon_flux_by_territory_bo!B$4:B$240,A106,EEZ_carbon_flux_by_territory_bo!L$4:L$240)</f>
        <v>-29.421447278599999</v>
      </c>
      <c r="G106">
        <f>SUMIF(EEZ_carbon_flux_by_territory_bo!B$4:B$240,A106,EEZ_carbon_flux_by_territory_bo!N$4:N$240)^0.5</f>
        <v>9.4848892397599999E-3</v>
      </c>
      <c r="H106">
        <f>SUMIF(EEZ_carbon_flux_by_territory_bo!C$4:C$240,A106,EEZ_carbon_flux_by_territory_bo!G$4:G$240)/10^12</f>
        <v>-29.421447278599999</v>
      </c>
      <c r="I106">
        <f>SUMIF(EEZ_carbon_flux_by_territory_bo!C$4:C$240,A106,EEZ_carbon_flux_by_territory_bo!I$4:I$240)^0.5</f>
        <v>9.4848892397599999E-3</v>
      </c>
      <c r="J106">
        <f>SUMIF(EEZ_carbon_flux_by_territory_bo!C$4:C$240,A106,EEZ_carbon_flux_by_territory_bo!L$4:L$240)</f>
        <v>-29.421447278599999</v>
      </c>
      <c r="K106">
        <f>SUMIF(EEZ_carbon_flux_by_territory_bo!C$4:C$240,A106,EEZ_carbon_flux_by_territory_bo!N$4:N$240)^0.5</f>
        <v>9.4848892397599999E-3</v>
      </c>
      <c r="L106">
        <f t="shared" si="15"/>
        <v>8.9963123890515027E-5</v>
      </c>
      <c r="M106">
        <f t="shared" si="16"/>
        <v>0</v>
      </c>
      <c r="N106">
        <f t="shared" si="17"/>
        <v>0</v>
      </c>
      <c r="O106">
        <f t="shared" si="18"/>
        <v>0</v>
      </c>
      <c r="AB106">
        <f t="shared" si="19"/>
        <v>1</v>
      </c>
      <c r="AC106">
        <f t="shared" si="20"/>
        <v>-29.421447278599999</v>
      </c>
      <c r="AD106">
        <f t="shared" si="21"/>
        <v>7.0549444100285004E-3</v>
      </c>
      <c r="AE106">
        <f t="shared" si="22"/>
        <v>-12.147213751791574</v>
      </c>
      <c r="AF106">
        <f t="shared" si="23"/>
        <v>1.9215162274342387E-2</v>
      </c>
      <c r="AG106">
        <f t="shared" si="24"/>
        <v>8.9963123890515027E-5</v>
      </c>
      <c r="AO106">
        <f t="shared" si="25"/>
        <v>8.9963123890515027E-5</v>
      </c>
      <c r="AQ106">
        <f t="shared" si="26"/>
        <v>0</v>
      </c>
      <c r="AS106">
        <f t="shared" si="27"/>
        <v>8.9963123890515027E-5</v>
      </c>
      <c r="AU106">
        <f t="shared" si="28"/>
        <v>0</v>
      </c>
      <c r="AV106">
        <f t="shared" si="29"/>
        <v>0</v>
      </c>
    </row>
    <row r="107" spans="1:48">
      <c r="A107" t="s">
        <v>411</v>
      </c>
      <c r="B107" t="str">
        <f>VLOOKUP(A107,EEZ_carbon_flux_by_territory_bo!$B$4:$O$240,2,FALSE)</f>
        <v>PRK</v>
      </c>
      <c r="C107" t="str">
        <f>VLOOKUP(A107,EEZ_carbon_flux_by_territory_bo!$C$4:$F$240,4,FALSE)</f>
        <v>NA</v>
      </c>
      <c r="D107">
        <f>SUMIF(EEZ_carbon_flux_by_territory_bo!B$4:B$240,A107,EEZ_carbon_flux_by_territory_bo!G$4:G$240)/10^12</f>
        <v>-10.288223225099999</v>
      </c>
      <c r="E107">
        <f>SUMIF(EEZ_carbon_flux_by_territory_bo!B$4:B$240,A107,EEZ_carbon_flux_by_territory_bo!I$4:I$240)^0.5</f>
        <v>4.0394885978099995E-2</v>
      </c>
      <c r="F107">
        <f>SUMIF(EEZ_carbon_flux_by_territory_bo!B$4:B$240,A107,EEZ_carbon_flux_by_territory_bo!L$4:L$240)</f>
        <v>-10.288223225099999</v>
      </c>
      <c r="G107">
        <f>SUMIF(EEZ_carbon_flux_by_territory_bo!B$4:B$240,A107,EEZ_carbon_flux_by_territory_bo!N$4:N$240)^0.5</f>
        <v>4.0394885978099995E-2</v>
      </c>
      <c r="H107">
        <f>SUMIF(EEZ_carbon_flux_by_territory_bo!C$4:C$240,A107,EEZ_carbon_flux_by_territory_bo!G$4:G$240)/10^12</f>
        <v>-10.288223225099999</v>
      </c>
      <c r="I107">
        <f>SUMIF(EEZ_carbon_flux_by_territory_bo!C$4:C$240,A107,EEZ_carbon_flux_by_territory_bo!I$4:I$240)^0.5</f>
        <v>4.0394885978099995E-2</v>
      </c>
      <c r="J107">
        <f>SUMIF(EEZ_carbon_flux_by_territory_bo!C$4:C$240,A107,EEZ_carbon_flux_by_territory_bo!L$4:L$240)</f>
        <v>-10.288223225099999</v>
      </c>
      <c r="K107">
        <f>SUMIF(EEZ_carbon_flux_by_territory_bo!C$4:C$240,A107,EEZ_carbon_flux_by_territory_bo!N$4:N$240)^0.5</f>
        <v>4.0394885978099995E-2</v>
      </c>
      <c r="L107">
        <f t="shared" si="15"/>
        <v>1.6317468131836995E-3</v>
      </c>
      <c r="M107">
        <f t="shared" si="16"/>
        <v>0</v>
      </c>
      <c r="N107">
        <f t="shared" si="17"/>
        <v>0</v>
      </c>
      <c r="O107">
        <f t="shared" si="18"/>
        <v>0</v>
      </c>
      <c r="AB107">
        <f t="shared" si="19"/>
        <v>1</v>
      </c>
      <c r="AC107">
        <f t="shared" si="20"/>
        <v>-10.288223225099999</v>
      </c>
      <c r="AD107">
        <f t="shared" si="21"/>
        <v>2.467004503338574E-3</v>
      </c>
      <c r="AE107">
        <f t="shared" si="22"/>
        <v>-4.2476920138574137</v>
      </c>
      <c r="AF107">
        <f t="shared" si="23"/>
        <v>6.7192438534030416E-3</v>
      </c>
      <c r="AG107">
        <f t="shared" si="24"/>
        <v>1.6317468131836995E-3</v>
      </c>
      <c r="AO107">
        <f t="shared" si="25"/>
        <v>1.6317468131836995E-3</v>
      </c>
      <c r="AQ107">
        <f t="shared" si="26"/>
        <v>0</v>
      </c>
      <c r="AS107">
        <f t="shared" si="27"/>
        <v>1.6317468131836995E-3</v>
      </c>
      <c r="AU107">
        <f t="shared" si="28"/>
        <v>0</v>
      </c>
      <c r="AV107">
        <f t="shared" si="29"/>
        <v>0</v>
      </c>
    </row>
    <row r="108" spans="1:48">
      <c r="A108" t="s">
        <v>472</v>
      </c>
      <c r="B108" t="str">
        <f>VLOOKUP(A108,EEZ_carbon_flux_by_territory_bo!$B$4:$O$240,2,FALSE)</f>
        <v>MNP</v>
      </c>
      <c r="C108" t="str">
        <f>VLOOKUP(A108,EEZ_carbon_flux_by_territory_bo!$C$4:$F$240,4,FALSE)</f>
        <v>NA</v>
      </c>
      <c r="D108">
        <f>SUMIF(EEZ_carbon_flux_by_territory_bo!B$4:B$240,A108,EEZ_carbon_flux_by_territory_bo!G$4:G$240)/10^12</f>
        <v>-23.402653473400001</v>
      </c>
      <c r="E108">
        <f>SUMIF(EEZ_carbon_flux_by_territory_bo!B$4:B$240,A108,EEZ_carbon_flux_by_territory_bo!I$4:I$240)^0.5</f>
        <v>7.4696189747700007E-3</v>
      </c>
      <c r="F108">
        <f>SUMIF(EEZ_carbon_flux_by_territory_bo!B$4:B$240,A108,EEZ_carbon_flux_by_territory_bo!L$4:L$240)</f>
        <v>-23.402653473400001</v>
      </c>
      <c r="G108">
        <f>SUMIF(EEZ_carbon_flux_by_territory_bo!B$4:B$240,A108,EEZ_carbon_flux_by_territory_bo!N$4:N$240)^0.5</f>
        <v>7.4696189747700007E-3</v>
      </c>
      <c r="H108">
        <f>SUMIF(EEZ_carbon_flux_by_territory_bo!C$4:C$240,A108,EEZ_carbon_flux_by_territory_bo!G$4:G$240)/10^12</f>
        <v>-23.402653473400001</v>
      </c>
      <c r="I108">
        <f>SUMIF(EEZ_carbon_flux_by_territory_bo!C$4:C$240,A108,EEZ_carbon_flux_by_territory_bo!I$4:I$240)^0.5</f>
        <v>7.4696189747700007E-3</v>
      </c>
      <c r="J108">
        <f>SUMIF(EEZ_carbon_flux_by_territory_bo!C$4:C$240,A108,EEZ_carbon_flux_by_territory_bo!L$4:L$240)</f>
        <v>-23.402653473400001</v>
      </c>
      <c r="K108">
        <f>SUMIF(EEZ_carbon_flux_by_territory_bo!C$4:C$240,A108,EEZ_carbon_flux_by_territory_bo!N$4:N$240)^0.5</f>
        <v>7.4696189747700007E-3</v>
      </c>
      <c r="L108">
        <f t="shared" si="15"/>
        <v>5.5795207628244035E-5</v>
      </c>
      <c r="M108">
        <f t="shared" si="16"/>
        <v>0</v>
      </c>
      <c r="N108">
        <f t="shared" si="17"/>
        <v>0</v>
      </c>
      <c r="O108">
        <f t="shared" si="18"/>
        <v>0</v>
      </c>
      <c r="AB108">
        <f t="shared" si="19"/>
        <v>1</v>
      </c>
      <c r="AC108">
        <f t="shared" si="20"/>
        <v>-23.402653473400001</v>
      </c>
      <c r="AD108">
        <f t="shared" si="21"/>
        <v>5.6117028417595159E-3</v>
      </c>
      <c r="AE108">
        <f t="shared" si="22"/>
        <v>-9.6622382783755576</v>
      </c>
      <c r="AF108">
        <f t="shared" si="23"/>
        <v>1.5284284959994718E-2</v>
      </c>
      <c r="AG108">
        <f t="shared" si="24"/>
        <v>5.5795207628244035E-5</v>
      </c>
      <c r="AO108">
        <f t="shared" si="25"/>
        <v>5.5795207628244035E-5</v>
      </c>
      <c r="AQ108">
        <f t="shared" si="26"/>
        <v>0</v>
      </c>
      <c r="AS108">
        <f t="shared" si="27"/>
        <v>5.5795207628244035E-5</v>
      </c>
      <c r="AU108">
        <f t="shared" si="28"/>
        <v>0</v>
      </c>
      <c r="AV108">
        <f t="shared" si="29"/>
        <v>0</v>
      </c>
    </row>
    <row r="109" spans="1:48">
      <c r="A109" t="s">
        <v>474</v>
      </c>
      <c r="B109" t="str">
        <f>VLOOKUP(A109,EEZ_carbon_flux_by_territory_bo!$B$4:$O$240,2,FALSE)</f>
        <v>OMN</v>
      </c>
      <c r="C109" t="str">
        <f>VLOOKUP(A109,EEZ_carbon_flux_by_territory_bo!$C$4:$F$240,4,FALSE)</f>
        <v>NA</v>
      </c>
      <c r="D109">
        <f>SUMIF(EEZ_carbon_flux_by_territory_bo!B$4:B$240,A109,EEZ_carbon_flux_by_territory_bo!G$4:G$240)/10^12</f>
        <v>68.369288723599993</v>
      </c>
      <c r="E109">
        <f>SUMIF(EEZ_carbon_flux_by_territory_bo!B$4:B$240,A109,EEZ_carbon_flux_by_territory_bo!I$4:I$240)^0.5</f>
        <v>6.21429838315E-2</v>
      </c>
      <c r="F109">
        <f>SUMIF(EEZ_carbon_flux_by_territory_bo!B$4:B$240,A109,EEZ_carbon_flux_by_territory_bo!L$4:L$240)</f>
        <v>68.368890269411011</v>
      </c>
      <c r="G109">
        <f>SUMIF(EEZ_carbon_flux_by_territory_bo!B$4:B$240,A109,EEZ_carbon_flux_by_territory_bo!N$4:N$240)^0.5</f>
        <v>6.2143006151376814E-2</v>
      </c>
      <c r="H109">
        <f>SUMIF(EEZ_carbon_flux_by_territory_bo!C$4:C$240,A109,EEZ_carbon_flux_by_territory_bo!G$4:G$240)/10^12</f>
        <v>68.369288723599993</v>
      </c>
      <c r="I109">
        <f>SUMIF(EEZ_carbon_flux_by_territory_bo!C$4:C$240,A109,EEZ_carbon_flux_by_territory_bo!I$4:I$240)^0.5</f>
        <v>6.21429838315E-2</v>
      </c>
      <c r="J109">
        <f>SUMIF(EEZ_carbon_flux_by_territory_bo!C$4:C$240,A109,EEZ_carbon_flux_by_territory_bo!L$4:L$240)</f>
        <v>68.368890269411011</v>
      </c>
      <c r="K109">
        <f>SUMIF(EEZ_carbon_flux_by_territory_bo!C$4:C$240,A109,EEZ_carbon_flux_by_territory_bo!N$4:N$240)^0.5</f>
        <v>6.2143006151376814E-2</v>
      </c>
      <c r="L109">
        <f t="shared" si="15"/>
        <v>3.8617532135300568E-3</v>
      </c>
      <c r="M109">
        <f t="shared" si="16"/>
        <v>0</v>
      </c>
      <c r="N109">
        <f t="shared" si="17"/>
        <v>0</v>
      </c>
      <c r="O109">
        <f t="shared" si="18"/>
        <v>0</v>
      </c>
      <c r="AB109">
        <f t="shared" si="19"/>
        <v>0</v>
      </c>
      <c r="AC109">
        <f t="shared" si="20"/>
        <v>0</v>
      </c>
      <c r="AD109">
        <f t="shared" si="21"/>
        <v>0</v>
      </c>
      <c r="AE109">
        <f t="shared" si="22"/>
        <v>0</v>
      </c>
      <c r="AF109">
        <f t="shared" si="23"/>
        <v>0</v>
      </c>
      <c r="AG109">
        <f t="shared" si="24"/>
        <v>0</v>
      </c>
      <c r="AO109">
        <f t="shared" si="25"/>
        <v>3.8617504394820703E-3</v>
      </c>
      <c r="AQ109">
        <f t="shared" si="26"/>
        <v>0</v>
      </c>
      <c r="AS109">
        <f t="shared" si="27"/>
        <v>3.8617532135300568E-3</v>
      </c>
      <c r="AU109">
        <f t="shared" si="28"/>
        <v>1</v>
      </c>
      <c r="AV109">
        <f t="shared" si="29"/>
        <v>3.8617532135300568E-3</v>
      </c>
    </row>
    <row r="110" spans="1:48">
      <c r="A110" t="s">
        <v>494</v>
      </c>
      <c r="B110" t="str">
        <f>VLOOKUP(A110,EEZ_carbon_flux_by_territory_bo!$B$4:$O$240,2,FALSE)</f>
        <v>RUS</v>
      </c>
      <c r="C110" t="str">
        <f>VLOOKUP(A110,EEZ_carbon_flux_by_territory_bo!$C$4:$F$240,4,FALSE)</f>
        <v>NA</v>
      </c>
      <c r="D110">
        <f>SUMIF(EEZ_carbon_flux_by_territory_bo!B$4:B$240,A110,EEZ_carbon_flux_by_territory_bo!G$4:G$240)/10^12</f>
        <v>-694.53676970900005</v>
      </c>
      <c r="E110">
        <f>SUMIF(EEZ_carbon_flux_by_territory_bo!B$4:B$240,A110,EEZ_carbon_flux_by_territory_bo!I$4:I$240)^0.5</f>
        <v>4.1651043910800004E-2</v>
      </c>
      <c r="F110">
        <f>SUMIF(EEZ_carbon_flux_by_territory_bo!B$4:B$240,A110,EEZ_carbon_flux_by_territory_bo!L$4:L$240)</f>
        <v>-696.55541966273961</v>
      </c>
      <c r="G110">
        <f>SUMIF(EEZ_carbon_flux_by_territory_bo!B$4:B$240,A110,EEZ_carbon_flux_by_territory_bo!N$4:N$240)^0.5</f>
        <v>0.18866597283501882</v>
      </c>
      <c r="H110">
        <f>SUMIF(EEZ_carbon_flux_by_territory_bo!C$4:C$240,A110,EEZ_carbon_flux_by_territory_bo!G$4:G$240)/10^12</f>
        <v>-700.95681559339005</v>
      </c>
      <c r="I110">
        <f>SUMIF(EEZ_carbon_flux_by_territory_bo!C$4:C$240,A110,EEZ_carbon_flux_by_territory_bo!I$4:I$240)^0.5</f>
        <v>4.5308637104981619E-2</v>
      </c>
      <c r="J110">
        <f>SUMIF(EEZ_carbon_flux_by_territory_bo!C$4:C$240,A110,EEZ_carbon_flux_by_territory_bo!L$4:L$240)</f>
        <v>-702.9754655471296</v>
      </c>
      <c r="K110">
        <f>SUMIF(EEZ_carbon_flux_by_territory_bo!C$4:C$240,A110,EEZ_carbon_flux_by_territory_bo!N$4:N$240)^0.5</f>
        <v>0.18950702478598408</v>
      </c>
      <c r="L110">
        <f t="shared" si="15"/>
        <v>3.5912912443235585E-2</v>
      </c>
      <c r="M110">
        <f t="shared" si="16"/>
        <v>-6.4200458843899924</v>
      </c>
      <c r="N110">
        <f t="shared" si="17"/>
        <v>-6.4200458843899924</v>
      </c>
      <c r="O110">
        <f t="shared" si="18"/>
        <v>1.7834324698500072E-2</v>
      </c>
      <c r="AB110">
        <f t="shared" si="19"/>
        <v>1</v>
      </c>
      <c r="AC110">
        <f t="shared" si="20"/>
        <v>-702.9754655471296</v>
      </c>
      <c r="AD110">
        <f t="shared" si="21"/>
        <v>0.16856590310077013</v>
      </c>
      <c r="AE110">
        <f t="shared" si="22"/>
        <v>-290.2370220406271</v>
      </c>
      <c r="AF110">
        <f t="shared" si="23"/>
        <v>0.45911363630281077</v>
      </c>
      <c r="AG110">
        <f t="shared" si="24"/>
        <v>3.5912912443235585E-2</v>
      </c>
      <c r="AO110">
        <f t="shared" si="25"/>
        <v>2.0528725963109172E-3</v>
      </c>
      <c r="AQ110">
        <f t="shared" si="26"/>
        <v>3.180631374515297E-4</v>
      </c>
      <c r="AS110">
        <f t="shared" si="27"/>
        <v>3.5594849305784056E-2</v>
      </c>
      <c r="AU110">
        <f t="shared" si="28"/>
        <v>0</v>
      </c>
      <c r="AV110">
        <f t="shared" si="29"/>
        <v>0</v>
      </c>
    </row>
    <row r="111" spans="1:48">
      <c r="A111" t="s">
        <v>489</v>
      </c>
      <c r="B111" t="str">
        <f>VLOOKUP(A111,EEZ_carbon_flux_by_territory_bo!$B$4:$O$240,2,FALSE)</f>
        <v>QAT</v>
      </c>
      <c r="C111" t="str">
        <f>VLOOKUP(A111,EEZ_carbon_flux_by_territory_bo!$C$4:$F$240,4,FALSE)</f>
        <v>NA</v>
      </c>
      <c r="D111">
        <f>SUMIF(EEZ_carbon_flux_by_territory_bo!B$4:B$240,A111,EEZ_carbon_flux_by_territory_bo!G$4:G$240)/10^12</f>
        <v>0.51027365716899997</v>
      </c>
      <c r="E111">
        <f>SUMIF(EEZ_carbon_flux_by_territory_bo!B$4:B$240,A111,EEZ_carbon_flux_by_territory_bo!I$4:I$240)^0.5</f>
        <v>1.40312200761E-2</v>
      </c>
      <c r="F111">
        <f>SUMIF(EEZ_carbon_flux_by_territory_bo!B$4:B$240,A111,EEZ_carbon_flux_by_territory_bo!L$4:L$240)</f>
        <v>0.30689535094271891</v>
      </c>
      <c r="G111">
        <f>SUMIF(EEZ_carbon_flux_by_territory_bo!B$4:B$240,A111,EEZ_carbon_flux_by_territory_bo!N$4:N$240)^0.5</f>
        <v>4.5960932194257821E-2</v>
      </c>
      <c r="H111">
        <f>SUMIF(EEZ_carbon_flux_by_territory_bo!C$4:C$240,A111,EEZ_carbon_flux_by_territory_bo!G$4:G$240)/10^12</f>
        <v>0.51027365716899997</v>
      </c>
      <c r="I111">
        <f>SUMIF(EEZ_carbon_flux_by_territory_bo!C$4:C$240,A111,EEZ_carbon_flux_by_territory_bo!I$4:I$240)^0.5</f>
        <v>1.40312200761E-2</v>
      </c>
      <c r="J111">
        <f>SUMIF(EEZ_carbon_flux_by_territory_bo!C$4:C$240,A111,EEZ_carbon_flux_by_territory_bo!L$4:L$240)</f>
        <v>0.30689535094271891</v>
      </c>
      <c r="K111">
        <f>SUMIF(EEZ_carbon_flux_by_territory_bo!C$4:C$240,A111,EEZ_carbon_flux_by_territory_bo!N$4:N$240)^0.5</f>
        <v>4.5960932194257821E-2</v>
      </c>
      <c r="L111">
        <f t="shared" si="15"/>
        <v>2.1124072881651651E-3</v>
      </c>
      <c r="M111">
        <f t="shared" si="16"/>
        <v>0</v>
      </c>
      <c r="N111">
        <f t="shared" si="17"/>
        <v>0</v>
      </c>
      <c r="O111">
        <f t="shared" si="18"/>
        <v>0</v>
      </c>
      <c r="AB111">
        <f t="shared" si="19"/>
        <v>0</v>
      </c>
      <c r="AC111">
        <f t="shared" si="20"/>
        <v>0</v>
      </c>
      <c r="AD111">
        <f t="shared" si="21"/>
        <v>0</v>
      </c>
      <c r="AE111">
        <f t="shared" si="22"/>
        <v>0</v>
      </c>
      <c r="AF111">
        <f t="shared" si="23"/>
        <v>0</v>
      </c>
      <c r="AG111">
        <f t="shared" si="24"/>
        <v>0</v>
      </c>
      <c r="AO111">
        <f t="shared" si="25"/>
        <v>1.9687513682395169E-4</v>
      </c>
      <c r="AQ111">
        <f t="shared" si="26"/>
        <v>0</v>
      </c>
      <c r="AS111">
        <f t="shared" si="27"/>
        <v>2.1124072881651651E-3</v>
      </c>
      <c r="AU111">
        <f t="shared" si="28"/>
        <v>1</v>
      </c>
      <c r="AV111">
        <f t="shared" si="29"/>
        <v>2.1124072881651651E-3</v>
      </c>
    </row>
    <row r="112" spans="1:48">
      <c r="A112" t="s">
        <v>564</v>
      </c>
      <c r="B112" t="str">
        <f>VLOOKUP(A112,EEZ_carbon_flux_by_territory_bo!$B$4:$O$240,2,FALSE)</f>
        <v>UKR</v>
      </c>
      <c r="C112" t="str">
        <f>VLOOKUP(A112,EEZ_carbon_flux_by_territory_bo!$C$4:$F$240,4,FALSE)</f>
        <v>NA</v>
      </c>
      <c r="D112">
        <f>SUMIF(EEZ_carbon_flux_by_territory_bo!B$4:B$240,A112,EEZ_carbon_flux_by_territory_bo!G$4:G$240)/10^12</f>
        <v>-2.8158931947100001</v>
      </c>
      <c r="E112">
        <f>SUMIF(EEZ_carbon_flux_by_territory_bo!B$4:B$240,A112,EEZ_carbon_flux_by_territory_bo!I$4:I$240)^0.5</f>
        <v>1.3618546624600001E-2</v>
      </c>
      <c r="F112">
        <f>SUMIF(EEZ_carbon_flux_by_territory_bo!B$4:B$240,A112,EEZ_carbon_flux_by_territory_bo!L$4:L$240)</f>
        <v>-3.8653156942402402</v>
      </c>
      <c r="G112">
        <f>SUMIF(EEZ_carbon_flux_by_territory_bo!B$4:B$240,A112,EEZ_carbon_flux_by_territory_bo!N$4:N$240)^0.5</f>
        <v>0.22698875918623473</v>
      </c>
      <c r="H112">
        <f>SUMIF(EEZ_carbon_flux_by_territory_bo!C$4:C$240,A112,EEZ_carbon_flux_by_territory_bo!G$4:G$240)/10^12</f>
        <v>-2.8158931947100001</v>
      </c>
      <c r="I112">
        <f>SUMIF(EEZ_carbon_flux_by_territory_bo!C$4:C$240,A112,EEZ_carbon_flux_by_territory_bo!I$4:I$240)^0.5</f>
        <v>1.3618546624600001E-2</v>
      </c>
      <c r="J112">
        <f>SUMIF(EEZ_carbon_flux_by_territory_bo!C$4:C$240,A112,EEZ_carbon_flux_by_territory_bo!L$4:L$240)</f>
        <v>-3.8653156942402402</v>
      </c>
      <c r="K112">
        <f>SUMIF(EEZ_carbon_flux_by_territory_bo!C$4:C$240,A112,EEZ_carbon_flux_by_territory_bo!N$4:N$240)^0.5</f>
        <v>0.22698875918623473</v>
      </c>
      <c r="L112">
        <f t="shared" si="15"/>
        <v>5.1523896796906464E-2</v>
      </c>
      <c r="M112">
        <f t="shared" si="16"/>
        <v>0</v>
      </c>
      <c r="N112">
        <f t="shared" si="17"/>
        <v>0</v>
      </c>
      <c r="O112">
        <f t="shared" si="18"/>
        <v>0</v>
      </c>
      <c r="AB112">
        <f t="shared" si="19"/>
        <v>1</v>
      </c>
      <c r="AC112">
        <f t="shared" si="20"/>
        <v>-3.8653156942402402</v>
      </c>
      <c r="AD112">
        <f t="shared" si="21"/>
        <v>9.2686084038804024E-4</v>
      </c>
      <c r="AE112">
        <f t="shared" si="22"/>
        <v>-1.5958703700562842</v>
      </c>
      <c r="AF112">
        <f t="shared" si="23"/>
        <v>2.5244396580181706E-3</v>
      </c>
      <c r="AG112">
        <f t="shared" si="24"/>
        <v>5.1523896796906464E-2</v>
      </c>
      <c r="AO112">
        <f t="shared" si="25"/>
        <v>1.8546481216640407E-4</v>
      </c>
      <c r="AQ112">
        <f t="shared" si="26"/>
        <v>0</v>
      </c>
      <c r="AS112">
        <f t="shared" si="27"/>
        <v>5.1523896796906464E-2</v>
      </c>
      <c r="AU112">
        <f t="shared" si="28"/>
        <v>0</v>
      </c>
      <c r="AV112">
        <f t="shared" si="29"/>
        <v>0</v>
      </c>
    </row>
    <row r="113" spans="1:48">
      <c r="A113" t="s">
        <v>587</v>
      </c>
      <c r="B113" t="str">
        <f>VLOOKUP(A113,EEZ_carbon_flux_by_territory_bo!$B$4:$O$240,2,FALSE)</f>
        <v>ESH</v>
      </c>
      <c r="C113" t="str">
        <f>VLOOKUP(A113,EEZ_carbon_flux_by_territory_bo!$C$4:$F$240,4,FALSE)</f>
        <v>NA</v>
      </c>
      <c r="D113">
        <f>SUMIF(EEZ_carbon_flux_by_territory_bo!B$4:B$240,A113,EEZ_carbon_flux_by_territory_bo!G$4:G$240)/10^12</f>
        <v>24.486397175499999</v>
      </c>
      <c r="E113">
        <f>SUMIF(EEZ_carbon_flux_by_territory_bo!B$4:B$240,A113,EEZ_carbon_flux_by_territory_bo!I$4:I$240)^0.5</f>
        <v>3.8897651060300006E-2</v>
      </c>
      <c r="F113">
        <f>SUMIF(EEZ_carbon_flux_by_territory_bo!B$4:B$240,A113,EEZ_carbon_flux_by_territory_bo!L$4:L$240)</f>
        <v>24.486397175499999</v>
      </c>
      <c r="G113">
        <f>SUMIF(EEZ_carbon_flux_by_territory_bo!B$4:B$240,A113,EEZ_carbon_flux_by_territory_bo!N$4:N$240)^0.5</f>
        <v>3.8897651060300006E-2</v>
      </c>
      <c r="H113">
        <f>SUMIF(EEZ_carbon_flux_by_territory_bo!C$4:C$240,A113,EEZ_carbon_flux_by_territory_bo!G$4:G$240)/10^12</f>
        <v>24.486397175499999</v>
      </c>
      <c r="I113">
        <f>SUMIF(EEZ_carbon_flux_by_territory_bo!C$4:C$240,A113,EEZ_carbon_flux_by_territory_bo!I$4:I$240)^0.5</f>
        <v>3.8897651060300006E-2</v>
      </c>
      <c r="J113">
        <f>SUMIF(EEZ_carbon_flux_by_territory_bo!C$4:C$240,A113,EEZ_carbon_flux_by_territory_bo!L$4:L$240)</f>
        <v>24.486397175499999</v>
      </c>
      <c r="K113">
        <f>SUMIF(EEZ_carbon_flux_by_territory_bo!C$4:C$240,A113,EEZ_carbon_flux_by_territory_bo!N$4:N$240)^0.5</f>
        <v>3.8897651060300006E-2</v>
      </c>
      <c r="L113">
        <f t="shared" si="15"/>
        <v>1.5130272580088581E-3</v>
      </c>
      <c r="M113">
        <f t="shared" si="16"/>
        <v>0</v>
      </c>
      <c r="N113">
        <f t="shared" si="17"/>
        <v>0</v>
      </c>
      <c r="O113">
        <f t="shared" si="18"/>
        <v>0</v>
      </c>
      <c r="AB113">
        <f t="shared" si="19"/>
        <v>0</v>
      </c>
      <c r="AC113">
        <f t="shared" si="20"/>
        <v>0</v>
      </c>
      <c r="AD113">
        <f t="shared" si="21"/>
        <v>0</v>
      </c>
      <c r="AE113">
        <f t="shared" si="22"/>
        <v>0</v>
      </c>
      <c r="AF113">
        <f t="shared" si="23"/>
        <v>0</v>
      </c>
      <c r="AG113">
        <f t="shared" si="24"/>
        <v>0</v>
      </c>
      <c r="AO113">
        <f t="shared" si="25"/>
        <v>1.5130272580088581E-3</v>
      </c>
      <c r="AQ113">
        <f t="shared" si="26"/>
        <v>0</v>
      </c>
      <c r="AS113">
        <f t="shared" si="27"/>
        <v>1.5130272580088581E-3</v>
      </c>
      <c r="AU113">
        <f t="shared" si="28"/>
        <v>1</v>
      </c>
      <c r="AV113">
        <f t="shared" si="29"/>
        <v>1.5130272580088581E-3</v>
      </c>
    </row>
    <row r="114" spans="1:48">
      <c r="A114" t="s">
        <v>566</v>
      </c>
      <c r="B114" t="str">
        <f>VLOOKUP(A114,EEZ_carbon_flux_by_territory_bo!$B$4:$O$240,2,FALSE)</f>
        <v>ARE</v>
      </c>
      <c r="C114" t="str">
        <f>VLOOKUP(A114,EEZ_carbon_flux_by_territory_bo!$C$4:$F$240,4,FALSE)</f>
        <v>NA</v>
      </c>
      <c r="D114">
        <f>SUMIF(EEZ_carbon_flux_by_territory_bo!B$4:B$240,A114,EEZ_carbon_flux_by_territory_bo!G$4:G$240)/10^12</f>
        <v>0.40910815374100001</v>
      </c>
      <c r="E114">
        <f>SUMIF(EEZ_carbon_flux_by_territory_bo!B$4:B$240,A114,EEZ_carbon_flux_by_territory_bo!I$4:I$240)^0.5</f>
        <v>8.2553601677600001E-3</v>
      </c>
      <c r="F114">
        <f>SUMIF(EEZ_carbon_flux_by_territory_bo!B$4:B$240,A114,EEZ_carbon_flux_by_territory_bo!L$4:L$240)</f>
        <v>-0.43055438546728703</v>
      </c>
      <c r="G114">
        <f>SUMIF(EEZ_carbon_flux_by_territory_bo!B$4:B$240,A114,EEZ_carbon_flux_by_territory_bo!N$4:N$240)^0.5</f>
        <v>0.17452950008539167</v>
      </c>
      <c r="H114">
        <f>SUMIF(EEZ_carbon_flux_by_territory_bo!C$4:C$240,A114,EEZ_carbon_flux_by_territory_bo!G$4:G$240)/10^12</f>
        <v>0.40910815374100001</v>
      </c>
      <c r="I114">
        <f>SUMIF(EEZ_carbon_flux_by_territory_bo!C$4:C$240,A114,EEZ_carbon_flux_by_territory_bo!I$4:I$240)^0.5</f>
        <v>8.2553601677600001E-3</v>
      </c>
      <c r="J114">
        <f>SUMIF(EEZ_carbon_flux_by_territory_bo!C$4:C$240,A114,EEZ_carbon_flux_by_territory_bo!L$4:L$240)</f>
        <v>-0.43055438546728703</v>
      </c>
      <c r="K114">
        <f>SUMIF(EEZ_carbon_flux_by_territory_bo!C$4:C$240,A114,EEZ_carbon_flux_by_territory_bo!N$4:N$240)^0.5</f>
        <v>0.17452950008539167</v>
      </c>
      <c r="L114">
        <f t="shared" si="15"/>
        <v>3.0460546400056732E-2</v>
      </c>
      <c r="M114">
        <f t="shared" si="16"/>
        <v>0</v>
      </c>
      <c r="N114">
        <f t="shared" si="17"/>
        <v>0</v>
      </c>
      <c r="O114">
        <f t="shared" si="18"/>
        <v>0</v>
      </c>
      <c r="AB114">
        <f t="shared" si="19"/>
        <v>1</v>
      </c>
      <c r="AC114">
        <f t="shared" si="20"/>
        <v>-0.43055438546728703</v>
      </c>
      <c r="AD114">
        <f t="shared" si="21"/>
        <v>1.0324227853927083E-4</v>
      </c>
      <c r="AE114">
        <f t="shared" si="22"/>
        <v>-0.17776270835753621</v>
      </c>
      <c r="AF114">
        <f t="shared" si="23"/>
        <v>2.8119528948874188E-4</v>
      </c>
      <c r="AG114">
        <f t="shared" si="24"/>
        <v>3.0460546400056732E-2</v>
      </c>
      <c r="AO114">
        <f t="shared" si="25"/>
        <v>6.8150971499438421E-5</v>
      </c>
      <c r="AQ114">
        <f t="shared" si="26"/>
        <v>0</v>
      </c>
      <c r="AS114">
        <f t="shared" si="27"/>
        <v>3.0460546400056732E-2</v>
      </c>
      <c r="AU114">
        <f t="shared" si="28"/>
        <v>0</v>
      </c>
      <c r="AV114">
        <f t="shared" si="29"/>
        <v>0</v>
      </c>
    </row>
    <row r="115" spans="1:48">
      <c r="A115" t="s">
        <v>534</v>
      </c>
      <c r="B115" t="str">
        <f>VLOOKUP(A115,EEZ_carbon_flux_by_territory_bo!$B$4:$O$240,2,FALSE)</f>
        <v>SDN</v>
      </c>
      <c r="C115" t="str">
        <f>VLOOKUP(A115,EEZ_carbon_flux_by_territory_bo!$C$4:$F$240,4,FALSE)</f>
        <v>NA</v>
      </c>
      <c r="D115">
        <f>SUMIF(EEZ_carbon_flux_by_territory_bo!B$4:B$240,A115,EEZ_carbon_flux_by_territory_bo!G$4:G$240)/10^12</f>
        <v>5.2151840054900003</v>
      </c>
      <c r="E115">
        <f>SUMIF(EEZ_carbon_flux_by_territory_bo!B$4:B$240,A115,EEZ_carbon_flux_by_territory_bo!I$4:I$240)^0.5</f>
        <v>4.1431281158199995E-2</v>
      </c>
      <c r="F115">
        <f>SUMIF(EEZ_carbon_flux_by_territory_bo!B$4:B$240,A115,EEZ_carbon_flux_by_territory_bo!L$4:L$240)</f>
        <v>4.4290980162408191</v>
      </c>
      <c r="G115">
        <f>SUMIF(EEZ_carbon_flux_by_territory_bo!B$4:B$240,A115,EEZ_carbon_flux_by_territory_bo!N$4:N$240)^0.5</f>
        <v>0.17460450698591518</v>
      </c>
      <c r="H115">
        <f>SUMIF(EEZ_carbon_flux_by_territory_bo!C$4:C$240,A115,EEZ_carbon_flux_by_territory_bo!G$4:G$240)/10^12</f>
        <v>5.2151840054900003</v>
      </c>
      <c r="I115">
        <f>SUMIF(EEZ_carbon_flux_by_territory_bo!C$4:C$240,A115,EEZ_carbon_flux_by_territory_bo!I$4:I$240)^0.5</f>
        <v>4.1431281158199995E-2</v>
      </c>
      <c r="J115">
        <f>SUMIF(EEZ_carbon_flux_by_territory_bo!C$4:C$240,A115,EEZ_carbon_flux_by_territory_bo!L$4:L$240)</f>
        <v>4.4290980162408191</v>
      </c>
      <c r="K115">
        <f>SUMIF(EEZ_carbon_flux_by_territory_bo!C$4:C$240,A115,EEZ_carbon_flux_by_territory_bo!N$4:N$240)^0.5</f>
        <v>0.17460450698591518</v>
      </c>
      <c r="L115">
        <f t="shared" si="15"/>
        <v>3.0486733859794501E-2</v>
      </c>
      <c r="M115">
        <f t="shared" si="16"/>
        <v>0</v>
      </c>
      <c r="N115">
        <f t="shared" si="17"/>
        <v>0</v>
      </c>
      <c r="O115">
        <f t="shared" si="18"/>
        <v>0</v>
      </c>
      <c r="AB115">
        <f t="shared" si="19"/>
        <v>0</v>
      </c>
      <c r="AC115">
        <f t="shared" si="20"/>
        <v>0</v>
      </c>
      <c r="AD115">
        <f t="shared" si="21"/>
        <v>0</v>
      </c>
      <c r="AE115">
        <f t="shared" si="22"/>
        <v>0</v>
      </c>
      <c r="AF115">
        <f t="shared" si="23"/>
        <v>0</v>
      </c>
      <c r="AG115">
        <f t="shared" si="24"/>
        <v>0</v>
      </c>
      <c r="AO115">
        <f t="shared" si="25"/>
        <v>1.716551058409818E-3</v>
      </c>
      <c r="AQ115">
        <f t="shared" si="26"/>
        <v>0</v>
      </c>
      <c r="AS115">
        <f t="shared" si="27"/>
        <v>3.0486733859794501E-2</v>
      </c>
      <c r="AU115">
        <f t="shared" si="28"/>
        <v>1</v>
      </c>
      <c r="AV115">
        <f t="shared" si="29"/>
        <v>3.0486733859794501E-2</v>
      </c>
    </row>
    <row r="116" spans="1:48">
      <c r="A116" t="s">
        <v>578</v>
      </c>
      <c r="B116" t="str">
        <f>VLOOKUP(A116,EEZ_carbon_flux_by_territory_bo!$B$4:$O$240,2,FALSE)</f>
        <v>VEN</v>
      </c>
      <c r="C116" t="str">
        <f>VLOOKUP(A116,EEZ_carbon_flux_by_territory_bo!$C$4:$F$240,4,FALSE)</f>
        <v>NA</v>
      </c>
      <c r="D116">
        <f>SUMIF(EEZ_carbon_flux_by_territory_bo!B$4:B$240,A116,EEZ_carbon_flux_by_territory_bo!G$4:G$240)/10^12</f>
        <v>33.061964645000003</v>
      </c>
      <c r="E116">
        <f>SUMIF(EEZ_carbon_flux_by_territory_bo!B$4:B$240,A116,EEZ_carbon_flux_by_territory_bo!I$4:I$240)^0.5</f>
        <v>4.4329525400099996E-2</v>
      </c>
      <c r="F116">
        <f>SUMIF(EEZ_carbon_flux_by_territory_bo!B$4:B$240,A116,EEZ_carbon_flux_by_territory_bo!L$4:L$240)</f>
        <v>32.249940330091903</v>
      </c>
      <c r="G116">
        <f>SUMIF(EEZ_carbon_flux_by_territory_bo!B$4:B$240,A116,EEZ_carbon_flux_by_territory_bo!N$4:N$240)^0.5</f>
        <v>0.10172457759603047</v>
      </c>
      <c r="H116">
        <f>SUMIF(EEZ_carbon_flux_by_territory_bo!C$4:C$240,A116,EEZ_carbon_flux_by_territory_bo!G$4:G$240)/10^12</f>
        <v>33.061964645000003</v>
      </c>
      <c r="I116">
        <f>SUMIF(EEZ_carbon_flux_by_territory_bo!C$4:C$240,A116,EEZ_carbon_flux_by_territory_bo!I$4:I$240)^0.5</f>
        <v>4.4329525400099996E-2</v>
      </c>
      <c r="J116">
        <f>SUMIF(EEZ_carbon_flux_by_territory_bo!C$4:C$240,A116,EEZ_carbon_flux_by_territory_bo!L$4:L$240)</f>
        <v>32.249940330091903</v>
      </c>
      <c r="K116">
        <f>SUMIF(EEZ_carbon_flux_by_territory_bo!C$4:C$240,A116,EEZ_carbon_flux_by_territory_bo!N$4:N$240)^0.5</f>
        <v>0.10172457759603047</v>
      </c>
      <c r="L116">
        <f t="shared" si="15"/>
        <v>1.0347889687090824E-2</v>
      </c>
      <c r="M116">
        <f t="shared" si="16"/>
        <v>0</v>
      </c>
      <c r="N116">
        <f t="shared" si="17"/>
        <v>0</v>
      </c>
      <c r="O116">
        <f t="shared" si="18"/>
        <v>0</v>
      </c>
      <c r="AB116">
        <f t="shared" si="19"/>
        <v>0</v>
      </c>
      <c r="AC116">
        <f t="shared" si="20"/>
        <v>0</v>
      </c>
      <c r="AD116">
        <f t="shared" si="21"/>
        <v>0</v>
      </c>
      <c r="AE116">
        <f t="shared" si="22"/>
        <v>0</v>
      </c>
      <c r="AF116">
        <f t="shared" si="23"/>
        <v>0</v>
      </c>
      <c r="AG116">
        <f t="shared" si="24"/>
        <v>0</v>
      </c>
      <c r="AO116">
        <f t="shared" si="25"/>
        <v>1.9651068221981107E-3</v>
      </c>
      <c r="AQ116">
        <f t="shared" si="26"/>
        <v>0</v>
      </c>
      <c r="AS116">
        <f t="shared" si="27"/>
        <v>1.0347889687090824E-2</v>
      </c>
      <c r="AU116">
        <f t="shared" si="28"/>
        <v>1</v>
      </c>
      <c r="AV116">
        <f t="shared" si="29"/>
        <v>1.0347889687090824E-2</v>
      </c>
    </row>
    <row r="117" spans="1:48">
      <c r="A117" t="s">
        <v>475</v>
      </c>
      <c r="B117" t="str">
        <f>VLOOKUP(A117,EEZ_carbon_flux_by_territory_bo!$B$4:$O$240,2,FALSE)</f>
        <v>PAK</v>
      </c>
      <c r="C117" t="str">
        <f>VLOOKUP(A117,EEZ_carbon_flux_by_territory_bo!$C$4:$F$240,4,FALSE)</f>
        <v>NA</v>
      </c>
      <c r="D117">
        <f>SUMIF(EEZ_carbon_flux_by_territory_bo!B$4:B$240,A117,EEZ_carbon_flux_by_territory_bo!G$4:G$240)/10^12</f>
        <v>18.830852263899999</v>
      </c>
      <c r="E117">
        <f>SUMIF(EEZ_carbon_flux_by_territory_bo!B$4:B$240,A117,EEZ_carbon_flux_by_territory_bo!I$4:I$240)^0.5</f>
        <v>2.6264589645700002E-2</v>
      </c>
      <c r="F117">
        <f>SUMIF(EEZ_carbon_flux_by_territory_bo!B$4:B$240,A117,EEZ_carbon_flux_by_territory_bo!L$4:L$240)</f>
        <v>18.742509463363437</v>
      </c>
      <c r="G117">
        <f>SUMIF(EEZ_carbon_flux_by_territory_bo!B$4:B$240,A117,EEZ_carbon_flux_by_territory_bo!N$4:N$240)^0.5</f>
        <v>2.8743566177998697E-2</v>
      </c>
      <c r="H117">
        <f>SUMIF(EEZ_carbon_flux_by_territory_bo!C$4:C$240,A117,EEZ_carbon_flux_by_territory_bo!G$4:G$240)/10^12</f>
        <v>18.830852263899999</v>
      </c>
      <c r="I117">
        <f>SUMIF(EEZ_carbon_flux_by_territory_bo!C$4:C$240,A117,EEZ_carbon_flux_by_territory_bo!I$4:I$240)^0.5</f>
        <v>2.6264589645700002E-2</v>
      </c>
      <c r="J117">
        <f>SUMIF(EEZ_carbon_flux_by_territory_bo!C$4:C$240,A117,EEZ_carbon_flux_by_territory_bo!L$4:L$240)</f>
        <v>18.742509463363437</v>
      </c>
      <c r="K117">
        <f>SUMIF(EEZ_carbon_flux_by_territory_bo!C$4:C$240,A117,EEZ_carbon_flux_by_territory_bo!N$4:N$240)^0.5</f>
        <v>2.8743566177998697E-2</v>
      </c>
      <c r="L117">
        <f t="shared" si="15"/>
        <v>8.2619259662899069E-4</v>
      </c>
      <c r="M117">
        <f t="shared" si="16"/>
        <v>0</v>
      </c>
      <c r="N117">
        <f t="shared" si="17"/>
        <v>0</v>
      </c>
      <c r="O117">
        <f t="shared" si="18"/>
        <v>0</v>
      </c>
      <c r="AB117">
        <f t="shared" si="19"/>
        <v>0</v>
      </c>
      <c r="AC117">
        <f t="shared" si="20"/>
        <v>0</v>
      </c>
      <c r="AD117">
        <f t="shared" si="21"/>
        <v>0</v>
      </c>
      <c r="AE117">
        <f t="shared" si="22"/>
        <v>0</v>
      </c>
      <c r="AF117">
        <f t="shared" si="23"/>
        <v>0</v>
      </c>
      <c r="AG117">
        <f t="shared" si="24"/>
        <v>0</v>
      </c>
      <c r="AO117">
        <f t="shared" si="25"/>
        <v>6.8982866925701176E-4</v>
      </c>
      <c r="AQ117">
        <f t="shared" si="26"/>
        <v>0</v>
      </c>
      <c r="AS117">
        <f t="shared" si="27"/>
        <v>8.2619259662899069E-4</v>
      </c>
      <c r="AU117">
        <f t="shared" si="28"/>
        <v>1</v>
      </c>
      <c r="AV117">
        <f t="shared" si="29"/>
        <v>8.2619259662899069E-4</v>
      </c>
    </row>
    <row r="118" spans="1:48">
      <c r="A118" t="s">
        <v>476</v>
      </c>
      <c r="B118" t="str">
        <f>VLOOKUP(A118,EEZ_carbon_flux_by_territory_bo!$B$4:$O$240,2,FALSE)</f>
        <v>PLW</v>
      </c>
      <c r="C118" t="str">
        <f>VLOOKUP(A118,EEZ_carbon_flux_by_territory_bo!$C$4:$F$240,4,FALSE)</f>
        <v>NA</v>
      </c>
      <c r="D118">
        <f>SUMIF(EEZ_carbon_flux_by_territory_bo!B$4:B$240,A118,EEZ_carbon_flux_by_territory_bo!G$4:G$240)/10^12</f>
        <v>-0.90718001442399998</v>
      </c>
      <c r="E118">
        <f>SUMIF(EEZ_carbon_flux_by_territory_bo!B$4:B$240,A118,EEZ_carbon_flux_by_territory_bo!I$4:I$240)^0.5</f>
        <v>5.0597285421899998E-3</v>
      </c>
      <c r="F118">
        <f>SUMIF(EEZ_carbon_flux_by_territory_bo!B$4:B$240,A118,EEZ_carbon_flux_by_territory_bo!L$4:L$240)</f>
        <v>-1.0459223993243136</v>
      </c>
      <c r="G118">
        <f>SUMIF(EEZ_carbon_flux_by_territory_bo!B$4:B$240,A118,EEZ_carbon_flux_by_territory_bo!N$4:N$240)^0.5</f>
        <v>2.8308044295802318E-2</v>
      </c>
      <c r="H118">
        <f>SUMIF(EEZ_carbon_flux_by_territory_bo!C$4:C$240,A118,EEZ_carbon_flux_by_territory_bo!G$4:G$240)/10^12</f>
        <v>-0.90718001442399998</v>
      </c>
      <c r="I118">
        <f>SUMIF(EEZ_carbon_flux_by_territory_bo!C$4:C$240,A118,EEZ_carbon_flux_by_territory_bo!I$4:I$240)^0.5</f>
        <v>5.0597285421899998E-3</v>
      </c>
      <c r="J118">
        <f>SUMIF(EEZ_carbon_flux_by_territory_bo!C$4:C$240,A118,EEZ_carbon_flux_by_territory_bo!L$4:L$240)</f>
        <v>-1.0459223993243136</v>
      </c>
      <c r="K118">
        <f>SUMIF(EEZ_carbon_flux_by_territory_bo!C$4:C$240,A118,EEZ_carbon_flux_by_territory_bo!N$4:N$240)^0.5</f>
        <v>2.8308044295802318E-2</v>
      </c>
      <c r="L118">
        <f t="shared" si="15"/>
        <v>8.0134537185310611E-4</v>
      </c>
      <c r="M118">
        <f t="shared" si="16"/>
        <v>0</v>
      </c>
      <c r="N118">
        <f t="shared" si="17"/>
        <v>0</v>
      </c>
      <c r="O118">
        <f t="shared" si="18"/>
        <v>0</v>
      </c>
      <c r="AB118">
        <f t="shared" si="19"/>
        <v>1</v>
      </c>
      <c r="AC118">
        <f t="shared" si="20"/>
        <v>-1.0459223993243136</v>
      </c>
      <c r="AD118">
        <f t="shared" si="21"/>
        <v>2.5080086355248069E-4</v>
      </c>
      <c r="AE118">
        <f t="shared" si="22"/>
        <v>-0.43182929894887551</v>
      </c>
      <c r="AF118">
        <f t="shared" si="23"/>
        <v>6.8309245425884956E-4</v>
      </c>
      <c r="AG118">
        <f t="shared" si="24"/>
        <v>8.0134537185310611E-4</v>
      </c>
      <c r="AO118">
        <f t="shared" si="25"/>
        <v>2.5600852920652141E-5</v>
      </c>
      <c r="AQ118">
        <f t="shared" si="26"/>
        <v>0</v>
      </c>
      <c r="AS118">
        <f t="shared" si="27"/>
        <v>8.0134537185310611E-4</v>
      </c>
      <c r="AU118">
        <f t="shared" si="28"/>
        <v>0</v>
      </c>
      <c r="AV118">
        <f t="shared" si="29"/>
        <v>0</v>
      </c>
    </row>
    <row r="119" spans="1:48">
      <c r="A119" t="s">
        <v>477</v>
      </c>
      <c r="B119" t="str">
        <f>VLOOKUP(A119,EEZ_carbon_flux_by_territory_bo!$B$4:$O$240,2,FALSE)</f>
        <v>PSE</v>
      </c>
      <c r="C119" t="str">
        <f>VLOOKUP(A119,EEZ_carbon_flux_by_territory_bo!$C$4:$F$240,4,FALSE)</f>
        <v>NA</v>
      </c>
      <c r="D119">
        <f>SUMIF(EEZ_carbon_flux_by_territory_bo!B$4:B$240,A119,EEZ_carbon_flux_by_territory_bo!G$4:G$240)/10^12</f>
        <v>0</v>
      </c>
      <c r="E119">
        <f>SUMIF(EEZ_carbon_flux_by_territory_bo!B$4:B$240,A119,EEZ_carbon_flux_by_territory_bo!I$4:I$240)^0.5</f>
        <v>0</v>
      </c>
      <c r="F119">
        <f>SUMIF(EEZ_carbon_flux_by_territory_bo!B$4:B$240,A119,EEZ_carbon_flux_by_territory_bo!L$4:L$240)</f>
        <v>0</v>
      </c>
      <c r="G119">
        <f>SUMIF(EEZ_carbon_flux_by_territory_bo!B$4:B$240,A119,EEZ_carbon_flux_by_territory_bo!N$4:N$240)^0.5</f>
        <v>0</v>
      </c>
      <c r="H119">
        <f>SUMIF(EEZ_carbon_flux_by_territory_bo!C$4:C$240,A119,EEZ_carbon_flux_by_territory_bo!G$4:G$240)/10^12</f>
        <v>0</v>
      </c>
      <c r="I119">
        <f>SUMIF(EEZ_carbon_flux_by_territory_bo!C$4:C$240,A119,EEZ_carbon_flux_by_territory_bo!I$4:I$240)^0.5</f>
        <v>0</v>
      </c>
      <c r="J119">
        <f>SUMIF(EEZ_carbon_flux_by_territory_bo!C$4:C$240,A119,EEZ_carbon_flux_by_territory_bo!L$4:L$240)</f>
        <v>0</v>
      </c>
      <c r="K119">
        <f>SUMIF(EEZ_carbon_flux_by_territory_bo!C$4:C$240,A119,EEZ_carbon_flux_by_territory_bo!N$4:N$240)^0.5</f>
        <v>0</v>
      </c>
      <c r="L119">
        <f t="shared" si="15"/>
        <v>0</v>
      </c>
      <c r="M119">
        <f t="shared" si="16"/>
        <v>0</v>
      </c>
      <c r="N119">
        <f t="shared" si="17"/>
        <v>0</v>
      </c>
      <c r="O119">
        <f t="shared" si="18"/>
        <v>0</v>
      </c>
      <c r="AB119">
        <f t="shared" si="19"/>
        <v>0</v>
      </c>
      <c r="AC119">
        <f t="shared" si="20"/>
        <v>0</v>
      </c>
      <c r="AD119">
        <f t="shared" si="21"/>
        <v>0</v>
      </c>
      <c r="AE119">
        <f t="shared" si="22"/>
        <v>0</v>
      </c>
      <c r="AF119">
        <f t="shared" si="23"/>
        <v>0</v>
      </c>
      <c r="AG119">
        <f t="shared" si="24"/>
        <v>0</v>
      </c>
      <c r="AO119">
        <f t="shared" si="25"/>
        <v>0</v>
      </c>
      <c r="AQ119">
        <f t="shared" si="26"/>
        <v>0</v>
      </c>
      <c r="AS119">
        <f t="shared" si="27"/>
        <v>0</v>
      </c>
      <c r="AU119">
        <f t="shared" si="28"/>
        <v>1</v>
      </c>
      <c r="AV119">
        <f t="shared" si="29"/>
        <v>0</v>
      </c>
    </row>
    <row r="120" spans="1:48">
      <c r="A120" t="s">
        <v>478</v>
      </c>
      <c r="B120" t="str">
        <f>VLOOKUP(A120,EEZ_carbon_flux_by_territory_bo!$B$4:$O$240,2,FALSE)</f>
        <v>PAN</v>
      </c>
      <c r="C120" t="str">
        <f>VLOOKUP(A120,EEZ_carbon_flux_by_territory_bo!$C$4:$F$240,4,FALSE)</f>
        <v>NA</v>
      </c>
      <c r="D120">
        <f>SUMIF(EEZ_carbon_flux_by_territory_bo!B$4:B$240,A120,EEZ_carbon_flux_by_territory_bo!G$4:G$240)/10^12</f>
        <v>9.1273368445099994</v>
      </c>
      <c r="E120">
        <f>SUMIF(EEZ_carbon_flux_by_territory_bo!B$4:B$240,A120,EEZ_carbon_flux_by_territory_bo!I$4:I$240)^0.5</f>
        <v>3.5878794485199997E-2</v>
      </c>
      <c r="F120">
        <f>SUMIF(EEZ_carbon_flux_by_territory_bo!B$4:B$240,A120,EEZ_carbon_flux_by_territory_bo!L$4:L$240)</f>
        <v>8.5425299483111985</v>
      </c>
      <c r="G120">
        <f>SUMIF(EEZ_carbon_flux_by_territory_bo!B$4:B$240,A120,EEZ_carbon_flux_by_territory_bo!N$4:N$240)^0.5</f>
        <v>8.5033438530171479E-2</v>
      </c>
      <c r="H120">
        <f>SUMIF(EEZ_carbon_flux_by_territory_bo!C$4:C$240,A120,EEZ_carbon_flux_by_territory_bo!G$4:G$240)/10^12</f>
        <v>9.1273368445099994</v>
      </c>
      <c r="I120">
        <f>SUMIF(EEZ_carbon_flux_by_territory_bo!C$4:C$240,A120,EEZ_carbon_flux_by_territory_bo!I$4:I$240)^0.5</f>
        <v>3.5878794485199997E-2</v>
      </c>
      <c r="J120">
        <f>SUMIF(EEZ_carbon_flux_by_territory_bo!C$4:C$240,A120,EEZ_carbon_flux_by_territory_bo!L$4:L$240)</f>
        <v>8.5425299483111985</v>
      </c>
      <c r="K120">
        <f>SUMIF(EEZ_carbon_flux_by_territory_bo!C$4:C$240,A120,EEZ_carbon_flux_by_territory_bo!N$4:N$240)^0.5</f>
        <v>8.5033438530171479E-2</v>
      </c>
      <c r="L120">
        <f t="shared" si="15"/>
        <v>7.2306856682644513E-3</v>
      </c>
      <c r="M120">
        <f t="shared" si="16"/>
        <v>0</v>
      </c>
      <c r="N120">
        <f t="shared" si="17"/>
        <v>0</v>
      </c>
      <c r="O120">
        <f t="shared" si="18"/>
        <v>0</v>
      </c>
      <c r="AB120">
        <f t="shared" si="19"/>
        <v>0</v>
      </c>
      <c r="AC120">
        <f t="shared" si="20"/>
        <v>0</v>
      </c>
      <c r="AD120">
        <f t="shared" si="21"/>
        <v>0</v>
      </c>
      <c r="AE120">
        <f t="shared" si="22"/>
        <v>0</v>
      </c>
      <c r="AF120">
        <f t="shared" si="23"/>
        <v>0</v>
      </c>
      <c r="AG120">
        <f t="shared" si="24"/>
        <v>0</v>
      </c>
      <c r="AO120">
        <f t="shared" si="25"/>
        <v>1.2872878937112177E-3</v>
      </c>
      <c r="AQ120">
        <f t="shared" si="26"/>
        <v>0</v>
      </c>
      <c r="AS120">
        <f t="shared" si="27"/>
        <v>7.2306856682644513E-3</v>
      </c>
      <c r="AU120">
        <f t="shared" si="28"/>
        <v>1</v>
      </c>
      <c r="AV120">
        <f t="shared" si="29"/>
        <v>7.2306856682644513E-3</v>
      </c>
    </row>
    <row r="121" spans="1:48">
      <c r="A121" t="s">
        <v>479</v>
      </c>
      <c r="B121" t="str">
        <f>VLOOKUP(A121,EEZ_carbon_flux_by_territory_bo!$B$4:$O$240,2,FALSE)</f>
        <v>PNG</v>
      </c>
      <c r="C121" t="str">
        <f>VLOOKUP(A121,EEZ_carbon_flux_by_territory_bo!$C$4:$F$240,4,FALSE)</f>
        <v>NA</v>
      </c>
      <c r="D121">
        <f>SUMIF(EEZ_carbon_flux_by_territory_bo!B$4:B$240,A121,EEZ_carbon_flux_by_territory_bo!G$4:G$240)/10^12</f>
        <v>-5.03827916962</v>
      </c>
      <c r="E121">
        <f>SUMIF(EEZ_carbon_flux_by_territory_bo!B$4:B$240,A121,EEZ_carbon_flux_by_territory_bo!I$4:I$240)^0.5</f>
        <v>2.42827021038E-2</v>
      </c>
      <c r="F121">
        <f>SUMIF(EEZ_carbon_flux_by_territory_bo!B$4:B$240,A121,EEZ_carbon_flux_by_territory_bo!L$4:L$240)</f>
        <v>-7.5015551515226004</v>
      </c>
      <c r="G121">
        <f>SUMIF(EEZ_carbon_flux_by_territory_bo!B$4:B$240,A121,EEZ_carbon_flux_by_territory_bo!N$4:N$240)^0.5</f>
        <v>0.37029185409919402</v>
      </c>
      <c r="H121">
        <f>SUMIF(EEZ_carbon_flux_by_territory_bo!C$4:C$240,A121,EEZ_carbon_flux_by_territory_bo!G$4:G$240)/10^12</f>
        <v>-5.03827916962</v>
      </c>
      <c r="I121">
        <f>SUMIF(EEZ_carbon_flux_by_territory_bo!C$4:C$240,A121,EEZ_carbon_flux_by_territory_bo!I$4:I$240)^0.5</f>
        <v>2.42827021038E-2</v>
      </c>
      <c r="J121">
        <f>SUMIF(EEZ_carbon_flux_by_territory_bo!C$4:C$240,A121,EEZ_carbon_flux_by_territory_bo!L$4:L$240)</f>
        <v>-7.5015551515226004</v>
      </c>
      <c r="K121">
        <f>SUMIF(EEZ_carbon_flux_by_territory_bo!C$4:C$240,A121,EEZ_carbon_flux_by_territory_bo!N$4:N$240)^0.5</f>
        <v>0.37029185409919402</v>
      </c>
      <c r="L121">
        <f t="shared" si="15"/>
        <v>0.13711605721221878</v>
      </c>
      <c r="M121">
        <f t="shared" si="16"/>
        <v>0</v>
      </c>
      <c r="N121">
        <f t="shared" si="17"/>
        <v>0</v>
      </c>
      <c r="O121">
        <f t="shared" si="18"/>
        <v>0</v>
      </c>
      <c r="AB121">
        <f t="shared" si="19"/>
        <v>1</v>
      </c>
      <c r="AC121">
        <f t="shared" si="20"/>
        <v>-7.5015551515226004</v>
      </c>
      <c r="AD121">
        <f t="shared" si="21"/>
        <v>1.7987916801512687E-3</v>
      </c>
      <c r="AE121">
        <f t="shared" si="22"/>
        <v>-3.097162183543483</v>
      </c>
      <c r="AF121">
        <f t="shared" si="23"/>
        <v>4.8992695084473367E-3</v>
      </c>
      <c r="AG121">
        <f t="shared" si="24"/>
        <v>0.13711605721221878</v>
      </c>
      <c r="AO121">
        <f t="shared" si="25"/>
        <v>5.8964962146189294E-4</v>
      </c>
      <c r="AQ121">
        <f t="shared" si="26"/>
        <v>0</v>
      </c>
      <c r="AS121">
        <f t="shared" si="27"/>
        <v>0.13711605721221878</v>
      </c>
      <c r="AU121">
        <f t="shared" si="28"/>
        <v>0</v>
      </c>
      <c r="AV121">
        <f t="shared" si="29"/>
        <v>0</v>
      </c>
    </row>
    <row r="122" spans="1:48">
      <c r="A122" t="s">
        <v>484</v>
      </c>
      <c r="B122" t="str">
        <f>VLOOKUP(A122,EEZ_carbon_flux_by_territory_bo!$B$4:$O$240,2,FALSE)</f>
        <v>PHL</v>
      </c>
      <c r="C122" t="str">
        <f>VLOOKUP(A122,EEZ_carbon_flux_by_territory_bo!$C$4:$F$240,4,FALSE)</f>
        <v>NA</v>
      </c>
      <c r="D122">
        <f>SUMIF(EEZ_carbon_flux_by_territory_bo!B$4:B$240,A122,EEZ_carbon_flux_by_territory_bo!G$4:G$240)/10^12</f>
        <v>-7.43194173937</v>
      </c>
      <c r="E122">
        <f>SUMIF(EEZ_carbon_flux_by_territory_bo!B$4:B$240,A122,EEZ_carbon_flux_by_territory_bo!I$4:I$240)^0.5</f>
        <v>1.7096246034799999E-2</v>
      </c>
      <c r="F122">
        <f>SUMIF(EEZ_carbon_flux_by_territory_bo!B$4:B$240,A122,EEZ_carbon_flux_by_territory_bo!L$4:L$240)</f>
        <v>-10.529316401243459</v>
      </c>
      <c r="G122">
        <f>SUMIF(EEZ_carbon_flux_by_territory_bo!B$4:B$240,A122,EEZ_carbon_flux_by_territory_bo!N$4:N$240)^0.5</f>
        <v>0.57478751930100269</v>
      </c>
      <c r="H122">
        <f>SUMIF(EEZ_carbon_flux_by_territory_bo!C$4:C$240,A122,EEZ_carbon_flux_by_territory_bo!G$4:G$240)/10^12</f>
        <v>-7.43194173937</v>
      </c>
      <c r="I122">
        <f>SUMIF(EEZ_carbon_flux_by_territory_bo!C$4:C$240,A122,EEZ_carbon_flux_by_territory_bo!I$4:I$240)^0.5</f>
        <v>1.7096246034799999E-2</v>
      </c>
      <c r="J122">
        <f>SUMIF(EEZ_carbon_flux_by_territory_bo!C$4:C$240,A122,EEZ_carbon_flux_by_territory_bo!L$4:L$240)</f>
        <v>-10.529316401243459</v>
      </c>
      <c r="K122">
        <f>SUMIF(EEZ_carbon_flux_by_territory_bo!C$4:C$240,A122,EEZ_carbon_flux_by_territory_bo!N$4:N$240)^0.5</f>
        <v>0.57478751930100269</v>
      </c>
      <c r="L122">
        <f t="shared" si="15"/>
        <v>0.33038069234420053</v>
      </c>
      <c r="M122">
        <f t="shared" si="16"/>
        <v>0</v>
      </c>
      <c r="N122">
        <f t="shared" si="17"/>
        <v>0</v>
      </c>
      <c r="O122">
        <f t="shared" si="18"/>
        <v>0</v>
      </c>
      <c r="AB122">
        <f t="shared" si="19"/>
        <v>1</v>
      </c>
      <c r="AC122">
        <f t="shared" si="20"/>
        <v>-10.529316401243459</v>
      </c>
      <c r="AD122">
        <f t="shared" si="21"/>
        <v>2.5248160358312833E-3</v>
      </c>
      <c r="AE122">
        <f t="shared" si="22"/>
        <v>-4.347231996271641</v>
      </c>
      <c r="AF122">
        <f t="shared" si="23"/>
        <v>6.8767019301239239E-3</v>
      </c>
      <c r="AG122">
        <f t="shared" si="24"/>
        <v>0.33038069234420053</v>
      </c>
      <c r="AO122">
        <f t="shared" si="25"/>
        <v>2.9228162848241469E-4</v>
      </c>
      <c r="AQ122">
        <f t="shared" si="26"/>
        <v>0</v>
      </c>
      <c r="AS122">
        <f t="shared" si="27"/>
        <v>0.33038069234420053</v>
      </c>
      <c r="AU122">
        <f t="shared" si="28"/>
        <v>0</v>
      </c>
      <c r="AV122">
        <f t="shared" si="29"/>
        <v>0</v>
      </c>
    </row>
    <row r="123" spans="1:48">
      <c r="A123" t="s">
        <v>486</v>
      </c>
      <c r="B123" t="str">
        <f>VLOOKUP(A123,EEZ_carbon_flux_by_territory_bo!$B$4:$O$240,2,FALSE)</f>
        <v>POL</v>
      </c>
      <c r="C123" t="str">
        <f>VLOOKUP(A123,EEZ_carbon_flux_by_territory_bo!$C$4:$F$240,4,FALSE)</f>
        <v>EU</v>
      </c>
      <c r="D123">
        <f>SUMIF(EEZ_carbon_flux_by_territory_bo!B$4:B$240,A123,EEZ_carbon_flux_by_territory_bo!G$4:G$240)/10^12</f>
        <v>0.284316452956</v>
      </c>
      <c r="E123">
        <f>SUMIF(EEZ_carbon_flux_by_territory_bo!B$4:B$240,A123,EEZ_carbon_flux_by_territory_bo!I$4:I$240)^0.5</f>
        <v>5.04537884529E-3</v>
      </c>
      <c r="F123">
        <f>SUMIF(EEZ_carbon_flux_by_territory_bo!B$4:B$240,A123,EEZ_carbon_flux_by_territory_bo!L$4:L$240)</f>
        <v>0.2838494233828272</v>
      </c>
      <c r="G123">
        <f>SUMIF(EEZ_carbon_flux_by_territory_bo!B$4:B$240,A123,EEZ_carbon_flux_by_territory_bo!N$4:N$240)^0.5</f>
        <v>5.0463863880398667E-3</v>
      </c>
      <c r="H123">
        <f>SUMIF(EEZ_carbon_flux_by_territory_bo!C$4:C$240,A123,EEZ_carbon_flux_by_territory_bo!G$4:G$240)/10^12</f>
        <v>0.284316452956</v>
      </c>
      <c r="I123">
        <f>SUMIF(EEZ_carbon_flux_by_territory_bo!C$4:C$240,A123,EEZ_carbon_flux_by_territory_bo!I$4:I$240)^0.5</f>
        <v>5.04537884529E-3</v>
      </c>
      <c r="J123">
        <f>SUMIF(EEZ_carbon_flux_by_territory_bo!C$4:C$240,A123,EEZ_carbon_flux_by_territory_bo!L$4:L$240)</f>
        <v>0.2838494233828272</v>
      </c>
      <c r="K123">
        <f>SUMIF(EEZ_carbon_flux_by_territory_bo!C$4:C$240,A123,EEZ_carbon_flux_by_territory_bo!N$4:N$240)^0.5</f>
        <v>5.0463863880398667E-3</v>
      </c>
      <c r="L123">
        <f t="shared" si="15"/>
        <v>2.5466015577394053E-5</v>
      </c>
      <c r="M123">
        <f t="shared" si="16"/>
        <v>0</v>
      </c>
      <c r="N123">
        <f t="shared" si="17"/>
        <v>0</v>
      </c>
      <c r="O123">
        <f t="shared" si="18"/>
        <v>0</v>
      </c>
      <c r="AB123">
        <f t="shared" si="19"/>
        <v>0</v>
      </c>
      <c r="AC123">
        <f t="shared" si="20"/>
        <v>0</v>
      </c>
      <c r="AD123">
        <f t="shared" si="21"/>
        <v>0</v>
      </c>
      <c r="AE123">
        <f t="shared" si="22"/>
        <v>0</v>
      </c>
      <c r="AF123">
        <f t="shared" si="23"/>
        <v>0</v>
      </c>
      <c r="AG123">
        <f t="shared" si="24"/>
        <v>0</v>
      </c>
      <c r="AO123">
        <f t="shared" si="25"/>
        <v>2.5455847692499853E-5</v>
      </c>
      <c r="AQ123">
        <f t="shared" si="26"/>
        <v>0</v>
      </c>
      <c r="AS123">
        <f t="shared" si="27"/>
        <v>2.5466015577394053E-5</v>
      </c>
      <c r="AU123">
        <f t="shared" si="28"/>
        <v>1</v>
      </c>
      <c r="AV123">
        <f t="shared" si="29"/>
        <v>2.5466015577394053E-5</v>
      </c>
    </row>
    <row r="124" spans="1:48">
      <c r="A124" t="s">
        <v>487</v>
      </c>
      <c r="B124" t="str">
        <f>VLOOKUP(A124,EEZ_carbon_flux_by_territory_bo!$B$4:$O$240,2,FALSE)</f>
        <v>PRT</v>
      </c>
      <c r="C124" t="str">
        <f>VLOOKUP(A124,EEZ_carbon_flux_by_territory_bo!$C$4:$F$240,4,FALSE)</f>
        <v>EU</v>
      </c>
      <c r="D124">
        <f>SUMIF(EEZ_carbon_flux_by_territory_bo!B$4:B$240,A124,EEZ_carbon_flux_by_territory_bo!G$4:G$240)/10^12</f>
        <v>-19.618898862719998</v>
      </c>
      <c r="E124">
        <f>SUMIF(EEZ_carbon_flux_by_territory_bo!B$4:B$240,A124,EEZ_carbon_flux_by_territory_bo!I$4:I$240)^0.5</f>
        <v>1.1299402085951619E-2</v>
      </c>
      <c r="F124">
        <f>SUMIF(EEZ_carbon_flux_by_territory_bo!B$4:B$240,A124,EEZ_carbon_flux_by_territory_bo!L$4:L$240)</f>
        <v>-19.780334233516815</v>
      </c>
      <c r="G124">
        <f>SUMIF(EEZ_carbon_flux_by_territory_bo!B$4:B$240,A124,EEZ_carbon_flux_by_territory_bo!N$4:N$240)^0.5</f>
        <v>1.4409670309540195E-2</v>
      </c>
      <c r="H124">
        <f>SUMIF(EEZ_carbon_flux_by_territory_bo!C$4:C$240,A124,EEZ_carbon_flux_by_territory_bo!G$4:G$240)/10^12</f>
        <v>-19.618898862719998</v>
      </c>
      <c r="I124">
        <f>SUMIF(EEZ_carbon_flux_by_territory_bo!C$4:C$240,A124,EEZ_carbon_flux_by_territory_bo!I$4:I$240)^0.5</f>
        <v>1.1299402085951619E-2</v>
      </c>
      <c r="J124">
        <f>SUMIF(EEZ_carbon_flux_by_territory_bo!C$4:C$240,A124,EEZ_carbon_flux_by_territory_bo!L$4:L$240)</f>
        <v>-19.780334233516815</v>
      </c>
      <c r="K124">
        <f>SUMIF(EEZ_carbon_flux_by_territory_bo!C$4:C$240,A124,EEZ_carbon_flux_by_territory_bo!N$4:N$240)^0.5</f>
        <v>1.4409670309540195E-2</v>
      </c>
      <c r="L124">
        <f t="shared" si="15"/>
        <v>2.0763859842964422E-4</v>
      </c>
      <c r="M124">
        <f t="shared" si="16"/>
        <v>0</v>
      </c>
      <c r="N124">
        <f t="shared" si="17"/>
        <v>0</v>
      </c>
      <c r="O124">
        <f t="shared" si="18"/>
        <v>0</v>
      </c>
      <c r="AB124">
        <f t="shared" si="19"/>
        <v>1</v>
      </c>
      <c r="AC124">
        <f t="shared" si="20"/>
        <v>-19.780334233516815</v>
      </c>
      <c r="AD124">
        <f t="shared" si="21"/>
        <v>4.7431099193664542E-3</v>
      </c>
      <c r="AE124">
        <f t="shared" si="22"/>
        <v>-8.1666936959683945</v>
      </c>
      <c r="AF124">
        <f t="shared" si="23"/>
        <v>1.2918546410672749E-2</v>
      </c>
      <c r="AG124">
        <f t="shared" si="24"/>
        <v>2.0763859842964422E-4</v>
      </c>
      <c r="AO124">
        <f t="shared" si="25"/>
        <v>1.276764875000078E-4</v>
      </c>
      <c r="AQ124">
        <f t="shared" si="26"/>
        <v>0</v>
      </c>
      <c r="AS124">
        <f t="shared" si="27"/>
        <v>2.0763859842964422E-4</v>
      </c>
      <c r="AU124">
        <f t="shared" si="28"/>
        <v>0</v>
      </c>
      <c r="AV124">
        <f t="shared" si="29"/>
        <v>0</v>
      </c>
    </row>
    <row r="125" spans="1:48">
      <c r="A125" t="s">
        <v>492</v>
      </c>
      <c r="B125" t="str">
        <f>VLOOKUP(A125,EEZ_carbon_flux_by_territory_bo!$B$4:$O$240,2,FALSE)</f>
        <v>ROU</v>
      </c>
      <c r="C125" t="str">
        <f>VLOOKUP(A125,EEZ_carbon_flux_by_territory_bo!$C$4:$F$240,4,FALSE)</f>
        <v>EU</v>
      </c>
      <c r="D125">
        <f>SUMIF(EEZ_carbon_flux_by_territory_bo!B$4:B$240,A125,EEZ_carbon_flux_by_territory_bo!G$4:G$240)/10^12</f>
        <v>-1.8399228995900001</v>
      </c>
      <c r="E125">
        <f>SUMIF(EEZ_carbon_flux_by_territory_bo!B$4:B$240,A125,EEZ_carbon_flux_by_territory_bo!I$4:I$240)^0.5</f>
        <v>1.7482290012400002E-2</v>
      </c>
      <c r="F125">
        <f>SUMIF(EEZ_carbon_flux_by_territory_bo!B$4:B$240,A125,EEZ_carbon_flux_by_territory_bo!L$4:L$240)</f>
        <v>-1.8547542701910711</v>
      </c>
      <c r="G125">
        <f>SUMIF(EEZ_carbon_flux_by_territory_bo!B$4:B$240,A125,EEZ_carbon_flux_by_territory_bo!N$4:N$240)^0.5</f>
        <v>1.7540102927971129E-2</v>
      </c>
      <c r="H125">
        <f>SUMIF(EEZ_carbon_flux_by_territory_bo!C$4:C$240,A125,EEZ_carbon_flux_by_territory_bo!G$4:G$240)/10^12</f>
        <v>-1.8399228995900001</v>
      </c>
      <c r="I125">
        <f>SUMIF(EEZ_carbon_flux_by_territory_bo!C$4:C$240,A125,EEZ_carbon_flux_by_territory_bo!I$4:I$240)^0.5</f>
        <v>1.7482290012400002E-2</v>
      </c>
      <c r="J125">
        <f>SUMIF(EEZ_carbon_flux_by_territory_bo!C$4:C$240,A125,EEZ_carbon_flux_by_territory_bo!L$4:L$240)</f>
        <v>-1.8547542701910711</v>
      </c>
      <c r="K125">
        <f>SUMIF(EEZ_carbon_flux_by_territory_bo!C$4:C$240,A125,EEZ_carbon_flux_by_territory_bo!N$4:N$240)^0.5</f>
        <v>1.7540102927971129E-2</v>
      </c>
      <c r="L125">
        <f t="shared" si="15"/>
        <v>3.0765521072382136E-4</v>
      </c>
      <c r="M125">
        <f t="shared" si="16"/>
        <v>0</v>
      </c>
      <c r="N125">
        <f t="shared" si="17"/>
        <v>0</v>
      </c>
      <c r="O125">
        <f t="shared" si="18"/>
        <v>0</v>
      </c>
      <c r="AB125">
        <f t="shared" si="19"/>
        <v>1</v>
      </c>
      <c r="AC125">
        <f t="shared" si="20"/>
        <v>-1.8547542701910711</v>
      </c>
      <c r="AD125">
        <f t="shared" si="21"/>
        <v>4.4474998617687435E-4</v>
      </c>
      <c r="AE125">
        <f t="shared" si="22"/>
        <v>-0.76577118602342265</v>
      </c>
      <c r="AF125">
        <f t="shared" si="23"/>
        <v>1.2113409630488713E-3</v>
      </c>
      <c r="AG125">
        <f t="shared" si="24"/>
        <v>3.0765521072382136E-4</v>
      </c>
      <c r="AO125">
        <f t="shared" si="25"/>
        <v>3.0563046407766089E-4</v>
      </c>
      <c r="AQ125">
        <f t="shared" si="26"/>
        <v>0</v>
      </c>
      <c r="AS125">
        <f t="shared" si="27"/>
        <v>3.0765521072382136E-4</v>
      </c>
      <c r="AU125">
        <f t="shared" si="28"/>
        <v>0</v>
      </c>
      <c r="AV125">
        <f t="shared" si="29"/>
        <v>0</v>
      </c>
    </row>
    <row r="126" spans="1:48">
      <c r="A126" t="s">
        <v>502</v>
      </c>
      <c r="B126" t="str">
        <f>VLOOKUP(A126,EEZ_carbon_flux_by_territory_bo!$B$4:$O$240,2,FALSE)</f>
        <v>KNA</v>
      </c>
      <c r="C126" t="str">
        <f>VLOOKUP(A126,EEZ_carbon_flux_by_territory_bo!$C$4:$F$240,4,FALSE)</f>
        <v>NA</v>
      </c>
      <c r="D126">
        <f>SUMIF(EEZ_carbon_flux_by_territory_bo!B$4:B$240,A126,EEZ_carbon_flux_by_territory_bo!G$4:G$240)/10^12</f>
        <v>1.61708265712E-2</v>
      </c>
      <c r="E126">
        <f>SUMIF(EEZ_carbon_flux_by_territory_bo!B$4:B$240,A126,EEZ_carbon_flux_by_territory_bo!I$4:I$240)^0.5</f>
        <v>1.4758141239999999E-3</v>
      </c>
      <c r="F126">
        <f>SUMIF(EEZ_carbon_flux_by_territory_bo!B$4:B$240,A126,EEZ_carbon_flux_by_territory_bo!L$4:L$240)</f>
        <v>5.4449459495370632E-3</v>
      </c>
      <c r="G126">
        <f>SUMIF(EEZ_carbon_flux_by_territory_bo!B$4:B$240,A126,EEZ_carbon_flux_by_territory_bo!N$4:N$240)^0.5</f>
        <v>2.7294365922592803E-3</v>
      </c>
      <c r="H126">
        <f>SUMIF(EEZ_carbon_flux_by_territory_bo!C$4:C$240,A126,EEZ_carbon_flux_by_territory_bo!G$4:G$240)/10^12</f>
        <v>1.61708265712E-2</v>
      </c>
      <c r="I126">
        <f>SUMIF(EEZ_carbon_flux_by_territory_bo!C$4:C$240,A126,EEZ_carbon_flux_by_territory_bo!I$4:I$240)^0.5</f>
        <v>1.4758141239999999E-3</v>
      </c>
      <c r="J126">
        <f>SUMIF(EEZ_carbon_flux_by_territory_bo!C$4:C$240,A126,EEZ_carbon_flux_by_territory_bo!L$4:L$240)</f>
        <v>5.4449459495370632E-3</v>
      </c>
      <c r="K126">
        <f>SUMIF(EEZ_carbon_flux_by_territory_bo!C$4:C$240,A126,EEZ_carbon_flux_by_territory_bo!N$4:N$240)^0.5</f>
        <v>2.7294365922592803E-3</v>
      </c>
      <c r="L126">
        <f t="shared" si="15"/>
        <v>7.4498241111639527E-6</v>
      </c>
      <c r="M126">
        <f t="shared" si="16"/>
        <v>0</v>
      </c>
      <c r="N126">
        <f t="shared" si="17"/>
        <v>0</v>
      </c>
      <c r="O126">
        <f t="shared" si="18"/>
        <v>0</v>
      </c>
      <c r="AB126">
        <f t="shared" si="19"/>
        <v>0</v>
      </c>
      <c r="AC126">
        <f t="shared" si="20"/>
        <v>0</v>
      </c>
      <c r="AD126">
        <f t="shared" si="21"/>
        <v>0</v>
      </c>
      <c r="AE126">
        <f t="shared" si="22"/>
        <v>0</v>
      </c>
      <c r="AF126">
        <f t="shared" si="23"/>
        <v>0</v>
      </c>
      <c r="AG126">
        <f t="shared" si="24"/>
        <v>0</v>
      </c>
      <c r="AO126">
        <f t="shared" si="25"/>
        <v>2.1780273285978873E-6</v>
      </c>
      <c r="AQ126">
        <f t="shared" si="26"/>
        <v>0</v>
      </c>
      <c r="AS126">
        <f t="shared" si="27"/>
        <v>7.4498241111639527E-6</v>
      </c>
      <c r="AU126">
        <f t="shared" si="28"/>
        <v>1</v>
      </c>
      <c r="AV126">
        <f t="shared" si="29"/>
        <v>7.4498241111639527E-6</v>
      </c>
    </row>
    <row r="127" spans="1:48">
      <c r="A127" t="s">
        <v>503</v>
      </c>
      <c r="B127" t="str">
        <f>VLOOKUP(A127,EEZ_carbon_flux_by_territory_bo!$B$4:$O$240,2,FALSE)</f>
        <v>LCA</v>
      </c>
      <c r="C127" t="str">
        <f>VLOOKUP(A127,EEZ_carbon_flux_by_territory_bo!$C$4:$F$240,4,FALSE)</f>
        <v>NA</v>
      </c>
      <c r="D127">
        <f>SUMIF(EEZ_carbon_flux_by_territory_bo!B$4:B$240,A127,EEZ_carbon_flux_by_territory_bo!G$4:G$240)/10^12</f>
        <v>0.34831043030300002</v>
      </c>
      <c r="E127">
        <f>SUMIF(EEZ_carbon_flux_by_territory_bo!B$4:B$240,A127,EEZ_carbon_flux_by_territory_bo!I$4:I$240)^0.5</f>
        <v>1.4519358584999999E-2</v>
      </c>
      <c r="F127">
        <f>SUMIF(EEZ_carbon_flux_by_territory_bo!B$4:B$240,A127,EEZ_carbon_flux_by_territory_bo!L$4:L$240)</f>
        <v>0.34689575740273093</v>
      </c>
      <c r="G127">
        <f>SUMIF(EEZ_carbon_flux_by_territory_bo!B$4:B$240,A127,EEZ_carbon_flux_by_territory_bo!N$4:N$240)^0.5</f>
        <v>1.4521595193813189E-2</v>
      </c>
      <c r="H127">
        <f>SUMIF(EEZ_carbon_flux_by_territory_bo!C$4:C$240,A127,EEZ_carbon_flux_by_territory_bo!G$4:G$240)/10^12</f>
        <v>0.34831043030300002</v>
      </c>
      <c r="I127">
        <f>SUMIF(EEZ_carbon_flux_by_territory_bo!C$4:C$240,A127,EEZ_carbon_flux_by_territory_bo!I$4:I$240)^0.5</f>
        <v>1.4519358584999999E-2</v>
      </c>
      <c r="J127">
        <f>SUMIF(EEZ_carbon_flux_by_territory_bo!C$4:C$240,A127,EEZ_carbon_flux_by_territory_bo!L$4:L$240)</f>
        <v>0.34689575740273093</v>
      </c>
      <c r="K127">
        <f>SUMIF(EEZ_carbon_flux_by_territory_bo!C$4:C$240,A127,EEZ_carbon_flux_by_territory_bo!N$4:N$240)^0.5</f>
        <v>1.4521595193813189E-2</v>
      </c>
      <c r="L127">
        <f t="shared" si="15"/>
        <v>2.1087672697297832E-4</v>
      </c>
      <c r="M127">
        <f t="shared" si="16"/>
        <v>0</v>
      </c>
      <c r="N127">
        <f t="shared" si="17"/>
        <v>0</v>
      </c>
      <c r="O127">
        <f t="shared" si="18"/>
        <v>0</v>
      </c>
      <c r="AB127">
        <f t="shared" si="19"/>
        <v>0</v>
      </c>
      <c r="AC127">
        <f t="shared" si="20"/>
        <v>0</v>
      </c>
      <c r="AD127">
        <f t="shared" si="21"/>
        <v>0</v>
      </c>
      <c r="AE127">
        <f t="shared" si="22"/>
        <v>0</v>
      </c>
      <c r="AF127">
        <f t="shared" si="23"/>
        <v>0</v>
      </c>
      <c r="AG127">
        <f t="shared" si="24"/>
        <v>0</v>
      </c>
      <c r="AO127">
        <f t="shared" si="25"/>
        <v>2.1081177371981319E-4</v>
      </c>
      <c r="AQ127">
        <f t="shared" si="26"/>
        <v>0</v>
      </c>
      <c r="AS127">
        <f t="shared" si="27"/>
        <v>2.1087672697297832E-4</v>
      </c>
      <c r="AU127">
        <f t="shared" si="28"/>
        <v>1</v>
      </c>
      <c r="AV127">
        <f t="shared" si="29"/>
        <v>2.1087672697297832E-4</v>
      </c>
    </row>
    <row r="128" spans="1:48">
      <c r="A128" t="s">
        <v>508</v>
      </c>
      <c r="B128" t="str">
        <f>VLOOKUP(A128,EEZ_carbon_flux_by_territory_bo!$B$4:$O$240,2,FALSE)</f>
        <v>VCT</v>
      </c>
      <c r="C128" t="str">
        <f>VLOOKUP(A128,EEZ_carbon_flux_by_territory_bo!$C$4:$F$240,4,FALSE)</f>
        <v>NA</v>
      </c>
      <c r="D128">
        <f>SUMIF(EEZ_carbon_flux_by_territory_bo!B$4:B$240,A128,EEZ_carbon_flux_by_territory_bo!G$4:G$240)/10^12</f>
        <v>1.6513443936900001</v>
      </c>
      <c r="E128">
        <f>SUMIF(EEZ_carbon_flux_by_territory_bo!B$4:B$240,A128,EEZ_carbon_flux_by_territory_bo!I$4:I$240)^0.5</f>
        <v>1.87961119204E-2</v>
      </c>
      <c r="F128">
        <f>SUMIF(EEZ_carbon_flux_by_territory_bo!B$4:B$240,A128,EEZ_carbon_flux_by_territory_bo!L$4:L$240)</f>
        <v>1.6512630651783216</v>
      </c>
      <c r="G128">
        <f>SUMIF(EEZ_carbon_flux_by_territory_bo!B$4:B$240,A128,EEZ_carbon_flux_by_territory_bo!N$4:N$240)^0.5</f>
        <v>1.8796114994689569E-2</v>
      </c>
      <c r="H128">
        <f>SUMIF(EEZ_carbon_flux_by_territory_bo!C$4:C$240,A128,EEZ_carbon_flux_by_territory_bo!G$4:G$240)/10^12</f>
        <v>1.6513443936900001</v>
      </c>
      <c r="I128">
        <f>SUMIF(EEZ_carbon_flux_by_territory_bo!C$4:C$240,A128,EEZ_carbon_flux_by_territory_bo!I$4:I$240)^0.5</f>
        <v>1.87961119204E-2</v>
      </c>
      <c r="J128">
        <f>SUMIF(EEZ_carbon_flux_by_territory_bo!C$4:C$240,A128,EEZ_carbon_flux_by_territory_bo!L$4:L$240)</f>
        <v>1.6512630651783216</v>
      </c>
      <c r="K128">
        <f>SUMIF(EEZ_carbon_flux_by_territory_bo!C$4:C$240,A128,EEZ_carbon_flux_by_territory_bo!N$4:N$240)^0.5</f>
        <v>1.8796114994689569E-2</v>
      </c>
      <c r="L128">
        <f t="shared" si="15"/>
        <v>3.5329393889359408E-4</v>
      </c>
      <c r="M128">
        <f t="shared" si="16"/>
        <v>0</v>
      </c>
      <c r="N128">
        <f t="shared" si="17"/>
        <v>0</v>
      </c>
      <c r="O128">
        <f t="shared" si="18"/>
        <v>0</v>
      </c>
      <c r="AB128">
        <f t="shared" si="19"/>
        <v>0</v>
      </c>
      <c r="AC128">
        <f t="shared" si="20"/>
        <v>0</v>
      </c>
      <c r="AD128">
        <f t="shared" si="21"/>
        <v>0</v>
      </c>
      <c r="AE128">
        <f t="shared" si="22"/>
        <v>0</v>
      </c>
      <c r="AF128">
        <f t="shared" si="23"/>
        <v>0</v>
      </c>
      <c r="AG128">
        <f t="shared" si="24"/>
        <v>0</v>
      </c>
      <c r="AO128">
        <f t="shared" si="25"/>
        <v>3.53293823324203E-4</v>
      </c>
      <c r="AQ128">
        <f t="shared" si="26"/>
        <v>0</v>
      </c>
      <c r="AS128">
        <f t="shared" si="27"/>
        <v>3.5329393889359408E-4</v>
      </c>
      <c r="AU128">
        <f t="shared" si="28"/>
        <v>1</v>
      </c>
      <c r="AV128">
        <f t="shared" si="29"/>
        <v>3.5329393889359408E-4</v>
      </c>
    </row>
    <row r="129" spans="1:48">
      <c r="A129" t="s">
        <v>509</v>
      </c>
      <c r="B129" t="str">
        <f>VLOOKUP(A129,EEZ_carbon_flux_by_territory_bo!$B$4:$O$240,2,FALSE)</f>
        <v>WSM</v>
      </c>
      <c r="C129" t="str">
        <f>VLOOKUP(A129,EEZ_carbon_flux_by_territory_bo!$C$4:$F$240,4,FALSE)</f>
        <v>NA</v>
      </c>
      <c r="D129">
        <f>SUMIF(EEZ_carbon_flux_by_territory_bo!B$4:B$240,A129,EEZ_carbon_flux_by_territory_bo!G$4:G$240)/10^12</f>
        <v>-4.2394693557499998</v>
      </c>
      <c r="E129">
        <f>SUMIF(EEZ_carbon_flux_by_territory_bo!B$4:B$240,A129,EEZ_carbon_flux_by_territory_bo!I$4:I$240)^0.5</f>
        <v>1.32943530705E-2</v>
      </c>
      <c r="F129">
        <f>SUMIF(EEZ_carbon_flux_by_territory_bo!B$4:B$240,A129,EEZ_carbon_flux_by_territory_bo!L$4:L$240)</f>
        <v>-4.4141416005777305</v>
      </c>
      <c r="G129">
        <f>SUMIF(EEZ_carbon_flux_by_territory_bo!B$4:B$240,A129,EEZ_carbon_flux_by_territory_bo!N$4:N$240)^0.5</f>
        <v>3.9854502815754513E-2</v>
      </c>
      <c r="H129">
        <f>SUMIF(EEZ_carbon_flux_by_territory_bo!C$4:C$240,A129,EEZ_carbon_flux_by_territory_bo!G$4:G$240)/10^12</f>
        <v>-4.2394693557499998</v>
      </c>
      <c r="I129">
        <f>SUMIF(EEZ_carbon_flux_by_territory_bo!C$4:C$240,A129,EEZ_carbon_flux_by_territory_bo!I$4:I$240)^0.5</f>
        <v>1.32943530705E-2</v>
      </c>
      <c r="J129">
        <f>SUMIF(EEZ_carbon_flux_by_territory_bo!C$4:C$240,A129,EEZ_carbon_flux_by_territory_bo!L$4:L$240)</f>
        <v>-4.4141416005777305</v>
      </c>
      <c r="K129">
        <f>SUMIF(EEZ_carbon_flux_by_territory_bo!C$4:C$240,A129,EEZ_carbon_flux_by_territory_bo!N$4:N$240)^0.5</f>
        <v>3.9854502815754513E-2</v>
      </c>
      <c r="L129">
        <f t="shared" si="15"/>
        <v>1.5883813946909844E-3</v>
      </c>
      <c r="M129">
        <f t="shared" si="16"/>
        <v>0</v>
      </c>
      <c r="N129">
        <f t="shared" si="17"/>
        <v>0</v>
      </c>
      <c r="O129">
        <f t="shared" si="18"/>
        <v>0</v>
      </c>
      <c r="AB129">
        <f t="shared" si="19"/>
        <v>1</v>
      </c>
      <c r="AC129">
        <f t="shared" si="20"/>
        <v>-4.4141416005777305</v>
      </c>
      <c r="AD129">
        <f t="shared" si="21"/>
        <v>1.0584633486987309E-3</v>
      </c>
      <c r="AE129">
        <f t="shared" si="22"/>
        <v>-1.8224637641090415</v>
      </c>
      <c r="AF129">
        <f t="shared" si="23"/>
        <v>2.8828781383137508E-3</v>
      </c>
      <c r="AG129">
        <f t="shared" si="24"/>
        <v>1.5883813946909844E-3</v>
      </c>
      <c r="AO129">
        <f t="shared" si="25"/>
        <v>1.7673982356311278E-4</v>
      </c>
      <c r="AQ129">
        <f t="shared" si="26"/>
        <v>0</v>
      </c>
      <c r="AS129">
        <f t="shared" si="27"/>
        <v>1.5883813946909844E-3</v>
      </c>
      <c r="AU129">
        <f t="shared" si="28"/>
        <v>0</v>
      </c>
      <c r="AV129">
        <f t="shared" si="29"/>
        <v>0</v>
      </c>
    </row>
    <row r="130" spans="1:48">
      <c r="A130" t="s">
        <v>513</v>
      </c>
      <c r="B130" t="str">
        <f>VLOOKUP(A130,EEZ_carbon_flux_by_territory_bo!$B$4:$O$240,2,FALSE)</f>
        <v>SAU</v>
      </c>
      <c r="C130" t="str">
        <f>VLOOKUP(A130,EEZ_carbon_flux_by_territory_bo!$C$4:$F$240,4,FALSE)</f>
        <v>NA</v>
      </c>
      <c r="D130">
        <f>SUMIF(EEZ_carbon_flux_by_territory_bo!B$4:B$240,A130,EEZ_carbon_flux_by_territory_bo!G$4:G$240)/10^12</f>
        <v>12.7488782615</v>
      </c>
      <c r="E130">
        <f>SUMIF(EEZ_carbon_flux_by_territory_bo!B$4:B$240,A130,EEZ_carbon_flux_by_territory_bo!I$4:I$240)^0.5</f>
        <v>3.8536903617899999E-2</v>
      </c>
      <c r="F130">
        <f>SUMIF(EEZ_carbon_flux_by_territory_bo!B$4:B$240,A130,EEZ_carbon_flux_by_territory_bo!L$4:L$240)</f>
        <v>9.0252339719706267</v>
      </c>
      <c r="G130">
        <f>SUMIF(EEZ_carbon_flux_by_territory_bo!B$4:B$240,A130,EEZ_carbon_flux_by_territory_bo!N$4:N$240)^0.5</f>
        <v>0.80184802772242536</v>
      </c>
      <c r="H130">
        <f>SUMIF(EEZ_carbon_flux_by_territory_bo!C$4:C$240,A130,EEZ_carbon_flux_by_territory_bo!G$4:G$240)/10^12</f>
        <v>12.7488782615</v>
      </c>
      <c r="I130">
        <f>SUMIF(EEZ_carbon_flux_by_territory_bo!C$4:C$240,A130,EEZ_carbon_flux_by_territory_bo!I$4:I$240)^0.5</f>
        <v>3.8536903617899999E-2</v>
      </c>
      <c r="J130">
        <f>SUMIF(EEZ_carbon_flux_by_territory_bo!C$4:C$240,A130,EEZ_carbon_flux_by_territory_bo!L$4:L$240)</f>
        <v>9.0252339719706267</v>
      </c>
      <c r="K130">
        <f>SUMIF(EEZ_carbon_flux_by_territory_bo!C$4:C$240,A130,EEZ_carbon_flux_by_territory_bo!N$4:N$240)^0.5</f>
        <v>0.80184802772242536</v>
      </c>
      <c r="L130">
        <f t="shared" si="15"/>
        <v>0.64296025956234348</v>
      </c>
      <c r="M130">
        <f t="shared" si="16"/>
        <v>0</v>
      </c>
      <c r="N130">
        <f t="shared" si="17"/>
        <v>0</v>
      </c>
      <c r="O130">
        <f t="shared" si="18"/>
        <v>0</v>
      </c>
      <c r="AB130">
        <f t="shared" si="19"/>
        <v>0</v>
      </c>
      <c r="AC130">
        <f t="shared" si="20"/>
        <v>0</v>
      </c>
      <c r="AD130">
        <f t="shared" si="21"/>
        <v>0</v>
      </c>
      <c r="AE130">
        <f t="shared" si="22"/>
        <v>0</v>
      </c>
      <c r="AF130">
        <f t="shared" si="23"/>
        <v>0</v>
      </c>
      <c r="AG130">
        <f t="shared" si="24"/>
        <v>0</v>
      </c>
      <c r="AO130">
        <f t="shared" si="25"/>
        <v>1.485092940455314E-3</v>
      </c>
      <c r="AQ130">
        <f t="shared" si="26"/>
        <v>0</v>
      </c>
      <c r="AS130">
        <f t="shared" si="27"/>
        <v>0.64296025956234348</v>
      </c>
      <c r="AU130">
        <f t="shared" si="28"/>
        <v>1</v>
      </c>
      <c r="AV130">
        <f t="shared" si="29"/>
        <v>0.64296025956234348</v>
      </c>
    </row>
    <row r="131" spans="1:48">
      <c r="A131" t="s">
        <v>517</v>
      </c>
      <c r="B131" t="str">
        <f>VLOOKUP(A131,EEZ_carbon_flux_by_territory_bo!$B$4:$O$240,2,FALSE)</f>
        <v>SYC</v>
      </c>
      <c r="C131" t="str">
        <f>VLOOKUP(A131,EEZ_carbon_flux_by_territory_bo!$C$4:$F$240,4,FALSE)</f>
        <v>NA</v>
      </c>
      <c r="D131">
        <f>SUMIF(EEZ_carbon_flux_by_territory_bo!B$4:B$240,A131,EEZ_carbon_flux_by_territory_bo!G$4:G$240)/10^12</f>
        <v>142.06608155999999</v>
      </c>
      <c r="E131">
        <f>SUMIF(EEZ_carbon_flux_by_territory_bo!B$4:B$240,A131,EEZ_carbon_flux_by_territory_bo!I$4:I$240)^0.5</f>
        <v>4.5703559953499999E-2</v>
      </c>
      <c r="F131">
        <f>SUMIF(EEZ_carbon_flux_by_territory_bo!B$4:B$240,A131,EEZ_carbon_flux_by_territory_bo!L$4:L$240)</f>
        <v>142.06417760477481</v>
      </c>
      <c r="G131">
        <f>SUMIF(EEZ_carbon_flux_by_territory_bo!B$4:B$240,A131,EEZ_carbon_flux_by_territory_bo!N$4:N$240)^0.5</f>
        <v>4.5704252880238258E-2</v>
      </c>
      <c r="H131">
        <f>SUMIF(EEZ_carbon_flux_by_territory_bo!C$4:C$240,A131,EEZ_carbon_flux_by_territory_bo!G$4:G$240)/10^12</f>
        <v>142.06608155999999</v>
      </c>
      <c r="I131">
        <f>SUMIF(EEZ_carbon_flux_by_territory_bo!C$4:C$240,A131,EEZ_carbon_flux_by_territory_bo!I$4:I$240)^0.5</f>
        <v>4.5703559953499999E-2</v>
      </c>
      <c r="J131">
        <f>SUMIF(EEZ_carbon_flux_by_territory_bo!C$4:C$240,A131,EEZ_carbon_flux_by_territory_bo!L$4:L$240)</f>
        <v>142.06417760477481</v>
      </c>
      <c r="K131">
        <f>SUMIF(EEZ_carbon_flux_by_territory_bo!C$4:C$240,A131,EEZ_carbon_flux_by_territory_bo!N$4:N$240)^0.5</f>
        <v>4.5704252880238258E-2</v>
      </c>
      <c r="L131">
        <f t="shared" si="15"/>
        <v>2.0888787313407672E-3</v>
      </c>
      <c r="M131">
        <f t="shared" si="16"/>
        <v>0</v>
      </c>
      <c r="N131">
        <f t="shared" si="17"/>
        <v>0</v>
      </c>
      <c r="O131">
        <f t="shared" si="18"/>
        <v>0</v>
      </c>
      <c r="AB131">
        <f t="shared" si="19"/>
        <v>0</v>
      </c>
      <c r="AC131">
        <f t="shared" si="20"/>
        <v>0</v>
      </c>
      <c r="AD131">
        <f t="shared" si="21"/>
        <v>0</v>
      </c>
      <c r="AE131">
        <f t="shared" si="22"/>
        <v>0</v>
      </c>
      <c r="AF131">
        <f t="shared" si="23"/>
        <v>0</v>
      </c>
      <c r="AG131">
        <f t="shared" si="24"/>
        <v>0</v>
      </c>
      <c r="AO131">
        <f t="shared" si="25"/>
        <v>2.088815392423169E-3</v>
      </c>
      <c r="AQ131">
        <f t="shared" si="26"/>
        <v>0</v>
      </c>
      <c r="AS131">
        <f t="shared" si="27"/>
        <v>2.0888787313407672E-3</v>
      </c>
      <c r="AU131">
        <f t="shared" si="28"/>
        <v>1</v>
      </c>
      <c r="AV131">
        <f t="shared" si="29"/>
        <v>2.0888787313407672E-3</v>
      </c>
    </row>
    <row r="132" spans="1:48">
      <c r="A132" t="s">
        <v>518</v>
      </c>
      <c r="B132" t="str">
        <f>VLOOKUP(A132,EEZ_carbon_flux_by_territory_bo!$B$4:$O$240,2,FALSE)</f>
        <v>SLE</v>
      </c>
      <c r="C132" t="str">
        <f>VLOOKUP(A132,EEZ_carbon_flux_by_territory_bo!$C$4:$F$240,4,FALSE)</f>
        <v>NA</v>
      </c>
      <c r="D132">
        <f>SUMIF(EEZ_carbon_flux_by_territory_bo!B$4:B$240,A132,EEZ_carbon_flux_by_territory_bo!G$4:G$240)/10^12</f>
        <v>2.46234626707</v>
      </c>
      <c r="E132">
        <f>SUMIF(EEZ_carbon_flux_by_territory_bo!B$4:B$240,A132,EEZ_carbon_flux_by_territory_bo!I$4:I$240)^0.5</f>
        <v>1.22395364658E-2</v>
      </c>
      <c r="F132">
        <f>SUMIF(EEZ_carbon_flux_by_territory_bo!B$4:B$240,A132,EEZ_carbon_flux_by_territory_bo!L$4:L$240)</f>
        <v>1.43410942287106</v>
      </c>
      <c r="G132">
        <f>SUMIF(EEZ_carbon_flux_by_territory_bo!B$4:B$240,A132,EEZ_carbon_flux_by_territory_bo!N$4:N$240)^0.5</f>
        <v>0.17246471331523583</v>
      </c>
      <c r="H132">
        <f>SUMIF(EEZ_carbon_flux_by_territory_bo!C$4:C$240,A132,EEZ_carbon_flux_by_territory_bo!G$4:G$240)/10^12</f>
        <v>2.46234626707</v>
      </c>
      <c r="I132">
        <f>SUMIF(EEZ_carbon_flux_by_territory_bo!C$4:C$240,A132,EEZ_carbon_flux_by_territory_bo!I$4:I$240)^0.5</f>
        <v>1.22395364658E-2</v>
      </c>
      <c r="J132">
        <f>SUMIF(EEZ_carbon_flux_by_territory_bo!C$4:C$240,A132,EEZ_carbon_flux_by_territory_bo!L$4:L$240)</f>
        <v>1.43410942287106</v>
      </c>
      <c r="K132">
        <f>SUMIF(EEZ_carbon_flux_by_territory_bo!C$4:C$240,A132,EEZ_carbon_flux_by_territory_bo!N$4:N$240)^0.5</f>
        <v>0.17246471331523583</v>
      </c>
      <c r="L132">
        <f t="shared" si="15"/>
        <v>2.9744077338906483E-2</v>
      </c>
      <c r="M132">
        <f t="shared" si="16"/>
        <v>0</v>
      </c>
      <c r="N132">
        <f t="shared" si="17"/>
        <v>0</v>
      </c>
      <c r="O132">
        <f t="shared" si="18"/>
        <v>0</v>
      </c>
      <c r="AB132">
        <f t="shared" si="19"/>
        <v>0</v>
      </c>
      <c r="AC132">
        <f t="shared" si="20"/>
        <v>0</v>
      </c>
      <c r="AD132">
        <f t="shared" si="21"/>
        <v>0</v>
      </c>
      <c r="AE132">
        <f t="shared" si="22"/>
        <v>0</v>
      </c>
      <c r="AF132">
        <f t="shared" si="23"/>
        <v>0</v>
      </c>
      <c r="AG132">
        <f t="shared" si="24"/>
        <v>0</v>
      </c>
      <c r="AO132">
        <f t="shared" si="25"/>
        <v>1.4980625289764794E-4</v>
      </c>
      <c r="AQ132">
        <f t="shared" si="26"/>
        <v>0</v>
      </c>
      <c r="AS132">
        <f t="shared" si="27"/>
        <v>2.9744077338906483E-2</v>
      </c>
      <c r="AU132">
        <f t="shared" si="28"/>
        <v>1</v>
      </c>
      <c r="AV132">
        <f t="shared" si="29"/>
        <v>2.9744077338906483E-2</v>
      </c>
    </row>
    <row r="133" spans="1:48">
      <c r="A133" t="s">
        <v>519</v>
      </c>
      <c r="B133" t="str">
        <f>VLOOKUP(A133,EEZ_carbon_flux_by_territory_bo!$B$4:$O$240,2,FALSE)</f>
        <v>SGP</v>
      </c>
      <c r="C133" t="str">
        <f>VLOOKUP(A133,EEZ_carbon_flux_by_territory_bo!$C$4:$F$240,4,FALSE)</f>
        <v>NA</v>
      </c>
      <c r="D133">
        <f>SUMIF(EEZ_carbon_flux_by_territory_bo!B$4:B$240,A133,EEZ_carbon_flux_by_territory_bo!G$4:G$240)/10^12</f>
        <v>0</v>
      </c>
      <c r="E133">
        <f>SUMIF(EEZ_carbon_flux_by_territory_bo!B$4:B$240,A133,EEZ_carbon_flux_by_territory_bo!I$4:I$240)^0.5</f>
        <v>0</v>
      </c>
      <c r="F133">
        <f>SUMIF(EEZ_carbon_flux_by_territory_bo!B$4:B$240,A133,EEZ_carbon_flux_by_territory_bo!L$4:L$240)</f>
        <v>-2.3695841870557899E-2</v>
      </c>
      <c r="G133">
        <f>SUMIF(EEZ_carbon_flux_by_territory_bo!B$4:B$240,A133,EEZ_carbon_flux_by_territory_bo!N$4:N$240)^0.5</f>
        <v>4.898910416616253E-3</v>
      </c>
      <c r="H133">
        <f>SUMIF(EEZ_carbon_flux_by_territory_bo!C$4:C$240,A133,EEZ_carbon_flux_by_territory_bo!G$4:G$240)/10^12</f>
        <v>0</v>
      </c>
      <c r="I133">
        <f>SUMIF(EEZ_carbon_flux_by_territory_bo!C$4:C$240,A133,EEZ_carbon_flux_by_territory_bo!I$4:I$240)^0.5</f>
        <v>0</v>
      </c>
      <c r="J133">
        <f>SUMIF(EEZ_carbon_flux_by_territory_bo!C$4:C$240,A133,EEZ_carbon_flux_by_territory_bo!L$4:L$240)</f>
        <v>-2.3695841870557899E-2</v>
      </c>
      <c r="K133">
        <f>SUMIF(EEZ_carbon_flux_by_territory_bo!C$4:C$240,A133,EEZ_carbon_flux_by_territory_bo!N$4:N$240)^0.5</f>
        <v>4.898910416616253E-3</v>
      </c>
      <c r="L133">
        <f t="shared" si="15"/>
        <v>2.3999323270031229E-5</v>
      </c>
      <c r="M133">
        <f t="shared" si="16"/>
        <v>0</v>
      </c>
      <c r="N133">
        <f t="shared" si="17"/>
        <v>0</v>
      </c>
      <c r="O133">
        <f t="shared" si="18"/>
        <v>0</v>
      </c>
      <c r="AB133">
        <f t="shared" si="19"/>
        <v>1</v>
      </c>
      <c r="AC133">
        <f t="shared" si="20"/>
        <v>-2.3695841870557899E-2</v>
      </c>
      <c r="AD133">
        <f t="shared" si="21"/>
        <v>5.6820062440370384E-6</v>
      </c>
      <c r="AE133">
        <f t="shared" si="22"/>
        <v>-9.7832867807180167E-3</v>
      </c>
      <c r="AF133">
        <f t="shared" si="23"/>
        <v>1.5475766452220325E-5</v>
      </c>
      <c r="AG133">
        <f t="shared" si="24"/>
        <v>2.3999323270031229E-5</v>
      </c>
      <c r="AO133">
        <f t="shared" si="25"/>
        <v>0</v>
      </c>
      <c r="AQ133">
        <f t="shared" si="26"/>
        <v>0</v>
      </c>
      <c r="AS133">
        <f t="shared" si="27"/>
        <v>2.3999323270031229E-5</v>
      </c>
      <c r="AU133">
        <f t="shared" si="28"/>
        <v>0</v>
      </c>
      <c r="AV133">
        <f t="shared" si="29"/>
        <v>0</v>
      </c>
    </row>
    <row r="134" spans="1:48">
      <c r="A134" t="s">
        <v>525</v>
      </c>
      <c r="B134" t="str">
        <f>VLOOKUP(A134,EEZ_carbon_flux_by_territory_bo!$B$4:$O$240,2,FALSE)</f>
        <v>SLB</v>
      </c>
      <c r="C134" t="str">
        <f>VLOOKUP(A134,EEZ_carbon_flux_by_territory_bo!$C$4:$F$240,4,FALSE)</f>
        <v>NA</v>
      </c>
      <c r="D134">
        <f>SUMIF(EEZ_carbon_flux_by_territory_bo!B$4:B$240,A134,EEZ_carbon_flux_by_territory_bo!G$4:G$240)/10^12</f>
        <v>-21.738289880699998</v>
      </c>
      <c r="E134">
        <f>SUMIF(EEZ_carbon_flux_by_territory_bo!B$4:B$240,A134,EEZ_carbon_flux_by_territory_bo!I$4:I$240)^0.5</f>
        <v>2.0424205452999999E-2</v>
      </c>
      <c r="F134">
        <f>SUMIF(EEZ_carbon_flux_by_territory_bo!B$4:B$240,A134,EEZ_carbon_flux_by_territory_bo!L$4:L$240)</f>
        <v>-22.041407903494012</v>
      </c>
      <c r="G134">
        <f>SUMIF(EEZ_carbon_flux_by_territory_bo!B$4:B$240,A134,EEZ_carbon_flux_by_territory_bo!N$4:N$240)^0.5</f>
        <v>5.3203946976029093E-2</v>
      </c>
      <c r="H134">
        <f>SUMIF(EEZ_carbon_flux_by_territory_bo!C$4:C$240,A134,EEZ_carbon_flux_by_territory_bo!G$4:G$240)/10^12</f>
        <v>-21.738289880699998</v>
      </c>
      <c r="I134">
        <f>SUMIF(EEZ_carbon_flux_by_territory_bo!C$4:C$240,A134,EEZ_carbon_flux_by_territory_bo!I$4:I$240)^0.5</f>
        <v>2.0424205452999999E-2</v>
      </c>
      <c r="J134">
        <f>SUMIF(EEZ_carbon_flux_by_territory_bo!C$4:C$240,A134,EEZ_carbon_flux_by_territory_bo!L$4:L$240)</f>
        <v>-22.041407903494012</v>
      </c>
      <c r="K134">
        <f>SUMIF(EEZ_carbon_flux_by_territory_bo!C$4:C$240,A134,EEZ_carbon_flux_by_territory_bo!N$4:N$240)^0.5</f>
        <v>5.3203946976029093E-2</v>
      </c>
      <c r="L134">
        <f t="shared" si="15"/>
        <v>2.8306599738281151E-3</v>
      </c>
      <c r="M134">
        <f t="shared" si="16"/>
        <v>0</v>
      </c>
      <c r="N134">
        <f t="shared" si="17"/>
        <v>0</v>
      </c>
      <c r="O134">
        <f t="shared" si="18"/>
        <v>0</v>
      </c>
      <c r="AB134">
        <f t="shared" si="19"/>
        <v>1</v>
      </c>
      <c r="AC134">
        <f t="shared" si="20"/>
        <v>-22.041407903494012</v>
      </c>
      <c r="AD134">
        <f t="shared" si="21"/>
        <v>5.2852908969919475E-3</v>
      </c>
      <c r="AE134">
        <f t="shared" si="22"/>
        <v>-9.1002217076151339</v>
      </c>
      <c r="AF134">
        <f t="shared" si="23"/>
        <v>1.4395254781659525E-2</v>
      </c>
      <c r="AG134">
        <f t="shared" si="24"/>
        <v>2.8306599738281151E-3</v>
      </c>
      <c r="AO134">
        <f t="shared" si="25"/>
        <v>4.1714816838635493E-4</v>
      </c>
      <c r="AQ134">
        <f t="shared" si="26"/>
        <v>0</v>
      </c>
      <c r="AS134">
        <f t="shared" si="27"/>
        <v>2.8306599738281151E-3</v>
      </c>
      <c r="AU134">
        <f t="shared" si="28"/>
        <v>0</v>
      </c>
      <c r="AV134">
        <f t="shared" si="29"/>
        <v>0</v>
      </c>
    </row>
    <row r="135" spans="1:48">
      <c r="A135" t="s">
        <v>527</v>
      </c>
      <c r="B135" t="str">
        <f>VLOOKUP(A135,EEZ_carbon_flux_by_territory_bo!$B$4:$O$240,2,FALSE)</f>
        <v>SOM</v>
      </c>
      <c r="C135" t="str">
        <f>VLOOKUP(A135,EEZ_carbon_flux_by_territory_bo!$C$4:$F$240,4,FALSE)</f>
        <v>NA</v>
      </c>
      <c r="D135">
        <f>SUMIF(EEZ_carbon_flux_by_territory_bo!B$4:B$240,A135,EEZ_carbon_flux_by_territory_bo!G$4:G$240)/10^12</f>
        <v>113.567144341</v>
      </c>
      <c r="E135">
        <f>SUMIF(EEZ_carbon_flux_by_territory_bo!B$4:B$240,A135,EEZ_carbon_flux_by_territory_bo!I$4:I$240)^0.5</f>
        <v>9.8485430612899993E-2</v>
      </c>
      <c r="F135">
        <f>SUMIF(EEZ_carbon_flux_by_territory_bo!B$4:B$240,A135,EEZ_carbon_flux_by_territory_bo!L$4:L$240)</f>
        <v>113.5634317940516</v>
      </c>
      <c r="G135">
        <f>SUMIF(EEZ_carbon_flux_by_territory_bo!B$4:B$240,A135,EEZ_carbon_flux_by_territory_bo!N$4:N$240)^0.5</f>
        <v>9.8486653246719499E-2</v>
      </c>
      <c r="H135">
        <f>SUMIF(EEZ_carbon_flux_by_territory_bo!C$4:C$240,A135,EEZ_carbon_flux_by_territory_bo!G$4:G$240)/10^12</f>
        <v>113.567144341</v>
      </c>
      <c r="I135">
        <f>SUMIF(EEZ_carbon_flux_by_territory_bo!C$4:C$240,A135,EEZ_carbon_flux_by_territory_bo!I$4:I$240)^0.5</f>
        <v>9.8485430612899993E-2</v>
      </c>
      <c r="J135">
        <f>SUMIF(EEZ_carbon_flux_by_territory_bo!C$4:C$240,A135,EEZ_carbon_flux_by_territory_bo!L$4:L$240)</f>
        <v>113.5634317940516</v>
      </c>
      <c r="K135">
        <f>SUMIF(EEZ_carbon_flux_by_territory_bo!C$4:C$240,A135,EEZ_carbon_flux_by_territory_bo!N$4:N$240)^0.5</f>
        <v>9.8486653246719499E-2</v>
      </c>
      <c r="L135">
        <f t="shared" ref="L135:L152" si="30">K135^2</f>
        <v>9.699620867739565E-3</v>
      </c>
      <c r="M135">
        <f t="shared" ref="M135:M152" si="31">H135-D135</f>
        <v>0</v>
      </c>
      <c r="N135">
        <f t="shared" ref="N135:N152" si="32">J135-F135</f>
        <v>0</v>
      </c>
      <c r="O135">
        <f t="shared" ref="O135:O152" si="33">(L135-G135^2)^0.5</f>
        <v>0</v>
      </c>
      <c r="AB135">
        <f t="shared" ref="AB135:AB152" si="34">IF(J135&lt;0,1,0)</f>
        <v>0</v>
      </c>
      <c r="AC135">
        <f t="shared" ref="AC135:AC152" si="35">AB135*J135</f>
        <v>0</v>
      </c>
      <c r="AD135">
        <f t="shared" ref="AD135:AD152" si="36">AC135/$AC$3</f>
        <v>0</v>
      </c>
      <c r="AE135">
        <f t="shared" ref="AE135:AE152" si="37">AD135*$J$1</f>
        <v>0</v>
      </c>
      <c r="AF135">
        <f t="shared" ref="AF135:AF152" si="38">AD135*$L$1</f>
        <v>0</v>
      </c>
      <c r="AG135">
        <f t="shared" ref="AG135:AG152" si="39">AB135*L135</f>
        <v>0</v>
      </c>
      <c r="AO135">
        <f t="shared" ref="AO135:AO152" si="40">I135^2</f>
        <v>9.6993800430083387E-3</v>
      </c>
      <c r="AQ135">
        <f t="shared" ref="AQ135:AQ152" si="41">O135^2</f>
        <v>0</v>
      </c>
      <c r="AS135">
        <f t="shared" ref="AS135:AS152" si="42">G135^2</f>
        <v>9.699620867739565E-3</v>
      </c>
      <c r="AU135">
        <f t="shared" ref="AU135:AU152" si="43">1-AB135</f>
        <v>1</v>
      </c>
      <c r="AV135">
        <f t="shared" ref="AV135:AV152" si="44">AU135*L135</f>
        <v>9.699620867739565E-3</v>
      </c>
    </row>
    <row r="136" spans="1:48">
      <c r="A136" t="s">
        <v>528</v>
      </c>
      <c r="B136" t="str">
        <f>VLOOKUP(A136,EEZ_carbon_flux_by_territory_bo!$B$4:$O$240,2,FALSE)</f>
        <v>ZAF</v>
      </c>
      <c r="C136" t="str">
        <f>VLOOKUP(A136,EEZ_carbon_flux_by_territory_bo!$C$4:$F$240,4,FALSE)</f>
        <v>NA</v>
      </c>
      <c r="D136">
        <f>SUMIF(EEZ_carbon_flux_by_territory_bo!B$4:B$240,A136,EEZ_carbon_flux_by_territory_bo!G$4:G$240)/10^12</f>
        <v>-97.367201624200007</v>
      </c>
      <c r="E136">
        <f>SUMIF(EEZ_carbon_flux_by_territory_bo!B$4:B$240,A136,EEZ_carbon_flux_by_territory_bo!I$4:I$240)^0.5</f>
        <v>3.0385577072782954E-2</v>
      </c>
      <c r="F136">
        <f>SUMIF(EEZ_carbon_flux_by_territory_bo!B$4:B$240,A136,EEZ_carbon_flux_by_territory_bo!L$4:L$240)</f>
        <v>-97.552997152082725</v>
      </c>
      <c r="G136">
        <f>SUMIF(EEZ_carbon_flux_by_territory_bo!B$4:B$240,A136,EEZ_carbon_flux_by_territory_bo!N$4:N$240)^0.5</f>
        <v>3.7791986525941804E-2</v>
      </c>
      <c r="H136">
        <f>SUMIF(EEZ_carbon_flux_by_territory_bo!C$4:C$240,A136,EEZ_carbon_flux_by_territory_bo!G$4:G$240)/10^12</f>
        <v>-97.367201624200007</v>
      </c>
      <c r="I136">
        <f>SUMIF(EEZ_carbon_flux_by_territory_bo!C$4:C$240,A136,EEZ_carbon_flux_by_territory_bo!I$4:I$240)^0.5</f>
        <v>3.0385577072782954E-2</v>
      </c>
      <c r="J136">
        <f>SUMIF(EEZ_carbon_flux_by_territory_bo!C$4:C$240,A136,EEZ_carbon_flux_by_territory_bo!L$4:L$240)</f>
        <v>-97.552997152082725</v>
      </c>
      <c r="K136">
        <f>SUMIF(EEZ_carbon_flux_by_territory_bo!C$4:C$240,A136,EEZ_carbon_flux_by_territory_bo!N$4:N$240)^0.5</f>
        <v>3.7791986525941804E-2</v>
      </c>
      <c r="L136">
        <f t="shared" si="30"/>
        <v>1.4282342455769668E-3</v>
      </c>
      <c r="M136">
        <f t="shared" si="31"/>
        <v>0</v>
      </c>
      <c r="N136">
        <f t="shared" si="32"/>
        <v>0</v>
      </c>
      <c r="O136">
        <f t="shared" si="33"/>
        <v>0</v>
      </c>
      <c r="AB136">
        <f t="shared" si="34"/>
        <v>1</v>
      </c>
      <c r="AC136">
        <f t="shared" si="35"/>
        <v>-97.552997152082725</v>
      </c>
      <c r="AD136">
        <f t="shared" si="36"/>
        <v>2.3392152174655401E-2</v>
      </c>
      <c r="AE136">
        <f t="shared" si="37"/>
        <v>-40.276642318550508</v>
      </c>
      <c r="AF136">
        <f t="shared" si="38"/>
        <v>6.3711912363643819E-2</v>
      </c>
      <c r="AG136">
        <f t="shared" si="39"/>
        <v>1.4282342455769668E-3</v>
      </c>
      <c r="AO136">
        <f t="shared" si="40"/>
        <v>9.2328329404603308E-4</v>
      </c>
      <c r="AQ136">
        <f t="shared" si="41"/>
        <v>0</v>
      </c>
      <c r="AS136">
        <f t="shared" si="42"/>
        <v>1.4282342455769668E-3</v>
      </c>
      <c r="AU136">
        <f t="shared" si="43"/>
        <v>0</v>
      </c>
      <c r="AV136">
        <f t="shared" si="44"/>
        <v>0</v>
      </c>
    </row>
    <row r="137" spans="1:48">
      <c r="A137" t="s">
        <v>532</v>
      </c>
      <c r="B137" t="str">
        <f>VLOOKUP(A137,EEZ_carbon_flux_by_territory_bo!$B$4:$O$240,2,FALSE)</f>
        <v>ESP</v>
      </c>
      <c r="C137" t="str">
        <f>VLOOKUP(A137,EEZ_carbon_flux_by_territory_bo!$C$4:$F$240,4,FALSE)</f>
        <v>EU</v>
      </c>
      <c r="D137">
        <f>SUMIF(EEZ_carbon_flux_by_territory_bo!B$4:B$240,A137,EEZ_carbon_flux_by_territory_bo!G$4:G$240)/10^12</f>
        <v>1.67495488995</v>
      </c>
      <c r="E137">
        <f>SUMIF(EEZ_carbon_flux_by_territory_bo!B$4:B$240,A137,EEZ_carbon_flux_by_territory_bo!I$4:I$240)^0.5</f>
        <v>1.0294753538241186E-2</v>
      </c>
      <c r="F137">
        <f>SUMIF(EEZ_carbon_flux_by_territory_bo!B$4:B$240,A137,EEZ_carbon_flux_by_territory_bo!L$4:L$240)</f>
        <v>-0.20262604150387276</v>
      </c>
      <c r="G137">
        <f>SUMIF(EEZ_carbon_flux_by_territory_bo!B$4:B$240,A137,EEZ_carbon_flux_by_territory_bo!N$4:N$240)^0.5</f>
        <v>0.21622732211992843</v>
      </c>
      <c r="H137">
        <f>SUMIF(EEZ_carbon_flux_by_territory_bo!C$4:C$240,A137,EEZ_carbon_flux_by_territory_bo!G$4:G$240)/10^12</f>
        <v>1.67495488995</v>
      </c>
      <c r="I137">
        <f>SUMIF(EEZ_carbon_flux_by_territory_bo!C$4:C$240,A137,EEZ_carbon_flux_by_territory_bo!I$4:I$240)^0.5</f>
        <v>1.0294753538241186E-2</v>
      </c>
      <c r="J137">
        <f>SUMIF(EEZ_carbon_flux_by_territory_bo!C$4:C$240,A137,EEZ_carbon_flux_by_territory_bo!L$4:L$240)</f>
        <v>-0.20262604150387276</v>
      </c>
      <c r="K137">
        <f>SUMIF(EEZ_carbon_flux_by_territory_bo!C$4:C$240,A137,EEZ_carbon_flux_by_territory_bo!N$4:N$240)^0.5</f>
        <v>0.21622732211992843</v>
      </c>
      <c r="L137">
        <f t="shared" si="30"/>
        <v>4.6754254831155292E-2</v>
      </c>
      <c r="M137">
        <f t="shared" si="31"/>
        <v>0</v>
      </c>
      <c r="N137">
        <f t="shared" si="32"/>
        <v>0</v>
      </c>
      <c r="O137">
        <f t="shared" si="33"/>
        <v>0</v>
      </c>
      <c r="AB137">
        <f t="shared" si="34"/>
        <v>1</v>
      </c>
      <c r="AC137">
        <f t="shared" si="35"/>
        <v>-0.20262604150387276</v>
      </c>
      <c r="AD137">
        <f t="shared" si="36"/>
        <v>4.8587530222339647E-5</v>
      </c>
      <c r="AE137">
        <f t="shared" si="37"/>
        <v>-8.3658081620519603E-2</v>
      </c>
      <c r="AF137">
        <f t="shared" si="38"/>
        <v>1.323351714018679E-4</v>
      </c>
      <c r="AG137">
        <f t="shared" si="39"/>
        <v>4.6754254831155292E-2</v>
      </c>
      <c r="AO137">
        <f t="shared" si="40"/>
        <v>1.0598195041312942E-4</v>
      </c>
      <c r="AQ137">
        <f t="shared" si="41"/>
        <v>0</v>
      </c>
      <c r="AS137">
        <f t="shared" si="42"/>
        <v>4.6754254831155292E-2</v>
      </c>
      <c r="AU137">
        <f t="shared" si="43"/>
        <v>0</v>
      </c>
      <c r="AV137">
        <f t="shared" si="44"/>
        <v>0</v>
      </c>
    </row>
    <row r="138" spans="1:48">
      <c r="A138" t="s">
        <v>533</v>
      </c>
      <c r="B138" t="str">
        <f>VLOOKUP(A138,EEZ_carbon_flux_by_territory_bo!$B$4:$O$240,2,FALSE)</f>
        <v>LKA</v>
      </c>
      <c r="C138" t="str">
        <f>VLOOKUP(A138,EEZ_carbon_flux_by_territory_bo!$C$4:$F$240,4,FALSE)</f>
        <v>NA</v>
      </c>
      <c r="D138">
        <f>SUMIF(EEZ_carbon_flux_by_territory_bo!B$4:B$240,A138,EEZ_carbon_flux_by_territory_bo!G$4:G$240)/10^12</f>
        <v>39.687718537000002</v>
      </c>
      <c r="E138">
        <f>SUMIF(EEZ_carbon_flux_by_territory_bo!B$4:B$240,A138,EEZ_carbon_flux_by_territory_bo!I$4:I$240)^0.5</f>
        <v>1.9641231294799999E-2</v>
      </c>
      <c r="F138">
        <f>SUMIF(EEZ_carbon_flux_by_territory_bo!B$4:B$240,A138,EEZ_carbon_flux_by_territory_bo!L$4:L$240)</f>
        <v>39.142150169917024</v>
      </c>
      <c r="G138">
        <f>SUMIF(EEZ_carbon_flux_by_territory_bo!B$4:B$240,A138,EEZ_carbon_flux_by_territory_bo!N$4:N$240)^0.5</f>
        <v>0.11154692218220325</v>
      </c>
      <c r="H138">
        <f>SUMIF(EEZ_carbon_flux_by_territory_bo!C$4:C$240,A138,EEZ_carbon_flux_by_territory_bo!G$4:G$240)/10^12</f>
        <v>39.687718537000002</v>
      </c>
      <c r="I138">
        <f>SUMIF(EEZ_carbon_flux_by_territory_bo!C$4:C$240,A138,EEZ_carbon_flux_by_territory_bo!I$4:I$240)^0.5</f>
        <v>1.9641231294799999E-2</v>
      </c>
      <c r="J138">
        <f>SUMIF(EEZ_carbon_flux_by_territory_bo!C$4:C$240,A138,EEZ_carbon_flux_by_territory_bo!L$4:L$240)</f>
        <v>39.142150169917024</v>
      </c>
      <c r="K138">
        <f>SUMIF(EEZ_carbon_flux_by_territory_bo!C$4:C$240,A138,EEZ_carbon_flux_by_territory_bo!N$4:N$240)^0.5</f>
        <v>0.11154692218220325</v>
      </c>
      <c r="L138">
        <f t="shared" si="30"/>
        <v>1.2442715848322506E-2</v>
      </c>
      <c r="M138">
        <f t="shared" si="31"/>
        <v>0</v>
      </c>
      <c r="N138">
        <f t="shared" si="32"/>
        <v>0</v>
      </c>
      <c r="O138">
        <f t="shared" si="33"/>
        <v>0</v>
      </c>
      <c r="AB138">
        <f t="shared" si="34"/>
        <v>0</v>
      </c>
      <c r="AC138">
        <f t="shared" si="35"/>
        <v>0</v>
      </c>
      <c r="AD138">
        <f t="shared" si="36"/>
        <v>0</v>
      </c>
      <c r="AE138">
        <f t="shared" si="37"/>
        <v>0</v>
      </c>
      <c r="AF138">
        <f t="shared" si="38"/>
        <v>0</v>
      </c>
      <c r="AG138">
        <f t="shared" si="39"/>
        <v>0</v>
      </c>
      <c r="AO138">
        <f t="shared" si="40"/>
        <v>3.8577796677583085E-4</v>
      </c>
      <c r="AQ138">
        <f t="shared" si="41"/>
        <v>0</v>
      </c>
      <c r="AS138">
        <f t="shared" si="42"/>
        <v>1.2442715848322506E-2</v>
      </c>
      <c r="AU138">
        <f t="shared" si="43"/>
        <v>1</v>
      </c>
      <c r="AV138">
        <f t="shared" si="44"/>
        <v>1.2442715848322506E-2</v>
      </c>
    </row>
    <row r="139" spans="1:48">
      <c r="A139" t="s">
        <v>535</v>
      </c>
      <c r="B139" t="str">
        <f>VLOOKUP(A139,EEZ_carbon_flux_by_territory_bo!$B$4:$O$240,2,FALSE)</f>
        <v>SUR</v>
      </c>
      <c r="C139" t="str">
        <f>VLOOKUP(A139,EEZ_carbon_flux_by_territory_bo!$C$4:$F$240,4,FALSE)</f>
        <v>NA</v>
      </c>
      <c r="D139">
        <f>SUMIF(EEZ_carbon_flux_by_territory_bo!B$4:B$240,A139,EEZ_carbon_flux_by_territory_bo!G$4:G$240)/10^12</f>
        <v>7.7425045180099996</v>
      </c>
      <c r="E139">
        <f>SUMIF(EEZ_carbon_flux_by_territory_bo!B$4:B$240,A139,EEZ_carbon_flux_by_territory_bo!I$4:I$240)^0.5</f>
        <v>1.95281954292E-2</v>
      </c>
      <c r="F139">
        <f>SUMIF(EEZ_carbon_flux_by_territory_bo!B$4:B$240,A139,EEZ_carbon_flux_by_territory_bo!L$4:L$240)</f>
        <v>7.6123735410616638</v>
      </c>
      <c r="G139">
        <f>SUMIF(EEZ_carbon_flux_by_territory_bo!B$4:B$240,A139,EEZ_carbon_flux_by_territory_bo!N$4:N$240)^0.5</f>
        <v>2.6023689664190344E-2</v>
      </c>
      <c r="H139">
        <f>SUMIF(EEZ_carbon_flux_by_territory_bo!C$4:C$240,A139,EEZ_carbon_flux_by_territory_bo!G$4:G$240)/10^12</f>
        <v>7.7425045180099996</v>
      </c>
      <c r="I139">
        <f>SUMIF(EEZ_carbon_flux_by_territory_bo!C$4:C$240,A139,EEZ_carbon_flux_by_territory_bo!I$4:I$240)^0.5</f>
        <v>1.95281954292E-2</v>
      </c>
      <c r="J139">
        <f>SUMIF(EEZ_carbon_flux_by_territory_bo!C$4:C$240,A139,EEZ_carbon_flux_by_territory_bo!L$4:L$240)</f>
        <v>7.6123735410616638</v>
      </c>
      <c r="K139">
        <f>SUMIF(EEZ_carbon_flux_by_territory_bo!C$4:C$240,A139,EEZ_carbon_flux_by_territory_bo!N$4:N$240)^0.5</f>
        <v>2.6023689664190344E-2</v>
      </c>
      <c r="L139">
        <f t="shared" si="30"/>
        <v>6.7723242373808731E-4</v>
      </c>
      <c r="M139">
        <f t="shared" si="31"/>
        <v>0</v>
      </c>
      <c r="N139">
        <f t="shared" si="32"/>
        <v>0</v>
      </c>
      <c r="O139">
        <f t="shared" si="33"/>
        <v>0</v>
      </c>
      <c r="AB139">
        <f t="shared" si="34"/>
        <v>0</v>
      </c>
      <c r="AC139">
        <f t="shared" si="35"/>
        <v>0</v>
      </c>
      <c r="AD139">
        <f t="shared" si="36"/>
        <v>0</v>
      </c>
      <c r="AE139">
        <f t="shared" si="37"/>
        <v>0</v>
      </c>
      <c r="AF139">
        <f t="shared" si="38"/>
        <v>0</v>
      </c>
      <c r="AG139">
        <f t="shared" si="39"/>
        <v>0</v>
      </c>
      <c r="AO139">
        <f t="shared" si="40"/>
        <v>3.8135041672102777E-4</v>
      </c>
      <c r="AQ139">
        <f t="shared" si="41"/>
        <v>0</v>
      </c>
      <c r="AS139">
        <f t="shared" si="42"/>
        <v>6.7723242373808731E-4</v>
      </c>
      <c r="AU139">
        <f t="shared" si="43"/>
        <v>1</v>
      </c>
      <c r="AV139">
        <f t="shared" si="44"/>
        <v>6.7723242373808731E-4</v>
      </c>
    </row>
    <row r="140" spans="1:48">
      <c r="A140" t="s">
        <v>538</v>
      </c>
      <c r="B140" t="str">
        <f>VLOOKUP(A140,EEZ_carbon_flux_by_territory_bo!$B$4:$O$240,2,FALSE)</f>
        <v>SWE</v>
      </c>
      <c r="C140" t="str">
        <f>VLOOKUP(A140,EEZ_carbon_flux_by_territory_bo!$C$4:$F$240,4,FALSE)</f>
        <v>EU</v>
      </c>
      <c r="D140">
        <f>SUMIF(EEZ_carbon_flux_by_territory_bo!B$4:B$240,A140,EEZ_carbon_flux_by_territory_bo!G$4:G$240)/10^12</f>
        <v>0.72994311241800003</v>
      </c>
      <c r="E140">
        <f>SUMIF(EEZ_carbon_flux_by_territory_bo!B$4:B$240,A140,EEZ_carbon_flux_by_territory_bo!I$4:I$240)^0.5</f>
        <v>6.6601702090200001E-3</v>
      </c>
      <c r="F140">
        <f>SUMIF(EEZ_carbon_flux_by_territory_bo!B$4:B$240,A140,EEZ_carbon_flux_by_territory_bo!L$4:L$240)</f>
        <v>0.71050381423544962</v>
      </c>
      <c r="G140">
        <f>SUMIF(EEZ_carbon_flux_by_territory_bo!B$4:B$240,A140,EEZ_carbon_flux_by_territory_bo!N$4:N$240)^0.5</f>
        <v>6.9047774605847543E-3</v>
      </c>
      <c r="H140">
        <f>SUMIF(EEZ_carbon_flux_by_territory_bo!C$4:C$240,A140,EEZ_carbon_flux_by_territory_bo!G$4:G$240)/10^12</f>
        <v>0.72994311241800003</v>
      </c>
      <c r="I140">
        <f>SUMIF(EEZ_carbon_flux_by_territory_bo!C$4:C$240,A140,EEZ_carbon_flux_by_territory_bo!I$4:I$240)^0.5</f>
        <v>6.6601702090200001E-3</v>
      </c>
      <c r="J140">
        <f>SUMIF(EEZ_carbon_flux_by_territory_bo!C$4:C$240,A140,EEZ_carbon_flux_by_territory_bo!L$4:L$240)</f>
        <v>0.71050381423544962</v>
      </c>
      <c r="K140">
        <f>SUMIF(EEZ_carbon_flux_by_territory_bo!C$4:C$240,A140,EEZ_carbon_flux_by_territory_bo!N$4:N$240)^0.5</f>
        <v>6.9047774605847543E-3</v>
      </c>
      <c r="L140">
        <f t="shared" si="30"/>
        <v>4.7675951780199251E-5</v>
      </c>
      <c r="M140">
        <f t="shared" si="31"/>
        <v>0</v>
      </c>
      <c r="N140">
        <f t="shared" si="32"/>
        <v>0</v>
      </c>
      <c r="O140">
        <f t="shared" si="33"/>
        <v>0</v>
      </c>
      <c r="AB140">
        <f t="shared" si="34"/>
        <v>0</v>
      </c>
      <c r="AC140">
        <f t="shared" si="35"/>
        <v>0</v>
      </c>
      <c r="AD140">
        <f t="shared" si="36"/>
        <v>0</v>
      </c>
      <c r="AE140">
        <f t="shared" si="37"/>
        <v>0</v>
      </c>
      <c r="AF140">
        <f t="shared" si="38"/>
        <v>0</v>
      </c>
      <c r="AG140">
        <f t="shared" si="39"/>
        <v>0</v>
      </c>
      <c r="AO140">
        <f t="shared" si="40"/>
        <v>4.4357867213117509E-5</v>
      </c>
      <c r="AQ140">
        <f t="shared" si="41"/>
        <v>0</v>
      </c>
      <c r="AS140">
        <f t="shared" si="42"/>
        <v>4.7675951780199251E-5</v>
      </c>
      <c r="AU140">
        <f t="shared" si="43"/>
        <v>1</v>
      </c>
      <c r="AV140">
        <f t="shared" si="44"/>
        <v>4.7675951780199251E-5</v>
      </c>
    </row>
    <row r="141" spans="1:48">
      <c r="A141" t="s">
        <v>541</v>
      </c>
      <c r="B141" t="str">
        <f>VLOOKUP(A141,EEZ_carbon_flux_by_territory_bo!$B$4:$O$240,2,FALSE)</f>
        <v>SYR</v>
      </c>
      <c r="C141" t="str">
        <f>VLOOKUP(A141,EEZ_carbon_flux_by_territory_bo!$C$4:$F$240,4,FALSE)</f>
        <v>NA</v>
      </c>
      <c r="D141">
        <f>SUMIF(EEZ_carbon_flux_by_territory_bo!B$4:B$240,A141,EEZ_carbon_flux_by_territory_bo!G$4:G$240)/10^12</f>
        <v>0.36384940541400002</v>
      </c>
      <c r="E141">
        <f>SUMIF(EEZ_carbon_flux_by_territory_bo!B$4:B$240,A141,EEZ_carbon_flux_by_territory_bo!I$4:I$240)^0.5</f>
        <v>1.7699693007999999E-2</v>
      </c>
      <c r="F141">
        <f>SUMIF(EEZ_carbon_flux_by_territory_bo!B$4:B$240,A141,EEZ_carbon_flux_by_territory_bo!L$4:L$240)</f>
        <v>0.36384940541400002</v>
      </c>
      <c r="G141">
        <f>SUMIF(EEZ_carbon_flux_by_territory_bo!B$4:B$240,A141,EEZ_carbon_flux_by_territory_bo!N$4:N$240)^0.5</f>
        <v>1.7699693007999999E-2</v>
      </c>
      <c r="H141">
        <f>SUMIF(EEZ_carbon_flux_by_territory_bo!C$4:C$240,A141,EEZ_carbon_flux_by_territory_bo!G$4:G$240)/10^12</f>
        <v>0.36384940541400002</v>
      </c>
      <c r="I141">
        <f>SUMIF(EEZ_carbon_flux_by_territory_bo!C$4:C$240,A141,EEZ_carbon_flux_by_territory_bo!I$4:I$240)^0.5</f>
        <v>1.7699693007999999E-2</v>
      </c>
      <c r="J141">
        <f>SUMIF(EEZ_carbon_flux_by_territory_bo!C$4:C$240,A141,EEZ_carbon_flux_by_territory_bo!L$4:L$240)</f>
        <v>0.36384940541400002</v>
      </c>
      <c r="K141">
        <f>SUMIF(EEZ_carbon_flux_by_territory_bo!C$4:C$240,A141,EEZ_carbon_flux_by_territory_bo!N$4:N$240)^0.5</f>
        <v>1.7699693007999999E-2</v>
      </c>
      <c r="L141">
        <f t="shared" si="30"/>
        <v>3.1327913257744405E-4</v>
      </c>
      <c r="M141">
        <f t="shared" si="31"/>
        <v>0</v>
      </c>
      <c r="N141">
        <f t="shared" si="32"/>
        <v>0</v>
      </c>
      <c r="O141">
        <f t="shared" si="33"/>
        <v>0</v>
      </c>
      <c r="AB141">
        <f t="shared" si="34"/>
        <v>0</v>
      </c>
      <c r="AC141">
        <f t="shared" si="35"/>
        <v>0</v>
      </c>
      <c r="AD141">
        <f t="shared" si="36"/>
        <v>0</v>
      </c>
      <c r="AE141">
        <f t="shared" si="37"/>
        <v>0</v>
      </c>
      <c r="AF141">
        <f t="shared" si="38"/>
        <v>0</v>
      </c>
      <c r="AG141">
        <f t="shared" si="39"/>
        <v>0</v>
      </c>
      <c r="AO141">
        <f t="shared" si="40"/>
        <v>3.1327913257744405E-4</v>
      </c>
      <c r="AQ141">
        <f t="shared" si="41"/>
        <v>0</v>
      </c>
      <c r="AS141">
        <f t="shared" si="42"/>
        <v>3.1327913257744405E-4</v>
      </c>
      <c r="AU141">
        <f t="shared" si="43"/>
        <v>1</v>
      </c>
      <c r="AV141">
        <f t="shared" si="44"/>
        <v>3.1327913257744405E-4</v>
      </c>
    </row>
    <row r="142" spans="1:48">
      <c r="A142" t="s">
        <v>543</v>
      </c>
      <c r="B142" t="str">
        <f>VLOOKUP(A142,EEZ_carbon_flux_by_territory_bo!$B$4:$O$240,2,FALSE)</f>
        <v>TWN</v>
      </c>
      <c r="C142" t="str">
        <f>VLOOKUP(A142,EEZ_carbon_flux_by_territory_bo!$C$4:$F$240,4,FALSE)</f>
        <v>NA</v>
      </c>
      <c r="D142">
        <f>SUMIF(EEZ_carbon_flux_by_territory_bo!B$4:B$240,A142,EEZ_carbon_flux_by_territory_bo!G$4:G$240)/10^12</f>
        <v>-17.381194556200001</v>
      </c>
      <c r="E142">
        <f>SUMIF(EEZ_carbon_flux_by_territory_bo!B$4:B$240,A142,EEZ_carbon_flux_by_territory_bo!I$4:I$240)^0.5</f>
        <v>2.0654590108200001E-2</v>
      </c>
      <c r="F142">
        <f>SUMIF(EEZ_carbon_flux_by_territory_bo!B$4:B$240,A142,EEZ_carbon_flux_by_territory_bo!L$4:L$240)</f>
        <v>-17.613605900675413</v>
      </c>
      <c r="G142">
        <f>SUMIF(EEZ_carbon_flux_by_territory_bo!B$4:B$240,A142,EEZ_carbon_flux_by_territory_bo!N$4:N$240)^0.5</f>
        <v>5.173774888139291E-2</v>
      </c>
      <c r="H142">
        <f>SUMIF(EEZ_carbon_flux_by_territory_bo!C$4:C$240,A142,EEZ_carbon_flux_by_territory_bo!G$4:G$240)/10^12</f>
        <v>-17.381194556200001</v>
      </c>
      <c r="I142">
        <f>SUMIF(EEZ_carbon_flux_by_territory_bo!C$4:C$240,A142,EEZ_carbon_flux_by_territory_bo!I$4:I$240)^0.5</f>
        <v>2.0654590108200001E-2</v>
      </c>
      <c r="J142">
        <f>SUMIF(EEZ_carbon_flux_by_territory_bo!C$4:C$240,A142,EEZ_carbon_flux_by_territory_bo!L$4:L$240)</f>
        <v>-17.613605900675413</v>
      </c>
      <c r="K142">
        <f>SUMIF(EEZ_carbon_flux_by_territory_bo!C$4:C$240,A142,EEZ_carbon_flux_by_territory_bo!N$4:N$240)^0.5</f>
        <v>5.173774888139291E-2</v>
      </c>
      <c r="L142">
        <f t="shared" si="30"/>
        <v>2.6767946593140735E-3</v>
      </c>
      <c r="M142">
        <f t="shared" si="31"/>
        <v>0</v>
      </c>
      <c r="N142">
        <f t="shared" si="32"/>
        <v>0</v>
      </c>
      <c r="O142">
        <f t="shared" si="33"/>
        <v>0</v>
      </c>
      <c r="AB142">
        <f t="shared" si="34"/>
        <v>1</v>
      </c>
      <c r="AC142">
        <f t="shared" si="35"/>
        <v>-17.613605900675413</v>
      </c>
      <c r="AD142">
        <f t="shared" si="36"/>
        <v>4.2235519317840977E-3</v>
      </c>
      <c r="AE142">
        <f t="shared" si="37"/>
        <v>-7.2721179821410384</v>
      </c>
      <c r="AF142">
        <f t="shared" si="38"/>
        <v>1.1503455027651431E-2</v>
      </c>
      <c r="AG142">
        <f t="shared" si="39"/>
        <v>2.6767946593140735E-3</v>
      </c>
      <c r="AO142">
        <f t="shared" si="40"/>
        <v>4.2661209253775333E-4</v>
      </c>
      <c r="AQ142">
        <f t="shared" si="41"/>
        <v>0</v>
      </c>
      <c r="AS142">
        <f t="shared" si="42"/>
        <v>2.6767946593140735E-3</v>
      </c>
      <c r="AU142">
        <f t="shared" si="43"/>
        <v>0</v>
      </c>
      <c r="AV142">
        <f t="shared" si="44"/>
        <v>0</v>
      </c>
    </row>
    <row r="143" spans="1:48">
      <c r="A143" t="s">
        <v>547</v>
      </c>
      <c r="B143" t="str">
        <f>VLOOKUP(A143,EEZ_carbon_flux_by_territory_bo!$B$4:$O$240,2,FALSE)</f>
        <v>TZA</v>
      </c>
      <c r="C143" t="str">
        <f>VLOOKUP(A143,EEZ_carbon_flux_by_territory_bo!$C$4:$F$240,4,FALSE)</f>
        <v>NA</v>
      </c>
      <c r="D143">
        <f>SUMIF(EEZ_carbon_flux_by_territory_bo!B$4:B$240,A143,EEZ_carbon_flux_by_territory_bo!G$4:G$240)/10^12</f>
        <v>13.7569683538</v>
      </c>
      <c r="E143">
        <f>SUMIF(EEZ_carbon_flux_by_territory_bo!B$4:B$240,A143,EEZ_carbon_flux_by_territory_bo!I$4:I$240)^0.5</f>
        <v>2.9656126654099998E-2</v>
      </c>
      <c r="F143">
        <f>SUMIF(EEZ_carbon_flux_by_territory_bo!B$4:B$240,A143,EEZ_carbon_flux_by_territory_bo!L$4:L$240)</f>
        <v>13.577227401024006</v>
      </c>
      <c r="G143">
        <f>SUMIF(EEZ_carbon_flux_by_territory_bo!B$4:B$240,A143,EEZ_carbon_flux_by_territory_bo!N$4:N$240)^0.5</f>
        <v>3.7379854498079484E-2</v>
      </c>
      <c r="H143">
        <f>SUMIF(EEZ_carbon_flux_by_territory_bo!C$4:C$240,A143,EEZ_carbon_flux_by_territory_bo!G$4:G$240)/10^12</f>
        <v>13.7569683538</v>
      </c>
      <c r="I143">
        <f>SUMIF(EEZ_carbon_flux_by_territory_bo!C$4:C$240,A143,EEZ_carbon_flux_by_territory_bo!I$4:I$240)^0.5</f>
        <v>2.9656126654099998E-2</v>
      </c>
      <c r="J143">
        <f>SUMIF(EEZ_carbon_flux_by_territory_bo!C$4:C$240,A143,EEZ_carbon_flux_by_territory_bo!L$4:L$240)</f>
        <v>13.577227401024006</v>
      </c>
      <c r="K143">
        <f>SUMIF(EEZ_carbon_flux_by_territory_bo!C$4:C$240,A143,EEZ_carbon_flux_by_territory_bo!N$4:N$240)^0.5</f>
        <v>3.7379854498079484E-2</v>
      </c>
      <c r="L143">
        <f t="shared" si="30"/>
        <v>1.397253522297593E-3</v>
      </c>
      <c r="M143">
        <f t="shared" si="31"/>
        <v>0</v>
      </c>
      <c r="N143">
        <f t="shared" si="32"/>
        <v>0</v>
      </c>
      <c r="O143">
        <f t="shared" si="33"/>
        <v>0</v>
      </c>
      <c r="AB143">
        <f t="shared" si="34"/>
        <v>0</v>
      </c>
      <c r="AC143">
        <f t="shared" si="35"/>
        <v>0</v>
      </c>
      <c r="AD143">
        <f t="shared" si="36"/>
        <v>0</v>
      </c>
      <c r="AE143">
        <f t="shared" si="37"/>
        <v>0</v>
      </c>
      <c r="AF143">
        <f t="shared" si="38"/>
        <v>0</v>
      </c>
      <c r="AG143">
        <f t="shared" si="39"/>
        <v>0</v>
      </c>
      <c r="AO143">
        <f t="shared" si="40"/>
        <v>8.7948584812402029E-4</v>
      </c>
      <c r="AQ143">
        <f t="shared" si="41"/>
        <v>0</v>
      </c>
      <c r="AS143">
        <f t="shared" si="42"/>
        <v>1.397253522297593E-3</v>
      </c>
      <c r="AU143">
        <f t="shared" si="43"/>
        <v>1</v>
      </c>
      <c r="AV143">
        <f t="shared" si="44"/>
        <v>1.397253522297593E-3</v>
      </c>
    </row>
    <row r="144" spans="1:48">
      <c r="A144" t="s">
        <v>548</v>
      </c>
      <c r="B144" t="str">
        <f>VLOOKUP(A144,EEZ_carbon_flux_by_territory_bo!$B$4:$O$240,2,FALSE)</f>
        <v>THA</v>
      </c>
      <c r="C144" t="str">
        <f>VLOOKUP(A144,EEZ_carbon_flux_by_territory_bo!$C$4:$F$240,4,FALSE)</f>
        <v>NA</v>
      </c>
      <c r="D144">
        <f>SUMIF(EEZ_carbon_flux_by_territory_bo!B$4:B$240,A144,EEZ_carbon_flux_by_territory_bo!G$4:G$240)/10^12</f>
        <v>1.3596706760399999</v>
      </c>
      <c r="E144">
        <f>SUMIF(EEZ_carbon_flux_by_territory_bo!B$4:B$240,A144,EEZ_carbon_flux_by_territory_bo!I$4:I$240)^0.5</f>
        <v>7.4214730712399996E-3</v>
      </c>
      <c r="F144">
        <f>SUMIF(EEZ_carbon_flux_by_territory_bo!B$4:B$240,A144,EEZ_carbon_flux_by_territory_bo!L$4:L$240)</f>
        <v>0.61010897043659984</v>
      </c>
      <c r="G144">
        <f>SUMIF(EEZ_carbon_flux_by_territory_bo!B$4:B$240,A144,EEZ_carbon_flux_by_territory_bo!N$4:N$240)^0.5</f>
        <v>8.9937318335769442E-2</v>
      </c>
      <c r="H144">
        <f>SUMIF(EEZ_carbon_flux_by_territory_bo!C$4:C$240,A144,EEZ_carbon_flux_by_territory_bo!G$4:G$240)/10^12</f>
        <v>1.3596706760399999</v>
      </c>
      <c r="I144">
        <f>SUMIF(EEZ_carbon_flux_by_territory_bo!C$4:C$240,A144,EEZ_carbon_flux_by_territory_bo!I$4:I$240)^0.5</f>
        <v>7.4214730712399996E-3</v>
      </c>
      <c r="J144">
        <f>SUMIF(EEZ_carbon_flux_by_territory_bo!C$4:C$240,A144,EEZ_carbon_flux_by_territory_bo!L$4:L$240)</f>
        <v>0.61010897043659984</v>
      </c>
      <c r="K144">
        <f>SUMIF(EEZ_carbon_flux_by_territory_bo!C$4:C$240,A144,EEZ_carbon_flux_by_territory_bo!N$4:N$240)^0.5</f>
        <v>8.9937318335769442E-2</v>
      </c>
      <c r="L144">
        <f t="shared" si="30"/>
        <v>8.088721229429531E-3</v>
      </c>
      <c r="M144">
        <f t="shared" si="31"/>
        <v>0</v>
      </c>
      <c r="N144">
        <f t="shared" si="32"/>
        <v>0</v>
      </c>
      <c r="O144">
        <f t="shared" si="33"/>
        <v>0</v>
      </c>
      <c r="AB144">
        <f t="shared" si="34"/>
        <v>0</v>
      </c>
      <c r="AC144">
        <f t="shared" si="35"/>
        <v>0</v>
      </c>
      <c r="AD144">
        <f t="shared" si="36"/>
        <v>0</v>
      </c>
      <c r="AE144">
        <f t="shared" si="37"/>
        <v>0</v>
      </c>
      <c r="AF144">
        <f t="shared" si="38"/>
        <v>0</v>
      </c>
      <c r="AG144">
        <f t="shared" si="39"/>
        <v>0</v>
      </c>
      <c r="AO144">
        <f t="shared" si="40"/>
        <v>5.5078262547140472E-5</v>
      </c>
      <c r="AQ144">
        <f t="shared" si="41"/>
        <v>0</v>
      </c>
      <c r="AS144">
        <f t="shared" si="42"/>
        <v>8.088721229429531E-3</v>
      </c>
      <c r="AU144">
        <f t="shared" si="43"/>
        <v>1</v>
      </c>
      <c r="AV144">
        <f t="shared" si="44"/>
        <v>8.088721229429531E-3</v>
      </c>
    </row>
    <row r="145" spans="1:48">
      <c r="A145" t="s">
        <v>551</v>
      </c>
      <c r="B145" t="str">
        <f>VLOOKUP(A145,EEZ_carbon_flux_by_territory_bo!$B$4:$O$240,2,FALSE)</f>
        <v>TGO</v>
      </c>
      <c r="C145" t="str">
        <f>VLOOKUP(A145,EEZ_carbon_flux_by_territory_bo!$C$4:$F$240,4,FALSE)</f>
        <v>NA</v>
      </c>
      <c r="D145">
        <f>SUMIF(EEZ_carbon_flux_by_territory_bo!B$4:B$240,A145,EEZ_carbon_flux_by_territory_bo!G$4:G$240)/10^12</f>
        <v>0.51699042661200001</v>
      </c>
      <c r="E145">
        <f>SUMIF(EEZ_carbon_flux_by_territory_bo!B$4:B$240,A145,EEZ_carbon_flux_by_territory_bo!I$4:I$240)^0.5</f>
        <v>1.1280833507600001E-2</v>
      </c>
      <c r="F145">
        <f>SUMIF(EEZ_carbon_flux_by_territory_bo!B$4:B$240,A145,EEZ_carbon_flux_by_territory_bo!L$4:L$240)</f>
        <v>0.4827369067055744</v>
      </c>
      <c r="G145">
        <f>SUMIF(EEZ_carbon_flux_by_territory_bo!B$4:B$240,A145,EEZ_carbon_flux_by_territory_bo!N$4:N$240)^0.5</f>
        <v>1.3371558886175802E-2</v>
      </c>
      <c r="H145">
        <f>SUMIF(EEZ_carbon_flux_by_territory_bo!C$4:C$240,A145,EEZ_carbon_flux_by_territory_bo!G$4:G$240)/10^12</f>
        <v>0.51699042661200001</v>
      </c>
      <c r="I145">
        <f>SUMIF(EEZ_carbon_flux_by_territory_bo!C$4:C$240,A145,EEZ_carbon_flux_by_territory_bo!I$4:I$240)^0.5</f>
        <v>1.1280833507600001E-2</v>
      </c>
      <c r="J145">
        <f>SUMIF(EEZ_carbon_flux_by_territory_bo!C$4:C$240,A145,EEZ_carbon_flux_by_territory_bo!L$4:L$240)</f>
        <v>0.4827369067055744</v>
      </c>
      <c r="K145">
        <f>SUMIF(EEZ_carbon_flux_by_territory_bo!C$4:C$240,A145,EEZ_carbon_flux_by_territory_bo!N$4:N$240)^0.5</f>
        <v>1.3371558886175802E-2</v>
      </c>
      <c r="L145">
        <f t="shared" si="30"/>
        <v>1.7879858704646705E-4</v>
      </c>
      <c r="M145">
        <f t="shared" si="31"/>
        <v>0</v>
      </c>
      <c r="N145">
        <f t="shared" si="32"/>
        <v>0</v>
      </c>
      <c r="O145">
        <f t="shared" si="33"/>
        <v>0</v>
      </c>
      <c r="AB145">
        <f t="shared" si="34"/>
        <v>0</v>
      </c>
      <c r="AC145">
        <f t="shared" si="35"/>
        <v>0</v>
      </c>
      <c r="AD145">
        <f t="shared" si="36"/>
        <v>0</v>
      </c>
      <c r="AE145">
        <f t="shared" si="37"/>
        <v>0</v>
      </c>
      <c r="AF145">
        <f t="shared" si="38"/>
        <v>0</v>
      </c>
      <c r="AG145">
        <f t="shared" si="39"/>
        <v>0</v>
      </c>
      <c r="AO145">
        <f t="shared" si="40"/>
        <v>1.2725720462619094E-4</v>
      </c>
      <c r="AQ145">
        <f t="shared" si="41"/>
        <v>0</v>
      </c>
      <c r="AS145">
        <f t="shared" si="42"/>
        <v>1.7879858704646705E-4</v>
      </c>
      <c r="AU145">
        <f t="shared" si="43"/>
        <v>1</v>
      </c>
      <c r="AV145">
        <f t="shared" si="44"/>
        <v>1.7879858704646705E-4</v>
      </c>
    </row>
    <row r="146" spans="1:48">
      <c r="A146" t="s">
        <v>553</v>
      </c>
      <c r="B146" t="str">
        <f>VLOOKUP(A146,EEZ_carbon_flux_by_territory_bo!$B$4:$O$240,2,FALSE)</f>
        <v>TON</v>
      </c>
      <c r="C146" t="str">
        <f>VLOOKUP(A146,EEZ_carbon_flux_by_territory_bo!$C$4:$F$240,4,FALSE)</f>
        <v>NA</v>
      </c>
      <c r="D146">
        <f>SUMIF(EEZ_carbon_flux_by_territory_bo!B$4:B$240,A146,EEZ_carbon_flux_by_territory_bo!G$4:G$240)/10^12</f>
        <v>-51.7880821579</v>
      </c>
      <c r="E146">
        <f>SUMIF(EEZ_carbon_flux_by_territory_bo!B$4:B$240,A146,EEZ_carbon_flux_by_territory_bo!I$4:I$240)^0.5</f>
        <v>1.66806457981E-2</v>
      </c>
      <c r="F146">
        <f>SUMIF(EEZ_carbon_flux_by_territory_bo!B$4:B$240,A146,EEZ_carbon_flux_by_territory_bo!L$4:L$240)</f>
        <v>-52.441238123147507</v>
      </c>
      <c r="G146">
        <f>SUMIF(EEZ_carbon_flux_by_territory_bo!B$4:B$240,A146,EEZ_carbon_flux_by_territory_bo!N$4:N$240)^0.5</f>
        <v>0.14171328095881852</v>
      </c>
      <c r="H146">
        <f>SUMIF(EEZ_carbon_flux_by_territory_bo!C$4:C$240,A146,EEZ_carbon_flux_by_territory_bo!G$4:G$240)/10^12</f>
        <v>-51.7880821579</v>
      </c>
      <c r="I146">
        <f>SUMIF(EEZ_carbon_flux_by_territory_bo!C$4:C$240,A146,EEZ_carbon_flux_by_territory_bo!I$4:I$240)^0.5</f>
        <v>1.66806457981E-2</v>
      </c>
      <c r="J146">
        <f>SUMIF(EEZ_carbon_flux_by_territory_bo!C$4:C$240,A146,EEZ_carbon_flux_by_territory_bo!L$4:L$240)</f>
        <v>-52.441238123147507</v>
      </c>
      <c r="K146">
        <f>SUMIF(EEZ_carbon_flux_by_territory_bo!C$4:C$240,A146,EEZ_carbon_flux_by_territory_bo!N$4:N$240)^0.5</f>
        <v>0.14171328095881852</v>
      </c>
      <c r="L146">
        <f t="shared" si="30"/>
        <v>2.0082654000113036E-2</v>
      </c>
      <c r="M146">
        <f t="shared" si="31"/>
        <v>0</v>
      </c>
      <c r="N146">
        <f t="shared" si="32"/>
        <v>0</v>
      </c>
      <c r="O146">
        <f t="shared" si="33"/>
        <v>0</v>
      </c>
      <c r="AB146">
        <f t="shared" si="34"/>
        <v>1</v>
      </c>
      <c r="AC146">
        <f t="shared" si="35"/>
        <v>-52.441238123147507</v>
      </c>
      <c r="AD146">
        <f t="shared" si="36"/>
        <v>1.2574840939962004E-2</v>
      </c>
      <c r="AE146">
        <f t="shared" si="37"/>
        <v>-21.651379786262705</v>
      </c>
      <c r="AF146">
        <f t="shared" si="38"/>
        <v>3.4249399455500165E-2</v>
      </c>
      <c r="AG146">
        <f t="shared" si="39"/>
        <v>2.0082654000113036E-2</v>
      </c>
      <c r="AO146">
        <f t="shared" si="40"/>
        <v>2.7824394424167119E-4</v>
      </c>
      <c r="AQ146">
        <f t="shared" si="41"/>
        <v>0</v>
      </c>
      <c r="AS146">
        <f t="shared" si="42"/>
        <v>2.0082654000113036E-2</v>
      </c>
      <c r="AU146">
        <f t="shared" si="43"/>
        <v>0</v>
      </c>
      <c r="AV146">
        <f t="shared" si="44"/>
        <v>0</v>
      </c>
    </row>
    <row r="147" spans="1:48">
      <c r="A147" t="s">
        <v>554</v>
      </c>
      <c r="B147" t="str">
        <f>VLOOKUP(A147,EEZ_carbon_flux_by_territory_bo!$B$4:$O$240,2,FALSE)</f>
        <v>TTO</v>
      </c>
      <c r="C147" t="str">
        <f>VLOOKUP(A147,EEZ_carbon_flux_by_territory_bo!$C$4:$F$240,4,FALSE)</f>
        <v>NA</v>
      </c>
      <c r="D147">
        <f>SUMIF(EEZ_carbon_flux_by_territory_bo!B$4:B$240,A147,EEZ_carbon_flux_by_territory_bo!G$4:G$240)/10^12</f>
        <v>4.1993883716599996</v>
      </c>
      <c r="E147">
        <f>SUMIF(EEZ_carbon_flux_by_territory_bo!B$4:B$240,A147,EEZ_carbon_flux_by_territory_bo!I$4:I$240)^0.5</f>
        <v>2.5094572927900002E-2</v>
      </c>
      <c r="F147">
        <f>SUMIF(EEZ_carbon_flux_by_territory_bo!B$4:B$240,A147,EEZ_carbon_flux_by_territory_bo!L$4:L$240)</f>
        <v>4.1881101695475387</v>
      </c>
      <c r="G147">
        <f>SUMIF(EEZ_carbon_flux_by_territory_bo!B$4:B$240,A147,EEZ_carbon_flux_by_territory_bo!N$4:N$240)^0.5</f>
        <v>2.5137314850083019E-2</v>
      </c>
      <c r="H147">
        <f>SUMIF(EEZ_carbon_flux_by_territory_bo!C$4:C$240,A147,EEZ_carbon_flux_by_territory_bo!G$4:G$240)/10^12</f>
        <v>4.1993883716599996</v>
      </c>
      <c r="I147">
        <f>SUMIF(EEZ_carbon_flux_by_territory_bo!C$4:C$240,A147,EEZ_carbon_flux_by_territory_bo!I$4:I$240)^0.5</f>
        <v>2.5094572927900002E-2</v>
      </c>
      <c r="J147">
        <f>SUMIF(EEZ_carbon_flux_by_territory_bo!C$4:C$240,A147,EEZ_carbon_flux_by_territory_bo!L$4:L$240)</f>
        <v>4.1881101695475387</v>
      </c>
      <c r="K147">
        <f>SUMIF(EEZ_carbon_flux_by_territory_bo!C$4:C$240,A147,EEZ_carbon_flux_by_territory_bo!N$4:N$240)^0.5</f>
        <v>2.5137314850083019E-2</v>
      </c>
      <c r="L147">
        <f t="shared" si="30"/>
        <v>6.3188459787220431E-4</v>
      </c>
      <c r="M147">
        <f t="shared" si="31"/>
        <v>0</v>
      </c>
      <c r="N147">
        <f t="shared" si="32"/>
        <v>0</v>
      </c>
      <c r="O147">
        <f t="shared" si="33"/>
        <v>0</v>
      </c>
      <c r="AB147">
        <f t="shared" si="34"/>
        <v>0</v>
      </c>
      <c r="AC147">
        <f t="shared" si="35"/>
        <v>0</v>
      </c>
      <c r="AD147">
        <f t="shared" si="36"/>
        <v>0</v>
      </c>
      <c r="AE147">
        <f t="shared" si="37"/>
        <v>0</v>
      </c>
      <c r="AF147">
        <f t="shared" si="38"/>
        <v>0</v>
      </c>
      <c r="AG147">
        <f t="shared" si="39"/>
        <v>0</v>
      </c>
      <c r="AO147">
        <f t="shared" si="40"/>
        <v>6.2973759043369174E-4</v>
      </c>
      <c r="AQ147">
        <f t="shared" si="41"/>
        <v>0</v>
      </c>
      <c r="AS147">
        <f t="shared" si="42"/>
        <v>6.3188459787220431E-4</v>
      </c>
      <c r="AU147">
        <f t="shared" si="43"/>
        <v>1</v>
      </c>
      <c r="AV147">
        <f t="shared" si="44"/>
        <v>6.3188459787220431E-4</v>
      </c>
    </row>
    <row r="148" spans="1:48">
      <c r="A148" t="s">
        <v>555</v>
      </c>
      <c r="B148" t="str">
        <f>VLOOKUP(A148,EEZ_carbon_flux_by_territory_bo!$B$4:$O$240,2,FALSE)</f>
        <v>TUN</v>
      </c>
      <c r="C148" t="str">
        <f>VLOOKUP(A148,EEZ_carbon_flux_by_territory_bo!$C$4:$F$240,4,FALSE)</f>
        <v>NA</v>
      </c>
      <c r="D148">
        <f>SUMIF(EEZ_carbon_flux_by_territory_bo!B$4:B$240,A148,EEZ_carbon_flux_by_territory_bo!G$4:G$240)/10^12</f>
        <v>-0.48552335521000001</v>
      </c>
      <c r="E148">
        <f>SUMIF(EEZ_carbon_flux_by_territory_bo!B$4:B$240,A148,EEZ_carbon_flux_by_territory_bo!I$4:I$240)^0.5</f>
        <v>5.3259569629799993E-3</v>
      </c>
      <c r="F148">
        <f>SUMIF(EEZ_carbon_flux_by_territory_bo!B$4:B$240,A148,EEZ_carbon_flux_by_territory_bo!L$4:L$240)</f>
        <v>-1.3656327987455201</v>
      </c>
      <c r="G148">
        <f>SUMIF(EEZ_carbon_flux_by_territory_bo!B$4:B$240,A148,EEZ_carbon_flux_by_territory_bo!N$4:N$240)^0.5</f>
        <v>0.19009825280775286</v>
      </c>
      <c r="H148">
        <f>SUMIF(EEZ_carbon_flux_by_territory_bo!C$4:C$240,A148,EEZ_carbon_flux_by_territory_bo!G$4:G$240)/10^12</f>
        <v>-0.48552335521000001</v>
      </c>
      <c r="I148">
        <f>SUMIF(EEZ_carbon_flux_by_territory_bo!C$4:C$240,A148,EEZ_carbon_flux_by_territory_bo!I$4:I$240)^0.5</f>
        <v>5.3259569629799993E-3</v>
      </c>
      <c r="J148">
        <f>SUMIF(EEZ_carbon_flux_by_territory_bo!C$4:C$240,A148,EEZ_carbon_flux_by_territory_bo!L$4:L$240)</f>
        <v>-1.3656327987455201</v>
      </c>
      <c r="K148">
        <f>SUMIF(EEZ_carbon_flux_by_territory_bo!C$4:C$240,A148,EEZ_carbon_flux_by_territory_bo!N$4:N$240)^0.5</f>
        <v>0.19009825280775286</v>
      </c>
      <c r="L148">
        <f t="shared" si="30"/>
        <v>3.6137345720560321E-2</v>
      </c>
      <c r="M148">
        <f t="shared" si="31"/>
        <v>0</v>
      </c>
      <c r="N148">
        <f t="shared" si="32"/>
        <v>0</v>
      </c>
      <c r="O148">
        <f t="shared" si="33"/>
        <v>0</v>
      </c>
      <c r="AB148">
        <f t="shared" si="34"/>
        <v>1</v>
      </c>
      <c r="AC148">
        <f t="shared" si="35"/>
        <v>-1.3656327987455201</v>
      </c>
      <c r="AD148">
        <f t="shared" si="36"/>
        <v>3.2746395472764563E-4</v>
      </c>
      <c r="AE148">
        <f t="shared" si="37"/>
        <v>-0.56382792307043006</v>
      </c>
      <c r="AF148">
        <f t="shared" si="38"/>
        <v>8.9189547973549522E-4</v>
      </c>
      <c r="AG148">
        <f t="shared" si="39"/>
        <v>3.6137345720560321E-2</v>
      </c>
      <c r="AO148">
        <f t="shared" si="40"/>
        <v>2.8365817571515137E-5</v>
      </c>
      <c r="AQ148">
        <f t="shared" si="41"/>
        <v>0</v>
      </c>
      <c r="AS148">
        <f t="shared" si="42"/>
        <v>3.6137345720560321E-2</v>
      </c>
      <c r="AU148">
        <f t="shared" si="43"/>
        <v>0</v>
      </c>
      <c r="AV148">
        <f t="shared" si="44"/>
        <v>0</v>
      </c>
    </row>
    <row r="149" spans="1:48">
      <c r="A149" t="s">
        <v>556</v>
      </c>
      <c r="B149" t="str">
        <f>VLOOKUP(A149,EEZ_carbon_flux_by_territory_bo!$B$4:$O$240,2,FALSE)</f>
        <v>TUR</v>
      </c>
      <c r="C149" t="str">
        <f>VLOOKUP(A149,EEZ_carbon_flux_by_territory_bo!$C$4:$F$240,4,FALSE)</f>
        <v>NA</v>
      </c>
      <c r="D149">
        <f>SUMIF(EEZ_carbon_flux_by_territory_bo!B$4:B$240,A149,EEZ_carbon_flux_by_territory_bo!G$4:G$240)/10^12</f>
        <v>-1.4336776662199999</v>
      </c>
      <c r="E149">
        <f>SUMIF(EEZ_carbon_flux_by_territory_bo!B$4:B$240,A149,EEZ_carbon_flux_by_territory_bo!I$4:I$240)^0.5</f>
        <v>1.5599384594299999E-2</v>
      </c>
      <c r="F149">
        <f>SUMIF(EEZ_carbon_flux_by_territory_bo!B$4:B$240,A149,EEZ_carbon_flux_by_territory_bo!L$4:L$240)</f>
        <v>-1.5032285189599417</v>
      </c>
      <c r="G149">
        <f>SUMIF(EEZ_carbon_flux_by_territory_bo!B$4:B$240,A149,EEZ_carbon_flux_by_territory_bo!N$4:N$240)^0.5</f>
        <v>1.6963111138398986E-2</v>
      </c>
      <c r="H149">
        <f>SUMIF(EEZ_carbon_flux_by_territory_bo!C$4:C$240,A149,EEZ_carbon_flux_by_territory_bo!G$4:G$240)/10^12</f>
        <v>-1.4336776662199999</v>
      </c>
      <c r="I149">
        <f>SUMIF(EEZ_carbon_flux_by_territory_bo!C$4:C$240,A149,EEZ_carbon_flux_by_territory_bo!I$4:I$240)^0.5</f>
        <v>1.5599384594299999E-2</v>
      </c>
      <c r="J149">
        <f>SUMIF(EEZ_carbon_flux_by_territory_bo!C$4:C$240,A149,EEZ_carbon_flux_by_territory_bo!L$4:L$240)</f>
        <v>-1.5032285189599417</v>
      </c>
      <c r="K149">
        <f>SUMIF(EEZ_carbon_flux_by_territory_bo!C$4:C$240,A149,EEZ_carbon_flux_by_territory_bo!N$4:N$240)^0.5</f>
        <v>1.6963111138398986E-2</v>
      </c>
      <c r="L149">
        <f t="shared" si="30"/>
        <v>2.8774713949367576E-4</v>
      </c>
      <c r="M149">
        <f t="shared" si="31"/>
        <v>0</v>
      </c>
      <c r="N149">
        <f t="shared" si="32"/>
        <v>0</v>
      </c>
      <c r="O149">
        <f t="shared" si="33"/>
        <v>0</v>
      </c>
      <c r="AB149">
        <f t="shared" si="34"/>
        <v>1</v>
      </c>
      <c r="AC149">
        <f t="shared" si="35"/>
        <v>-1.5032285189599417</v>
      </c>
      <c r="AD149">
        <f t="shared" si="36"/>
        <v>3.6045791821212212E-4</v>
      </c>
      <c r="AE149">
        <f t="shared" si="37"/>
        <v>-0.62063697834732667</v>
      </c>
      <c r="AF149">
        <f t="shared" si="38"/>
        <v>9.8175931502337416E-4</v>
      </c>
      <c r="AG149">
        <f t="shared" si="39"/>
        <v>2.8774713949367576E-4</v>
      </c>
      <c r="AO149">
        <f t="shared" si="40"/>
        <v>2.4334079972088414E-4</v>
      </c>
      <c r="AQ149">
        <f t="shared" si="41"/>
        <v>0</v>
      </c>
      <c r="AS149">
        <f t="shared" si="42"/>
        <v>2.8774713949367576E-4</v>
      </c>
      <c r="AU149">
        <f t="shared" si="43"/>
        <v>0</v>
      </c>
      <c r="AV149">
        <f t="shared" si="44"/>
        <v>0</v>
      </c>
    </row>
    <row r="150" spans="1:48">
      <c r="A150" t="s">
        <v>576</v>
      </c>
      <c r="B150" t="str">
        <f>VLOOKUP(A150,EEZ_carbon_flux_by_territory_bo!$B$4:$O$240,2,FALSE)</f>
        <v>VUT</v>
      </c>
      <c r="C150" t="str">
        <f>VLOOKUP(A150,EEZ_carbon_flux_by_territory_bo!$C$4:$F$240,4,FALSE)</f>
        <v>NA</v>
      </c>
      <c r="D150">
        <f>SUMIF(EEZ_carbon_flux_by_territory_bo!B$4:B$240,A150,EEZ_carbon_flux_by_territory_bo!G$4:G$240)/10^12</f>
        <v>-54.399065521899999</v>
      </c>
      <c r="E150">
        <f>SUMIF(EEZ_carbon_flux_by_territory_bo!B$4:B$240,A150,EEZ_carbon_flux_by_territory_bo!I$4:I$240)^0.5</f>
        <v>3.5663410292699996E-2</v>
      </c>
      <c r="F150">
        <f>SUMIF(EEZ_carbon_flux_by_territory_bo!B$4:B$240,A150,EEZ_carbon_flux_by_territory_bo!L$4:L$240)</f>
        <v>-54.620513194230661</v>
      </c>
      <c r="G150">
        <f>SUMIF(EEZ_carbon_flux_by_territory_bo!B$4:B$240,A150,EEZ_carbon_flux_by_territory_bo!N$4:N$240)^0.5</f>
        <v>5.9238787908255659E-2</v>
      </c>
      <c r="H150">
        <f>SUMIF(EEZ_carbon_flux_by_territory_bo!C$4:C$240,A150,EEZ_carbon_flux_by_territory_bo!G$4:G$240)/10^12</f>
        <v>-54.399065521899999</v>
      </c>
      <c r="I150">
        <f>SUMIF(EEZ_carbon_flux_by_territory_bo!C$4:C$240,A150,EEZ_carbon_flux_by_territory_bo!I$4:I$240)^0.5</f>
        <v>3.5663410292699996E-2</v>
      </c>
      <c r="J150">
        <f>SUMIF(EEZ_carbon_flux_by_territory_bo!C$4:C$240,A150,EEZ_carbon_flux_by_territory_bo!L$4:L$240)</f>
        <v>-54.620513194230661</v>
      </c>
      <c r="K150">
        <f>SUMIF(EEZ_carbon_flux_by_territory_bo!C$4:C$240,A150,EEZ_carbon_flux_by_territory_bo!N$4:N$240)^0.5</f>
        <v>5.9238787908255659E-2</v>
      </c>
      <c r="L150">
        <f t="shared" si="30"/>
        <v>3.5092339928392969E-3</v>
      </c>
      <c r="M150">
        <f t="shared" si="31"/>
        <v>0</v>
      </c>
      <c r="N150">
        <f t="shared" si="32"/>
        <v>0</v>
      </c>
      <c r="O150">
        <f t="shared" si="33"/>
        <v>0</v>
      </c>
      <c r="AB150">
        <f t="shared" si="34"/>
        <v>1</v>
      </c>
      <c r="AC150">
        <f t="shared" si="35"/>
        <v>-54.620513194230661</v>
      </c>
      <c r="AD150">
        <f t="shared" si="36"/>
        <v>1.309740749948797E-2</v>
      </c>
      <c r="AE150">
        <f t="shared" si="37"/>
        <v>-22.551135663726036</v>
      </c>
      <c r="AF150">
        <f t="shared" si="38"/>
        <v>3.5672685119688081E-2</v>
      </c>
      <c r="AG150">
        <f t="shared" si="39"/>
        <v>3.5092339928392969E-3</v>
      </c>
      <c r="AO150">
        <f t="shared" si="40"/>
        <v>1.2718788337054601E-3</v>
      </c>
      <c r="AQ150">
        <f t="shared" si="41"/>
        <v>0</v>
      </c>
      <c r="AS150">
        <f t="shared" si="42"/>
        <v>3.5092339928392969E-3</v>
      </c>
      <c r="AU150">
        <f t="shared" si="43"/>
        <v>0</v>
      </c>
      <c r="AV150">
        <f t="shared" si="44"/>
        <v>0</v>
      </c>
    </row>
    <row r="151" spans="1:48">
      <c r="A151" t="s">
        <v>580</v>
      </c>
      <c r="B151" t="str">
        <f>VLOOKUP(A151,EEZ_carbon_flux_by_territory_bo!$B$4:$O$240,2,FALSE)</f>
        <v>VNM</v>
      </c>
      <c r="C151" t="str">
        <f>VLOOKUP(A151,EEZ_carbon_flux_by_territory_bo!$C$4:$F$240,4,FALSE)</f>
        <v>NA</v>
      </c>
      <c r="D151">
        <f>SUMIF(EEZ_carbon_flux_by_territory_bo!B$4:B$240,A151,EEZ_carbon_flux_by_territory_bo!G$4:G$240)/10^12</f>
        <v>-4.8325677862600003</v>
      </c>
      <c r="E151">
        <f>SUMIF(EEZ_carbon_flux_by_territory_bo!B$4:B$240,A151,EEZ_carbon_flux_by_territory_bo!I$4:I$240)^0.5</f>
        <v>2.13875477127E-2</v>
      </c>
      <c r="F151">
        <f>SUMIF(EEZ_carbon_flux_by_territory_bo!B$4:B$240,A151,EEZ_carbon_flux_by_territory_bo!L$4:L$240)</f>
        <v>-5.2126819587164146</v>
      </c>
      <c r="G151">
        <f>SUMIF(EEZ_carbon_flux_by_territory_bo!B$4:B$240,A151,EEZ_carbon_flux_by_territory_bo!N$4:N$240)^0.5</f>
        <v>5.3969144433146016E-2</v>
      </c>
      <c r="H151">
        <f>SUMIF(EEZ_carbon_flux_by_territory_bo!C$4:C$240,A151,EEZ_carbon_flux_by_territory_bo!G$4:G$240)/10^12</f>
        <v>-4.8325677862600003</v>
      </c>
      <c r="I151">
        <f>SUMIF(EEZ_carbon_flux_by_territory_bo!C$4:C$240,A151,EEZ_carbon_flux_by_territory_bo!I$4:I$240)^0.5</f>
        <v>2.13875477127E-2</v>
      </c>
      <c r="J151">
        <f>SUMIF(EEZ_carbon_flux_by_territory_bo!C$4:C$240,A151,EEZ_carbon_flux_by_territory_bo!L$4:L$240)</f>
        <v>-5.2126819587164146</v>
      </c>
      <c r="K151">
        <f>SUMIF(EEZ_carbon_flux_by_territory_bo!C$4:C$240,A151,EEZ_carbon_flux_by_territory_bo!N$4:N$240)^0.5</f>
        <v>5.3969144433146016E-2</v>
      </c>
      <c r="L151">
        <f t="shared" si="30"/>
        <v>2.9126685508457754E-3</v>
      </c>
      <c r="M151">
        <f t="shared" si="31"/>
        <v>0</v>
      </c>
      <c r="N151">
        <f t="shared" si="32"/>
        <v>0</v>
      </c>
      <c r="O151">
        <f t="shared" si="33"/>
        <v>0</v>
      </c>
      <c r="AB151">
        <f t="shared" si="34"/>
        <v>1</v>
      </c>
      <c r="AC151">
        <f t="shared" si="35"/>
        <v>-5.2126819587164146</v>
      </c>
      <c r="AD151">
        <f t="shared" si="36"/>
        <v>1.2499446780325997E-3</v>
      </c>
      <c r="AE151">
        <f t="shared" si="37"/>
        <v>-2.1521566010347839</v>
      </c>
      <c r="AF151">
        <f t="shared" si="38"/>
        <v>3.4044052548742941E-3</v>
      </c>
      <c r="AG151">
        <f t="shared" si="39"/>
        <v>2.9126685508457754E-3</v>
      </c>
      <c r="AO151">
        <f t="shared" si="40"/>
        <v>4.5742719716301898E-4</v>
      </c>
      <c r="AQ151">
        <f t="shared" si="41"/>
        <v>0</v>
      </c>
      <c r="AS151">
        <f t="shared" si="42"/>
        <v>2.9126685508457754E-3</v>
      </c>
      <c r="AU151">
        <f t="shared" si="43"/>
        <v>0</v>
      </c>
      <c r="AV151">
        <f t="shared" si="44"/>
        <v>0</v>
      </c>
    </row>
    <row r="152" spans="1:48">
      <c r="A152" t="s">
        <v>588</v>
      </c>
      <c r="B152" t="str">
        <f>VLOOKUP(A152,EEZ_carbon_flux_by_territory_bo!$B$4:$O$240,2,FALSE)</f>
        <v>YEM</v>
      </c>
      <c r="C152" t="str">
        <f>VLOOKUP(A152,EEZ_carbon_flux_by_territory_bo!$C$4:$F$240,4,FALSE)</f>
        <v>NA</v>
      </c>
      <c r="D152">
        <f>SUMIF(EEZ_carbon_flux_by_territory_bo!B$4:B$240,A152,EEZ_carbon_flux_by_territory_bo!G$4:G$240)/10^12</f>
        <v>113.467853428</v>
      </c>
      <c r="E152">
        <f>SUMIF(EEZ_carbon_flux_by_territory_bo!B$4:B$240,A152,EEZ_carbon_flux_by_territory_bo!I$4:I$240)^0.5</f>
        <v>0.12856101998200001</v>
      </c>
      <c r="F152">
        <f>SUMIF(EEZ_carbon_flux_by_territory_bo!B$4:B$240,A152,EEZ_carbon_flux_by_territory_bo!L$4:L$240)</f>
        <v>112.50055664908507</v>
      </c>
      <c r="G152">
        <f>SUMIF(EEZ_carbon_flux_by_territory_bo!B$4:B$240,A152,EEZ_carbon_flux_by_territory_bo!N$4:N$240)^0.5</f>
        <v>0.24490344990796226</v>
      </c>
      <c r="H152">
        <f>SUMIF(EEZ_carbon_flux_by_territory_bo!C$4:C$240,A152,EEZ_carbon_flux_by_territory_bo!G$4:G$240)/10^12</f>
        <v>113.467853428</v>
      </c>
      <c r="I152">
        <f>SUMIF(EEZ_carbon_flux_by_territory_bo!C$4:C$240,A152,EEZ_carbon_flux_by_territory_bo!I$4:I$240)^0.5</f>
        <v>0.12856101998200001</v>
      </c>
      <c r="J152">
        <f>SUMIF(EEZ_carbon_flux_by_territory_bo!C$4:C$240,A152,EEZ_carbon_flux_by_territory_bo!L$4:L$240)</f>
        <v>112.50055664908507</v>
      </c>
      <c r="K152">
        <f>SUMIF(EEZ_carbon_flux_by_territory_bo!C$4:C$240,A152,EEZ_carbon_flux_by_territory_bo!N$4:N$240)^0.5</f>
        <v>0.24490344990796226</v>
      </c>
      <c r="L152">
        <f t="shared" si="30"/>
        <v>5.9977699776821776E-2</v>
      </c>
      <c r="M152">
        <f t="shared" si="31"/>
        <v>0</v>
      </c>
      <c r="N152">
        <f t="shared" si="32"/>
        <v>0</v>
      </c>
      <c r="O152">
        <f t="shared" si="33"/>
        <v>0</v>
      </c>
      <c r="AB152">
        <f t="shared" si="34"/>
        <v>0</v>
      </c>
      <c r="AC152">
        <f t="shared" si="35"/>
        <v>0</v>
      </c>
      <c r="AD152">
        <f t="shared" si="36"/>
        <v>0</v>
      </c>
      <c r="AE152">
        <f t="shared" si="37"/>
        <v>0</v>
      </c>
      <c r="AF152">
        <f t="shared" si="38"/>
        <v>0</v>
      </c>
      <c r="AG152">
        <f t="shared" si="39"/>
        <v>0</v>
      </c>
      <c r="AO152">
        <f t="shared" si="40"/>
        <v>1.6527935858812206E-2</v>
      </c>
      <c r="AQ152">
        <f t="shared" si="41"/>
        <v>0</v>
      </c>
      <c r="AS152">
        <f t="shared" si="42"/>
        <v>5.9977699776821776E-2</v>
      </c>
      <c r="AU152">
        <f t="shared" si="43"/>
        <v>1</v>
      </c>
      <c r="AV152">
        <f t="shared" si="44"/>
        <v>5.9977699776821776E-2</v>
      </c>
    </row>
    <row r="153" spans="1:48">
      <c r="J153">
        <v>-986.64458298111992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9"/>
  <sheetViews>
    <sheetView workbookViewId="0">
      <selection activeCell="Q9" sqref="Q9"/>
    </sheetView>
  </sheetViews>
  <sheetFormatPr baseColWidth="10" defaultColWidth="9.140625" defaultRowHeight="15"/>
  <cols>
    <col min="8" max="8" width="12.7109375" customWidth="1"/>
    <col min="9" max="9" width="18.7109375" customWidth="1"/>
    <col min="10" max="10" width="18.140625" customWidth="1"/>
    <col min="11" max="11" width="12" bestFit="1" customWidth="1"/>
    <col min="12" max="12" width="12" customWidth="1"/>
    <col min="15" max="15" width="12" bestFit="1" customWidth="1"/>
    <col min="16" max="16" width="12" customWidth="1"/>
    <col min="17" max="17" width="12" bestFit="1" customWidth="1"/>
  </cols>
  <sheetData>
    <row r="1" spans="1:18" ht="75">
      <c r="B1" s="2" t="s">
        <v>605</v>
      </c>
      <c r="C1" s="2" t="s">
        <v>606</v>
      </c>
      <c r="D1" s="3" t="s">
        <v>607</v>
      </c>
      <c r="E1" s="3" t="s">
        <v>608</v>
      </c>
      <c r="F1" s="2" t="s">
        <v>609</v>
      </c>
      <c r="G1" s="2" t="s">
        <v>610</v>
      </c>
      <c r="H1" s="2" t="s">
        <v>611</v>
      </c>
      <c r="I1" s="2" t="s">
        <v>612</v>
      </c>
      <c r="J1" s="2" t="s">
        <v>613</v>
      </c>
      <c r="K1" s="4" t="s">
        <v>614</v>
      </c>
      <c r="L1" s="9" t="s">
        <v>662</v>
      </c>
      <c r="M1" s="4" t="s">
        <v>615</v>
      </c>
      <c r="N1" s="9" t="s">
        <v>664</v>
      </c>
      <c r="O1" s="4" t="s">
        <v>616</v>
      </c>
      <c r="P1" s="9" t="s">
        <v>666</v>
      </c>
      <c r="Q1" s="4" t="s">
        <v>617</v>
      </c>
      <c r="R1" s="4" t="s">
        <v>658</v>
      </c>
    </row>
    <row r="2" spans="1:18" ht="30">
      <c r="B2" s="5"/>
      <c r="C2" s="5"/>
      <c r="D2" s="6">
        <f>SUM(D4:D249)</f>
        <v>44</v>
      </c>
      <c r="E2" s="6">
        <f>SUM(E4:E249)</f>
        <v>31</v>
      </c>
      <c r="F2" s="5"/>
      <c r="G2" s="5"/>
      <c r="H2" s="5"/>
      <c r="I2" s="5"/>
      <c r="J2" s="5"/>
      <c r="K2" s="7" t="s">
        <v>618</v>
      </c>
      <c r="L2" s="7" t="s">
        <v>663</v>
      </c>
      <c r="M2" s="7" t="s">
        <v>619</v>
      </c>
      <c r="N2" s="7" t="s">
        <v>665</v>
      </c>
      <c r="O2" s="7" t="s">
        <v>620</v>
      </c>
      <c r="P2" s="7" t="s">
        <v>667</v>
      </c>
    </row>
    <row r="3" spans="1:18">
      <c r="B3" s="5"/>
      <c r="C3" s="5"/>
      <c r="D3" s="6"/>
      <c r="E3" s="6"/>
      <c r="F3" s="5"/>
      <c r="G3" s="5"/>
      <c r="H3" s="5"/>
      <c r="I3" s="5"/>
      <c r="J3" s="5"/>
      <c r="K3" s="7"/>
      <c r="L3" s="7"/>
      <c r="M3" s="7"/>
      <c r="N3" s="7"/>
      <c r="O3" s="7"/>
      <c r="P3" s="7"/>
      <c r="Q3">
        <f>SUBTOTAL(9,Q4:Q249)</f>
        <v>94.707836642672987</v>
      </c>
    </row>
    <row r="4" spans="1:18">
      <c r="A4">
        <v>0</v>
      </c>
      <c r="B4" t="s">
        <v>621</v>
      </c>
      <c r="G4">
        <v>127.13830994915</v>
      </c>
      <c r="H4">
        <v>763.31039649000002</v>
      </c>
      <c r="J4">
        <v>105.599763084</v>
      </c>
      <c r="K4">
        <f>H4*138/10^6</f>
        <v>0.10533683471562</v>
      </c>
      <c r="L4">
        <f>H4*38/10^6</f>
        <v>2.9005795066620002E-2</v>
      </c>
      <c r="M4">
        <f>I4*245/10^6</f>
        <v>0</v>
      </c>
      <c r="N4">
        <f>I4*26/10^6</f>
        <v>0</v>
      </c>
      <c r="O4">
        <f>J4*174/10^6</f>
        <v>1.8374358776616001E-2</v>
      </c>
      <c r="P4">
        <f>J4*23/10^6</f>
        <v>2.4287945509320003E-3</v>
      </c>
      <c r="Q4">
        <f>SUM(K4:O4)</f>
        <v>0.15271698855885599</v>
      </c>
      <c r="R4">
        <f>(L4^2+N4^2+P4^2)^0.5</f>
        <v>2.9107304760444486E-2</v>
      </c>
    </row>
    <row r="5" spans="1:18">
      <c r="A5">
        <v>1</v>
      </c>
      <c r="B5" t="s">
        <v>268</v>
      </c>
      <c r="C5" t="s">
        <v>11</v>
      </c>
      <c r="D5">
        <f>IF(C5="",0,1)</f>
        <v>1</v>
      </c>
      <c r="E5">
        <v>0</v>
      </c>
      <c r="F5" t="s">
        <v>463</v>
      </c>
      <c r="G5">
        <v>2.12017075264</v>
      </c>
      <c r="H5">
        <v>33.288886327999997</v>
      </c>
      <c r="J5">
        <v>0.99171774728999995</v>
      </c>
      <c r="K5">
        <f t="shared" ref="K5:K68" si="0">H5*138/10^6</f>
        <v>4.5938663132639992E-3</v>
      </c>
      <c r="L5">
        <f t="shared" ref="L5:L68" si="1">H5*38/10^6</f>
        <v>1.2649776804639998E-3</v>
      </c>
      <c r="M5">
        <f t="shared" ref="M5:M68" si="2">I5*245/10^6</f>
        <v>0</v>
      </c>
      <c r="N5">
        <f t="shared" ref="N5:N68" si="3">I5*26/10^6</f>
        <v>0</v>
      </c>
      <c r="O5">
        <f t="shared" ref="O5:O68" si="4">J5*174/10^6</f>
        <v>1.7255888802845999E-4</v>
      </c>
      <c r="P5">
        <f t="shared" ref="P5:P68" si="5">J5*23/10^6</f>
        <v>2.2809508187669996E-5</v>
      </c>
      <c r="Q5">
        <f t="shared" ref="Q5:Q68" si="6">SUM(K5:O5)</f>
        <v>6.0314028817564595E-3</v>
      </c>
      <c r="R5">
        <f t="shared" ref="R5:R68" si="7">(L5^2+N5^2+P5^2)^0.5</f>
        <v>1.2651833091437165E-3</v>
      </c>
    </row>
    <row r="6" spans="1:18">
      <c r="A6">
        <v>2</v>
      </c>
      <c r="B6" t="s">
        <v>255</v>
      </c>
      <c r="D6">
        <f>IF(C6="",0,1)</f>
        <v>0</v>
      </c>
      <c r="E6">
        <v>0</v>
      </c>
      <c r="F6" t="s">
        <v>255</v>
      </c>
      <c r="G6">
        <v>62.566713876800002</v>
      </c>
      <c r="K6">
        <f t="shared" si="0"/>
        <v>0</v>
      </c>
      <c r="L6">
        <f t="shared" si="1"/>
        <v>0</v>
      </c>
      <c r="M6">
        <f t="shared" si="2"/>
        <v>0</v>
      </c>
      <c r="N6">
        <f t="shared" si="3"/>
        <v>0</v>
      </c>
      <c r="O6">
        <f t="shared" si="4"/>
        <v>0</v>
      </c>
      <c r="P6">
        <f t="shared" si="5"/>
        <v>0</v>
      </c>
      <c r="Q6">
        <f t="shared" si="6"/>
        <v>0</v>
      </c>
      <c r="R6">
        <f t="shared" si="7"/>
        <v>0</v>
      </c>
    </row>
    <row r="7" spans="1:18">
      <c r="A7">
        <v>3</v>
      </c>
      <c r="B7" t="s">
        <v>261</v>
      </c>
      <c r="D7">
        <v>0</v>
      </c>
      <c r="E7">
        <v>0</v>
      </c>
      <c r="F7" t="s">
        <v>261</v>
      </c>
      <c r="G7">
        <v>144.50415617100001</v>
      </c>
      <c r="H7">
        <v>596.66949714899999</v>
      </c>
      <c r="J7">
        <v>295.69645183799997</v>
      </c>
      <c r="K7">
        <f t="shared" si="0"/>
        <v>8.2340390606561994E-2</v>
      </c>
      <c r="L7">
        <f t="shared" si="1"/>
        <v>2.2673440891662001E-2</v>
      </c>
      <c r="M7">
        <f t="shared" si="2"/>
        <v>0</v>
      </c>
      <c r="N7">
        <f t="shared" si="3"/>
        <v>0</v>
      </c>
      <c r="O7">
        <f t="shared" si="4"/>
        <v>5.1451182619811998E-2</v>
      </c>
      <c r="P7">
        <f t="shared" si="5"/>
        <v>6.8010183922739996E-3</v>
      </c>
      <c r="Q7">
        <f t="shared" si="6"/>
        <v>0.15646501411803598</v>
      </c>
      <c r="R7">
        <f t="shared" si="7"/>
        <v>2.3671475937079627E-2</v>
      </c>
    </row>
    <row r="8" spans="1:18">
      <c r="A8">
        <v>4</v>
      </c>
      <c r="B8" t="s">
        <v>262</v>
      </c>
      <c r="C8" t="s">
        <v>7</v>
      </c>
      <c r="D8">
        <v>1</v>
      </c>
      <c r="E8">
        <v>0</v>
      </c>
      <c r="F8" t="s">
        <v>568</v>
      </c>
      <c r="G8">
        <v>7.9657979012200002</v>
      </c>
      <c r="H8">
        <v>15.091716528999999</v>
      </c>
      <c r="J8">
        <v>4.5529377388699999E-2</v>
      </c>
      <c r="K8">
        <f t="shared" si="0"/>
        <v>2.0826568810019997E-3</v>
      </c>
      <c r="L8">
        <f t="shared" si="1"/>
        <v>5.7348522810199995E-4</v>
      </c>
      <c r="M8">
        <f t="shared" si="2"/>
        <v>0</v>
      </c>
      <c r="N8">
        <f t="shared" si="3"/>
        <v>0</v>
      </c>
      <c r="O8">
        <f t="shared" si="4"/>
        <v>7.9221116656337994E-6</v>
      </c>
      <c r="P8">
        <f t="shared" si="5"/>
        <v>1.0471756799400999E-6</v>
      </c>
      <c r="Q8">
        <f t="shared" si="6"/>
        <v>2.6640642207696333E-3</v>
      </c>
      <c r="R8">
        <f t="shared" si="7"/>
        <v>5.7348618416497852E-4</v>
      </c>
    </row>
    <row r="9" spans="1:18">
      <c r="A9">
        <v>5</v>
      </c>
      <c r="B9" t="s">
        <v>256</v>
      </c>
      <c r="D9">
        <v>0</v>
      </c>
      <c r="E9">
        <v>0</v>
      </c>
      <c r="F9" t="s">
        <v>256</v>
      </c>
      <c r="G9">
        <v>4.2791499767000003</v>
      </c>
      <c r="H9">
        <v>44.061977341999999</v>
      </c>
      <c r="I9">
        <v>46.620617748299999</v>
      </c>
      <c r="K9">
        <f t="shared" si="0"/>
        <v>6.0805528731959994E-3</v>
      </c>
      <c r="L9">
        <f t="shared" si="1"/>
        <v>1.674355138996E-3</v>
      </c>
      <c r="M9">
        <f t="shared" si="2"/>
        <v>1.14220513483335E-2</v>
      </c>
      <c r="N9">
        <f t="shared" si="3"/>
        <v>1.2121360614558E-3</v>
      </c>
      <c r="O9">
        <f t="shared" si="4"/>
        <v>0</v>
      </c>
      <c r="P9">
        <f t="shared" si="5"/>
        <v>0</v>
      </c>
      <c r="Q9">
        <f t="shared" si="6"/>
        <v>2.03890954219813E-2</v>
      </c>
      <c r="R9">
        <f t="shared" si="7"/>
        <v>2.0670604642738185E-3</v>
      </c>
    </row>
    <row r="10" spans="1:18">
      <c r="A10">
        <v>6</v>
      </c>
      <c r="B10" t="s">
        <v>260</v>
      </c>
      <c r="C10" t="s">
        <v>259</v>
      </c>
      <c r="D10">
        <v>0</v>
      </c>
      <c r="E10">
        <v>1</v>
      </c>
      <c r="F10" t="s">
        <v>598</v>
      </c>
      <c r="G10">
        <v>5.5585165020000001E-2</v>
      </c>
      <c r="K10">
        <f t="shared" si="0"/>
        <v>0</v>
      </c>
      <c r="L10">
        <f t="shared" si="1"/>
        <v>0</v>
      </c>
      <c r="M10">
        <f t="shared" si="2"/>
        <v>0</v>
      </c>
      <c r="N10">
        <f t="shared" si="3"/>
        <v>0</v>
      </c>
      <c r="O10">
        <f t="shared" si="4"/>
        <v>0</v>
      </c>
      <c r="P10">
        <f t="shared" si="5"/>
        <v>0</v>
      </c>
      <c r="Q10">
        <f t="shared" si="6"/>
        <v>0</v>
      </c>
      <c r="R10">
        <f t="shared" si="7"/>
        <v>0</v>
      </c>
    </row>
    <row r="11" spans="1:18">
      <c r="A11">
        <v>7</v>
      </c>
      <c r="B11" t="s">
        <v>622</v>
      </c>
      <c r="C11" t="s">
        <v>623</v>
      </c>
      <c r="D11">
        <v>1</v>
      </c>
      <c r="E11">
        <v>0</v>
      </c>
      <c r="F11" t="s">
        <v>463</v>
      </c>
      <c r="G11">
        <v>0.19129137867000001</v>
      </c>
      <c r="H11">
        <v>1.2959988661499999</v>
      </c>
      <c r="K11">
        <f t="shared" si="0"/>
        <v>1.7884784352870001E-4</v>
      </c>
      <c r="L11">
        <f t="shared" si="1"/>
        <v>4.9247956913699996E-5</v>
      </c>
      <c r="M11">
        <f t="shared" si="2"/>
        <v>0</v>
      </c>
      <c r="N11">
        <f t="shared" si="3"/>
        <v>0</v>
      </c>
      <c r="O11">
        <f t="shared" si="4"/>
        <v>0</v>
      </c>
      <c r="P11">
        <f t="shared" si="5"/>
        <v>0</v>
      </c>
      <c r="Q11">
        <f t="shared" si="6"/>
        <v>2.2809580044240002E-4</v>
      </c>
      <c r="R11">
        <f t="shared" si="7"/>
        <v>4.9247956913699996E-5</v>
      </c>
    </row>
    <row r="12" spans="1:18">
      <c r="A12">
        <v>8</v>
      </c>
      <c r="B12" t="s">
        <v>566</v>
      </c>
      <c r="D12">
        <v>0</v>
      </c>
      <c r="E12">
        <v>0</v>
      </c>
      <c r="F12" t="s">
        <v>566</v>
      </c>
      <c r="G12">
        <v>11.167410005000001</v>
      </c>
      <c r="H12">
        <v>4587.1307263199997</v>
      </c>
      <c r="I12">
        <v>47.974972668299998</v>
      </c>
      <c r="J12">
        <v>111.070768867</v>
      </c>
      <c r="K12">
        <f t="shared" si="0"/>
        <v>0.63302404023215986</v>
      </c>
      <c r="L12">
        <f t="shared" si="1"/>
        <v>0.17431096760015999</v>
      </c>
      <c r="M12">
        <f t="shared" si="2"/>
        <v>1.1753868303733499E-2</v>
      </c>
      <c r="N12">
        <f t="shared" si="3"/>
        <v>1.2473492893758E-3</v>
      </c>
      <c r="O12">
        <f t="shared" si="4"/>
        <v>1.9326313782858002E-2</v>
      </c>
      <c r="P12">
        <f t="shared" si="5"/>
        <v>2.5546276839409996E-3</v>
      </c>
      <c r="Q12">
        <f t="shared" si="6"/>
        <v>0.83966253920828704</v>
      </c>
      <c r="R12">
        <f t="shared" si="7"/>
        <v>0.17433414877343248</v>
      </c>
    </row>
    <row r="13" spans="1:18">
      <c r="A13">
        <v>9</v>
      </c>
      <c r="B13" t="s">
        <v>265</v>
      </c>
      <c r="D13">
        <v>0</v>
      </c>
      <c r="E13">
        <v>0</v>
      </c>
      <c r="F13" t="s">
        <v>265</v>
      </c>
      <c r="G13">
        <v>407.49328011799997</v>
      </c>
      <c r="I13">
        <v>1188.69965495</v>
      </c>
      <c r="K13">
        <f t="shared" si="0"/>
        <v>0</v>
      </c>
      <c r="L13">
        <f t="shared" si="1"/>
        <v>0</v>
      </c>
      <c r="M13">
        <f t="shared" si="2"/>
        <v>0.29123141546275</v>
      </c>
      <c r="N13">
        <f t="shared" si="3"/>
        <v>3.09061910287E-2</v>
      </c>
      <c r="O13">
        <f t="shared" si="4"/>
        <v>0</v>
      </c>
      <c r="P13">
        <f t="shared" si="5"/>
        <v>0</v>
      </c>
      <c r="Q13">
        <f t="shared" si="6"/>
        <v>0.32213760649145001</v>
      </c>
      <c r="R13">
        <f t="shared" si="7"/>
        <v>3.09061910287E-2</v>
      </c>
    </row>
    <row r="14" spans="1:18">
      <c r="A14">
        <v>10</v>
      </c>
      <c r="B14" t="s">
        <v>267</v>
      </c>
      <c r="D14">
        <v>0</v>
      </c>
      <c r="E14">
        <v>0</v>
      </c>
      <c r="F14" t="s">
        <v>267</v>
      </c>
      <c r="G14">
        <v>3.142290526</v>
      </c>
      <c r="K14">
        <f t="shared" si="0"/>
        <v>0</v>
      </c>
      <c r="L14">
        <f t="shared" si="1"/>
        <v>0</v>
      </c>
      <c r="M14">
        <f t="shared" si="2"/>
        <v>0</v>
      </c>
      <c r="N14">
        <f t="shared" si="3"/>
        <v>0</v>
      </c>
      <c r="O14">
        <f t="shared" si="4"/>
        <v>0</v>
      </c>
      <c r="P14">
        <f t="shared" si="5"/>
        <v>0</v>
      </c>
      <c r="Q14">
        <f t="shared" si="6"/>
        <v>0</v>
      </c>
      <c r="R14">
        <f t="shared" si="7"/>
        <v>0</v>
      </c>
    </row>
    <row r="15" spans="1:18">
      <c r="A15">
        <v>11</v>
      </c>
      <c r="B15" t="s">
        <v>258</v>
      </c>
      <c r="C15" t="s">
        <v>4</v>
      </c>
      <c r="D15">
        <v>1</v>
      </c>
      <c r="E15">
        <v>0</v>
      </c>
      <c r="F15" t="s">
        <v>572</v>
      </c>
      <c r="G15">
        <v>33.846340863499996</v>
      </c>
      <c r="H15">
        <v>463.80421037799999</v>
      </c>
      <c r="I15">
        <v>1.2434613316299999E-3</v>
      </c>
      <c r="K15">
        <f t="shared" si="0"/>
        <v>6.4004981032163996E-2</v>
      </c>
      <c r="L15">
        <f t="shared" si="1"/>
        <v>1.7624559994364002E-2</v>
      </c>
      <c r="M15">
        <f t="shared" si="2"/>
        <v>3.0464802624934999E-7</v>
      </c>
      <c r="N15">
        <f t="shared" si="3"/>
        <v>3.2329994622379994E-8</v>
      </c>
      <c r="O15">
        <f t="shared" si="4"/>
        <v>0</v>
      </c>
      <c r="P15">
        <f t="shared" si="5"/>
        <v>0</v>
      </c>
      <c r="Q15">
        <f t="shared" si="6"/>
        <v>8.1629878004548878E-2</v>
      </c>
      <c r="R15">
        <f t="shared" si="7"/>
        <v>1.7624559994393656E-2</v>
      </c>
    </row>
    <row r="16" spans="1:18">
      <c r="A16">
        <v>12</v>
      </c>
      <c r="B16" t="s">
        <v>263</v>
      </c>
      <c r="C16" t="s">
        <v>624</v>
      </c>
      <c r="D16">
        <v>0</v>
      </c>
      <c r="E16">
        <v>1</v>
      </c>
      <c r="F16" t="s">
        <v>598</v>
      </c>
      <c r="G16">
        <v>8590.9079402400002</v>
      </c>
      <c r="K16">
        <f t="shared" si="0"/>
        <v>0</v>
      </c>
      <c r="L16">
        <f t="shared" si="1"/>
        <v>0</v>
      </c>
      <c r="M16">
        <f t="shared" si="2"/>
        <v>0</v>
      </c>
      <c r="N16">
        <f t="shared" si="3"/>
        <v>0</v>
      </c>
      <c r="O16">
        <f t="shared" si="4"/>
        <v>0</v>
      </c>
      <c r="P16">
        <f t="shared" si="5"/>
        <v>0</v>
      </c>
      <c r="Q16">
        <f t="shared" si="6"/>
        <v>0</v>
      </c>
      <c r="R16">
        <f t="shared" si="7"/>
        <v>0</v>
      </c>
    </row>
    <row r="17" spans="1:18">
      <c r="A17">
        <v>13</v>
      </c>
      <c r="B17" t="s">
        <v>364</v>
      </c>
      <c r="C17" t="s">
        <v>363</v>
      </c>
      <c r="D17">
        <v>1</v>
      </c>
      <c r="E17">
        <v>0</v>
      </c>
      <c r="F17" t="s">
        <v>360</v>
      </c>
      <c r="G17">
        <v>243.613211366</v>
      </c>
      <c r="K17">
        <f t="shared" si="0"/>
        <v>0</v>
      </c>
      <c r="L17">
        <f t="shared" si="1"/>
        <v>0</v>
      </c>
      <c r="M17">
        <f t="shared" si="2"/>
        <v>0</v>
      </c>
      <c r="N17">
        <f t="shared" si="3"/>
        <v>0</v>
      </c>
      <c r="O17">
        <f t="shared" si="4"/>
        <v>0</v>
      </c>
      <c r="P17">
        <f t="shared" si="5"/>
        <v>0</v>
      </c>
      <c r="Q17">
        <f t="shared" si="6"/>
        <v>0</v>
      </c>
      <c r="R17">
        <f t="shared" si="7"/>
        <v>0</v>
      </c>
    </row>
    <row r="18" spans="1:18">
      <c r="A18">
        <v>14</v>
      </c>
      <c r="B18" t="s">
        <v>264</v>
      </c>
      <c r="C18" t="s">
        <v>9</v>
      </c>
      <c r="D18">
        <v>0</v>
      </c>
      <c r="E18">
        <v>1</v>
      </c>
      <c r="F18" t="s">
        <v>598</v>
      </c>
      <c r="G18">
        <v>9.2845841699600005</v>
      </c>
      <c r="H18">
        <v>251.01086205799999</v>
      </c>
      <c r="J18">
        <v>9.2480813690100003</v>
      </c>
      <c r="K18">
        <f t="shared" si="0"/>
        <v>3.4639498964003999E-2</v>
      </c>
      <c r="L18">
        <f t="shared" si="1"/>
        <v>9.5384127582040009E-3</v>
      </c>
      <c r="M18">
        <f t="shared" si="2"/>
        <v>0</v>
      </c>
      <c r="N18">
        <f t="shared" si="3"/>
        <v>0</v>
      </c>
      <c r="O18">
        <f t="shared" si="4"/>
        <v>1.6091661582077399E-3</v>
      </c>
      <c r="P18">
        <f t="shared" si="5"/>
        <v>2.1270587148723E-4</v>
      </c>
      <c r="Q18">
        <f t="shared" si="6"/>
        <v>4.5787077880415743E-2</v>
      </c>
      <c r="R18">
        <f t="shared" si="7"/>
        <v>9.540784125722266E-3</v>
      </c>
    </row>
    <row r="19" spans="1:18">
      <c r="A19">
        <v>15</v>
      </c>
      <c r="B19" t="s">
        <v>269</v>
      </c>
      <c r="F19" t="s">
        <v>269</v>
      </c>
      <c r="G19">
        <v>1404.6584832000001</v>
      </c>
      <c r="H19">
        <v>41185.655767199998</v>
      </c>
      <c r="I19">
        <v>13258.542315500001</v>
      </c>
      <c r="J19">
        <v>9513.1376055399996</v>
      </c>
      <c r="K19">
        <f t="shared" si="0"/>
        <v>5.6836204958735994</v>
      </c>
      <c r="L19">
        <f t="shared" si="1"/>
        <v>1.5650549191536001</v>
      </c>
      <c r="M19">
        <f t="shared" si="2"/>
        <v>3.2483428672975005</v>
      </c>
      <c r="N19">
        <f t="shared" si="3"/>
        <v>0.34472210020299998</v>
      </c>
      <c r="O19">
        <f t="shared" si="4"/>
        <v>1.65528594336396</v>
      </c>
      <c r="P19">
        <f t="shared" si="5"/>
        <v>0.21880216492742</v>
      </c>
      <c r="Q19">
        <f t="shared" si="6"/>
        <v>12.49702632589166</v>
      </c>
      <c r="R19">
        <f t="shared" si="7"/>
        <v>1.6174376691891945</v>
      </c>
    </row>
    <row r="20" spans="1:18">
      <c r="A20">
        <v>16</v>
      </c>
      <c r="B20" t="s">
        <v>271</v>
      </c>
      <c r="F20" t="s">
        <v>271</v>
      </c>
      <c r="G20">
        <v>10.039440689599999</v>
      </c>
      <c r="K20">
        <f t="shared" si="0"/>
        <v>0</v>
      </c>
      <c r="L20">
        <f t="shared" si="1"/>
        <v>0</v>
      </c>
      <c r="M20">
        <f t="shared" si="2"/>
        <v>0</v>
      </c>
      <c r="N20">
        <f t="shared" si="3"/>
        <v>0</v>
      </c>
      <c r="O20">
        <f t="shared" si="4"/>
        <v>0</v>
      </c>
      <c r="P20">
        <f t="shared" si="5"/>
        <v>0</v>
      </c>
      <c r="Q20">
        <f t="shared" si="6"/>
        <v>0</v>
      </c>
      <c r="R20">
        <f t="shared" si="7"/>
        <v>0</v>
      </c>
    </row>
    <row r="21" spans="1:18">
      <c r="A21">
        <v>17</v>
      </c>
      <c r="B21" t="s">
        <v>273</v>
      </c>
      <c r="F21" t="s">
        <v>273</v>
      </c>
      <c r="G21">
        <v>17.608330294000002</v>
      </c>
      <c r="K21">
        <f t="shared" si="0"/>
        <v>0</v>
      </c>
      <c r="L21">
        <f t="shared" si="1"/>
        <v>0</v>
      </c>
      <c r="M21">
        <f t="shared" si="2"/>
        <v>0</v>
      </c>
      <c r="N21">
        <f t="shared" si="3"/>
        <v>0</v>
      </c>
      <c r="O21">
        <f t="shared" si="4"/>
        <v>0</v>
      </c>
      <c r="P21">
        <f t="shared" si="5"/>
        <v>0</v>
      </c>
      <c r="Q21">
        <f t="shared" si="6"/>
        <v>0</v>
      </c>
      <c r="R21">
        <f t="shared" si="7"/>
        <v>0</v>
      </c>
    </row>
    <row r="22" spans="1:18">
      <c r="A22">
        <v>18</v>
      </c>
      <c r="B22" t="s">
        <v>305</v>
      </c>
      <c r="F22" t="s">
        <v>305</v>
      </c>
      <c r="G22">
        <v>2.2123870500799998</v>
      </c>
      <c r="K22">
        <f t="shared" si="0"/>
        <v>0</v>
      </c>
      <c r="L22">
        <f t="shared" si="1"/>
        <v>0</v>
      </c>
      <c r="M22">
        <f t="shared" si="2"/>
        <v>0</v>
      </c>
      <c r="N22">
        <f t="shared" si="3"/>
        <v>0</v>
      </c>
      <c r="O22">
        <f t="shared" si="4"/>
        <v>0</v>
      </c>
      <c r="P22">
        <f t="shared" si="5"/>
        <v>0</v>
      </c>
      <c r="Q22">
        <f t="shared" si="6"/>
        <v>0</v>
      </c>
      <c r="R22">
        <f t="shared" si="7"/>
        <v>0</v>
      </c>
    </row>
    <row r="23" spans="1:18">
      <c r="A23">
        <v>19</v>
      </c>
      <c r="B23" t="s">
        <v>281</v>
      </c>
      <c r="F23" t="s">
        <v>281</v>
      </c>
      <c r="G23">
        <v>4.3424412488800002</v>
      </c>
      <c r="I23">
        <v>3.6767600064699999</v>
      </c>
      <c r="K23">
        <f t="shared" si="0"/>
        <v>0</v>
      </c>
      <c r="L23">
        <f t="shared" si="1"/>
        <v>0</v>
      </c>
      <c r="M23">
        <f t="shared" si="2"/>
        <v>9.0080620158515003E-4</v>
      </c>
      <c r="N23">
        <f t="shared" si="3"/>
        <v>9.5595760168219992E-5</v>
      </c>
      <c r="O23">
        <f t="shared" si="4"/>
        <v>0</v>
      </c>
      <c r="P23">
        <f t="shared" si="5"/>
        <v>0</v>
      </c>
      <c r="Q23">
        <f t="shared" si="6"/>
        <v>9.9640196175336993E-4</v>
      </c>
      <c r="R23">
        <f t="shared" si="7"/>
        <v>9.5595760168219992E-5</v>
      </c>
    </row>
    <row r="24" spans="1:18">
      <c r="A24">
        <v>20</v>
      </c>
      <c r="B24" t="s">
        <v>283</v>
      </c>
      <c r="F24" t="s">
        <v>283</v>
      </c>
      <c r="G24">
        <v>12.023764592699999</v>
      </c>
      <c r="H24">
        <v>1363.9716864899999</v>
      </c>
      <c r="J24">
        <v>40.965091698099997</v>
      </c>
      <c r="K24">
        <f t="shared" si="0"/>
        <v>0.18822809273562</v>
      </c>
      <c r="L24">
        <f t="shared" si="1"/>
        <v>5.1830924086619996E-2</v>
      </c>
      <c r="M24">
        <f t="shared" si="2"/>
        <v>0</v>
      </c>
      <c r="N24">
        <f t="shared" si="3"/>
        <v>0</v>
      </c>
      <c r="O24">
        <f t="shared" si="4"/>
        <v>7.1279259554693991E-3</v>
      </c>
      <c r="P24">
        <f t="shared" si="5"/>
        <v>9.4219710905629999E-4</v>
      </c>
      <c r="Q24">
        <f t="shared" si="6"/>
        <v>0.24718694277770939</v>
      </c>
      <c r="R24">
        <f t="shared" si="7"/>
        <v>5.1839487141225452E-2</v>
      </c>
    </row>
    <row r="25" spans="1:18">
      <c r="A25">
        <v>21</v>
      </c>
      <c r="B25" t="s">
        <v>290</v>
      </c>
      <c r="C25" t="s">
        <v>625</v>
      </c>
      <c r="D25">
        <v>1</v>
      </c>
      <c r="E25">
        <v>0</v>
      </c>
      <c r="F25" t="s">
        <v>463</v>
      </c>
      <c r="G25">
        <v>1.92700660688</v>
      </c>
      <c r="H25">
        <v>3.2428306706900001</v>
      </c>
      <c r="J25">
        <v>2.1989325062099998</v>
      </c>
      <c r="K25">
        <f t="shared" si="0"/>
        <v>4.4751063255522004E-4</v>
      </c>
      <c r="L25">
        <f t="shared" si="1"/>
        <v>1.2322756548622E-4</v>
      </c>
      <c r="M25">
        <f t="shared" si="2"/>
        <v>0</v>
      </c>
      <c r="N25">
        <f t="shared" si="3"/>
        <v>0</v>
      </c>
      <c r="O25">
        <f t="shared" si="4"/>
        <v>3.8261425608054E-4</v>
      </c>
      <c r="P25">
        <f t="shared" si="5"/>
        <v>5.0575447642829992E-5</v>
      </c>
      <c r="Q25">
        <f t="shared" si="6"/>
        <v>9.5335245412198001E-4</v>
      </c>
      <c r="R25">
        <f t="shared" si="7"/>
        <v>1.3320251048660185E-4</v>
      </c>
    </row>
    <row r="26" spans="1:18">
      <c r="A26">
        <v>22</v>
      </c>
      <c r="B26" t="s">
        <v>303</v>
      </c>
      <c r="F26" t="s">
        <v>303</v>
      </c>
      <c r="G26">
        <v>22.6341542039</v>
      </c>
      <c r="K26">
        <f t="shared" si="0"/>
        <v>0</v>
      </c>
      <c r="L26">
        <f t="shared" si="1"/>
        <v>0</v>
      </c>
      <c r="M26">
        <f t="shared" si="2"/>
        <v>0</v>
      </c>
      <c r="N26">
        <f t="shared" si="3"/>
        <v>0</v>
      </c>
      <c r="O26">
        <f t="shared" si="4"/>
        <v>0</v>
      </c>
      <c r="P26">
        <f t="shared" si="5"/>
        <v>0</v>
      </c>
      <c r="Q26">
        <f t="shared" si="6"/>
        <v>0</v>
      </c>
      <c r="R26">
        <f t="shared" si="7"/>
        <v>0</v>
      </c>
    </row>
    <row r="27" spans="1:18">
      <c r="A27">
        <v>23</v>
      </c>
      <c r="B27" t="s">
        <v>277</v>
      </c>
      <c r="F27" t="s">
        <v>277</v>
      </c>
      <c r="G27">
        <v>19.646429486199999</v>
      </c>
      <c r="J27">
        <v>4417.7756953600001</v>
      </c>
      <c r="K27">
        <f t="shared" si="0"/>
        <v>0</v>
      </c>
      <c r="L27">
        <f t="shared" si="1"/>
        <v>0</v>
      </c>
      <c r="M27">
        <f t="shared" si="2"/>
        <v>0</v>
      </c>
      <c r="N27">
        <f t="shared" si="3"/>
        <v>0</v>
      </c>
      <c r="O27">
        <f t="shared" si="4"/>
        <v>0.76869297099264</v>
      </c>
      <c r="P27">
        <f t="shared" si="5"/>
        <v>0.10160884099327999</v>
      </c>
      <c r="Q27">
        <f t="shared" si="6"/>
        <v>0.76869297099264</v>
      </c>
      <c r="R27">
        <f t="shared" si="7"/>
        <v>0.10160884099327999</v>
      </c>
    </row>
    <row r="28" spans="1:18">
      <c r="A28">
        <v>24</v>
      </c>
      <c r="B28" t="s">
        <v>301</v>
      </c>
      <c r="F28" t="s">
        <v>301</v>
      </c>
      <c r="G28">
        <v>16.096746733300002</v>
      </c>
      <c r="I28">
        <v>0.31570565651600002</v>
      </c>
      <c r="K28">
        <f t="shared" si="0"/>
        <v>0</v>
      </c>
      <c r="L28">
        <f t="shared" si="1"/>
        <v>0</v>
      </c>
      <c r="M28">
        <f t="shared" si="2"/>
        <v>7.7347885846419998E-5</v>
      </c>
      <c r="N28">
        <f t="shared" si="3"/>
        <v>8.2083470694159993E-6</v>
      </c>
      <c r="O28">
        <f t="shared" si="4"/>
        <v>0</v>
      </c>
      <c r="P28">
        <f t="shared" si="5"/>
        <v>0</v>
      </c>
      <c r="Q28">
        <f t="shared" si="6"/>
        <v>8.5556232915835997E-5</v>
      </c>
      <c r="R28">
        <f t="shared" si="7"/>
        <v>8.2083470694159993E-6</v>
      </c>
    </row>
    <row r="29" spans="1:18">
      <c r="A29">
        <v>25</v>
      </c>
      <c r="B29" t="s">
        <v>276</v>
      </c>
      <c r="C29" t="s">
        <v>16</v>
      </c>
      <c r="D29">
        <v>0</v>
      </c>
      <c r="E29">
        <v>1</v>
      </c>
      <c r="F29" t="s">
        <v>598</v>
      </c>
      <c r="G29">
        <v>0.74893718480000004</v>
      </c>
      <c r="H29">
        <v>537.97139587300001</v>
      </c>
      <c r="J29">
        <v>0.84913172195800002</v>
      </c>
      <c r="K29">
        <f t="shared" si="0"/>
        <v>7.4240052630474007E-2</v>
      </c>
      <c r="L29">
        <f t="shared" si="1"/>
        <v>2.0442913043174003E-2</v>
      </c>
      <c r="M29">
        <f t="shared" si="2"/>
        <v>0</v>
      </c>
      <c r="N29">
        <f t="shared" si="3"/>
        <v>0</v>
      </c>
      <c r="O29">
        <f t="shared" si="4"/>
        <v>1.47748919620692E-4</v>
      </c>
      <c r="P29">
        <f t="shared" si="5"/>
        <v>1.9530029605033998E-5</v>
      </c>
      <c r="Q29">
        <f t="shared" si="6"/>
        <v>9.4830714593268695E-2</v>
      </c>
      <c r="R29">
        <f t="shared" si="7"/>
        <v>2.0442922372127477E-2</v>
      </c>
    </row>
    <row r="30" spans="1:18">
      <c r="A30">
        <v>26</v>
      </c>
      <c r="B30" t="s">
        <v>275</v>
      </c>
      <c r="F30" t="s">
        <v>275</v>
      </c>
      <c r="G30">
        <v>54.534554381600003</v>
      </c>
      <c r="H30">
        <v>2266.5802883900001</v>
      </c>
      <c r="J30">
        <v>809.88406853200001</v>
      </c>
      <c r="K30">
        <f t="shared" si="0"/>
        <v>0.31278807979782003</v>
      </c>
      <c r="L30">
        <f t="shared" si="1"/>
        <v>8.6130050958820009E-2</v>
      </c>
      <c r="M30">
        <f t="shared" si="2"/>
        <v>0</v>
      </c>
      <c r="N30">
        <f t="shared" si="3"/>
        <v>0</v>
      </c>
      <c r="O30">
        <f t="shared" si="4"/>
        <v>0.140919827924568</v>
      </c>
      <c r="P30">
        <f t="shared" si="5"/>
        <v>1.8627333576235999E-2</v>
      </c>
      <c r="Q30">
        <f t="shared" si="6"/>
        <v>0.5398379586812081</v>
      </c>
      <c r="R30">
        <f t="shared" si="7"/>
        <v>8.8121298414908192E-2</v>
      </c>
    </row>
    <row r="31" spans="1:18">
      <c r="A31">
        <v>27</v>
      </c>
      <c r="B31" t="s">
        <v>291</v>
      </c>
      <c r="F31" t="s">
        <v>291</v>
      </c>
      <c r="G31">
        <v>5.8003712260700002</v>
      </c>
      <c r="K31">
        <f t="shared" si="0"/>
        <v>0</v>
      </c>
      <c r="L31">
        <f t="shared" si="1"/>
        <v>0</v>
      </c>
      <c r="M31">
        <f t="shared" si="2"/>
        <v>0</v>
      </c>
      <c r="N31">
        <f t="shared" si="3"/>
        <v>0</v>
      </c>
      <c r="O31">
        <f t="shared" si="4"/>
        <v>0</v>
      </c>
      <c r="P31">
        <f t="shared" si="5"/>
        <v>0</v>
      </c>
      <c r="Q31">
        <f t="shared" si="6"/>
        <v>0</v>
      </c>
      <c r="R31">
        <f t="shared" si="7"/>
        <v>0</v>
      </c>
    </row>
    <row r="32" spans="1:18">
      <c r="A32">
        <v>28</v>
      </c>
      <c r="B32" t="s">
        <v>280</v>
      </c>
      <c r="F32" t="s">
        <v>280</v>
      </c>
      <c r="G32">
        <v>28.157809438299999</v>
      </c>
      <c r="K32">
        <f t="shared" si="0"/>
        <v>0</v>
      </c>
      <c r="L32">
        <f t="shared" si="1"/>
        <v>0</v>
      </c>
      <c r="M32">
        <f t="shared" si="2"/>
        <v>0</v>
      </c>
      <c r="N32">
        <f t="shared" si="3"/>
        <v>0</v>
      </c>
      <c r="O32">
        <f t="shared" si="4"/>
        <v>0</v>
      </c>
      <c r="P32">
        <f t="shared" si="5"/>
        <v>0</v>
      </c>
      <c r="Q32">
        <f t="shared" si="6"/>
        <v>0</v>
      </c>
      <c r="R32">
        <f t="shared" si="7"/>
        <v>0</v>
      </c>
    </row>
    <row r="33" spans="1:18">
      <c r="A33">
        <v>29</v>
      </c>
      <c r="B33" t="s">
        <v>282</v>
      </c>
      <c r="F33" t="s">
        <v>282</v>
      </c>
      <c r="G33">
        <v>4.9346302280699996</v>
      </c>
      <c r="H33">
        <v>4928.6730825000004</v>
      </c>
      <c r="J33">
        <v>569.29463395200003</v>
      </c>
      <c r="K33">
        <f t="shared" si="0"/>
        <v>0.68015688538500008</v>
      </c>
      <c r="L33">
        <f t="shared" si="1"/>
        <v>0.18728957713500002</v>
      </c>
      <c r="M33">
        <f t="shared" si="2"/>
        <v>0</v>
      </c>
      <c r="N33">
        <f t="shared" si="3"/>
        <v>0</v>
      </c>
      <c r="O33">
        <f t="shared" si="4"/>
        <v>9.9057266307648009E-2</v>
      </c>
      <c r="P33">
        <f t="shared" si="5"/>
        <v>1.3093776580896001E-2</v>
      </c>
      <c r="Q33">
        <f t="shared" si="6"/>
        <v>0.96650372882764812</v>
      </c>
      <c r="R33">
        <f t="shared" si="7"/>
        <v>0.18774672484109423</v>
      </c>
    </row>
    <row r="34" spans="1:18">
      <c r="A34">
        <v>30</v>
      </c>
      <c r="B34" t="s">
        <v>284</v>
      </c>
      <c r="C34" t="s">
        <v>23</v>
      </c>
      <c r="D34">
        <v>1</v>
      </c>
      <c r="E34">
        <v>0</v>
      </c>
      <c r="F34" t="s">
        <v>568</v>
      </c>
      <c r="G34">
        <v>43.160312141499993</v>
      </c>
      <c r="J34">
        <v>0.101174658928</v>
      </c>
      <c r="K34">
        <f t="shared" si="0"/>
        <v>0</v>
      </c>
      <c r="L34">
        <f t="shared" si="1"/>
        <v>0</v>
      </c>
      <c r="M34">
        <f t="shared" si="2"/>
        <v>0</v>
      </c>
      <c r="N34">
        <f t="shared" si="3"/>
        <v>0</v>
      </c>
      <c r="O34">
        <f t="shared" si="4"/>
        <v>1.7604390653472E-5</v>
      </c>
      <c r="P34">
        <f t="shared" si="5"/>
        <v>2.327017155344E-6</v>
      </c>
      <c r="Q34">
        <f t="shared" si="6"/>
        <v>1.7604390653472E-5</v>
      </c>
      <c r="R34">
        <f t="shared" si="7"/>
        <v>2.327017155344E-6</v>
      </c>
    </row>
    <row r="35" spans="1:18">
      <c r="A35">
        <v>31</v>
      </c>
      <c r="B35" t="s">
        <v>288</v>
      </c>
      <c r="F35" t="s">
        <v>288</v>
      </c>
      <c r="G35">
        <v>92.190105311799996</v>
      </c>
      <c r="K35">
        <f t="shared" si="0"/>
        <v>0</v>
      </c>
      <c r="L35">
        <f t="shared" si="1"/>
        <v>0</v>
      </c>
      <c r="M35">
        <f t="shared" si="2"/>
        <v>0</v>
      </c>
      <c r="N35">
        <f t="shared" si="3"/>
        <v>0</v>
      </c>
      <c r="O35">
        <f t="shared" si="4"/>
        <v>0</v>
      </c>
      <c r="P35">
        <f t="shared" si="5"/>
        <v>0</v>
      </c>
      <c r="Q35">
        <f t="shared" si="6"/>
        <v>0</v>
      </c>
      <c r="R35">
        <f t="shared" si="7"/>
        <v>0</v>
      </c>
    </row>
    <row r="36" spans="1:18">
      <c r="A36">
        <v>32</v>
      </c>
      <c r="B36" t="s">
        <v>296</v>
      </c>
      <c r="F36" t="s">
        <v>296</v>
      </c>
      <c r="G36">
        <v>1017.22467647</v>
      </c>
      <c r="H36">
        <v>429.34390221000001</v>
      </c>
      <c r="I36">
        <v>59.8651067415</v>
      </c>
      <c r="J36">
        <v>10587.5180542</v>
      </c>
      <c r="K36">
        <f t="shared" si="0"/>
        <v>5.924945850498E-2</v>
      </c>
      <c r="L36">
        <f t="shared" si="1"/>
        <v>1.6315068283980001E-2</v>
      </c>
      <c r="M36">
        <f t="shared" si="2"/>
        <v>1.4666951151667499E-2</v>
      </c>
      <c r="N36">
        <f t="shared" si="3"/>
        <v>1.5564927752789999E-3</v>
      </c>
      <c r="O36">
        <f t="shared" si="4"/>
        <v>1.8422281414308002</v>
      </c>
      <c r="P36">
        <f t="shared" si="5"/>
        <v>0.24351291524659999</v>
      </c>
      <c r="Q36">
        <f t="shared" si="6"/>
        <v>1.9340161121467068</v>
      </c>
      <c r="R36">
        <f t="shared" si="7"/>
        <v>0.24406381135835811</v>
      </c>
    </row>
    <row r="37" spans="1:18">
      <c r="A37">
        <v>33</v>
      </c>
      <c r="B37" t="s">
        <v>278</v>
      </c>
      <c r="C37" t="s">
        <v>18</v>
      </c>
      <c r="D37">
        <v>1</v>
      </c>
      <c r="E37">
        <v>0</v>
      </c>
      <c r="F37" t="s">
        <v>568</v>
      </c>
      <c r="G37">
        <v>15.383380135499999</v>
      </c>
      <c r="H37">
        <v>90.168509364399995</v>
      </c>
      <c r="J37">
        <v>0.34926570234400001</v>
      </c>
      <c r="K37">
        <f t="shared" si="0"/>
        <v>1.24432542922872E-2</v>
      </c>
      <c r="L37">
        <f t="shared" si="1"/>
        <v>3.4264033558471995E-3</v>
      </c>
      <c r="M37">
        <f t="shared" si="2"/>
        <v>0</v>
      </c>
      <c r="N37">
        <f t="shared" si="3"/>
        <v>0</v>
      </c>
      <c r="O37">
        <f t="shared" si="4"/>
        <v>6.0772232207855998E-5</v>
      </c>
      <c r="P37">
        <f t="shared" si="5"/>
        <v>8.0331111539119999E-6</v>
      </c>
      <c r="Q37">
        <f t="shared" si="6"/>
        <v>1.5930429880342257E-2</v>
      </c>
      <c r="R37">
        <f t="shared" si="7"/>
        <v>3.426412772541534E-3</v>
      </c>
    </row>
    <row r="38" spans="1:18">
      <c r="A38">
        <v>34</v>
      </c>
      <c r="B38" t="s">
        <v>300</v>
      </c>
      <c r="F38" t="s">
        <v>300</v>
      </c>
      <c r="G38">
        <v>2.5579016537900001</v>
      </c>
      <c r="J38">
        <v>109.414756219</v>
      </c>
      <c r="K38">
        <f t="shared" si="0"/>
        <v>0</v>
      </c>
      <c r="L38">
        <f t="shared" si="1"/>
        <v>0</v>
      </c>
      <c r="M38">
        <f t="shared" si="2"/>
        <v>0</v>
      </c>
      <c r="N38">
        <f t="shared" si="3"/>
        <v>0</v>
      </c>
      <c r="O38">
        <f t="shared" si="4"/>
        <v>1.9038167582105997E-2</v>
      </c>
      <c r="P38">
        <f t="shared" si="5"/>
        <v>2.516539393037E-3</v>
      </c>
      <c r="Q38">
        <f t="shared" si="6"/>
        <v>1.9038167582105997E-2</v>
      </c>
      <c r="R38">
        <f t="shared" si="7"/>
        <v>2.516539393037E-3</v>
      </c>
    </row>
    <row r="39" spans="1:18">
      <c r="A39">
        <v>35</v>
      </c>
      <c r="B39" t="s">
        <v>286</v>
      </c>
      <c r="F39" t="s">
        <v>286</v>
      </c>
      <c r="G39">
        <v>3.6355587107799998</v>
      </c>
      <c r="K39">
        <f t="shared" si="0"/>
        <v>0</v>
      </c>
      <c r="L39">
        <f t="shared" si="1"/>
        <v>0</v>
      </c>
      <c r="M39">
        <f t="shared" si="2"/>
        <v>0</v>
      </c>
      <c r="N39">
        <f t="shared" si="3"/>
        <v>0</v>
      </c>
      <c r="O39">
        <f t="shared" si="4"/>
        <v>0</v>
      </c>
      <c r="P39">
        <f t="shared" si="5"/>
        <v>0</v>
      </c>
      <c r="Q39">
        <f t="shared" si="6"/>
        <v>0</v>
      </c>
      <c r="R39">
        <f t="shared" si="7"/>
        <v>0</v>
      </c>
    </row>
    <row r="40" spans="1:18">
      <c r="A40">
        <v>36</v>
      </c>
      <c r="B40" t="s">
        <v>295</v>
      </c>
      <c r="C40" t="s">
        <v>294</v>
      </c>
      <c r="D40">
        <v>0</v>
      </c>
      <c r="E40">
        <v>1</v>
      </c>
      <c r="F40" t="s">
        <v>598</v>
      </c>
      <c r="G40">
        <v>61.160341241499999</v>
      </c>
      <c r="K40">
        <f t="shared" si="0"/>
        <v>0</v>
      </c>
      <c r="L40">
        <f t="shared" si="1"/>
        <v>0</v>
      </c>
      <c r="M40">
        <f t="shared" si="2"/>
        <v>0</v>
      </c>
      <c r="N40">
        <f t="shared" si="3"/>
        <v>0</v>
      </c>
      <c r="O40">
        <f t="shared" si="4"/>
        <v>0</v>
      </c>
      <c r="P40">
        <f t="shared" si="5"/>
        <v>0</v>
      </c>
      <c r="Q40">
        <f t="shared" si="6"/>
        <v>0</v>
      </c>
      <c r="R40">
        <f t="shared" si="7"/>
        <v>0</v>
      </c>
    </row>
    <row r="41" spans="1:18">
      <c r="A41">
        <v>37</v>
      </c>
      <c r="B41" t="s">
        <v>293</v>
      </c>
      <c r="F41" t="s">
        <v>293</v>
      </c>
      <c r="G41">
        <v>50.677520686800001</v>
      </c>
      <c r="K41">
        <f t="shared" si="0"/>
        <v>0</v>
      </c>
      <c r="L41">
        <f t="shared" si="1"/>
        <v>0</v>
      </c>
      <c r="M41">
        <f t="shared" si="2"/>
        <v>0</v>
      </c>
      <c r="N41">
        <f t="shared" si="3"/>
        <v>0</v>
      </c>
      <c r="O41">
        <f t="shared" si="4"/>
        <v>0</v>
      </c>
      <c r="P41">
        <f t="shared" si="5"/>
        <v>0</v>
      </c>
      <c r="Q41">
        <f t="shared" si="6"/>
        <v>0</v>
      </c>
      <c r="R41">
        <f t="shared" si="7"/>
        <v>0</v>
      </c>
    </row>
    <row r="42" spans="1:18">
      <c r="A42">
        <v>38</v>
      </c>
      <c r="B42" t="s">
        <v>313</v>
      </c>
      <c r="F42" t="s">
        <v>313</v>
      </c>
      <c r="G42">
        <v>50.602142179200001</v>
      </c>
      <c r="K42">
        <f t="shared" si="0"/>
        <v>0</v>
      </c>
      <c r="L42">
        <f t="shared" si="1"/>
        <v>0</v>
      </c>
      <c r="M42">
        <f t="shared" si="2"/>
        <v>0</v>
      </c>
      <c r="N42">
        <f t="shared" si="3"/>
        <v>0</v>
      </c>
      <c r="O42">
        <f t="shared" si="4"/>
        <v>0</v>
      </c>
      <c r="P42">
        <f t="shared" si="5"/>
        <v>0</v>
      </c>
      <c r="Q42">
        <f t="shared" si="6"/>
        <v>0</v>
      </c>
      <c r="R42">
        <f t="shared" si="7"/>
        <v>0</v>
      </c>
    </row>
    <row r="43" spans="1:18">
      <c r="A43">
        <v>39</v>
      </c>
      <c r="B43" t="s">
        <v>309</v>
      </c>
      <c r="F43" t="s">
        <v>309</v>
      </c>
      <c r="G43">
        <v>2991.8716836899998</v>
      </c>
      <c r="H43">
        <v>337.71327378900003</v>
      </c>
      <c r="I43">
        <v>1111.6118637320001</v>
      </c>
      <c r="K43">
        <f t="shared" si="0"/>
        <v>4.6604431782882004E-2</v>
      </c>
      <c r="L43">
        <f t="shared" si="1"/>
        <v>1.2833104403982E-2</v>
      </c>
      <c r="M43">
        <f t="shared" si="2"/>
        <v>0.27234490661434002</v>
      </c>
      <c r="N43">
        <f t="shared" si="3"/>
        <v>2.8901908457032E-2</v>
      </c>
      <c r="O43">
        <f t="shared" si="4"/>
        <v>0</v>
      </c>
      <c r="P43">
        <f t="shared" si="5"/>
        <v>0</v>
      </c>
      <c r="Q43">
        <f t="shared" si="6"/>
        <v>0.360684351258236</v>
      </c>
      <c r="R43">
        <f t="shared" si="7"/>
        <v>3.1622917023926805E-2</v>
      </c>
    </row>
    <row r="44" spans="1:18">
      <c r="A44">
        <v>40</v>
      </c>
      <c r="B44" t="s">
        <v>320</v>
      </c>
      <c r="C44" t="s">
        <v>626</v>
      </c>
      <c r="D44">
        <v>1</v>
      </c>
      <c r="E44">
        <v>0</v>
      </c>
      <c r="F44" t="s">
        <v>269</v>
      </c>
      <c r="G44">
        <v>38.809306600399999</v>
      </c>
      <c r="H44">
        <v>216.50493801600001</v>
      </c>
      <c r="K44">
        <f t="shared" si="0"/>
        <v>2.9877681446208001E-2</v>
      </c>
      <c r="L44">
        <f t="shared" si="1"/>
        <v>8.227187644608001E-3</v>
      </c>
      <c r="M44">
        <f t="shared" si="2"/>
        <v>0</v>
      </c>
      <c r="N44">
        <f t="shared" si="3"/>
        <v>0</v>
      </c>
      <c r="O44">
        <f t="shared" si="4"/>
        <v>0</v>
      </c>
      <c r="P44">
        <f t="shared" si="5"/>
        <v>0</v>
      </c>
      <c r="Q44">
        <f t="shared" si="6"/>
        <v>3.8104869090816E-2</v>
      </c>
      <c r="R44">
        <f t="shared" si="7"/>
        <v>8.227187644608001E-3</v>
      </c>
    </row>
    <row r="45" spans="1:18">
      <c r="A45">
        <v>41</v>
      </c>
      <c r="B45" t="s">
        <v>540</v>
      </c>
      <c r="F45" t="s">
        <v>540</v>
      </c>
      <c r="G45">
        <v>4.8892766122400007</v>
      </c>
      <c r="K45">
        <f t="shared" si="0"/>
        <v>0</v>
      </c>
      <c r="L45">
        <f t="shared" si="1"/>
        <v>0</v>
      </c>
      <c r="M45">
        <f t="shared" si="2"/>
        <v>0</v>
      </c>
      <c r="N45">
        <f t="shared" si="3"/>
        <v>0</v>
      </c>
      <c r="O45">
        <f t="shared" si="4"/>
        <v>0</v>
      </c>
      <c r="P45">
        <f t="shared" si="5"/>
        <v>0</v>
      </c>
      <c r="Q45">
        <f t="shared" si="6"/>
        <v>0</v>
      </c>
      <c r="R45">
        <f t="shared" si="7"/>
        <v>0</v>
      </c>
    </row>
    <row r="46" spans="1:18">
      <c r="A46">
        <v>42</v>
      </c>
      <c r="B46" t="s">
        <v>316</v>
      </c>
      <c r="F46" t="s">
        <v>316</v>
      </c>
      <c r="G46">
        <v>455.76271250100001</v>
      </c>
      <c r="I46">
        <v>9.2434118924799993</v>
      </c>
      <c r="K46">
        <f t="shared" si="0"/>
        <v>0</v>
      </c>
      <c r="L46">
        <f t="shared" si="1"/>
        <v>0</v>
      </c>
      <c r="M46">
        <f t="shared" si="2"/>
        <v>2.2646359136575997E-3</v>
      </c>
      <c r="N46">
        <f t="shared" si="3"/>
        <v>2.4032870920447999E-4</v>
      </c>
      <c r="O46">
        <f t="shared" si="4"/>
        <v>0</v>
      </c>
      <c r="P46">
        <f t="shared" si="5"/>
        <v>0</v>
      </c>
      <c r="Q46">
        <f t="shared" si="6"/>
        <v>2.5049646228620798E-3</v>
      </c>
      <c r="R46">
        <f t="shared" si="7"/>
        <v>2.4032870920447999E-4</v>
      </c>
    </row>
    <row r="47" spans="1:18">
      <c r="A47">
        <v>43</v>
      </c>
      <c r="B47" t="s">
        <v>317</v>
      </c>
      <c r="F47" t="s">
        <v>317</v>
      </c>
      <c r="G47">
        <v>1032.59298586</v>
      </c>
      <c r="H47">
        <v>7621.9885475000001</v>
      </c>
      <c r="I47">
        <v>5446.4108353199999</v>
      </c>
      <c r="J47">
        <v>179.56372080099999</v>
      </c>
      <c r="K47">
        <f t="shared" si="0"/>
        <v>1.051834419555</v>
      </c>
      <c r="L47">
        <f t="shared" si="1"/>
        <v>0.28963556480500002</v>
      </c>
      <c r="M47">
        <f t="shared" si="2"/>
        <v>1.3343706546534</v>
      </c>
      <c r="N47">
        <f t="shared" si="3"/>
        <v>0.14160668171832</v>
      </c>
      <c r="O47">
        <f t="shared" si="4"/>
        <v>3.1244087419373998E-2</v>
      </c>
      <c r="P47">
        <f t="shared" si="5"/>
        <v>4.1299655784229998E-3</v>
      </c>
      <c r="Q47">
        <f t="shared" si="6"/>
        <v>2.8486914081510939</v>
      </c>
      <c r="R47">
        <f t="shared" si="7"/>
        <v>0.32242560277196336</v>
      </c>
    </row>
    <row r="48" spans="1:18">
      <c r="A48">
        <v>44</v>
      </c>
      <c r="B48" t="s">
        <v>338</v>
      </c>
      <c r="F48" t="s">
        <v>338</v>
      </c>
      <c r="G48">
        <v>40.548047608099999</v>
      </c>
      <c r="J48">
        <v>43.141546566499997</v>
      </c>
      <c r="K48">
        <f t="shared" si="0"/>
        <v>0</v>
      </c>
      <c r="L48">
        <f t="shared" si="1"/>
        <v>0</v>
      </c>
      <c r="M48">
        <f t="shared" si="2"/>
        <v>0</v>
      </c>
      <c r="N48">
        <f t="shared" si="3"/>
        <v>0</v>
      </c>
      <c r="O48">
        <f t="shared" si="4"/>
        <v>7.5066291025709993E-3</v>
      </c>
      <c r="P48">
        <f t="shared" si="5"/>
        <v>9.9225557102949999E-4</v>
      </c>
      <c r="Q48">
        <f t="shared" si="6"/>
        <v>7.5066291025709993E-3</v>
      </c>
      <c r="R48">
        <f t="shared" si="7"/>
        <v>9.9225557102949999E-4</v>
      </c>
    </row>
    <row r="49" spans="1:18">
      <c r="A49">
        <v>45</v>
      </c>
      <c r="B49" t="s">
        <v>308</v>
      </c>
      <c r="F49" t="s">
        <v>308</v>
      </c>
      <c r="G49">
        <v>39.146612581900001</v>
      </c>
      <c r="J49">
        <v>2147.5873253599998</v>
      </c>
      <c r="K49">
        <f t="shared" si="0"/>
        <v>0</v>
      </c>
      <c r="L49">
        <f t="shared" si="1"/>
        <v>0</v>
      </c>
      <c r="M49">
        <f t="shared" si="2"/>
        <v>0</v>
      </c>
      <c r="N49">
        <f t="shared" si="3"/>
        <v>0</v>
      </c>
      <c r="O49">
        <f t="shared" si="4"/>
        <v>0.37368019461263996</v>
      </c>
      <c r="P49">
        <f t="shared" si="5"/>
        <v>4.9394508483279996E-2</v>
      </c>
      <c r="Q49">
        <f t="shared" si="6"/>
        <v>0.37368019461263996</v>
      </c>
      <c r="R49">
        <f t="shared" si="7"/>
        <v>4.9394508483279996E-2</v>
      </c>
    </row>
    <row r="50" spans="1:18">
      <c r="A50">
        <v>46</v>
      </c>
      <c r="B50" t="s">
        <v>325</v>
      </c>
      <c r="F50" t="s">
        <v>325</v>
      </c>
      <c r="G50">
        <v>190.91862999099999</v>
      </c>
      <c r="J50">
        <v>225.240502937</v>
      </c>
      <c r="K50">
        <f t="shared" si="0"/>
        <v>0</v>
      </c>
      <c r="L50">
        <f t="shared" si="1"/>
        <v>0</v>
      </c>
      <c r="M50">
        <f t="shared" si="2"/>
        <v>0</v>
      </c>
      <c r="N50">
        <f t="shared" si="3"/>
        <v>0</v>
      </c>
      <c r="O50">
        <f t="shared" si="4"/>
        <v>3.9191847511038005E-2</v>
      </c>
      <c r="P50">
        <f t="shared" si="5"/>
        <v>5.1805315675510005E-3</v>
      </c>
      <c r="Q50">
        <f t="shared" si="6"/>
        <v>3.9191847511038005E-2</v>
      </c>
      <c r="R50">
        <f t="shared" si="7"/>
        <v>5.1805315675510005E-3</v>
      </c>
    </row>
    <row r="51" spans="1:18">
      <c r="A51">
        <v>47</v>
      </c>
      <c r="B51" t="s">
        <v>327</v>
      </c>
      <c r="F51" t="s">
        <v>327</v>
      </c>
      <c r="G51">
        <v>31.203374482800001</v>
      </c>
      <c r="K51">
        <f t="shared" si="0"/>
        <v>0</v>
      </c>
      <c r="L51">
        <f t="shared" si="1"/>
        <v>0</v>
      </c>
      <c r="M51">
        <f t="shared" si="2"/>
        <v>0</v>
      </c>
      <c r="N51">
        <f t="shared" si="3"/>
        <v>0</v>
      </c>
      <c r="O51">
        <f t="shared" si="4"/>
        <v>0</v>
      </c>
      <c r="P51">
        <f t="shared" si="5"/>
        <v>0</v>
      </c>
      <c r="Q51">
        <f t="shared" si="6"/>
        <v>0</v>
      </c>
      <c r="R51">
        <f t="shared" si="7"/>
        <v>0</v>
      </c>
    </row>
    <row r="52" spans="1:18">
      <c r="A52">
        <v>48</v>
      </c>
      <c r="B52" t="s">
        <v>328</v>
      </c>
      <c r="C52" t="s">
        <v>50</v>
      </c>
      <c r="D52">
        <v>0</v>
      </c>
      <c r="E52">
        <v>1</v>
      </c>
      <c r="F52" t="s">
        <v>598</v>
      </c>
      <c r="G52">
        <v>165.41003850600001</v>
      </c>
      <c r="K52">
        <f t="shared" si="0"/>
        <v>0</v>
      </c>
      <c r="L52">
        <f t="shared" si="1"/>
        <v>0</v>
      </c>
      <c r="M52">
        <f t="shared" si="2"/>
        <v>0</v>
      </c>
      <c r="N52">
        <f t="shared" si="3"/>
        <v>0</v>
      </c>
      <c r="O52">
        <f t="shared" si="4"/>
        <v>0</v>
      </c>
      <c r="P52">
        <f t="shared" si="5"/>
        <v>0</v>
      </c>
      <c r="Q52">
        <f t="shared" si="6"/>
        <v>0</v>
      </c>
      <c r="R52">
        <f t="shared" si="7"/>
        <v>0</v>
      </c>
    </row>
    <row r="53" spans="1:18">
      <c r="A53">
        <v>49</v>
      </c>
      <c r="B53" t="s">
        <v>321</v>
      </c>
      <c r="F53" t="s">
        <v>321</v>
      </c>
      <c r="G53">
        <v>152.56519399699999</v>
      </c>
      <c r="H53">
        <v>433.518208082</v>
      </c>
      <c r="J53">
        <v>2134.6917518800001</v>
      </c>
      <c r="K53">
        <f t="shared" si="0"/>
        <v>5.9825512715315998E-2</v>
      </c>
      <c r="L53">
        <f t="shared" si="1"/>
        <v>1.6473691907116002E-2</v>
      </c>
      <c r="M53">
        <f t="shared" si="2"/>
        <v>0</v>
      </c>
      <c r="N53">
        <f t="shared" si="3"/>
        <v>0</v>
      </c>
      <c r="O53">
        <f t="shared" si="4"/>
        <v>0.37143636482712006</v>
      </c>
      <c r="P53">
        <f t="shared" si="5"/>
        <v>4.9097910293239996E-2</v>
      </c>
      <c r="Q53">
        <f t="shared" si="6"/>
        <v>0.44773556944955206</v>
      </c>
      <c r="R53">
        <f t="shared" si="7"/>
        <v>5.178790708470097E-2</v>
      </c>
    </row>
    <row r="54" spans="1:18">
      <c r="A54">
        <v>50</v>
      </c>
      <c r="B54" t="s">
        <v>323</v>
      </c>
      <c r="F54" t="s">
        <v>323</v>
      </c>
      <c r="G54">
        <v>13.780434439</v>
      </c>
      <c r="H54">
        <v>1272.90678658</v>
      </c>
      <c r="J54">
        <v>1.0873751596800001</v>
      </c>
      <c r="K54">
        <f t="shared" si="0"/>
        <v>0.17566113654804</v>
      </c>
      <c r="L54">
        <f t="shared" si="1"/>
        <v>4.8370457890039999E-2</v>
      </c>
      <c r="M54">
        <f t="shared" si="2"/>
        <v>0</v>
      </c>
      <c r="N54">
        <f t="shared" si="3"/>
        <v>0</v>
      </c>
      <c r="O54">
        <f t="shared" si="4"/>
        <v>1.8920327778432003E-4</v>
      </c>
      <c r="P54">
        <f t="shared" si="5"/>
        <v>2.5009628672640002E-5</v>
      </c>
      <c r="Q54">
        <f t="shared" si="6"/>
        <v>0.22422079771586431</v>
      </c>
      <c r="R54">
        <f t="shared" si="7"/>
        <v>4.8370464355571977E-2</v>
      </c>
    </row>
    <row r="55" spans="1:18">
      <c r="A55">
        <v>51</v>
      </c>
      <c r="B55" t="s">
        <v>627</v>
      </c>
      <c r="C55" t="s">
        <v>41</v>
      </c>
      <c r="D55">
        <v>1</v>
      </c>
      <c r="E55">
        <v>0</v>
      </c>
      <c r="F55" t="s">
        <v>360</v>
      </c>
      <c r="G55">
        <v>35.611467360399999</v>
      </c>
      <c r="K55">
        <f t="shared" si="0"/>
        <v>0</v>
      </c>
      <c r="L55">
        <f t="shared" si="1"/>
        <v>0</v>
      </c>
      <c r="M55">
        <f t="shared" si="2"/>
        <v>0</v>
      </c>
      <c r="N55">
        <f t="shared" si="3"/>
        <v>0</v>
      </c>
      <c r="O55">
        <f t="shared" si="4"/>
        <v>0</v>
      </c>
      <c r="P55">
        <f t="shared" si="5"/>
        <v>0</v>
      </c>
      <c r="Q55">
        <f t="shared" si="6"/>
        <v>0</v>
      </c>
      <c r="R55">
        <f t="shared" si="7"/>
        <v>0</v>
      </c>
    </row>
    <row r="56" spans="1:18">
      <c r="A56">
        <v>52</v>
      </c>
      <c r="B56" t="s">
        <v>306</v>
      </c>
      <c r="F56" t="s">
        <v>306</v>
      </c>
      <c r="G56">
        <v>67.683344284399993</v>
      </c>
      <c r="K56">
        <f t="shared" si="0"/>
        <v>0</v>
      </c>
      <c r="L56">
        <f t="shared" si="1"/>
        <v>0</v>
      </c>
      <c r="M56">
        <f t="shared" si="2"/>
        <v>0</v>
      </c>
      <c r="N56">
        <f t="shared" si="3"/>
        <v>0</v>
      </c>
      <c r="O56">
        <f t="shared" si="4"/>
        <v>0</v>
      </c>
      <c r="P56">
        <f t="shared" si="5"/>
        <v>0</v>
      </c>
      <c r="Q56">
        <f t="shared" si="6"/>
        <v>0</v>
      </c>
      <c r="R56">
        <f t="shared" si="7"/>
        <v>0</v>
      </c>
    </row>
    <row r="57" spans="1:18">
      <c r="A57">
        <v>53</v>
      </c>
      <c r="B57" t="s">
        <v>329</v>
      </c>
      <c r="F57" t="s">
        <v>329</v>
      </c>
      <c r="G57">
        <v>51.0450890587</v>
      </c>
      <c r="J57">
        <v>390.34801071700002</v>
      </c>
      <c r="K57">
        <f t="shared" si="0"/>
        <v>0</v>
      </c>
      <c r="L57">
        <f t="shared" si="1"/>
        <v>0</v>
      </c>
      <c r="M57">
        <f t="shared" si="2"/>
        <v>0</v>
      </c>
      <c r="N57">
        <f t="shared" si="3"/>
        <v>0</v>
      </c>
      <c r="O57">
        <f t="shared" si="4"/>
        <v>6.792055386475801E-2</v>
      </c>
      <c r="P57">
        <f t="shared" si="5"/>
        <v>8.9780042464910007E-3</v>
      </c>
      <c r="Q57">
        <f t="shared" si="6"/>
        <v>6.792055386475801E-2</v>
      </c>
      <c r="R57">
        <f t="shared" si="7"/>
        <v>8.9780042464910007E-3</v>
      </c>
    </row>
    <row r="58" spans="1:18">
      <c r="A58">
        <v>54</v>
      </c>
      <c r="B58" t="s">
        <v>331</v>
      </c>
      <c r="F58" t="s">
        <v>331</v>
      </c>
      <c r="G58">
        <v>41.467323434299999</v>
      </c>
      <c r="H58">
        <v>13950.1294812</v>
      </c>
      <c r="J58">
        <v>4282.0678046700004</v>
      </c>
      <c r="K58">
        <f t="shared" si="0"/>
        <v>1.9251178684055998</v>
      </c>
      <c r="L58">
        <f t="shared" si="1"/>
        <v>0.53010492028559997</v>
      </c>
      <c r="M58">
        <f t="shared" si="2"/>
        <v>0</v>
      </c>
      <c r="N58">
        <f t="shared" si="3"/>
        <v>0</v>
      </c>
      <c r="O58">
        <f t="shared" si="4"/>
        <v>0.74507979801258006</v>
      </c>
      <c r="P58">
        <f t="shared" si="5"/>
        <v>9.8487559507410019E-2</v>
      </c>
      <c r="Q58">
        <f t="shared" si="6"/>
        <v>3.20030258670378</v>
      </c>
      <c r="R58">
        <f t="shared" si="7"/>
        <v>0.5391762475190538</v>
      </c>
    </row>
    <row r="59" spans="1:18">
      <c r="A59">
        <v>55</v>
      </c>
      <c r="B59" t="s">
        <v>333</v>
      </c>
      <c r="C59" t="s">
        <v>628</v>
      </c>
      <c r="D59">
        <v>1</v>
      </c>
      <c r="F59" t="s">
        <v>463</v>
      </c>
      <c r="G59">
        <v>2.5757303832799998</v>
      </c>
      <c r="J59">
        <v>0.76780001519899999</v>
      </c>
      <c r="K59">
        <f t="shared" si="0"/>
        <v>0</v>
      </c>
      <c r="L59">
        <f t="shared" si="1"/>
        <v>0</v>
      </c>
      <c r="M59">
        <f t="shared" si="2"/>
        <v>0</v>
      </c>
      <c r="N59">
        <f t="shared" si="3"/>
        <v>0</v>
      </c>
      <c r="O59">
        <f t="shared" si="4"/>
        <v>1.3359720264462602E-4</v>
      </c>
      <c r="P59">
        <f t="shared" si="5"/>
        <v>1.7659400349576998E-5</v>
      </c>
      <c r="Q59">
        <f t="shared" si="6"/>
        <v>1.3359720264462602E-4</v>
      </c>
      <c r="R59">
        <f t="shared" si="7"/>
        <v>1.7659400349576998E-5</v>
      </c>
    </row>
    <row r="60" spans="1:18">
      <c r="A60">
        <v>56</v>
      </c>
      <c r="B60" t="s">
        <v>318</v>
      </c>
      <c r="C60" t="s">
        <v>629</v>
      </c>
      <c r="D60">
        <v>1</v>
      </c>
      <c r="F60" t="s">
        <v>269</v>
      </c>
      <c r="G60">
        <v>27.173268780299999</v>
      </c>
      <c r="H60">
        <v>159.46431271700001</v>
      </c>
      <c r="K60">
        <f t="shared" si="0"/>
        <v>2.2006075154946E-2</v>
      </c>
      <c r="L60">
        <f t="shared" si="1"/>
        <v>6.0596438832460006E-3</v>
      </c>
      <c r="M60">
        <f t="shared" si="2"/>
        <v>0</v>
      </c>
      <c r="N60">
        <f t="shared" si="3"/>
        <v>0</v>
      </c>
      <c r="O60">
        <f t="shared" si="4"/>
        <v>0</v>
      </c>
      <c r="P60">
        <f t="shared" si="5"/>
        <v>0</v>
      </c>
      <c r="Q60">
        <f t="shared" si="6"/>
        <v>2.8065719038192001E-2</v>
      </c>
      <c r="R60">
        <f t="shared" si="7"/>
        <v>6.0596438832460006E-3</v>
      </c>
    </row>
    <row r="61" spans="1:18">
      <c r="A61">
        <v>57</v>
      </c>
      <c r="B61" t="s">
        <v>311</v>
      </c>
      <c r="C61" t="s">
        <v>34</v>
      </c>
      <c r="D61">
        <v>1</v>
      </c>
      <c r="F61" t="s">
        <v>568</v>
      </c>
      <c r="G61">
        <v>10.253208282999999</v>
      </c>
      <c r="H61">
        <v>45.218848214200001</v>
      </c>
      <c r="J61">
        <v>75.867280278899997</v>
      </c>
      <c r="K61">
        <f t="shared" si="0"/>
        <v>6.2402010535596002E-3</v>
      </c>
      <c r="L61">
        <f t="shared" si="1"/>
        <v>1.7183162321396E-3</v>
      </c>
      <c r="M61">
        <f t="shared" si="2"/>
        <v>0</v>
      </c>
      <c r="N61">
        <f t="shared" si="3"/>
        <v>0</v>
      </c>
      <c r="O61">
        <f t="shared" si="4"/>
        <v>1.3200906768528598E-2</v>
      </c>
      <c r="P61">
        <f t="shared" si="5"/>
        <v>1.7449474464146999E-3</v>
      </c>
      <c r="Q61">
        <f t="shared" si="6"/>
        <v>2.1159424054227799E-2</v>
      </c>
      <c r="R61">
        <f t="shared" si="7"/>
        <v>2.4489696332097737E-3</v>
      </c>
    </row>
    <row r="62" spans="1:18">
      <c r="A62">
        <v>58</v>
      </c>
      <c r="B62" t="s">
        <v>334</v>
      </c>
      <c r="F62" t="s">
        <v>334</v>
      </c>
      <c r="G62">
        <v>10.543309365500001</v>
      </c>
      <c r="H62">
        <v>70.039329505500007</v>
      </c>
      <c r="I62">
        <v>19.613687905700001</v>
      </c>
      <c r="K62">
        <f t="shared" si="0"/>
        <v>9.6654274717590007E-3</v>
      </c>
      <c r="L62">
        <f t="shared" si="1"/>
        <v>2.6614945212089999E-3</v>
      </c>
      <c r="M62">
        <f t="shared" si="2"/>
        <v>4.8053535368965004E-3</v>
      </c>
      <c r="N62">
        <f t="shared" si="3"/>
        <v>5.0995588554819996E-4</v>
      </c>
      <c r="O62">
        <f t="shared" si="4"/>
        <v>0</v>
      </c>
      <c r="P62">
        <f t="shared" si="5"/>
        <v>0</v>
      </c>
      <c r="Q62">
        <f t="shared" si="6"/>
        <v>1.7642231415412702E-2</v>
      </c>
      <c r="R62">
        <f t="shared" si="7"/>
        <v>2.7099092404785021E-3</v>
      </c>
    </row>
    <row r="63" spans="1:18">
      <c r="A63">
        <v>59</v>
      </c>
      <c r="B63" t="s">
        <v>336</v>
      </c>
      <c r="F63" t="s">
        <v>336</v>
      </c>
      <c r="G63">
        <v>9.8242095157900007</v>
      </c>
      <c r="K63">
        <f t="shared" si="0"/>
        <v>0</v>
      </c>
      <c r="L63">
        <f t="shared" si="1"/>
        <v>0</v>
      </c>
      <c r="M63">
        <f t="shared" si="2"/>
        <v>0</v>
      </c>
      <c r="N63">
        <f t="shared" si="3"/>
        <v>0</v>
      </c>
      <c r="O63">
        <f t="shared" si="4"/>
        <v>0</v>
      </c>
      <c r="P63">
        <f t="shared" si="5"/>
        <v>0</v>
      </c>
      <c r="Q63">
        <f t="shared" si="6"/>
        <v>0</v>
      </c>
      <c r="R63">
        <f t="shared" si="7"/>
        <v>0</v>
      </c>
    </row>
    <row r="64" spans="1:18">
      <c r="A64">
        <v>60</v>
      </c>
      <c r="B64" t="s">
        <v>368</v>
      </c>
      <c r="F64" t="s">
        <v>368</v>
      </c>
      <c r="G64">
        <v>53.7912596229</v>
      </c>
      <c r="H64">
        <v>315.402606343</v>
      </c>
      <c r="I64">
        <v>203.075190824</v>
      </c>
      <c r="K64">
        <f t="shared" si="0"/>
        <v>4.3525559675334002E-2</v>
      </c>
      <c r="L64">
        <f t="shared" si="1"/>
        <v>1.1985299041034E-2</v>
      </c>
      <c r="M64">
        <f t="shared" si="2"/>
        <v>4.9753421751880002E-2</v>
      </c>
      <c r="N64">
        <f t="shared" si="3"/>
        <v>5.2799549614240002E-3</v>
      </c>
      <c r="O64">
        <f t="shared" si="4"/>
        <v>0</v>
      </c>
      <c r="P64">
        <f t="shared" si="5"/>
        <v>0</v>
      </c>
      <c r="Q64">
        <f t="shared" si="6"/>
        <v>0.11054423542967201</v>
      </c>
      <c r="R64">
        <f t="shared" si="7"/>
        <v>1.3096767444590152E-2</v>
      </c>
    </row>
    <row r="65" spans="1:18">
      <c r="A65">
        <v>61</v>
      </c>
      <c r="B65" t="s">
        <v>340</v>
      </c>
      <c r="F65" t="s">
        <v>340</v>
      </c>
      <c r="G65">
        <v>2.3599392036800002</v>
      </c>
      <c r="J65">
        <v>5.5148405403799998</v>
      </c>
      <c r="K65">
        <f t="shared" si="0"/>
        <v>0</v>
      </c>
      <c r="L65">
        <f t="shared" si="1"/>
        <v>0</v>
      </c>
      <c r="M65">
        <f t="shared" si="2"/>
        <v>0</v>
      </c>
      <c r="N65">
        <f t="shared" si="3"/>
        <v>0</v>
      </c>
      <c r="O65">
        <f t="shared" si="4"/>
        <v>9.5958225402611997E-4</v>
      </c>
      <c r="P65">
        <f t="shared" si="5"/>
        <v>1.2684133242874001E-4</v>
      </c>
      <c r="Q65">
        <f t="shared" si="6"/>
        <v>9.5958225402611997E-4</v>
      </c>
      <c r="R65">
        <f t="shared" si="7"/>
        <v>1.2684133242874001E-4</v>
      </c>
    </row>
    <row r="66" spans="1:18">
      <c r="A66">
        <v>62</v>
      </c>
      <c r="B66" t="s">
        <v>341</v>
      </c>
      <c r="C66" t="s">
        <v>60</v>
      </c>
      <c r="D66">
        <v>1</v>
      </c>
      <c r="E66">
        <v>0</v>
      </c>
      <c r="F66" t="s">
        <v>568</v>
      </c>
      <c r="G66">
        <v>2.4718095939100002</v>
      </c>
      <c r="H66">
        <v>516.90265009899997</v>
      </c>
      <c r="K66">
        <f t="shared" si="0"/>
        <v>7.1332565713662005E-2</v>
      </c>
      <c r="L66">
        <f t="shared" si="1"/>
        <v>1.9642300703761998E-2</v>
      </c>
      <c r="M66">
        <f t="shared" si="2"/>
        <v>0</v>
      </c>
      <c r="N66">
        <f t="shared" si="3"/>
        <v>0</v>
      </c>
      <c r="O66">
        <f t="shared" si="4"/>
        <v>0</v>
      </c>
      <c r="P66">
        <f t="shared" si="5"/>
        <v>0</v>
      </c>
      <c r="Q66">
        <f t="shared" si="6"/>
        <v>9.0974866417424E-2</v>
      </c>
      <c r="R66">
        <f t="shared" si="7"/>
        <v>1.9642300703761998E-2</v>
      </c>
    </row>
    <row r="67" spans="1:18">
      <c r="A67">
        <v>63</v>
      </c>
      <c r="B67" t="s">
        <v>339</v>
      </c>
      <c r="F67" t="s">
        <v>339</v>
      </c>
      <c r="G67">
        <v>21.0651041745</v>
      </c>
      <c r="H67">
        <v>1178.8395450600001</v>
      </c>
      <c r="I67">
        <v>303.56531561899999</v>
      </c>
      <c r="K67">
        <f t="shared" si="0"/>
        <v>0.16267985721828002</v>
      </c>
      <c r="L67">
        <f t="shared" si="1"/>
        <v>4.4795902712280004E-2</v>
      </c>
      <c r="M67">
        <f t="shared" si="2"/>
        <v>7.4373502326655003E-2</v>
      </c>
      <c r="N67">
        <f t="shared" si="3"/>
        <v>7.8926982060939996E-3</v>
      </c>
      <c r="O67">
        <f t="shared" si="4"/>
        <v>0</v>
      </c>
      <c r="P67">
        <f t="shared" si="5"/>
        <v>0</v>
      </c>
      <c r="Q67">
        <f t="shared" si="6"/>
        <v>0.28974196046330902</v>
      </c>
      <c r="R67">
        <f t="shared" si="7"/>
        <v>4.5485905341990658E-2</v>
      </c>
    </row>
    <row r="68" spans="1:18">
      <c r="A68">
        <v>64</v>
      </c>
      <c r="B68" t="s">
        <v>343</v>
      </c>
      <c r="F68" t="s">
        <v>343</v>
      </c>
      <c r="G68">
        <v>27.143793460099999</v>
      </c>
      <c r="H68">
        <v>348.56921297100001</v>
      </c>
      <c r="J68">
        <v>179.678818396</v>
      </c>
      <c r="K68">
        <f t="shared" si="0"/>
        <v>4.8102551389998E-2</v>
      </c>
      <c r="L68">
        <f t="shared" si="1"/>
        <v>1.3245630092898E-2</v>
      </c>
      <c r="M68">
        <f t="shared" si="2"/>
        <v>0</v>
      </c>
      <c r="N68">
        <f t="shared" si="3"/>
        <v>0</v>
      </c>
      <c r="O68">
        <f t="shared" si="4"/>
        <v>3.1264114400904E-2</v>
      </c>
      <c r="P68">
        <f t="shared" si="5"/>
        <v>4.1326128231080001E-3</v>
      </c>
      <c r="Q68">
        <f t="shared" si="6"/>
        <v>9.2612295883800003E-2</v>
      </c>
      <c r="R68">
        <f t="shared" si="7"/>
        <v>1.3875345231870872E-2</v>
      </c>
    </row>
    <row r="69" spans="1:18">
      <c r="A69">
        <v>65</v>
      </c>
      <c r="B69" t="s">
        <v>257</v>
      </c>
      <c r="F69" t="s">
        <v>257</v>
      </c>
      <c r="G69">
        <v>226.60563431</v>
      </c>
      <c r="H69">
        <v>40.561626706399998</v>
      </c>
      <c r="K69">
        <f t="shared" ref="K69:K132" si="8">H69*138/10^6</f>
        <v>5.5975044854831993E-3</v>
      </c>
      <c r="L69">
        <f t="shared" ref="L69:L132" si="9">H69*38/10^6</f>
        <v>1.5413418148432E-3</v>
      </c>
      <c r="M69">
        <f t="shared" ref="M69:M132" si="10">I69*245/10^6</f>
        <v>0</v>
      </c>
      <c r="N69">
        <f t="shared" ref="N69:N132" si="11">I69*26/10^6</f>
        <v>0</v>
      </c>
      <c r="O69">
        <f t="shared" ref="O69:O132" si="12">J69*174/10^6</f>
        <v>0</v>
      </c>
      <c r="P69">
        <f t="shared" ref="P69:P132" si="13">J69*23/10^6</f>
        <v>0</v>
      </c>
      <c r="Q69">
        <f t="shared" ref="Q69:Q132" si="14">SUM(K69:O69)</f>
        <v>7.1388463003263991E-3</v>
      </c>
      <c r="R69">
        <f t="shared" ref="R69:R132" si="15">(L69^2+N69^2+P69^2)^0.5</f>
        <v>1.5413418148432E-3</v>
      </c>
    </row>
    <row r="70" spans="1:18">
      <c r="A70">
        <v>66</v>
      </c>
      <c r="B70" t="s">
        <v>344</v>
      </c>
      <c r="F70" t="s">
        <v>344</v>
      </c>
      <c r="G70">
        <v>107.97316182100001</v>
      </c>
      <c r="I70">
        <v>9.3572254222400009</v>
      </c>
      <c r="J70">
        <v>1380.5947727600001</v>
      </c>
      <c r="K70">
        <f t="shared" si="8"/>
        <v>0</v>
      </c>
      <c r="L70">
        <f t="shared" si="9"/>
        <v>0</v>
      </c>
      <c r="M70">
        <f t="shared" si="10"/>
        <v>2.2925202284488E-3</v>
      </c>
      <c r="N70">
        <f t="shared" si="11"/>
        <v>2.4328786097824003E-4</v>
      </c>
      <c r="O70">
        <f t="shared" si="12"/>
        <v>0.24022349046024002</v>
      </c>
      <c r="P70">
        <f t="shared" si="13"/>
        <v>3.1753679773480002E-2</v>
      </c>
      <c r="Q70">
        <f t="shared" si="14"/>
        <v>0.24275929854966707</v>
      </c>
      <c r="R70">
        <f t="shared" si="15"/>
        <v>3.1754611761758519E-2</v>
      </c>
    </row>
    <row r="71" spans="1:18">
      <c r="A71">
        <v>67</v>
      </c>
      <c r="B71" t="s">
        <v>345</v>
      </c>
      <c r="F71" t="s">
        <v>345</v>
      </c>
      <c r="G71">
        <v>115.031553391</v>
      </c>
      <c r="H71">
        <v>2453.7889150999999</v>
      </c>
      <c r="J71">
        <v>0.35714427828299999</v>
      </c>
      <c r="K71">
        <f t="shared" si="8"/>
        <v>0.3386228702838</v>
      </c>
      <c r="L71">
        <f t="shared" si="9"/>
        <v>9.3243978773800001E-2</v>
      </c>
      <c r="M71">
        <f t="shared" si="10"/>
        <v>0</v>
      </c>
      <c r="N71">
        <f t="shared" si="11"/>
        <v>0</v>
      </c>
      <c r="O71">
        <f t="shared" si="12"/>
        <v>6.2143104421242003E-5</v>
      </c>
      <c r="P71">
        <f t="shared" si="13"/>
        <v>8.214318400509E-6</v>
      </c>
      <c r="Q71">
        <f t="shared" si="14"/>
        <v>0.43192899216202124</v>
      </c>
      <c r="R71">
        <f t="shared" si="15"/>
        <v>9.3243979135619756E-2</v>
      </c>
    </row>
    <row r="72" spans="1:18">
      <c r="A72">
        <v>68</v>
      </c>
      <c r="B72" t="s">
        <v>348</v>
      </c>
      <c r="F72" t="s">
        <v>348</v>
      </c>
      <c r="G72">
        <v>16.859125511199998</v>
      </c>
      <c r="H72">
        <v>19.237665389899998</v>
      </c>
      <c r="J72">
        <v>49.692383287299997</v>
      </c>
      <c r="K72">
        <f t="shared" si="8"/>
        <v>2.6547978238061994E-3</v>
      </c>
      <c r="L72">
        <f t="shared" si="9"/>
        <v>7.3103128481619986E-4</v>
      </c>
      <c r="M72">
        <f t="shared" si="10"/>
        <v>0</v>
      </c>
      <c r="N72">
        <f t="shared" si="11"/>
        <v>0</v>
      </c>
      <c r="O72">
        <f t="shared" si="12"/>
        <v>8.646474691990199E-3</v>
      </c>
      <c r="P72">
        <f t="shared" si="13"/>
        <v>1.1429248156079E-3</v>
      </c>
      <c r="Q72">
        <f t="shared" si="14"/>
        <v>1.2032303800612598E-2</v>
      </c>
      <c r="R72">
        <f t="shared" si="15"/>
        <v>1.3567180523278873E-3</v>
      </c>
    </row>
    <row r="73" spans="1:18">
      <c r="A73">
        <v>69</v>
      </c>
      <c r="B73" t="s">
        <v>587</v>
      </c>
      <c r="C73" t="s">
        <v>172</v>
      </c>
      <c r="D73">
        <v>0</v>
      </c>
      <c r="E73">
        <v>1</v>
      </c>
      <c r="F73" t="s">
        <v>598</v>
      </c>
      <c r="G73">
        <v>46.256268508000012</v>
      </c>
      <c r="K73">
        <f t="shared" si="8"/>
        <v>0</v>
      </c>
      <c r="L73">
        <f t="shared" si="9"/>
        <v>0</v>
      </c>
      <c r="M73">
        <f t="shared" si="10"/>
        <v>0</v>
      </c>
      <c r="N73">
        <f t="shared" si="11"/>
        <v>0</v>
      </c>
      <c r="O73">
        <f t="shared" si="12"/>
        <v>0</v>
      </c>
      <c r="P73">
        <f t="shared" si="13"/>
        <v>0</v>
      </c>
      <c r="Q73">
        <f t="shared" si="14"/>
        <v>0</v>
      </c>
      <c r="R73">
        <f t="shared" si="15"/>
        <v>0</v>
      </c>
    </row>
    <row r="74" spans="1:18">
      <c r="A74">
        <v>70</v>
      </c>
      <c r="B74" t="s">
        <v>532</v>
      </c>
      <c r="F74" t="s">
        <v>532</v>
      </c>
      <c r="G74">
        <v>154.975257462</v>
      </c>
      <c r="H74">
        <v>3973.2634494499998</v>
      </c>
      <c r="I74">
        <v>883.74944141599997</v>
      </c>
      <c r="K74">
        <f t="shared" si="8"/>
        <v>0.54831035602409994</v>
      </c>
      <c r="L74">
        <f t="shared" si="9"/>
        <v>0.15098401107909998</v>
      </c>
      <c r="M74">
        <f t="shared" si="10"/>
        <v>0.21651861314692</v>
      </c>
      <c r="N74">
        <f t="shared" si="11"/>
        <v>2.2977485476815999E-2</v>
      </c>
      <c r="O74">
        <f t="shared" si="12"/>
        <v>0</v>
      </c>
      <c r="P74">
        <f t="shared" si="13"/>
        <v>0</v>
      </c>
      <c r="Q74">
        <f t="shared" si="14"/>
        <v>0.93879046572693592</v>
      </c>
      <c r="R74">
        <f t="shared" si="15"/>
        <v>0.15272241629954353</v>
      </c>
    </row>
    <row r="75" spans="1:18">
      <c r="A75">
        <v>71</v>
      </c>
      <c r="B75" t="s">
        <v>349</v>
      </c>
      <c r="F75" t="s">
        <v>349</v>
      </c>
      <c r="G75">
        <v>12.688851553299999</v>
      </c>
      <c r="I75">
        <v>3.8892402217900002</v>
      </c>
      <c r="K75">
        <f t="shared" si="8"/>
        <v>0</v>
      </c>
      <c r="L75">
        <f t="shared" si="9"/>
        <v>0</v>
      </c>
      <c r="M75">
        <f t="shared" si="10"/>
        <v>9.5286385433855007E-4</v>
      </c>
      <c r="N75">
        <f t="shared" si="11"/>
        <v>1.0112024576654001E-4</v>
      </c>
      <c r="O75">
        <f t="shared" si="12"/>
        <v>0</v>
      </c>
      <c r="P75">
        <f t="shared" si="13"/>
        <v>0</v>
      </c>
      <c r="Q75">
        <f t="shared" si="14"/>
        <v>1.05398410010509E-3</v>
      </c>
      <c r="R75">
        <f t="shared" si="15"/>
        <v>1.0112024576654001E-4</v>
      </c>
    </row>
    <row r="76" spans="1:18">
      <c r="A76">
        <v>72</v>
      </c>
      <c r="B76" t="s">
        <v>353</v>
      </c>
      <c r="F76" t="s">
        <v>353</v>
      </c>
      <c r="G76">
        <v>92.7227606732</v>
      </c>
      <c r="K76">
        <f t="shared" si="8"/>
        <v>0</v>
      </c>
      <c r="L76">
        <f t="shared" si="9"/>
        <v>0</v>
      </c>
      <c r="M76">
        <f t="shared" si="10"/>
        <v>0</v>
      </c>
      <c r="N76">
        <f t="shared" si="11"/>
        <v>0</v>
      </c>
      <c r="O76">
        <f t="shared" si="12"/>
        <v>0</v>
      </c>
      <c r="P76">
        <f t="shared" si="13"/>
        <v>0</v>
      </c>
      <c r="Q76">
        <f t="shared" si="14"/>
        <v>0</v>
      </c>
      <c r="R76">
        <f t="shared" si="15"/>
        <v>0</v>
      </c>
    </row>
    <row r="77" spans="1:18">
      <c r="A77">
        <v>73</v>
      </c>
      <c r="B77" t="s">
        <v>359</v>
      </c>
      <c r="F77" t="s">
        <v>359</v>
      </c>
      <c r="G77">
        <v>76.9285934185</v>
      </c>
      <c r="I77">
        <v>132.753070111</v>
      </c>
      <c r="K77">
        <f t="shared" si="8"/>
        <v>0</v>
      </c>
      <c r="L77">
        <f t="shared" si="9"/>
        <v>0</v>
      </c>
      <c r="M77">
        <f t="shared" si="10"/>
        <v>3.2524502177194999E-2</v>
      </c>
      <c r="N77">
        <f t="shared" si="11"/>
        <v>3.451579822886E-3</v>
      </c>
      <c r="O77">
        <f t="shared" si="12"/>
        <v>0</v>
      </c>
      <c r="P77">
        <f t="shared" si="13"/>
        <v>0</v>
      </c>
      <c r="Q77">
        <f t="shared" si="14"/>
        <v>3.5976082000080997E-2</v>
      </c>
      <c r="R77">
        <f t="shared" si="15"/>
        <v>3.451579822886E-3</v>
      </c>
    </row>
    <row r="78" spans="1:18">
      <c r="A78">
        <v>74</v>
      </c>
      <c r="B78" t="s">
        <v>358</v>
      </c>
      <c r="F78" t="s">
        <v>358</v>
      </c>
      <c r="G78">
        <v>111.1428911</v>
      </c>
      <c r="H78">
        <v>1745.63635118</v>
      </c>
      <c r="J78">
        <v>1102.3596781000001</v>
      </c>
      <c r="K78">
        <f t="shared" si="8"/>
        <v>0.24089781646284</v>
      </c>
      <c r="L78">
        <f t="shared" si="9"/>
        <v>6.633418134484001E-2</v>
      </c>
      <c r="M78">
        <f t="shared" si="10"/>
        <v>0</v>
      </c>
      <c r="N78">
        <f t="shared" si="11"/>
        <v>0</v>
      </c>
      <c r="O78">
        <f t="shared" si="12"/>
        <v>0.19181058398940001</v>
      </c>
      <c r="P78">
        <f t="shared" si="13"/>
        <v>2.53542725963E-2</v>
      </c>
      <c r="Q78">
        <f t="shared" si="14"/>
        <v>0.49904258179708005</v>
      </c>
      <c r="R78">
        <f t="shared" si="15"/>
        <v>7.1014524947911953E-2</v>
      </c>
    </row>
    <row r="79" spans="1:18">
      <c r="A79">
        <v>75</v>
      </c>
      <c r="B79" t="s">
        <v>355</v>
      </c>
      <c r="C79" t="s">
        <v>630</v>
      </c>
      <c r="D79">
        <v>1</v>
      </c>
      <c r="F79" t="s">
        <v>568</v>
      </c>
      <c r="G79">
        <v>73.107592073000006</v>
      </c>
      <c r="K79">
        <f t="shared" si="8"/>
        <v>0</v>
      </c>
      <c r="L79">
        <f t="shared" si="9"/>
        <v>0</v>
      </c>
      <c r="M79">
        <f t="shared" si="10"/>
        <v>0</v>
      </c>
      <c r="N79">
        <f t="shared" si="11"/>
        <v>0</v>
      </c>
      <c r="O79">
        <f t="shared" si="12"/>
        <v>0</v>
      </c>
      <c r="P79">
        <f t="shared" si="13"/>
        <v>0</v>
      </c>
      <c r="Q79">
        <f t="shared" si="14"/>
        <v>0</v>
      </c>
      <c r="R79">
        <f t="shared" si="15"/>
        <v>0</v>
      </c>
    </row>
    <row r="80" spans="1:18">
      <c r="A80">
        <v>76</v>
      </c>
      <c r="B80" t="s">
        <v>360</v>
      </c>
      <c r="F80" t="s">
        <v>360</v>
      </c>
      <c r="G80">
        <v>104.459093303</v>
      </c>
      <c r="H80">
        <v>1038.54104947</v>
      </c>
      <c r="I80">
        <v>800.795175599</v>
      </c>
      <c r="K80">
        <f t="shared" si="8"/>
        <v>0.14331866482685998</v>
      </c>
      <c r="L80">
        <f t="shared" si="9"/>
        <v>3.9464559879859994E-2</v>
      </c>
      <c r="M80">
        <f t="shared" si="10"/>
        <v>0.19619481802175501</v>
      </c>
      <c r="N80">
        <f t="shared" si="11"/>
        <v>2.0820674565574002E-2</v>
      </c>
      <c r="O80">
        <f t="shared" si="12"/>
        <v>0</v>
      </c>
      <c r="P80">
        <f t="shared" si="13"/>
        <v>0</v>
      </c>
      <c r="Q80">
        <f t="shared" si="14"/>
        <v>0.39979871729404903</v>
      </c>
      <c r="R80">
        <f t="shared" si="15"/>
        <v>4.4620084893202468E-2</v>
      </c>
    </row>
    <row r="81" spans="1:18">
      <c r="A81">
        <v>77</v>
      </c>
      <c r="B81" t="s">
        <v>357</v>
      </c>
      <c r="C81" t="s">
        <v>356</v>
      </c>
      <c r="D81">
        <v>1</v>
      </c>
      <c r="F81" t="s">
        <v>339</v>
      </c>
      <c r="G81">
        <v>47.068467940200001</v>
      </c>
      <c r="K81">
        <f t="shared" si="8"/>
        <v>0</v>
      </c>
      <c r="L81">
        <f t="shared" si="9"/>
        <v>0</v>
      </c>
      <c r="M81">
        <f t="shared" si="10"/>
        <v>0</v>
      </c>
      <c r="N81">
        <f t="shared" si="11"/>
        <v>0</v>
      </c>
      <c r="O81">
        <f t="shared" si="12"/>
        <v>0</v>
      </c>
      <c r="P81">
        <f t="shared" si="13"/>
        <v>0</v>
      </c>
      <c r="Q81">
        <f t="shared" si="14"/>
        <v>0</v>
      </c>
      <c r="R81">
        <f t="shared" si="15"/>
        <v>0</v>
      </c>
    </row>
    <row r="82" spans="1:18">
      <c r="A82">
        <v>78</v>
      </c>
      <c r="B82" t="s">
        <v>447</v>
      </c>
      <c r="C82" t="s">
        <v>631</v>
      </c>
      <c r="D82">
        <v>1</v>
      </c>
      <c r="F82" t="s">
        <v>572</v>
      </c>
      <c r="G82">
        <v>245.18222700199999</v>
      </c>
      <c r="H82">
        <v>1594.5503782999999</v>
      </c>
      <c r="J82">
        <v>98.854402583999999</v>
      </c>
      <c r="K82">
        <f t="shared" si="8"/>
        <v>0.22004795220539999</v>
      </c>
      <c r="L82">
        <f t="shared" si="9"/>
        <v>6.0592914375399994E-2</v>
      </c>
      <c r="M82">
        <f t="shared" si="10"/>
        <v>0</v>
      </c>
      <c r="N82">
        <f t="shared" si="11"/>
        <v>0</v>
      </c>
      <c r="O82">
        <f t="shared" si="12"/>
        <v>1.7200666049615999E-2</v>
      </c>
      <c r="P82">
        <f t="shared" si="13"/>
        <v>2.273651259432E-3</v>
      </c>
      <c r="Q82">
        <f t="shared" si="14"/>
        <v>0.29784153263041602</v>
      </c>
      <c r="R82">
        <f t="shared" si="15"/>
        <v>6.0635556916334758E-2</v>
      </c>
    </row>
    <row r="83" spans="1:18">
      <c r="A83">
        <v>79</v>
      </c>
      <c r="B83" t="s">
        <v>365</v>
      </c>
      <c r="F83" t="s">
        <v>365</v>
      </c>
      <c r="G83">
        <v>36.932691173800002</v>
      </c>
      <c r="J83">
        <v>1589.30137799</v>
      </c>
      <c r="K83">
        <f t="shared" si="8"/>
        <v>0</v>
      </c>
      <c r="L83">
        <f t="shared" si="9"/>
        <v>0</v>
      </c>
      <c r="M83">
        <f t="shared" si="10"/>
        <v>0</v>
      </c>
      <c r="N83">
        <f t="shared" si="11"/>
        <v>0</v>
      </c>
      <c r="O83">
        <f t="shared" si="12"/>
        <v>0.27653843977025999</v>
      </c>
      <c r="P83">
        <f t="shared" si="13"/>
        <v>3.6553931693769998E-2</v>
      </c>
      <c r="Q83">
        <f t="shared" si="14"/>
        <v>0.27653843977025999</v>
      </c>
      <c r="R83">
        <f t="shared" si="15"/>
        <v>3.6553931693769998E-2</v>
      </c>
    </row>
    <row r="84" spans="1:18">
      <c r="A84">
        <v>80</v>
      </c>
      <c r="B84" t="s">
        <v>568</v>
      </c>
      <c r="F84" t="s">
        <v>568</v>
      </c>
      <c r="G84">
        <v>140.80256677400001</v>
      </c>
      <c r="H84">
        <v>131.57779117999999</v>
      </c>
      <c r="I84">
        <v>561.15229317230001</v>
      </c>
      <c r="K84">
        <f t="shared" si="8"/>
        <v>1.8157735182839998E-2</v>
      </c>
      <c r="L84">
        <f t="shared" si="9"/>
        <v>4.9999560648399995E-3</v>
      </c>
      <c r="M84">
        <f t="shared" si="10"/>
        <v>0.13748231182721352</v>
      </c>
      <c r="N84">
        <f t="shared" si="11"/>
        <v>1.45899596224798E-2</v>
      </c>
      <c r="O84">
        <f t="shared" si="12"/>
        <v>0</v>
      </c>
      <c r="P84">
        <f t="shared" si="13"/>
        <v>0</v>
      </c>
      <c r="Q84">
        <f t="shared" si="14"/>
        <v>0.17522996269737331</v>
      </c>
      <c r="R84">
        <f t="shared" si="15"/>
        <v>1.5422920684355515E-2</v>
      </c>
    </row>
    <row r="85" spans="1:18">
      <c r="A85">
        <v>81</v>
      </c>
      <c r="B85" t="s">
        <v>367</v>
      </c>
      <c r="F85" t="s">
        <v>367</v>
      </c>
      <c r="G85">
        <v>10.1188045941</v>
      </c>
      <c r="K85">
        <f t="shared" si="8"/>
        <v>0</v>
      </c>
      <c r="L85">
        <f t="shared" si="9"/>
        <v>0</v>
      </c>
      <c r="M85">
        <f t="shared" si="10"/>
        <v>0</v>
      </c>
      <c r="N85">
        <f t="shared" si="11"/>
        <v>0</v>
      </c>
      <c r="O85">
        <f t="shared" si="12"/>
        <v>0</v>
      </c>
      <c r="P85">
        <f t="shared" si="13"/>
        <v>0</v>
      </c>
      <c r="Q85">
        <f t="shared" si="14"/>
        <v>0</v>
      </c>
      <c r="R85">
        <f t="shared" si="15"/>
        <v>0</v>
      </c>
    </row>
    <row r="86" spans="1:18">
      <c r="A86">
        <v>82</v>
      </c>
      <c r="B86" t="s">
        <v>377</v>
      </c>
      <c r="C86" t="s">
        <v>88</v>
      </c>
      <c r="D86">
        <v>1</v>
      </c>
      <c r="F86" t="s">
        <v>568</v>
      </c>
      <c r="G86">
        <v>1.0915243722900001</v>
      </c>
      <c r="K86">
        <f t="shared" si="8"/>
        <v>0</v>
      </c>
      <c r="L86">
        <f t="shared" si="9"/>
        <v>0</v>
      </c>
      <c r="M86">
        <f t="shared" si="10"/>
        <v>0</v>
      </c>
      <c r="N86">
        <f t="shared" si="11"/>
        <v>0</v>
      </c>
      <c r="O86">
        <f t="shared" si="12"/>
        <v>0</v>
      </c>
      <c r="P86">
        <f t="shared" si="13"/>
        <v>0</v>
      </c>
      <c r="Q86">
        <f t="shared" si="14"/>
        <v>0</v>
      </c>
      <c r="R86">
        <f t="shared" si="15"/>
        <v>0</v>
      </c>
    </row>
    <row r="87" spans="1:18">
      <c r="A87">
        <v>83</v>
      </c>
      <c r="B87" t="s">
        <v>369</v>
      </c>
      <c r="F87" t="s">
        <v>369</v>
      </c>
      <c r="G87">
        <v>37.919592116600001</v>
      </c>
      <c r="H87">
        <v>2732.5859231300001</v>
      </c>
      <c r="J87">
        <v>114.173828109</v>
      </c>
      <c r="K87">
        <f t="shared" si="8"/>
        <v>0.37709685739194004</v>
      </c>
      <c r="L87">
        <f t="shared" si="9"/>
        <v>0.10383826507894001</v>
      </c>
      <c r="M87">
        <f t="shared" si="10"/>
        <v>0</v>
      </c>
      <c r="N87">
        <f t="shared" si="11"/>
        <v>0</v>
      </c>
      <c r="O87">
        <f t="shared" si="12"/>
        <v>1.9866246090965999E-2</v>
      </c>
      <c r="P87">
        <f t="shared" si="13"/>
        <v>2.6259980465069997E-3</v>
      </c>
      <c r="Q87">
        <f t="shared" si="14"/>
        <v>0.50080136856184609</v>
      </c>
      <c r="R87">
        <f t="shared" si="15"/>
        <v>0.10387146461056795</v>
      </c>
    </row>
    <row r="88" spans="1:18">
      <c r="A88">
        <v>84</v>
      </c>
      <c r="B88" t="s">
        <v>370</v>
      </c>
      <c r="C88" t="s">
        <v>632</v>
      </c>
      <c r="D88">
        <v>1</v>
      </c>
      <c r="F88" t="s">
        <v>568</v>
      </c>
      <c r="G88">
        <v>4.3378505159999997E-2</v>
      </c>
      <c r="K88">
        <f t="shared" si="8"/>
        <v>0</v>
      </c>
      <c r="L88">
        <f t="shared" si="9"/>
        <v>0</v>
      </c>
      <c r="M88">
        <f t="shared" si="10"/>
        <v>0</v>
      </c>
      <c r="N88">
        <f t="shared" si="11"/>
        <v>0</v>
      </c>
      <c r="O88">
        <f t="shared" si="12"/>
        <v>0</v>
      </c>
      <c r="P88">
        <f t="shared" si="13"/>
        <v>0</v>
      </c>
      <c r="Q88">
        <f t="shared" si="14"/>
        <v>0</v>
      </c>
      <c r="R88">
        <f t="shared" si="15"/>
        <v>0</v>
      </c>
    </row>
    <row r="89" spans="1:18">
      <c r="A89">
        <v>85</v>
      </c>
      <c r="B89" t="s">
        <v>378</v>
      </c>
      <c r="F89" t="s">
        <v>378</v>
      </c>
      <c r="G89">
        <v>29.216950165</v>
      </c>
      <c r="H89">
        <v>12900.6595757</v>
      </c>
      <c r="J89">
        <v>2395.57944275</v>
      </c>
      <c r="K89">
        <f t="shared" si="8"/>
        <v>1.7802910214465999</v>
      </c>
      <c r="L89">
        <f t="shared" si="9"/>
        <v>0.49022506387660003</v>
      </c>
      <c r="M89">
        <f t="shared" si="10"/>
        <v>0</v>
      </c>
      <c r="N89">
        <f t="shared" si="11"/>
        <v>0</v>
      </c>
      <c r="O89">
        <f t="shared" si="12"/>
        <v>0.4168308230385</v>
      </c>
      <c r="P89">
        <f t="shared" si="13"/>
        <v>5.5098327183250001E-2</v>
      </c>
      <c r="Q89">
        <f t="shared" si="14"/>
        <v>2.6873469083616999</v>
      </c>
      <c r="R89">
        <f t="shared" si="15"/>
        <v>0.49331170562962429</v>
      </c>
    </row>
    <row r="90" spans="1:18">
      <c r="A90">
        <v>86</v>
      </c>
      <c r="B90" t="s">
        <v>374</v>
      </c>
      <c r="C90" t="s">
        <v>85</v>
      </c>
      <c r="D90">
        <v>1</v>
      </c>
      <c r="F90" t="s">
        <v>360</v>
      </c>
      <c r="G90">
        <v>7.8156844639399994</v>
      </c>
      <c r="H90">
        <v>762.705635433</v>
      </c>
      <c r="J90">
        <v>30.140181072200001</v>
      </c>
      <c r="K90">
        <f t="shared" si="8"/>
        <v>0.105253377689754</v>
      </c>
      <c r="L90">
        <f t="shared" si="9"/>
        <v>2.8982814146453997E-2</v>
      </c>
      <c r="M90">
        <f t="shared" si="10"/>
        <v>0</v>
      </c>
      <c r="N90">
        <f t="shared" si="11"/>
        <v>0</v>
      </c>
      <c r="O90">
        <f t="shared" si="12"/>
        <v>5.2443915065627997E-3</v>
      </c>
      <c r="P90">
        <f t="shared" si="13"/>
        <v>6.9322416466059992E-4</v>
      </c>
      <c r="Q90">
        <f t="shared" si="14"/>
        <v>0.1394805833427708</v>
      </c>
      <c r="R90">
        <f t="shared" si="15"/>
        <v>2.8991103386907566E-2</v>
      </c>
    </row>
    <row r="91" spans="1:18">
      <c r="A91">
        <v>87</v>
      </c>
      <c r="B91" t="s">
        <v>366</v>
      </c>
      <c r="F91" t="s">
        <v>366</v>
      </c>
      <c r="G91">
        <v>2.7876281001700001</v>
      </c>
      <c r="J91">
        <v>679.96159872199996</v>
      </c>
      <c r="K91">
        <f t="shared" si="8"/>
        <v>0</v>
      </c>
      <c r="L91">
        <f t="shared" si="9"/>
        <v>0</v>
      </c>
      <c r="M91">
        <f t="shared" si="10"/>
        <v>0</v>
      </c>
      <c r="N91">
        <f t="shared" si="11"/>
        <v>0</v>
      </c>
      <c r="O91">
        <f t="shared" si="12"/>
        <v>0.118313318177628</v>
      </c>
      <c r="P91">
        <f t="shared" si="13"/>
        <v>1.5639116770605997E-2</v>
      </c>
      <c r="Q91">
        <f t="shared" si="14"/>
        <v>0.118313318177628</v>
      </c>
      <c r="R91">
        <f t="shared" si="15"/>
        <v>1.5639116770605997E-2</v>
      </c>
    </row>
    <row r="92" spans="1:18">
      <c r="A92">
        <v>88</v>
      </c>
      <c r="B92" t="s">
        <v>379</v>
      </c>
      <c r="F92" t="s">
        <v>379</v>
      </c>
      <c r="G92">
        <v>11.554771901600001</v>
      </c>
      <c r="H92">
        <v>15397.1387287</v>
      </c>
      <c r="J92">
        <v>2732.0497517200001</v>
      </c>
      <c r="K92">
        <f t="shared" si="8"/>
        <v>2.1248051445606002</v>
      </c>
      <c r="L92">
        <f t="shared" si="9"/>
        <v>0.58509127169059993</v>
      </c>
      <c r="M92">
        <f t="shared" si="10"/>
        <v>0</v>
      </c>
      <c r="N92">
        <f t="shared" si="11"/>
        <v>0</v>
      </c>
      <c r="O92">
        <f t="shared" si="12"/>
        <v>0.47537665679928004</v>
      </c>
      <c r="P92">
        <f t="shared" si="13"/>
        <v>6.2837144289559999E-2</v>
      </c>
      <c r="Q92">
        <f t="shared" si="14"/>
        <v>3.1852730730504804</v>
      </c>
      <c r="R92">
        <f t="shared" si="15"/>
        <v>0.58845586318006082</v>
      </c>
    </row>
    <row r="93" spans="1:18">
      <c r="A93">
        <v>89</v>
      </c>
      <c r="B93" t="s">
        <v>347</v>
      </c>
      <c r="F93" t="s">
        <v>347</v>
      </c>
      <c r="G93">
        <v>27.264953049599999</v>
      </c>
      <c r="J93">
        <v>219.35454796600001</v>
      </c>
      <c r="K93">
        <f t="shared" si="8"/>
        <v>0</v>
      </c>
      <c r="L93">
        <f t="shared" si="9"/>
        <v>0</v>
      </c>
      <c r="M93">
        <f t="shared" si="10"/>
        <v>0</v>
      </c>
      <c r="N93">
        <f t="shared" si="11"/>
        <v>0</v>
      </c>
      <c r="O93">
        <f t="shared" si="12"/>
        <v>3.8167691346083998E-2</v>
      </c>
      <c r="P93">
        <f t="shared" si="13"/>
        <v>5.0451546032180003E-3</v>
      </c>
      <c r="Q93">
        <f t="shared" si="14"/>
        <v>3.8167691346083998E-2</v>
      </c>
      <c r="R93">
        <f t="shared" si="15"/>
        <v>5.0451546032180003E-3</v>
      </c>
    </row>
    <row r="94" spans="1:18">
      <c r="A94">
        <v>90</v>
      </c>
      <c r="B94" t="s">
        <v>371</v>
      </c>
      <c r="F94" t="s">
        <v>371</v>
      </c>
      <c r="G94">
        <v>63.4772150684</v>
      </c>
      <c r="H94">
        <v>413.18253666700002</v>
      </c>
      <c r="K94">
        <f t="shared" si="8"/>
        <v>5.7019190060046007E-2</v>
      </c>
      <c r="L94">
        <f t="shared" si="9"/>
        <v>1.5700936393346E-2</v>
      </c>
      <c r="M94">
        <f t="shared" si="10"/>
        <v>0</v>
      </c>
      <c r="N94">
        <f t="shared" si="11"/>
        <v>0</v>
      </c>
      <c r="O94">
        <f t="shared" si="12"/>
        <v>0</v>
      </c>
      <c r="P94">
        <f t="shared" si="13"/>
        <v>0</v>
      </c>
      <c r="Q94">
        <f t="shared" si="14"/>
        <v>7.2720126453392014E-2</v>
      </c>
      <c r="R94">
        <f t="shared" si="15"/>
        <v>1.5700936393346E-2</v>
      </c>
    </row>
    <row r="95" spans="1:18">
      <c r="A95">
        <v>91</v>
      </c>
      <c r="B95" t="s">
        <v>373</v>
      </c>
      <c r="C95" t="s">
        <v>84</v>
      </c>
      <c r="D95">
        <v>0</v>
      </c>
      <c r="E95">
        <v>1</v>
      </c>
      <c r="F95" t="s">
        <v>598</v>
      </c>
      <c r="G95">
        <v>2.2008613151800001</v>
      </c>
      <c r="H95">
        <v>10.292029421000001</v>
      </c>
      <c r="J95">
        <v>2.11993568815</v>
      </c>
      <c r="K95">
        <f t="shared" si="8"/>
        <v>1.4203000600980001E-3</v>
      </c>
      <c r="L95">
        <f t="shared" si="9"/>
        <v>3.9109711799800007E-4</v>
      </c>
      <c r="M95">
        <f t="shared" si="10"/>
        <v>0</v>
      </c>
      <c r="N95">
        <f t="shared" si="11"/>
        <v>0</v>
      </c>
      <c r="O95">
        <f t="shared" si="12"/>
        <v>3.6886880973810004E-4</v>
      </c>
      <c r="P95">
        <f t="shared" si="13"/>
        <v>4.8758520827449998E-5</v>
      </c>
      <c r="Q95">
        <f t="shared" si="14"/>
        <v>2.1802659878341004E-3</v>
      </c>
      <c r="R95">
        <f t="shared" si="15"/>
        <v>3.9412478868960075E-4</v>
      </c>
    </row>
    <row r="96" spans="1:18">
      <c r="A96">
        <v>92</v>
      </c>
      <c r="B96" t="s">
        <v>372</v>
      </c>
      <c r="C96" t="s">
        <v>83</v>
      </c>
      <c r="D96">
        <v>1</v>
      </c>
      <c r="F96" t="s">
        <v>339</v>
      </c>
      <c r="G96">
        <v>1404.8341110900001</v>
      </c>
      <c r="K96">
        <f t="shared" si="8"/>
        <v>0</v>
      </c>
      <c r="L96">
        <f t="shared" si="9"/>
        <v>0</v>
      </c>
      <c r="M96">
        <f t="shared" si="10"/>
        <v>0</v>
      </c>
      <c r="N96">
        <f t="shared" si="11"/>
        <v>0</v>
      </c>
      <c r="O96">
        <f t="shared" si="12"/>
        <v>0</v>
      </c>
      <c r="P96">
        <f t="shared" si="13"/>
        <v>0</v>
      </c>
      <c r="Q96">
        <f t="shared" si="14"/>
        <v>0</v>
      </c>
      <c r="R96">
        <f t="shared" si="15"/>
        <v>0</v>
      </c>
    </row>
    <row r="97" spans="1:18">
      <c r="A97">
        <v>93</v>
      </c>
      <c r="B97" t="s">
        <v>376</v>
      </c>
      <c r="F97" t="s">
        <v>376</v>
      </c>
      <c r="G97">
        <v>18.991608336399999</v>
      </c>
      <c r="J97">
        <v>349.344583161</v>
      </c>
      <c r="K97">
        <f t="shared" si="8"/>
        <v>0</v>
      </c>
      <c r="L97">
        <f t="shared" si="9"/>
        <v>0</v>
      </c>
      <c r="M97">
        <f t="shared" si="10"/>
        <v>0</v>
      </c>
      <c r="N97">
        <f t="shared" si="11"/>
        <v>0</v>
      </c>
      <c r="O97">
        <f t="shared" si="12"/>
        <v>6.0785957470014002E-2</v>
      </c>
      <c r="P97">
        <f t="shared" si="13"/>
        <v>8.0349254127030003E-3</v>
      </c>
      <c r="Q97">
        <f t="shared" si="14"/>
        <v>6.0785957470014002E-2</v>
      </c>
      <c r="R97">
        <f t="shared" si="15"/>
        <v>8.0349254127030003E-3</v>
      </c>
    </row>
    <row r="98" spans="1:18">
      <c r="A98">
        <v>94</v>
      </c>
      <c r="B98" t="s">
        <v>361</v>
      </c>
      <c r="C98" t="s">
        <v>74</v>
      </c>
      <c r="D98">
        <v>1</v>
      </c>
      <c r="F98" t="s">
        <v>360</v>
      </c>
      <c r="G98">
        <v>17.833739484300001</v>
      </c>
      <c r="J98">
        <v>882.49933712699999</v>
      </c>
      <c r="K98">
        <f t="shared" si="8"/>
        <v>0</v>
      </c>
      <c r="L98">
        <f t="shared" si="9"/>
        <v>0</v>
      </c>
      <c r="M98">
        <f t="shared" si="10"/>
        <v>0</v>
      </c>
      <c r="N98">
        <f t="shared" si="11"/>
        <v>0</v>
      </c>
      <c r="O98">
        <f t="shared" si="12"/>
        <v>0.15355488466009801</v>
      </c>
      <c r="P98">
        <f t="shared" si="13"/>
        <v>2.0297484753921E-2</v>
      </c>
      <c r="Q98">
        <f t="shared" si="14"/>
        <v>0.15355488466009801</v>
      </c>
      <c r="R98">
        <f t="shared" si="15"/>
        <v>2.0297484753921E-2</v>
      </c>
    </row>
    <row r="99" spans="1:18">
      <c r="A99">
        <v>95</v>
      </c>
      <c r="B99" t="s">
        <v>380</v>
      </c>
      <c r="F99" t="s">
        <v>380</v>
      </c>
      <c r="G99">
        <v>28.361437573700002</v>
      </c>
      <c r="J99">
        <v>222.92330630199999</v>
      </c>
      <c r="K99">
        <f t="shared" si="8"/>
        <v>0</v>
      </c>
      <c r="L99">
        <f t="shared" si="9"/>
        <v>0</v>
      </c>
      <c r="M99">
        <f t="shared" si="10"/>
        <v>0</v>
      </c>
      <c r="N99">
        <f t="shared" si="11"/>
        <v>0</v>
      </c>
      <c r="O99">
        <f t="shared" si="12"/>
        <v>3.8788655296548E-2</v>
      </c>
      <c r="P99">
        <f t="shared" si="13"/>
        <v>5.1272360449459995E-3</v>
      </c>
      <c r="Q99">
        <f t="shared" si="14"/>
        <v>3.8788655296548E-2</v>
      </c>
      <c r="R99">
        <f t="shared" si="15"/>
        <v>5.1272360449459995E-3</v>
      </c>
    </row>
    <row r="100" spans="1:18">
      <c r="A100">
        <v>96</v>
      </c>
      <c r="B100" t="s">
        <v>383</v>
      </c>
      <c r="C100" t="s">
        <v>382</v>
      </c>
      <c r="D100">
        <v>1</v>
      </c>
      <c r="F100" t="s">
        <v>269</v>
      </c>
      <c r="G100">
        <v>56.525687494499998</v>
      </c>
      <c r="K100">
        <f t="shared" si="8"/>
        <v>0</v>
      </c>
      <c r="L100">
        <f t="shared" si="9"/>
        <v>0</v>
      </c>
      <c r="M100">
        <f t="shared" si="10"/>
        <v>0</v>
      </c>
      <c r="N100">
        <f t="shared" si="11"/>
        <v>0</v>
      </c>
      <c r="O100">
        <f t="shared" si="12"/>
        <v>0</v>
      </c>
      <c r="P100">
        <f t="shared" si="13"/>
        <v>0</v>
      </c>
      <c r="Q100">
        <f t="shared" si="14"/>
        <v>0</v>
      </c>
      <c r="R100">
        <f t="shared" si="15"/>
        <v>0</v>
      </c>
    </row>
    <row r="101" spans="1:18">
      <c r="A101">
        <v>97</v>
      </c>
      <c r="B101" t="s">
        <v>386</v>
      </c>
      <c r="F101" t="s">
        <v>386</v>
      </c>
      <c r="G101">
        <v>28.013882906599999</v>
      </c>
      <c r="H101">
        <v>2755.6109914600002</v>
      </c>
      <c r="J101">
        <v>666.93991974599999</v>
      </c>
      <c r="K101">
        <f t="shared" si="8"/>
        <v>0.38027431682148</v>
      </c>
      <c r="L101">
        <f t="shared" si="9"/>
        <v>0.10471321767548</v>
      </c>
      <c r="M101">
        <f t="shared" si="10"/>
        <v>0</v>
      </c>
      <c r="N101">
        <f t="shared" si="11"/>
        <v>0</v>
      </c>
      <c r="O101">
        <f t="shared" si="12"/>
        <v>0.116047546035804</v>
      </c>
      <c r="P101">
        <f t="shared" si="13"/>
        <v>1.5339618154157998E-2</v>
      </c>
      <c r="Q101">
        <f t="shared" si="14"/>
        <v>0.601035080532764</v>
      </c>
      <c r="R101">
        <f t="shared" si="15"/>
        <v>0.10583081706699533</v>
      </c>
    </row>
    <row r="102" spans="1:18">
      <c r="A102">
        <v>98</v>
      </c>
      <c r="B102" t="s">
        <v>330</v>
      </c>
      <c r="F102" t="s">
        <v>330</v>
      </c>
      <c r="G102">
        <v>12.6378223867</v>
      </c>
      <c r="H102">
        <v>299.65727522100002</v>
      </c>
      <c r="I102">
        <v>5.4965745216700004</v>
      </c>
      <c r="K102">
        <f t="shared" si="8"/>
        <v>4.1352703980498E-2</v>
      </c>
      <c r="L102">
        <f t="shared" si="9"/>
        <v>1.1386976458398002E-2</v>
      </c>
      <c r="M102">
        <f t="shared" si="10"/>
        <v>1.34666075780915E-3</v>
      </c>
      <c r="N102">
        <f t="shared" si="11"/>
        <v>1.4291093756342002E-4</v>
      </c>
      <c r="O102">
        <f t="shared" si="12"/>
        <v>0</v>
      </c>
      <c r="P102">
        <f t="shared" si="13"/>
        <v>0</v>
      </c>
      <c r="Q102">
        <f t="shared" si="14"/>
        <v>5.4229252134268567E-2</v>
      </c>
      <c r="R102">
        <f t="shared" si="15"/>
        <v>1.1387873216724253E-2</v>
      </c>
    </row>
    <row r="103" spans="1:18">
      <c r="A103">
        <v>99</v>
      </c>
      <c r="B103" t="s">
        <v>381</v>
      </c>
      <c r="F103" t="s">
        <v>381</v>
      </c>
      <c r="G103">
        <v>12.8579018974</v>
      </c>
      <c r="H103">
        <v>752.59822707800004</v>
      </c>
      <c r="J103">
        <v>147.499036039</v>
      </c>
      <c r="K103">
        <f t="shared" si="8"/>
        <v>0.10385855533676401</v>
      </c>
      <c r="L103">
        <f t="shared" si="9"/>
        <v>2.8598732628964001E-2</v>
      </c>
      <c r="M103">
        <f t="shared" si="10"/>
        <v>0</v>
      </c>
      <c r="N103">
        <f t="shared" si="11"/>
        <v>0</v>
      </c>
      <c r="O103">
        <f t="shared" si="12"/>
        <v>2.5664832270786E-2</v>
      </c>
      <c r="P103">
        <f t="shared" si="13"/>
        <v>3.3924778288970002E-3</v>
      </c>
      <c r="Q103">
        <f t="shared" si="14"/>
        <v>0.15812212023651401</v>
      </c>
      <c r="R103">
        <f t="shared" si="15"/>
        <v>2.8799243285241503E-2</v>
      </c>
    </row>
    <row r="104" spans="1:18">
      <c r="A104">
        <v>100</v>
      </c>
      <c r="B104" t="s">
        <v>390</v>
      </c>
      <c r="F104" t="s">
        <v>390</v>
      </c>
      <c r="G104">
        <v>11.033288972399999</v>
      </c>
      <c r="K104">
        <f t="shared" si="8"/>
        <v>0</v>
      </c>
      <c r="L104">
        <f t="shared" si="9"/>
        <v>0</v>
      </c>
      <c r="M104">
        <f t="shared" si="10"/>
        <v>0</v>
      </c>
      <c r="N104">
        <f t="shared" si="11"/>
        <v>0</v>
      </c>
      <c r="O104">
        <f t="shared" si="12"/>
        <v>0</v>
      </c>
      <c r="P104">
        <f t="shared" si="13"/>
        <v>0</v>
      </c>
      <c r="Q104">
        <f t="shared" si="14"/>
        <v>0</v>
      </c>
      <c r="R104">
        <f t="shared" si="15"/>
        <v>0</v>
      </c>
    </row>
    <row r="105" spans="1:18">
      <c r="A105">
        <v>101</v>
      </c>
      <c r="B105" t="s">
        <v>393</v>
      </c>
      <c r="F105" t="s">
        <v>393</v>
      </c>
      <c r="G105">
        <v>636.61737899800005</v>
      </c>
      <c r="H105">
        <v>17713.922357799998</v>
      </c>
      <c r="J105">
        <v>27073.681722400001</v>
      </c>
      <c r="K105">
        <f t="shared" si="8"/>
        <v>2.4445212853763998</v>
      </c>
      <c r="L105">
        <f t="shared" si="9"/>
        <v>0.67312904959639985</v>
      </c>
      <c r="M105">
        <f t="shared" si="10"/>
        <v>0</v>
      </c>
      <c r="N105">
        <f t="shared" si="11"/>
        <v>0</v>
      </c>
      <c r="O105">
        <f t="shared" si="12"/>
        <v>4.7108206196975999</v>
      </c>
      <c r="P105">
        <f t="shared" si="13"/>
        <v>0.62269467961520009</v>
      </c>
      <c r="Q105">
        <f t="shared" si="14"/>
        <v>7.828470954670399</v>
      </c>
      <c r="R105">
        <f t="shared" si="15"/>
        <v>0.91697948801029849</v>
      </c>
    </row>
    <row r="106" spans="1:18">
      <c r="A106">
        <v>102</v>
      </c>
      <c r="B106" t="s">
        <v>392</v>
      </c>
      <c r="F106" t="s">
        <v>392</v>
      </c>
      <c r="G106">
        <v>470.32758819800011</v>
      </c>
      <c r="H106">
        <v>4255.7055886799999</v>
      </c>
      <c r="J106">
        <v>3908.04979422</v>
      </c>
      <c r="K106">
        <f t="shared" si="8"/>
        <v>0.58728737123784003</v>
      </c>
      <c r="L106">
        <f t="shared" si="9"/>
        <v>0.16171681236983998</v>
      </c>
      <c r="M106">
        <f t="shared" si="10"/>
        <v>0</v>
      </c>
      <c r="N106">
        <f t="shared" si="11"/>
        <v>0</v>
      </c>
      <c r="O106">
        <f t="shared" si="12"/>
        <v>0.68000066419428007</v>
      </c>
      <c r="P106">
        <f t="shared" si="13"/>
        <v>8.9885145267059999E-2</v>
      </c>
      <c r="Q106">
        <f t="shared" si="14"/>
        <v>1.4290048478019601</v>
      </c>
      <c r="R106">
        <f t="shared" si="15"/>
        <v>0.18501801734626416</v>
      </c>
    </row>
    <row r="107" spans="1:18">
      <c r="A107">
        <v>103</v>
      </c>
      <c r="B107" t="s">
        <v>298</v>
      </c>
      <c r="C107" t="s">
        <v>297</v>
      </c>
      <c r="D107">
        <v>1</v>
      </c>
      <c r="F107" t="s">
        <v>568</v>
      </c>
      <c r="G107">
        <v>52.252415423000002</v>
      </c>
      <c r="K107">
        <f t="shared" si="8"/>
        <v>0</v>
      </c>
      <c r="L107">
        <f t="shared" si="9"/>
        <v>0</v>
      </c>
      <c r="M107">
        <f t="shared" si="10"/>
        <v>0</v>
      </c>
      <c r="N107">
        <f t="shared" si="11"/>
        <v>0</v>
      </c>
      <c r="O107">
        <f t="shared" si="12"/>
        <v>0</v>
      </c>
      <c r="P107">
        <f t="shared" si="13"/>
        <v>0</v>
      </c>
      <c r="Q107">
        <f t="shared" si="14"/>
        <v>0</v>
      </c>
      <c r="R107">
        <f t="shared" si="15"/>
        <v>0</v>
      </c>
    </row>
    <row r="108" spans="1:18">
      <c r="A108">
        <v>104</v>
      </c>
      <c r="B108" t="s">
        <v>397</v>
      </c>
      <c r="F108" t="s">
        <v>397</v>
      </c>
      <c r="G108">
        <v>66.191001767700001</v>
      </c>
      <c r="I108">
        <v>98.863318673799995</v>
      </c>
      <c r="K108">
        <f t="shared" si="8"/>
        <v>0</v>
      </c>
      <c r="L108">
        <f t="shared" si="9"/>
        <v>0</v>
      </c>
      <c r="M108">
        <f t="shared" si="10"/>
        <v>2.4221513075080997E-2</v>
      </c>
      <c r="N108">
        <f t="shared" si="11"/>
        <v>2.5704462855187997E-3</v>
      </c>
      <c r="O108">
        <f t="shared" si="12"/>
        <v>0</v>
      </c>
      <c r="P108">
        <f t="shared" si="13"/>
        <v>0</v>
      </c>
      <c r="Q108">
        <f t="shared" si="14"/>
        <v>2.6791959360599797E-2</v>
      </c>
      <c r="R108">
        <f t="shared" si="15"/>
        <v>2.5704462855187997E-3</v>
      </c>
    </row>
    <row r="109" spans="1:18">
      <c r="A109">
        <v>105</v>
      </c>
      <c r="B109" t="s">
        <v>395</v>
      </c>
      <c r="F109" t="s">
        <v>395</v>
      </c>
      <c r="G109">
        <v>176.84892698600001</v>
      </c>
      <c r="H109">
        <v>2714.3423484700002</v>
      </c>
      <c r="J109">
        <v>120.99175968999999</v>
      </c>
      <c r="K109">
        <f t="shared" si="8"/>
        <v>0.37457924408886001</v>
      </c>
      <c r="L109">
        <f t="shared" si="9"/>
        <v>0.10314500924186001</v>
      </c>
      <c r="M109">
        <f t="shared" si="10"/>
        <v>0</v>
      </c>
      <c r="N109">
        <f t="shared" si="11"/>
        <v>0</v>
      </c>
      <c r="O109">
        <f t="shared" si="12"/>
        <v>2.1052566186059999E-2</v>
      </c>
      <c r="P109">
        <f t="shared" si="13"/>
        <v>2.7828104728699998E-3</v>
      </c>
      <c r="Q109">
        <f t="shared" si="14"/>
        <v>0.49877681951677999</v>
      </c>
      <c r="R109">
        <f t="shared" si="15"/>
        <v>0.10318254196147381</v>
      </c>
    </row>
    <row r="110" spans="1:18">
      <c r="A110">
        <v>106</v>
      </c>
      <c r="B110" t="s">
        <v>396</v>
      </c>
      <c r="F110" t="s">
        <v>396</v>
      </c>
      <c r="G110">
        <v>42.199768840300003</v>
      </c>
      <c r="H110">
        <v>75.047314143400001</v>
      </c>
      <c r="K110">
        <f t="shared" si="8"/>
        <v>1.03565293517892E-2</v>
      </c>
      <c r="L110">
        <f t="shared" si="9"/>
        <v>2.8517979374492E-3</v>
      </c>
      <c r="M110">
        <f t="shared" si="10"/>
        <v>0</v>
      </c>
      <c r="N110">
        <f t="shared" si="11"/>
        <v>0</v>
      </c>
      <c r="O110">
        <f t="shared" si="12"/>
        <v>0</v>
      </c>
      <c r="P110">
        <f t="shared" si="13"/>
        <v>0</v>
      </c>
      <c r="Q110">
        <f t="shared" si="14"/>
        <v>1.3208327289238399E-2</v>
      </c>
      <c r="R110">
        <f t="shared" si="15"/>
        <v>2.8517979374492E-3</v>
      </c>
    </row>
    <row r="111" spans="1:18">
      <c r="A111">
        <v>107</v>
      </c>
      <c r="B111" t="s">
        <v>391</v>
      </c>
      <c r="F111" t="s">
        <v>391</v>
      </c>
      <c r="G111">
        <v>161.90453959499999</v>
      </c>
      <c r="I111">
        <v>26.173780857499999</v>
      </c>
      <c r="K111">
        <f t="shared" si="8"/>
        <v>0</v>
      </c>
      <c r="L111">
        <f t="shared" si="9"/>
        <v>0</v>
      </c>
      <c r="M111">
        <f t="shared" si="10"/>
        <v>6.4125763100875005E-3</v>
      </c>
      <c r="N111">
        <f t="shared" si="11"/>
        <v>6.8051830229499998E-4</v>
      </c>
      <c r="O111">
        <f t="shared" si="12"/>
        <v>0</v>
      </c>
      <c r="P111">
        <f t="shared" si="13"/>
        <v>0</v>
      </c>
      <c r="Q111">
        <f t="shared" si="14"/>
        <v>7.0930946123825001E-3</v>
      </c>
      <c r="R111">
        <f t="shared" si="15"/>
        <v>6.8051830229499998E-4</v>
      </c>
    </row>
    <row r="112" spans="1:18">
      <c r="A112">
        <v>108</v>
      </c>
      <c r="B112" t="s">
        <v>400</v>
      </c>
      <c r="F112" t="s">
        <v>400</v>
      </c>
      <c r="G112">
        <v>4.6287248786199999</v>
      </c>
      <c r="H112">
        <v>17.450543603300002</v>
      </c>
      <c r="K112">
        <f t="shared" si="8"/>
        <v>2.4081750172554E-3</v>
      </c>
      <c r="L112">
        <f t="shared" si="9"/>
        <v>6.6312065692540015E-4</v>
      </c>
      <c r="M112">
        <f t="shared" si="10"/>
        <v>0</v>
      </c>
      <c r="N112">
        <f t="shared" si="11"/>
        <v>0</v>
      </c>
      <c r="O112">
        <f t="shared" si="12"/>
        <v>0</v>
      </c>
      <c r="P112">
        <f t="shared" si="13"/>
        <v>0</v>
      </c>
      <c r="Q112">
        <f t="shared" si="14"/>
        <v>3.0712956741808001E-3</v>
      </c>
      <c r="R112">
        <f t="shared" si="15"/>
        <v>6.6312065692540015E-4</v>
      </c>
    </row>
    <row r="113" spans="1:18">
      <c r="A113">
        <v>109</v>
      </c>
      <c r="B113" t="s">
        <v>401</v>
      </c>
      <c r="F113" t="s">
        <v>401</v>
      </c>
      <c r="G113">
        <v>89.698864306700003</v>
      </c>
      <c r="H113">
        <v>7987.3991394900004</v>
      </c>
      <c r="I113">
        <v>439.42080490000001</v>
      </c>
      <c r="K113">
        <f t="shared" si="8"/>
        <v>1.1022610812496201</v>
      </c>
      <c r="L113">
        <f t="shared" si="9"/>
        <v>0.30352116730062001</v>
      </c>
      <c r="M113">
        <f t="shared" si="10"/>
        <v>0.10765809720050001</v>
      </c>
      <c r="N113">
        <f t="shared" si="11"/>
        <v>1.14249409274E-2</v>
      </c>
      <c r="O113">
        <f t="shared" si="12"/>
        <v>0</v>
      </c>
      <c r="P113">
        <f t="shared" si="13"/>
        <v>0</v>
      </c>
      <c r="Q113">
        <f t="shared" si="14"/>
        <v>1.5248652866781403</v>
      </c>
      <c r="R113">
        <f t="shared" si="15"/>
        <v>0.30373611618430485</v>
      </c>
    </row>
    <row r="114" spans="1:18">
      <c r="A114">
        <v>110</v>
      </c>
      <c r="B114" t="s">
        <v>402</v>
      </c>
      <c r="F114" t="s">
        <v>402</v>
      </c>
      <c r="G114">
        <v>21.703221168700001</v>
      </c>
      <c r="H114">
        <v>796.01730372600002</v>
      </c>
      <c r="J114">
        <v>95.981028702900005</v>
      </c>
      <c r="K114">
        <f t="shared" si="8"/>
        <v>0.109850387914188</v>
      </c>
      <c r="L114">
        <f t="shared" si="9"/>
        <v>3.0248657541587998E-2</v>
      </c>
      <c r="M114">
        <f t="shared" si="10"/>
        <v>0</v>
      </c>
      <c r="N114">
        <f t="shared" si="11"/>
        <v>0</v>
      </c>
      <c r="O114">
        <f t="shared" si="12"/>
        <v>1.67006989943046E-2</v>
      </c>
      <c r="P114">
        <f t="shared" si="13"/>
        <v>2.2075636601667E-3</v>
      </c>
      <c r="Q114">
        <f t="shared" si="14"/>
        <v>0.1567997444500806</v>
      </c>
      <c r="R114">
        <f t="shared" si="15"/>
        <v>3.0329105169489539E-2</v>
      </c>
    </row>
    <row r="115" spans="1:18">
      <c r="A115">
        <v>111</v>
      </c>
      <c r="B115" t="s">
        <v>404</v>
      </c>
      <c r="C115" t="s">
        <v>111</v>
      </c>
      <c r="D115">
        <v>1</v>
      </c>
      <c r="F115" t="s">
        <v>568</v>
      </c>
      <c r="G115">
        <v>0.38046963622000002</v>
      </c>
      <c r="K115">
        <f t="shared" si="8"/>
        <v>0</v>
      </c>
      <c r="L115">
        <f t="shared" si="9"/>
        <v>0</v>
      </c>
      <c r="M115">
        <f t="shared" si="10"/>
        <v>0</v>
      </c>
      <c r="N115">
        <f t="shared" si="11"/>
        <v>0</v>
      </c>
      <c r="O115">
        <f t="shared" si="12"/>
        <v>0</v>
      </c>
      <c r="P115">
        <f t="shared" si="13"/>
        <v>0</v>
      </c>
      <c r="Q115">
        <f t="shared" si="14"/>
        <v>0</v>
      </c>
      <c r="R115">
        <f t="shared" si="15"/>
        <v>0</v>
      </c>
    </row>
    <row r="116" spans="1:18">
      <c r="A116">
        <v>112</v>
      </c>
      <c r="B116" t="s">
        <v>405</v>
      </c>
      <c r="F116" t="s">
        <v>405</v>
      </c>
      <c r="G116">
        <v>9.017299533580001</v>
      </c>
      <c r="H116">
        <v>1.3712183572900001</v>
      </c>
      <c r="K116">
        <f t="shared" si="8"/>
        <v>1.8922813330602E-4</v>
      </c>
      <c r="L116">
        <f t="shared" si="9"/>
        <v>5.2106297577020004E-5</v>
      </c>
      <c r="M116">
        <f t="shared" si="10"/>
        <v>0</v>
      </c>
      <c r="N116">
        <f t="shared" si="11"/>
        <v>0</v>
      </c>
      <c r="O116">
        <f t="shared" si="12"/>
        <v>0</v>
      </c>
      <c r="P116">
        <f t="shared" si="13"/>
        <v>0</v>
      </c>
      <c r="Q116">
        <f t="shared" si="14"/>
        <v>2.4133443088304E-4</v>
      </c>
      <c r="R116">
        <f t="shared" si="15"/>
        <v>5.2106297577020004E-5</v>
      </c>
    </row>
    <row r="117" spans="1:18">
      <c r="A117">
        <v>113</v>
      </c>
      <c r="B117" t="s">
        <v>403</v>
      </c>
      <c r="F117" t="s">
        <v>403</v>
      </c>
      <c r="G117">
        <v>415.46535311999997</v>
      </c>
      <c r="H117">
        <v>474.56825539200003</v>
      </c>
      <c r="J117">
        <v>9.9958338584700002</v>
      </c>
      <c r="K117">
        <f t="shared" si="8"/>
        <v>6.5490419244096001E-2</v>
      </c>
      <c r="L117">
        <f t="shared" si="9"/>
        <v>1.8033593704896E-2</v>
      </c>
      <c r="M117">
        <f t="shared" si="10"/>
        <v>0</v>
      </c>
      <c r="N117">
        <f t="shared" si="11"/>
        <v>0</v>
      </c>
      <c r="O117">
        <f t="shared" si="12"/>
        <v>1.73927509137378E-3</v>
      </c>
      <c r="P117">
        <f t="shared" si="13"/>
        <v>2.2990417874481001E-4</v>
      </c>
      <c r="Q117">
        <f t="shared" si="14"/>
        <v>8.5263288040365787E-2</v>
      </c>
      <c r="R117">
        <f t="shared" si="15"/>
        <v>1.8035059130611937E-2</v>
      </c>
    </row>
    <row r="118" spans="1:18">
      <c r="A118">
        <v>114</v>
      </c>
      <c r="B118" t="s">
        <v>407</v>
      </c>
      <c r="F118" t="s">
        <v>407</v>
      </c>
      <c r="G118">
        <v>342.97007656099998</v>
      </c>
      <c r="K118">
        <f t="shared" si="8"/>
        <v>0</v>
      </c>
      <c r="L118">
        <f t="shared" si="9"/>
        <v>0</v>
      </c>
      <c r="M118">
        <f t="shared" si="10"/>
        <v>0</v>
      </c>
      <c r="N118">
        <f t="shared" si="11"/>
        <v>0</v>
      </c>
      <c r="O118">
        <f t="shared" si="12"/>
        <v>0</v>
      </c>
      <c r="P118">
        <f t="shared" si="13"/>
        <v>0</v>
      </c>
      <c r="Q118">
        <f t="shared" si="14"/>
        <v>0</v>
      </c>
      <c r="R118">
        <f t="shared" si="15"/>
        <v>0</v>
      </c>
    </row>
    <row r="119" spans="1:18">
      <c r="A119">
        <v>115</v>
      </c>
      <c r="B119" t="s">
        <v>408</v>
      </c>
      <c r="F119" t="s">
        <v>408</v>
      </c>
      <c r="G119">
        <v>56.4020685355</v>
      </c>
      <c r="H119">
        <v>113.222214608</v>
      </c>
      <c r="J119">
        <v>399.72513768800002</v>
      </c>
      <c r="K119">
        <f t="shared" si="8"/>
        <v>1.5624665615903999E-2</v>
      </c>
      <c r="L119">
        <f t="shared" si="9"/>
        <v>4.3024441551039998E-3</v>
      </c>
      <c r="M119">
        <f t="shared" si="10"/>
        <v>0</v>
      </c>
      <c r="N119">
        <f t="shared" si="11"/>
        <v>0</v>
      </c>
      <c r="O119">
        <f t="shared" si="12"/>
        <v>6.9552173957712002E-2</v>
      </c>
      <c r="P119">
        <f t="shared" si="13"/>
        <v>9.1936781668239993E-3</v>
      </c>
      <c r="Q119">
        <f t="shared" si="14"/>
        <v>8.9479283728719994E-2</v>
      </c>
      <c r="R119">
        <f t="shared" si="15"/>
        <v>1.0150603131978162E-2</v>
      </c>
    </row>
    <row r="120" spans="1:18">
      <c r="A120">
        <v>116</v>
      </c>
      <c r="B120" t="s">
        <v>416</v>
      </c>
      <c r="F120" t="s">
        <v>416</v>
      </c>
      <c r="G120">
        <v>21.511828291400001</v>
      </c>
      <c r="K120">
        <f t="shared" si="8"/>
        <v>0</v>
      </c>
      <c r="L120">
        <f t="shared" si="9"/>
        <v>0</v>
      </c>
      <c r="M120">
        <f t="shared" si="10"/>
        <v>0</v>
      </c>
      <c r="N120">
        <f t="shared" si="11"/>
        <v>0</v>
      </c>
      <c r="O120">
        <f t="shared" si="12"/>
        <v>0</v>
      </c>
      <c r="P120">
        <f t="shared" si="13"/>
        <v>0</v>
      </c>
      <c r="Q120">
        <f t="shared" si="14"/>
        <v>0</v>
      </c>
      <c r="R120">
        <f t="shared" si="15"/>
        <v>0</v>
      </c>
    </row>
    <row r="121" spans="1:18">
      <c r="A121">
        <v>117</v>
      </c>
      <c r="B121" t="s">
        <v>307</v>
      </c>
      <c r="F121" t="s">
        <v>307</v>
      </c>
      <c r="G121">
        <v>19.0900865883</v>
      </c>
      <c r="J121">
        <v>475.378356478</v>
      </c>
      <c r="K121">
        <f t="shared" si="8"/>
        <v>0</v>
      </c>
      <c r="L121">
        <f t="shared" si="9"/>
        <v>0</v>
      </c>
      <c r="M121">
        <f t="shared" si="10"/>
        <v>0</v>
      </c>
      <c r="N121">
        <f t="shared" si="11"/>
        <v>0</v>
      </c>
      <c r="O121">
        <f t="shared" si="12"/>
        <v>8.2715834027171989E-2</v>
      </c>
      <c r="P121">
        <f t="shared" si="13"/>
        <v>1.0933702198994E-2</v>
      </c>
      <c r="Q121">
        <f t="shared" si="14"/>
        <v>8.2715834027171989E-2</v>
      </c>
      <c r="R121">
        <f t="shared" si="15"/>
        <v>1.0933702198994E-2</v>
      </c>
    </row>
    <row r="122" spans="1:18">
      <c r="A122">
        <v>118</v>
      </c>
      <c r="B122" t="s">
        <v>410</v>
      </c>
      <c r="C122" t="s">
        <v>409</v>
      </c>
      <c r="D122">
        <v>0</v>
      </c>
      <c r="E122">
        <v>1</v>
      </c>
      <c r="F122" t="s">
        <v>598</v>
      </c>
      <c r="G122">
        <v>134.684943742</v>
      </c>
      <c r="K122">
        <f t="shared" si="8"/>
        <v>0</v>
      </c>
      <c r="L122">
        <f t="shared" si="9"/>
        <v>0</v>
      </c>
      <c r="M122">
        <f t="shared" si="10"/>
        <v>0</v>
      </c>
      <c r="N122">
        <f t="shared" si="11"/>
        <v>0</v>
      </c>
      <c r="O122">
        <f t="shared" si="12"/>
        <v>0</v>
      </c>
      <c r="P122">
        <f t="shared" si="13"/>
        <v>0</v>
      </c>
      <c r="Q122">
        <f t="shared" si="14"/>
        <v>0</v>
      </c>
      <c r="R122">
        <f t="shared" si="15"/>
        <v>0</v>
      </c>
    </row>
    <row r="123" spans="1:18">
      <c r="A123">
        <v>119</v>
      </c>
      <c r="B123" t="s">
        <v>502</v>
      </c>
      <c r="C123" t="s">
        <v>196</v>
      </c>
      <c r="D123">
        <v>0</v>
      </c>
      <c r="E123">
        <v>1</v>
      </c>
      <c r="F123" t="s">
        <v>598</v>
      </c>
      <c r="G123">
        <v>0.88908900093999998</v>
      </c>
      <c r="H123">
        <v>60.421245902199999</v>
      </c>
      <c r="J123">
        <v>0.52724909698699995</v>
      </c>
      <c r="K123">
        <f t="shared" si="8"/>
        <v>8.3381319345035999E-3</v>
      </c>
      <c r="L123">
        <f t="shared" si="9"/>
        <v>2.2960073442836E-3</v>
      </c>
      <c r="M123">
        <f t="shared" si="10"/>
        <v>0</v>
      </c>
      <c r="N123">
        <f t="shared" si="11"/>
        <v>0</v>
      </c>
      <c r="O123">
        <f t="shared" si="12"/>
        <v>9.1741342875738003E-5</v>
      </c>
      <c r="P123">
        <f t="shared" si="13"/>
        <v>1.2126729230700998E-5</v>
      </c>
      <c r="Q123">
        <f t="shared" si="14"/>
        <v>1.0725880621662937E-2</v>
      </c>
      <c r="R123">
        <f t="shared" si="15"/>
        <v>2.2960393686881904E-3</v>
      </c>
    </row>
    <row r="124" spans="1:18">
      <c r="A124">
        <v>120</v>
      </c>
      <c r="B124" t="s">
        <v>413</v>
      </c>
      <c r="F124" t="s">
        <v>413</v>
      </c>
      <c r="G124">
        <v>42.197244813700003</v>
      </c>
      <c r="K124">
        <f t="shared" si="8"/>
        <v>0</v>
      </c>
      <c r="L124">
        <f t="shared" si="9"/>
        <v>0</v>
      </c>
      <c r="M124">
        <f t="shared" si="10"/>
        <v>0</v>
      </c>
      <c r="N124">
        <f t="shared" si="11"/>
        <v>0</v>
      </c>
      <c r="O124">
        <f t="shared" si="12"/>
        <v>0</v>
      </c>
      <c r="P124">
        <f t="shared" si="13"/>
        <v>0</v>
      </c>
      <c r="Q124">
        <f t="shared" si="14"/>
        <v>0</v>
      </c>
      <c r="R124">
        <f t="shared" si="15"/>
        <v>0</v>
      </c>
    </row>
    <row r="125" spans="1:18">
      <c r="A125">
        <v>121</v>
      </c>
      <c r="B125" t="s">
        <v>414</v>
      </c>
      <c r="F125" t="s">
        <v>414</v>
      </c>
      <c r="G125">
        <v>2.7127444173000002</v>
      </c>
      <c r="H125">
        <v>1589.9157351399999</v>
      </c>
      <c r="K125">
        <f t="shared" si="8"/>
        <v>0.21940837144931999</v>
      </c>
      <c r="L125">
        <f t="shared" si="9"/>
        <v>6.0416797935319996E-2</v>
      </c>
      <c r="M125">
        <f t="shared" si="10"/>
        <v>0</v>
      </c>
      <c r="N125">
        <f t="shared" si="11"/>
        <v>0</v>
      </c>
      <c r="O125">
        <f t="shared" si="12"/>
        <v>0</v>
      </c>
      <c r="P125">
        <f t="shared" si="13"/>
        <v>0</v>
      </c>
      <c r="Q125">
        <f t="shared" si="14"/>
        <v>0.27982516938463997</v>
      </c>
      <c r="R125">
        <f t="shared" si="15"/>
        <v>6.0416797935319996E-2</v>
      </c>
    </row>
    <row r="126" spans="1:18">
      <c r="A126">
        <v>122</v>
      </c>
      <c r="B126" t="s">
        <v>418</v>
      </c>
      <c r="F126" t="s">
        <v>418</v>
      </c>
      <c r="G126">
        <v>19.680373714800002</v>
      </c>
      <c r="K126">
        <f t="shared" si="8"/>
        <v>0</v>
      </c>
      <c r="L126">
        <f t="shared" si="9"/>
        <v>0</v>
      </c>
      <c r="M126">
        <f t="shared" si="10"/>
        <v>0</v>
      </c>
      <c r="N126">
        <f t="shared" si="11"/>
        <v>0</v>
      </c>
      <c r="O126">
        <f t="shared" si="12"/>
        <v>0</v>
      </c>
      <c r="P126">
        <f t="shared" si="13"/>
        <v>0</v>
      </c>
      <c r="Q126">
        <f t="shared" si="14"/>
        <v>0</v>
      </c>
      <c r="R126">
        <f t="shared" si="15"/>
        <v>0</v>
      </c>
    </row>
    <row r="127" spans="1:18">
      <c r="A127">
        <v>123</v>
      </c>
      <c r="B127" t="s">
        <v>420</v>
      </c>
      <c r="F127" t="s">
        <v>420</v>
      </c>
      <c r="G127">
        <v>2.8703243035699999</v>
      </c>
      <c r="K127">
        <f t="shared" si="8"/>
        <v>0</v>
      </c>
      <c r="L127">
        <f t="shared" si="9"/>
        <v>0</v>
      </c>
      <c r="M127">
        <f t="shared" si="10"/>
        <v>0</v>
      </c>
      <c r="N127">
        <f t="shared" si="11"/>
        <v>0</v>
      </c>
      <c r="O127">
        <f t="shared" si="12"/>
        <v>0</v>
      </c>
      <c r="P127">
        <f t="shared" si="13"/>
        <v>0</v>
      </c>
      <c r="Q127">
        <f t="shared" si="14"/>
        <v>0</v>
      </c>
      <c r="R127">
        <f t="shared" si="15"/>
        <v>0</v>
      </c>
    </row>
    <row r="128" spans="1:18">
      <c r="A128">
        <v>124</v>
      </c>
      <c r="B128" t="s">
        <v>423</v>
      </c>
      <c r="F128" t="s">
        <v>423</v>
      </c>
      <c r="G128">
        <v>27.896740895600001</v>
      </c>
      <c r="J128">
        <v>101.464190066</v>
      </c>
      <c r="K128">
        <f t="shared" si="8"/>
        <v>0</v>
      </c>
      <c r="L128">
        <f t="shared" si="9"/>
        <v>0</v>
      </c>
      <c r="M128">
        <f t="shared" si="10"/>
        <v>0</v>
      </c>
      <c r="N128">
        <f t="shared" si="11"/>
        <v>0</v>
      </c>
      <c r="O128">
        <f t="shared" si="12"/>
        <v>1.7654769071484E-2</v>
      </c>
      <c r="P128">
        <f t="shared" si="13"/>
        <v>2.3336763715180002E-3</v>
      </c>
      <c r="Q128">
        <f t="shared" si="14"/>
        <v>1.7654769071484E-2</v>
      </c>
      <c r="R128">
        <f t="shared" si="15"/>
        <v>2.3336763715180002E-3</v>
      </c>
    </row>
    <row r="129" spans="1:18">
      <c r="A129">
        <v>125</v>
      </c>
      <c r="B129" t="s">
        <v>424</v>
      </c>
      <c r="F129" t="s">
        <v>424</v>
      </c>
      <c r="G129">
        <v>181.80285207599999</v>
      </c>
      <c r="H129">
        <v>11.548868260500001</v>
      </c>
      <c r="K129">
        <f t="shared" si="8"/>
        <v>1.5937438199490003E-3</v>
      </c>
      <c r="L129">
        <f t="shared" si="9"/>
        <v>4.3885699389900005E-4</v>
      </c>
      <c r="M129">
        <f t="shared" si="10"/>
        <v>0</v>
      </c>
      <c r="N129">
        <f t="shared" si="11"/>
        <v>0</v>
      </c>
      <c r="O129">
        <f t="shared" si="12"/>
        <v>0</v>
      </c>
      <c r="P129">
        <f t="shared" si="13"/>
        <v>0</v>
      </c>
      <c r="Q129">
        <f t="shared" si="14"/>
        <v>2.0326008138480001E-3</v>
      </c>
      <c r="R129">
        <f t="shared" si="15"/>
        <v>4.3885699389900005E-4</v>
      </c>
    </row>
    <row r="130" spans="1:18">
      <c r="A130">
        <v>126</v>
      </c>
      <c r="B130" t="s">
        <v>503</v>
      </c>
      <c r="C130" t="s">
        <v>197</v>
      </c>
      <c r="D130">
        <v>0</v>
      </c>
      <c r="E130">
        <v>1</v>
      </c>
      <c r="F130" t="s">
        <v>598</v>
      </c>
      <c r="G130">
        <v>1.3451574905499999</v>
      </c>
      <c r="H130">
        <v>6.6530147175399996</v>
      </c>
      <c r="J130">
        <v>1.4008178734600001</v>
      </c>
      <c r="K130">
        <f t="shared" si="8"/>
        <v>9.1811603102051988E-4</v>
      </c>
      <c r="L130">
        <f t="shared" si="9"/>
        <v>2.5281455926652E-4</v>
      </c>
      <c r="M130">
        <f t="shared" si="10"/>
        <v>0</v>
      </c>
      <c r="N130">
        <f t="shared" si="11"/>
        <v>0</v>
      </c>
      <c r="O130">
        <f t="shared" si="12"/>
        <v>2.4374230998204001E-4</v>
      </c>
      <c r="P130">
        <f t="shared" si="13"/>
        <v>3.2218811089580003E-5</v>
      </c>
      <c r="Q130">
        <f t="shared" si="14"/>
        <v>1.4146729002690798E-3</v>
      </c>
      <c r="R130">
        <f t="shared" si="15"/>
        <v>2.5485928110459465E-4</v>
      </c>
    </row>
    <row r="131" spans="1:18">
      <c r="A131">
        <v>127</v>
      </c>
      <c r="B131" t="s">
        <v>426</v>
      </c>
      <c r="C131" t="s">
        <v>425</v>
      </c>
      <c r="D131">
        <v>0</v>
      </c>
      <c r="E131">
        <v>1</v>
      </c>
      <c r="F131" t="s">
        <v>598</v>
      </c>
      <c r="G131">
        <v>2.0920516739999999E-2</v>
      </c>
      <c r="K131">
        <f t="shared" si="8"/>
        <v>0</v>
      </c>
      <c r="L131">
        <f t="shared" si="9"/>
        <v>0</v>
      </c>
      <c r="M131">
        <f t="shared" si="10"/>
        <v>0</v>
      </c>
      <c r="N131">
        <f t="shared" si="11"/>
        <v>0</v>
      </c>
      <c r="O131">
        <f t="shared" si="12"/>
        <v>0</v>
      </c>
      <c r="P131">
        <f t="shared" si="13"/>
        <v>0</v>
      </c>
      <c r="Q131">
        <f t="shared" si="14"/>
        <v>0</v>
      </c>
      <c r="R131">
        <f t="shared" si="15"/>
        <v>0</v>
      </c>
    </row>
    <row r="132" spans="1:18">
      <c r="A132">
        <v>128</v>
      </c>
      <c r="B132" t="s">
        <v>533</v>
      </c>
      <c r="F132" t="s">
        <v>533</v>
      </c>
      <c r="G132">
        <v>48.841117630299998</v>
      </c>
      <c r="H132">
        <v>2886.63212088</v>
      </c>
      <c r="J132">
        <v>215.63858510399999</v>
      </c>
      <c r="K132">
        <f t="shared" si="8"/>
        <v>0.39835523268144002</v>
      </c>
      <c r="L132">
        <f t="shared" si="9"/>
        <v>0.10969202059344001</v>
      </c>
      <c r="M132">
        <f t="shared" si="10"/>
        <v>0</v>
      </c>
      <c r="N132">
        <f t="shared" si="11"/>
        <v>0</v>
      </c>
      <c r="O132">
        <f t="shared" si="12"/>
        <v>3.7521113808096002E-2</v>
      </c>
      <c r="P132">
        <f t="shared" si="13"/>
        <v>4.9596874573919992E-3</v>
      </c>
      <c r="Q132">
        <f t="shared" si="14"/>
        <v>0.54556836708297596</v>
      </c>
      <c r="R132">
        <f t="shared" si="15"/>
        <v>0.1098040886376581</v>
      </c>
    </row>
    <row r="133" spans="1:18">
      <c r="A133">
        <v>129</v>
      </c>
      <c r="B133" t="s">
        <v>422</v>
      </c>
      <c r="F133" t="s">
        <v>422</v>
      </c>
      <c r="G133">
        <v>2.8415081379</v>
      </c>
      <c r="K133">
        <f t="shared" ref="K133:K196" si="16">H133*138/10^6</f>
        <v>0</v>
      </c>
      <c r="L133">
        <f t="shared" ref="L133:L196" si="17">H133*38/10^6</f>
        <v>0</v>
      </c>
      <c r="M133">
        <f t="shared" ref="M133:M196" si="18">I133*245/10^6</f>
        <v>0</v>
      </c>
      <c r="N133">
        <f t="shared" ref="N133:N196" si="19">I133*26/10^6</f>
        <v>0</v>
      </c>
      <c r="O133">
        <f t="shared" ref="O133:O196" si="20">J133*174/10^6</f>
        <v>0</v>
      </c>
      <c r="P133">
        <f t="shared" ref="P133:P196" si="21">J133*23/10^6</f>
        <v>0</v>
      </c>
      <c r="Q133">
        <f t="shared" ref="Q133:Q196" si="22">SUM(K133:O133)</f>
        <v>0</v>
      </c>
      <c r="R133">
        <f t="shared" ref="R133:R196" si="23">(L133^2+N133^2+P133^2)^0.5</f>
        <v>0</v>
      </c>
    </row>
    <row r="134" spans="1:18">
      <c r="A134">
        <v>130</v>
      </c>
      <c r="B134" t="s">
        <v>427</v>
      </c>
      <c r="F134" t="s">
        <v>427</v>
      </c>
      <c r="G134">
        <v>10.0783608176</v>
      </c>
      <c r="K134">
        <f t="shared" si="16"/>
        <v>0</v>
      </c>
      <c r="L134">
        <f t="shared" si="17"/>
        <v>0</v>
      </c>
      <c r="M134">
        <f t="shared" si="18"/>
        <v>0</v>
      </c>
      <c r="N134">
        <f t="shared" si="19"/>
        <v>0</v>
      </c>
      <c r="O134">
        <f t="shared" si="20"/>
        <v>0</v>
      </c>
      <c r="P134">
        <f t="shared" si="21"/>
        <v>0</v>
      </c>
      <c r="Q134">
        <f t="shared" si="22"/>
        <v>0</v>
      </c>
      <c r="R134">
        <f t="shared" si="23"/>
        <v>0</v>
      </c>
    </row>
    <row r="135" spans="1:18">
      <c r="A135">
        <v>131</v>
      </c>
      <c r="B135" t="s">
        <v>429</v>
      </c>
      <c r="F135" t="s">
        <v>429</v>
      </c>
      <c r="G135">
        <v>0.32209345010000001</v>
      </c>
      <c r="K135">
        <f t="shared" si="16"/>
        <v>0</v>
      </c>
      <c r="L135">
        <f t="shared" si="17"/>
        <v>0</v>
      </c>
      <c r="M135">
        <f t="shared" si="18"/>
        <v>0</v>
      </c>
      <c r="N135">
        <f t="shared" si="19"/>
        <v>0</v>
      </c>
      <c r="O135">
        <f t="shared" si="20"/>
        <v>0</v>
      </c>
      <c r="P135">
        <f t="shared" si="21"/>
        <v>0</v>
      </c>
      <c r="Q135">
        <f t="shared" si="22"/>
        <v>0</v>
      </c>
      <c r="R135">
        <f t="shared" si="23"/>
        <v>0</v>
      </c>
    </row>
    <row r="136" spans="1:18">
      <c r="A136">
        <v>132</v>
      </c>
      <c r="B136" t="s">
        <v>419</v>
      </c>
      <c r="F136" t="s">
        <v>419</v>
      </c>
      <c r="G136">
        <v>13.7966772711</v>
      </c>
      <c r="I136">
        <v>0.71092373723000002</v>
      </c>
      <c r="K136">
        <f t="shared" si="16"/>
        <v>0</v>
      </c>
      <c r="L136">
        <f t="shared" si="17"/>
        <v>0</v>
      </c>
      <c r="M136">
        <f t="shared" si="18"/>
        <v>1.7417631562135E-4</v>
      </c>
      <c r="N136">
        <f t="shared" si="19"/>
        <v>1.8484017167980001E-5</v>
      </c>
      <c r="O136">
        <f t="shared" si="20"/>
        <v>0</v>
      </c>
      <c r="P136">
        <f t="shared" si="21"/>
        <v>0</v>
      </c>
      <c r="Q136">
        <f t="shared" si="22"/>
        <v>1.9266033278932999E-4</v>
      </c>
      <c r="R136">
        <f t="shared" si="23"/>
        <v>1.8484017167980001E-5</v>
      </c>
    </row>
    <row r="137" spans="1:18">
      <c r="A137">
        <v>133</v>
      </c>
      <c r="B137" t="s">
        <v>505</v>
      </c>
      <c r="C137" t="s">
        <v>633</v>
      </c>
      <c r="D137">
        <v>1</v>
      </c>
      <c r="F137" t="s">
        <v>360</v>
      </c>
      <c r="G137">
        <v>0.46380839936000012</v>
      </c>
      <c r="H137">
        <v>64.174977509800001</v>
      </c>
      <c r="J137">
        <v>0.18053320467699999</v>
      </c>
      <c r="K137">
        <f t="shared" si="16"/>
        <v>8.8561468963524008E-3</v>
      </c>
      <c r="L137">
        <f t="shared" si="17"/>
        <v>2.4386491453724001E-3</v>
      </c>
      <c r="M137">
        <f t="shared" si="18"/>
        <v>0</v>
      </c>
      <c r="N137">
        <f t="shared" si="19"/>
        <v>0</v>
      </c>
      <c r="O137">
        <f t="shared" si="20"/>
        <v>3.1412777613798003E-5</v>
      </c>
      <c r="P137">
        <f t="shared" si="21"/>
        <v>4.1522637075709999E-6</v>
      </c>
      <c r="Q137">
        <f t="shared" si="22"/>
        <v>1.1326208819338598E-2</v>
      </c>
      <c r="R137">
        <f t="shared" si="23"/>
        <v>2.4386526803789493E-3</v>
      </c>
    </row>
    <row r="138" spans="1:18">
      <c r="A138">
        <v>134</v>
      </c>
      <c r="B138" t="s">
        <v>455</v>
      </c>
      <c r="F138" t="s">
        <v>455</v>
      </c>
      <c r="G138">
        <v>64.986478176800006</v>
      </c>
      <c r="J138">
        <v>10.287825766899999</v>
      </c>
      <c r="K138">
        <f t="shared" si="16"/>
        <v>0</v>
      </c>
      <c r="L138">
        <f t="shared" si="17"/>
        <v>0</v>
      </c>
      <c r="M138">
        <f t="shared" si="18"/>
        <v>0</v>
      </c>
      <c r="N138">
        <f t="shared" si="19"/>
        <v>0</v>
      </c>
      <c r="O138">
        <f t="shared" si="20"/>
        <v>1.7900816834405999E-3</v>
      </c>
      <c r="P138">
        <f t="shared" si="21"/>
        <v>2.3661999263869998E-4</v>
      </c>
      <c r="Q138">
        <f t="shared" si="22"/>
        <v>1.7900816834405999E-3</v>
      </c>
      <c r="R138">
        <f t="shared" si="23"/>
        <v>2.3661999263869998E-4</v>
      </c>
    </row>
    <row r="139" spans="1:18">
      <c r="A139">
        <v>135</v>
      </c>
      <c r="B139" t="s">
        <v>450</v>
      </c>
      <c r="C139" t="s">
        <v>143</v>
      </c>
      <c r="D139">
        <v>0</v>
      </c>
      <c r="E139">
        <v>1</v>
      </c>
      <c r="F139" t="s">
        <v>598</v>
      </c>
      <c r="G139">
        <v>3.2807612860000002E-2</v>
      </c>
      <c r="H139">
        <v>0.423422010475</v>
      </c>
      <c r="K139">
        <f t="shared" si="16"/>
        <v>5.8432237445550003E-5</v>
      </c>
      <c r="L139">
        <f t="shared" si="17"/>
        <v>1.609003639805E-5</v>
      </c>
      <c r="M139">
        <f t="shared" si="18"/>
        <v>0</v>
      </c>
      <c r="N139">
        <f t="shared" si="19"/>
        <v>0</v>
      </c>
      <c r="O139">
        <f t="shared" si="20"/>
        <v>0</v>
      </c>
      <c r="P139">
        <f t="shared" si="21"/>
        <v>0</v>
      </c>
      <c r="Q139">
        <f t="shared" si="22"/>
        <v>7.4522273843600007E-5</v>
      </c>
      <c r="R139">
        <f t="shared" si="23"/>
        <v>1.609003639805E-5</v>
      </c>
    </row>
    <row r="140" spans="1:18">
      <c r="A140">
        <v>136</v>
      </c>
      <c r="B140" t="s">
        <v>449</v>
      </c>
      <c r="F140" t="s">
        <v>449</v>
      </c>
      <c r="G140">
        <v>3.9989423876600001</v>
      </c>
      <c r="K140">
        <f t="shared" si="16"/>
        <v>0</v>
      </c>
      <c r="L140">
        <f t="shared" si="17"/>
        <v>0</v>
      </c>
      <c r="M140">
        <f t="shared" si="18"/>
        <v>0</v>
      </c>
      <c r="N140">
        <f t="shared" si="19"/>
        <v>0</v>
      </c>
      <c r="O140">
        <f t="shared" si="20"/>
        <v>0</v>
      </c>
      <c r="P140">
        <f t="shared" si="21"/>
        <v>0</v>
      </c>
      <c r="Q140">
        <f t="shared" si="22"/>
        <v>0</v>
      </c>
      <c r="R140">
        <f t="shared" si="23"/>
        <v>0</v>
      </c>
    </row>
    <row r="141" spans="1:18">
      <c r="A141">
        <v>137</v>
      </c>
      <c r="B141" t="s">
        <v>432</v>
      </c>
      <c r="F141" t="s">
        <v>432</v>
      </c>
      <c r="G141">
        <v>155.503983465</v>
      </c>
      <c r="H141">
        <v>5795.6296687599997</v>
      </c>
      <c r="I141">
        <v>58.104065143200003</v>
      </c>
      <c r="J141">
        <v>2377.4370536299998</v>
      </c>
      <c r="K141">
        <f t="shared" si="16"/>
        <v>0.7997968942888799</v>
      </c>
      <c r="L141">
        <f t="shared" si="17"/>
        <v>0.22023392741288</v>
      </c>
      <c r="M141">
        <f t="shared" si="18"/>
        <v>1.4235495960084001E-2</v>
      </c>
      <c r="N141">
        <f t="shared" si="19"/>
        <v>1.5107056937232E-3</v>
      </c>
      <c r="O141">
        <f t="shared" si="20"/>
        <v>0.41367404733161994</v>
      </c>
      <c r="P141">
        <f t="shared" si="21"/>
        <v>5.4681052233489992E-2</v>
      </c>
      <c r="Q141">
        <f t="shared" si="22"/>
        <v>1.449451070687187</v>
      </c>
      <c r="R141">
        <f t="shared" si="23"/>
        <v>0.22692572020103055</v>
      </c>
    </row>
    <row r="142" spans="1:18">
      <c r="A142">
        <v>138</v>
      </c>
      <c r="B142" t="s">
        <v>436</v>
      </c>
      <c r="C142" t="s">
        <v>135</v>
      </c>
      <c r="D142">
        <v>0</v>
      </c>
      <c r="E142">
        <v>1</v>
      </c>
      <c r="F142" t="s">
        <v>598</v>
      </c>
      <c r="G142">
        <v>74.6087383598</v>
      </c>
      <c r="H142">
        <v>2416.9747125099998</v>
      </c>
      <c r="J142">
        <v>0.85164244642300002</v>
      </c>
      <c r="K142">
        <f t="shared" si="16"/>
        <v>0.33354251032637999</v>
      </c>
      <c r="L142">
        <f t="shared" si="17"/>
        <v>9.1845039075379983E-2</v>
      </c>
      <c r="M142">
        <f t="shared" si="18"/>
        <v>0</v>
      </c>
      <c r="N142">
        <f t="shared" si="19"/>
        <v>0</v>
      </c>
      <c r="O142">
        <f t="shared" si="20"/>
        <v>1.48185785677602E-4</v>
      </c>
      <c r="P142">
        <f t="shared" si="21"/>
        <v>1.9587776267729002E-5</v>
      </c>
      <c r="Q142">
        <f t="shared" si="22"/>
        <v>0.42553573518743759</v>
      </c>
      <c r="R142">
        <f t="shared" si="23"/>
        <v>9.1845041164120858E-2</v>
      </c>
    </row>
    <row r="143" spans="1:18">
      <c r="A143">
        <v>139</v>
      </c>
      <c r="B143" t="s">
        <v>446</v>
      </c>
      <c r="F143" t="s">
        <v>446</v>
      </c>
      <c r="G143">
        <v>460.05698247700002</v>
      </c>
      <c r="H143">
        <v>9807.9749229000008</v>
      </c>
      <c r="I143">
        <v>2720.27377187</v>
      </c>
      <c r="J143">
        <v>7296.4635921199997</v>
      </c>
      <c r="K143">
        <f t="shared" si="16"/>
        <v>1.3535005393602</v>
      </c>
      <c r="L143">
        <f t="shared" si="17"/>
        <v>0.37270304707020002</v>
      </c>
      <c r="M143">
        <f t="shared" si="18"/>
        <v>0.66646707410814998</v>
      </c>
      <c r="N143">
        <f t="shared" si="19"/>
        <v>7.072711806861999E-2</v>
      </c>
      <c r="O143">
        <f t="shared" si="20"/>
        <v>1.2695846650288798</v>
      </c>
      <c r="P143">
        <f t="shared" si="21"/>
        <v>0.16781866261876</v>
      </c>
      <c r="Q143">
        <f t="shared" si="22"/>
        <v>3.7329824436360495</v>
      </c>
      <c r="R143">
        <f t="shared" si="23"/>
        <v>0.4148168150507564</v>
      </c>
    </row>
    <row r="144" spans="1:18">
      <c r="A144">
        <v>140</v>
      </c>
      <c r="B144" t="s">
        <v>440</v>
      </c>
      <c r="C144" t="s">
        <v>137</v>
      </c>
      <c r="D144">
        <v>0</v>
      </c>
      <c r="E144">
        <v>1</v>
      </c>
      <c r="F144" t="s">
        <v>598</v>
      </c>
      <c r="G144">
        <v>164.659701431</v>
      </c>
      <c r="H144">
        <v>529.26962650099995</v>
      </c>
      <c r="J144">
        <v>9.9659537877000003E-3</v>
      </c>
      <c r="K144">
        <f t="shared" si="16"/>
        <v>7.3039208457138002E-2</v>
      </c>
      <c r="L144">
        <f t="shared" si="17"/>
        <v>2.0112245807038E-2</v>
      </c>
      <c r="M144">
        <f t="shared" si="18"/>
        <v>0</v>
      </c>
      <c r="N144">
        <f t="shared" si="19"/>
        <v>0</v>
      </c>
      <c r="O144">
        <f t="shared" si="20"/>
        <v>1.7340759590598001E-6</v>
      </c>
      <c r="P144">
        <f t="shared" si="21"/>
        <v>2.2921693711710002E-7</v>
      </c>
      <c r="Q144">
        <f t="shared" si="22"/>
        <v>9.3153188340135071E-2</v>
      </c>
      <c r="R144">
        <f t="shared" si="23"/>
        <v>2.0112245808344177E-2</v>
      </c>
    </row>
    <row r="145" spans="1:18">
      <c r="A145">
        <v>141</v>
      </c>
      <c r="B145" t="s">
        <v>491</v>
      </c>
      <c r="F145" t="s">
        <v>491</v>
      </c>
      <c r="G145">
        <v>2.75000363386</v>
      </c>
      <c r="K145">
        <f t="shared" si="16"/>
        <v>0</v>
      </c>
      <c r="L145">
        <f t="shared" si="17"/>
        <v>0</v>
      </c>
      <c r="M145">
        <f t="shared" si="18"/>
        <v>0</v>
      </c>
      <c r="N145">
        <f t="shared" si="19"/>
        <v>0</v>
      </c>
      <c r="O145">
        <f t="shared" si="20"/>
        <v>0</v>
      </c>
      <c r="P145">
        <f t="shared" si="21"/>
        <v>0</v>
      </c>
      <c r="Q145">
        <f t="shared" si="22"/>
        <v>0</v>
      </c>
      <c r="R145">
        <f t="shared" si="23"/>
        <v>0</v>
      </c>
    </row>
    <row r="146" spans="1:18">
      <c r="A146">
        <v>142</v>
      </c>
      <c r="B146" t="s">
        <v>438</v>
      </c>
      <c r="F146" t="s">
        <v>438</v>
      </c>
      <c r="G146">
        <v>106.649580927</v>
      </c>
      <c r="K146">
        <f t="shared" si="16"/>
        <v>0</v>
      </c>
      <c r="L146">
        <f t="shared" si="17"/>
        <v>0</v>
      </c>
      <c r="M146">
        <f t="shared" si="18"/>
        <v>0</v>
      </c>
      <c r="N146">
        <f t="shared" si="19"/>
        <v>0</v>
      </c>
      <c r="O146">
        <f t="shared" si="20"/>
        <v>0</v>
      </c>
      <c r="P146">
        <f t="shared" si="21"/>
        <v>0</v>
      </c>
      <c r="Q146">
        <f t="shared" si="22"/>
        <v>0</v>
      </c>
      <c r="R146">
        <f t="shared" si="23"/>
        <v>0</v>
      </c>
    </row>
    <row r="147" spans="1:18">
      <c r="A147">
        <v>143</v>
      </c>
      <c r="B147" t="s">
        <v>439</v>
      </c>
      <c r="C147" t="s">
        <v>136</v>
      </c>
      <c r="D147">
        <v>0</v>
      </c>
      <c r="E147">
        <v>1</v>
      </c>
      <c r="F147" t="s">
        <v>598</v>
      </c>
      <c r="G147">
        <v>5.539195434909999</v>
      </c>
      <c r="H147">
        <v>357.78248167599997</v>
      </c>
      <c r="K147">
        <f t="shared" si="16"/>
        <v>4.9373982471287998E-2</v>
      </c>
      <c r="L147">
        <f t="shared" si="17"/>
        <v>1.3595734303688E-2</v>
      </c>
      <c r="M147">
        <f t="shared" si="18"/>
        <v>0</v>
      </c>
      <c r="N147">
        <f t="shared" si="19"/>
        <v>0</v>
      </c>
      <c r="O147">
        <f t="shared" si="20"/>
        <v>0</v>
      </c>
      <c r="P147">
        <f t="shared" si="21"/>
        <v>0</v>
      </c>
      <c r="Q147">
        <f t="shared" si="22"/>
        <v>6.2969716774975995E-2</v>
      </c>
      <c r="R147">
        <f t="shared" si="23"/>
        <v>1.3595734303688E-2</v>
      </c>
    </row>
    <row r="148" spans="1:18">
      <c r="A148">
        <v>144</v>
      </c>
      <c r="B148" t="s">
        <v>457</v>
      </c>
      <c r="F148" t="s">
        <v>457</v>
      </c>
      <c r="G148">
        <v>101.45006768899999</v>
      </c>
      <c r="H148">
        <v>2951.4265819699999</v>
      </c>
      <c r="J148">
        <v>5071.6040282499998</v>
      </c>
      <c r="K148">
        <f t="shared" si="16"/>
        <v>0.40729686831186002</v>
      </c>
      <c r="L148">
        <f t="shared" si="17"/>
        <v>0.11215421011485999</v>
      </c>
      <c r="M148">
        <f t="shared" si="18"/>
        <v>0</v>
      </c>
      <c r="N148">
        <f t="shared" si="19"/>
        <v>0</v>
      </c>
      <c r="O148">
        <f t="shared" si="20"/>
        <v>0.88245910091549995</v>
      </c>
      <c r="P148">
        <f t="shared" si="21"/>
        <v>0.11664689264974999</v>
      </c>
      <c r="Q148">
        <f t="shared" si="22"/>
        <v>1.40191017934222</v>
      </c>
      <c r="R148">
        <f t="shared" si="23"/>
        <v>0.16181799779792871</v>
      </c>
    </row>
    <row r="149" spans="1:18">
      <c r="A149">
        <v>145</v>
      </c>
      <c r="B149" t="s">
        <v>453</v>
      </c>
      <c r="F149" t="s">
        <v>453</v>
      </c>
      <c r="G149">
        <v>2.3301632792800002</v>
      </c>
      <c r="I149">
        <v>1.05091476111</v>
      </c>
      <c r="K149">
        <f t="shared" si="16"/>
        <v>0</v>
      </c>
      <c r="L149">
        <f t="shared" si="17"/>
        <v>0</v>
      </c>
      <c r="M149">
        <f t="shared" si="18"/>
        <v>2.5747411647195003E-4</v>
      </c>
      <c r="N149">
        <f t="shared" si="19"/>
        <v>2.7323783788860003E-5</v>
      </c>
      <c r="O149">
        <f t="shared" si="20"/>
        <v>0</v>
      </c>
      <c r="P149">
        <f t="shared" si="21"/>
        <v>0</v>
      </c>
      <c r="Q149">
        <f t="shared" si="22"/>
        <v>2.8479790026081001E-4</v>
      </c>
      <c r="R149">
        <f t="shared" si="23"/>
        <v>2.7323783788860003E-5</v>
      </c>
    </row>
    <row r="150" spans="1:18">
      <c r="A150">
        <v>146</v>
      </c>
      <c r="B150" t="s">
        <v>452</v>
      </c>
      <c r="F150" t="s">
        <v>452</v>
      </c>
      <c r="G150">
        <v>184.43204686199999</v>
      </c>
      <c r="K150">
        <f t="shared" si="16"/>
        <v>0</v>
      </c>
      <c r="L150">
        <f t="shared" si="17"/>
        <v>0</v>
      </c>
      <c r="M150">
        <f t="shared" si="18"/>
        <v>0</v>
      </c>
      <c r="N150">
        <f t="shared" si="19"/>
        <v>0</v>
      </c>
      <c r="O150">
        <f t="shared" si="20"/>
        <v>0</v>
      </c>
      <c r="P150">
        <f t="shared" si="21"/>
        <v>0</v>
      </c>
      <c r="Q150">
        <f t="shared" si="22"/>
        <v>0</v>
      </c>
      <c r="R150">
        <f t="shared" si="23"/>
        <v>0</v>
      </c>
    </row>
    <row r="151" spans="1:18">
      <c r="A151">
        <v>147</v>
      </c>
      <c r="B151" t="s">
        <v>634</v>
      </c>
      <c r="C151" t="s">
        <v>158</v>
      </c>
      <c r="D151">
        <v>1</v>
      </c>
      <c r="F151" t="s">
        <v>572</v>
      </c>
      <c r="G151">
        <v>82.665135352799993</v>
      </c>
      <c r="H151">
        <v>476.16937528099999</v>
      </c>
      <c r="I151">
        <v>8.2074188803199999E-2</v>
      </c>
      <c r="J151">
        <v>0.58684192290199999</v>
      </c>
      <c r="K151">
        <f t="shared" si="16"/>
        <v>6.5711373788778005E-2</v>
      </c>
      <c r="L151">
        <f t="shared" si="17"/>
        <v>1.8094436260677998E-2</v>
      </c>
      <c r="M151">
        <f t="shared" si="18"/>
        <v>2.0108176256784E-5</v>
      </c>
      <c r="N151">
        <f t="shared" si="19"/>
        <v>2.1339289088831998E-6</v>
      </c>
      <c r="O151">
        <f t="shared" si="20"/>
        <v>1.02110494584948E-4</v>
      </c>
      <c r="P151">
        <f t="shared" si="21"/>
        <v>1.3497364226745999E-5</v>
      </c>
      <c r="Q151">
        <f t="shared" si="22"/>
        <v>8.3930162649206608E-2</v>
      </c>
      <c r="R151">
        <f t="shared" si="23"/>
        <v>1.8094441420619552E-2</v>
      </c>
    </row>
    <row r="152" spans="1:18">
      <c r="A152">
        <v>148</v>
      </c>
      <c r="B152" t="s">
        <v>456</v>
      </c>
      <c r="F152" t="s">
        <v>456</v>
      </c>
      <c r="G152">
        <v>116.610905851</v>
      </c>
      <c r="H152">
        <v>683.98256740700003</v>
      </c>
      <c r="J152">
        <v>2957.0239215199999</v>
      </c>
      <c r="K152">
        <f t="shared" si="16"/>
        <v>9.4389594302166008E-2</v>
      </c>
      <c r="L152">
        <f t="shared" si="17"/>
        <v>2.5991337561465998E-2</v>
      </c>
      <c r="M152">
        <f t="shared" si="18"/>
        <v>0</v>
      </c>
      <c r="N152">
        <f t="shared" si="19"/>
        <v>0</v>
      </c>
      <c r="O152">
        <f t="shared" si="20"/>
        <v>0.51452216234448001</v>
      </c>
      <c r="P152">
        <f t="shared" si="21"/>
        <v>6.8011550194959997E-2</v>
      </c>
      <c r="Q152">
        <f t="shared" si="22"/>
        <v>0.63490309420811197</v>
      </c>
      <c r="R152">
        <f t="shared" si="23"/>
        <v>7.2808794717091951E-2</v>
      </c>
    </row>
    <row r="153" spans="1:18">
      <c r="A153">
        <v>149</v>
      </c>
      <c r="B153" t="s">
        <v>442</v>
      </c>
      <c r="F153" t="s">
        <v>442</v>
      </c>
      <c r="G153">
        <v>103.177427712</v>
      </c>
      <c r="J153">
        <v>1.3929060557599999E-2</v>
      </c>
      <c r="K153">
        <f t="shared" si="16"/>
        <v>0</v>
      </c>
      <c r="L153">
        <f t="shared" si="17"/>
        <v>0</v>
      </c>
      <c r="M153">
        <f t="shared" si="18"/>
        <v>0</v>
      </c>
      <c r="N153">
        <f t="shared" si="19"/>
        <v>0</v>
      </c>
      <c r="O153">
        <f t="shared" si="20"/>
        <v>2.4236565370223998E-6</v>
      </c>
      <c r="P153">
        <f t="shared" si="21"/>
        <v>3.2036839282480002E-7</v>
      </c>
      <c r="Q153">
        <f t="shared" si="22"/>
        <v>2.4236565370223998E-6</v>
      </c>
      <c r="R153">
        <f t="shared" si="23"/>
        <v>3.2036839282480002E-7</v>
      </c>
    </row>
    <row r="154" spans="1:18">
      <c r="A154">
        <v>150</v>
      </c>
      <c r="B154" t="s">
        <v>454</v>
      </c>
      <c r="C154" t="s">
        <v>145</v>
      </c>
      <c r="D154">
        <v>1</v>
      </c>
      <c r="F154" t="s">
        <v>568</v>
      </c>
      <c r="G154">
        <v>0.65043346069999997</v>
      </c>
      <c r="H154">
        <v>13.072934743899999</v>
      </c>
      <c r="K154">
        <f t="shared" si="16"/>
        <v>1.8040649946582E-3</v>
      </c>
      <c r="L154">
        <f t="shared" si="17"/>
        <v>4.9677152026819996E-4</v>
      </c>
      <c r="M154">
        <f t="shared" si="18"/>
        <v>0</v>
      </c>
      <c r="N154">
        <f t="shared" si="19"/>
        <v>0</v>
      </c>
      <c r="O154">
        <f t="shared" si="20"/>
        <v>0</v>
      </c>
      <c r="P154">
        <f t="shared" si="21"/>
        <v>0</v>
      </c>
      <c r="Q154">
        <f t="shared" si="22"/>
        <v>2.3008365149263998E-3</v>
      </c>
      <c r="R154">
        <f t="shared" si="23"/>
        <v>4.9677152026819996E-4</v>
      </c>
    </row>
    <row r="155" spans="1:18">
      <c r="A155">
        <v>151</v>
      </c>
      <c r="B155" t="s">
        <v>441</v>
      </c>
      <c r="C155" t="s">
        <v>138</v>
      </c>
      <c r="D155">
        <v>1</v>
      </c>
      <c r="F155" t="s">
        <v>360</v>
      </c>
      <c r="G155">
        <v>4.0758865378800007</v>
      </c>
      <c r="H155">
        <v>552.00218759699999</v>
      </c>
      <c r="J155">
        <v>10.821431596</v>
      </c>
      <c r="K155">
        <f t="shared" si="16"/>
        <v>7.6176301888385992E-2</v>
      </c>
      <c r="L155">
        <f t="shared" si="17"/>
        <v>2.0976083128686002E-2</v>
      </c>
      <c r="M155">
        <f t="shared" si="18"/>
        <v>0</v>
      </c>
      <c r="N155">
        <f t="shared" si="19"/>
        <v>0</v>
      </c>
      <c r="O155">
        <f t="shared" si="20"/>
        <v>1.882929097704E-3</v>
      </c>
      <c r="P155">
        <f t="shared" si="21"/>
        <v>2.4889292670800001E-4</v>
      </c>
      <c r="Q155">
        <f t="shared" si="22"/>
        <v>9.9035314114775994E-2</v>
      </c>
      <c r="R155">
        <f t="shared" si="23"/>
        <v>2.0977559703419052E-2</v>
      </c>
    </row>
    <row r="156" spans="1:18">
      <c r="A156">
        <v>152</v>
      </c>
      <c r="B156" t="s">
        <v>444</v>
      </c>
      <c r="F156" t="s">
        <v>444</v>
      </c>
      <c r="G156">
        <v>108.318264192</v>
      </c>
      <c r="H156">
        <v>88.099527079300003</v>
      </c>
      <c r="K156">
        <f t="shared" si="16"/>
        <v>1.21577347369434E-2</v>
      </c>
      <c r="L156">
        <f t="shared" si="17"/>
        <v>3.3477820290133999E-3</v>
      </c>
      <c r="M156">
        <f t="shared" si="18"/>
        <v>0</v>
      </c>
      <c r="N156">
        <f t="shared" si="19"/>
        <v>0</v>
      </c>
      <c r="O156">
        <f t="shared" si="20"/>
        <v>0</v>
      </c>
      <c r="P156">
        <f t="shared" si="21"/>
        <v>0</v>
      </c>
      <c r="Q156">
        <f t="shared" si="22"/>
        <v>1.55055167659568E-2</v>
      </c>
      <c r="R156">
        <f t="shared" si="23"/>
        <v>3.3477820290133999E-3</v>
      </c>
    </row>
    <row r="157" spans="1:18">
      <c r="A157">
        <v>153</v>
      </c>
      <c r="B157" t="s">
        <v>434</v>
      </c>
      <c r="F157" t="s">
        <v>434</v>
      </c>
      <c r="G157">
        <v>9.886248773010001</v>
      </c>
      <c r="K157">
        <f t="shared" si="16"/>
        <v>0</v>
      </c>
      <c r="L157">
        <f t="shared" si="17"/>
        <v>0</v>
      </c>
      <c r="M157">
        <f t="shared" si="18"/>
        <v>0</v>
      </c>
      <c r="N157">
        <f t="shared" si="19"/>
        <v>0</v>
      </c>
      <c r="O157">
        <f t="shared" si="20"/>
        <v>0</v>
      </c>
      <c r="P157">
        <f t="shared" si="21"/>
        <v>0</v>
      </c>
      <c r="Q157">
        <f t="shared" si="22"/>
        <v>0</v>
      </c>
      <c r="R157">
        <f t="shared" si="23"/>
        <v>0</v>
      </c>
    </row>
    <row r="158" spans="1:18">
      <c r="A158">
        <v>154</v>
      </c>
      <c r="B158" t="s">
        <v>435</v>
      </c>
      <c r="F158" t="s">
        <v>435</v>
      </c>
      <c r="G158">
        <v>63.440587461899987</v>
      </c>
      <c r="H158">
        <v>543.22318649199997</v>
      </c>
      <c r="J158">
        <v>5589.0586427500002</v>
      </c>
      <c r="K158">
        <f t="shared" si="16"/>
        <v>7.4964799735895996E-2</v>
      </c>
      <c r="L158">
        <f t="shared" si="17"/>
        <v>2.0642481086695998E-2</v>
      </c>
      <c r="M158">
        <f t="shared" si="18"/>
        <v>0</v>
      </c>
      <c r="N158">
        <f t="shared" si="19"/>
        <v>0</v>
      </c>
      <c r="O158">
        <f t="shared" si="20"/>
        <v>0.97249620383850011</v>
      </c>
      <c r="P158">
        <f t="shared" si="21"/>
        <v>0.12854834878325</v>
      </c>
      <c r="Q158">
        <f t="shared" si="22"/>
        <v>1.0681034846610922</v>
      </c>
      <c r="R158">
        <f t="shared" si="23"/>
        <v>0.13019519960549503</v>
      </c>
    </row>
    <row r="159" spans="1:18">
      <c r="A159">
        <v>155</v>
      </c>
      <c r="B159" t="s">
        <v>445</v>
      </c>
      <c r="C159" t="s">
        <v>166</v>
      </c>
      <c r="D159">
        <v>1</v>
      </c>
      <c r="F159" t="s">
        <v>360</v>
      </c>
      <c r="G159">
        <v>5.2853964920699994</v>
      </c>
      <c r="H159">
        <v>1493.4258440599999</v>
      </c>
      <c r="J159">
        <v>5.1558336820199999</v>
      </c>
      <c r="K159">
        <f t="shared" si="16"/>
        <v>0.20609276648027999</v>
      </c>
      <c r="L159">
        <f t="shared" si="17"/>
        <v>5.6750182074279995E-2</v>
      </c>
      <c r="M159">
        <f t="shared" si="18"/>
        <v>0</v>
      </c>
      <c r="N159">
        <f t="shared" si="19"/>
        <v>0</v>
      </c>
      <c r="O159">
        <f t="shared" si="20"/>
        <v>8.9711506067147997E-4</v>
      </c>
      <c r="P159">
        <f t="shared" si="21"/>
        <v>1.1858417468646E-4</v>
      </c>
      <c r="Q159">
        <f t="shared" si="22"/>
        <v>0.26374006361523145</v>
      </c>
      <c r="R159">
        <f t="shared" si="23"/>
        <v>5.675030596983964E-2</v>
      </c>
    </row>
    <row r="160" spans="1:18">
      <c r="A160">
        <v>156</v>
      </c>
      <c r="B160" t="s">
        <v>458</v>
      </c>
      <c r="F160" t="s">
        <v>458</v>
      </c>
      <c r="G160">
        <v>121.948678074</v>
      </c>
      <c r="K160">
        <f t="shared" si="16"/>
        <v>0</v>
      </c>
      <c r="L160">
        <f t="shared" si="17"/>
        <v>0</v>
      </c>
      <c r="M160">
        <f t="shared" si="18"/>
        <v>0</v>
      </c>
      <c r="N160">
        <f t="shared" si="19"/>
        <v>0</v>
      </c>
      <c r="O160">
        <f t="shared" si="20"/>
        <v>0</v>
      </c>
      <c r="P160">
        <f t="shared" si="21"/>
        <v>0</v>
      </c>
      <c r="Q160">
        <f t="shared" si="22"/>
        <v>0</v>
      </c>
      <c r="R160">
        <f t="shared" si="23"/>
        <v>0</v>
      </c>
    </row>
    <row r="161" spans="1:18">
      <c r="A161">
        <v>157</v>
      </c>
      <c r="B161" t="s">
        <v>464</v>
      </c>
      <c r="F161" t="s">
        <v>464</v>
      </c>
      <c r="G161">
        <v>121.04618332299999</v>
      </c>
      <c r="H161">
        <v>1476.5118860699999</v>
      </c>
      <c r="J161">
        <v>247.66833911099999</v>
      </c>
      <c r="K161">
        <f t="shared" si="16"/>
        <v>0.20375864027766</v>
      </c>
      <c r="L161">
        <f t="shared" si="17"/>
        <v>5.6107451670659995E-2</v>
      </c>
      <c r="M161">
        <f t="shared" si="18"/>
        <v>0</v>
      </c>
      <c r="N161">
        <f t="shared" si="19"/>
        <v>0</v>
      </c>
      <c r="O161">
        <f t="shared" si="20"/>
        <v>4.3094291005313999E-2</v>
      </c>
      <c r="P161">
        <f t="shared" si="21"/>
        <v>5.6963717995529997E-3</v>
      </c>
      <c r="Q161">
        <f t="shared" si="22"/>
        <v>0.30296038295363398</v>
      </c>
      <c r="R161">
        <f t="shared" si="23"/>
        <v>5.6395875599676522E-2</v>
      </c>
    </row>
    <row r="162" spans="1:18">
      <c r="A162">
        <v>158</v>
      </c>
      <c r="B162" t="s">
        <v>468</v>
      </c>
      <c r="F162" t="s">
        <v>468</v>
      </c>
      <c r="G162">
        <v>100.637811382</v>
      </c>
      <c r="K162">
        <f t="shared" si="16"/>
        <v>0</v>
      </c>
      <c r="L162">
        <f t="shared" si="17"/>
        <v>0</v>
      </c>
      <c r="M162">
        <f t="shared" si="18"/>
        <v>0</v>
      </c>
      <c r="N162">
        <f t="shared" si="19"/>
        <v>0</v>
      </c>
      <c r="O162">
        <f t="shared" si="20"/>
        <v>0</v>
      </c>
      <c r="P162">
        <f t="shared" si="21"/>
        <v>0</v>
      </c>
      <c r="Q162">
        <f t="shared" si="22"/>
        <v>0</v>
      </c>
      <c r="R162">
        <f t="shared" si="23"/>
        <v>0</v>
      </c>
    </row>
    <row r="163" spans="1:18">
      <c r="A163">
        <v>159</v>
      </c>
      <c r="B163" t="s">
        <v>471</v>
      </c>
      <c r="C163" t="s">
        <v>156</v>
      </c>
      <c r="D163">
        <v>1</v>
      </c>
      <c r="F163" t="s">
        <v>269</v>
      </c>
      <c r="G163">
        <v>39.977956280299999</v>
      </c>
      <c r="K163">
        <f t="shared" si="16"/>
        <v>0</v>
      </c>
      <c r="L163">
        <f t="shared" si="17"/>
        <v>0</v>
      </c>
      <c r="M163">
        <f t="shared" si="18"/>
        <v>0</v>
      </c>
      <c r="N163">
        <f t="shared" si="19"/>
        <v>0</v>
      </c>
      <c r="O163">
        <f t="shared" si="20"/>
        <v>0</v>
      </c>
      <c r="P163">
        <f t="shared" si="21"/>
        <v>0</v>
      </c>
      <c r="Q163">
        <f t="shared" si="22"/>
        <v>0</v>
      </c>
      <c r="R163">
        <f t="shared" si="23"/>
        <v>0</v>
      </c>
    </row>
    <row r="164" spans="1:18">
      <c r="A164">
        <v>160</v>
      </c>
      <c r="B164" t="s">
        <v>469</v>
      </c>
      <c r="F164" t="s">
        <v>469</v>
      </c>
      <c r="G164">
        <v>89.724520064899991</v>
      </c>
      <c r="H164">
        <v>8876.8657638500008</v>
      </c>
      <c r="J164">
        <v>6278.4049430499999</v>
      </c>
      <c r="K164">
        <f t="shared" si="16"/>
        <v>1.2250074754113001</v>
      </c>
      <c r="L164">
        <f t="shared" si="17"/>
        <v>0.33732089902630008</v>
      </c>
      <c r="M164">
        <f t="shared" si="18"/>
        <v>0</v>
      </c>
      <c r="N164">
        <f t="shared" si="19"/>
        <v>0</v>
      </c>
      <c r="O164">
        <f t="shared" si="20"/>
        <v>1.0924424600907001</v>
      </c>
      <c r="P164">
        <f t="shared" si="21"/>
        <v>0.14440331369015</v>
      </c>
      <c r="Q164">
        <f t="shared" si="22"/>
        <v>2.6547708345283003</v>
      </c>
      <c r="R164">
        <f t="shared" si="23"/>
        <v>0.36693011040879053</v>
      </c>
    </row>
    <row r="165" spans="1:18">
      <c r="A165">
        <v>161</v>
      </c>
      <c r="B165" t="s">
        <v>466</v>
      </c>
      <c r="F165" t="s">
        <v>466</v>
      </c>
      <c r="G165">
        <v>29.210001865700001</v>
      </c>
      <c r="H165">
        <v>5564.8449581599998</v>
      </c>
      <c r="J165">
        <v>740.73226451599999</v>
      </c>
      <c r="K165">
        <f t="shared" si="16"/>
        <v>0.76794860422608002</v>
      </c>
      <c r="L165">
        <f t="shared" si="17"/>
        <v>0.21146410841007998</v>
      </c>
      <c r="M165">
        <f t="shared" si="18"/>
        <v>0</v>
      </c>
      <c r="N165">
        <f t="shared" si="19"/>
        <v>0</v>
      </c>
      <c r="O165">
        <f t="shared" si="20"/>
        <v>0.12888741402578399</v>
      </c>
      <c r="P165">
        <f t="shared" si="21"/>
        <v>1.7036842083867999E-2</v>
      </c>
      <c r="Q165">
        <f t="shared" si="22"/>
        <v>1.1083001266619441</v>
      </c>
      <c r="R165">
        <f t="shared" si="23"/>
        <v>0.21214929444582351</v>
      </c>
    </row>
    <row r="166" spans="1:18">
      <c r="A166">
        <v>162</v>
      </c>
      <c r="B166" t="s">
        <v>470</v>
      </c>
      <c r="C166" t="s">
        <v>155</v>
      </c>
      <c r="D166">
        <v>0</v>
      </c>
      <c r="E166">
        <v>1</v>
      </c>
      <c r="F166" t="s">
        <v>598</v>
      </c>
      <c r="G166">
        <v>27.2780319367</v>
      </c>
      <c r="K166">
        <f t="shared" si="16"/>
        <v>0</v>
      </c>
      <c r="L166">
        <f t="shared" si="17"/>
        <v>0</v>
      </c>
      <c r="M166">
        <f t="shared" si="18"/>
        <v>0</v>
      </c>
      <c r="N166">
        <f t="shared" si="19"/>
        <v>0</v>
      </c>
      <c r="O166">
        <f t="shared" si="20"/>
        <v>0</v>
      </c>
      <c r="P166">
        <f t="shared" si="21"/>
        <v>0</v>
      </c>
      <c r="Q166">
        <f t="shared" si="22"/>
        <v>0</v>
      </c>
      <c r="R166">
        <f t="shared" si="23"/>
        <v>0</v>
      </c>
    </row>
    <row r="167" spans="1:18">
      <c r="A167">
        <v>163</v>
      </c>
      <c r="B167" t="s">
        <v>463</v>
      </c>
      <c r="F167" t="s">
        <v>463</v>
      </c>
      <c r="G167">
        <v>13.3639997316</v>
      </c>
      <c r="H167">
        <v>2.7609850983099999</v>
      </c>
      <c r="I167">
        <v>151.55311006100001</v>
      </c>
      <c r="K167">
        <f t="shared" si="16"/>
        <v>3.8101594356678E-4</v>
      </c>
      <c r="L167">
        <f t="shared" si="17"/>
        <v>1.0491743373578E-4</v>
      </c>
      <c r="M167">
        <f t="shared" si="18"/>
        <v>3.7130511964945004E-2</v>
      </c>
      <c r="N167">
        <f t="shared" si="19"/>
        <v>3.9403808615859999E-3</v>
      </c>
      <c r="O167">
        <f t="shared" si="20"/>
        <v>0</v>
      </c>
      <c r="P167">
        <f t="shared" si="21"/>
        <v>0</v>
      </c>
      <c r="Q167">
        <f t="shared" si="22"/>
        <v>4.1556826203833559E-2</v>
      </c>
      <c r="R167">
        <f t="shared" si="23"/>
        <v>3.9417773912608168E-3</v>
      </c>
    </row>
    <row r="168" spans="1:18">
      <c r="A168">
        <v>164</v>
      </c>
      <c r="B168" t="s">
        <v>473</v>
      </c>
      <c r="F168" t="s">
        <v>473</v>
      </c>
      <c r="G168">
        <v>262.91791906499998</v>
      </c>
      <c r="H168">
        <v>57.286824405499999</v>
      </c>
      <c r="K168">
        <f t="shared" si="16"/>
        <v>7.9055817679590003E-3</v>
      </c>
      <c r="L168">
        <f t="shared" si="17"/>
        <v>2.176899327409E-3</v>
      </c>
      <c r="M168">
        <f t="shared" si="18"/>
        <v>0</v>
      </c>
      <c r="N168">
        <f t="shared" si="19"/>
        <v>0</v>
      </c>
      <c r="O168">
        <f t="shared" si="20"/>
        <v>0</v>
      </c>
      <c r="P168">
        <f t="shared" si="21"/>
        <v>0</v>
      </c>
      <c r="Q168">
        <f t="shared" si="22"/>
        <v>1.0082481095368001E-2</v>
      </c>
      <c r="R168">
        <f t="shared" si="23"/>
        <v>2.176899327409E-3</v>
      </c>
    </row>
    <row r="169" spans="1:18">
      <c r="A169">
        <v>165</v>
      </c>
      <c r="B169" t="s">
        <v>461</v>
      </c>
      <c r="F169" t="s">
        <v>461</v>
      </c>
      <c r="G169">
        <v>13.533720453500001</v>
      </c>
      <c r="K169">
        <f t="shared" si="16"/>
        <v>0</v>
      </c>
      <c r="L169">
        <f t="shared" si="17"/>
        <v>0</v>
      </c>
      <c r="M169">
        <f t="shared" si="18"/>
        <v>0</v>
      </c>
      <c r="N169">
        <f t="shared" si="19"/>
        <v>0</v>
      </c>
      <c r="O169">
        <f t="shared" si="20"/>
        <v>0</v>
      </c>
      <c r="P169">
        <f t="shared" si="21"/>
        <v>0</v>
      </c>
      <c r="Q169">
        <f t="shared" si="22"/>
        <v>0</v>
      </c>
      <c r="R169">
        <f t="shared" si="23"/>
        <v>0</v>
      </c>
    </row>
    <row r="170" spans="1:18">
      <c r="A170">
        <v>166</v>
      </c>
      <c r="B170" t="s">
        <v>459</v>
      </c>
      <c r="C170" t="s">
        <v>150</v>
      </c>
      <c r="D170">
        <v>0</v>
      </c>
      <c r="E170">
        <v>1</v>
      </c>
      <c r="F170" t="s">
        <v>598</v>
      </c>
      <c r="G170">
        <v>25.076725419199999</v>
      </c>
      <c r="J170">
        <v>2.8087984399899998E-2</v>
      </c>
      <c r="K170">
        <f t="shared" si="16"/>
        <v>0</v>
      </c>
      <c r="L170">
        <f t="shared" si="17"/>
        <v>0</v>
      </c>
      <c r="M170">
        <f t="shared" si="18"/>
        <v>0</v>
      </c>
      <c r="N170">
        <f t="shared" si="19"/>
        <v>0</v>
      </c>
      <c r="O170">
        <f t="shared" si="20"/>
        <v>4.8873092855825997E-6</v>
      </c>
      <c r="P170">
        <f t="shared" si="21"/>
        <v>6.4602364119769996E-7</v>
      </c>
      <c r="Q170">
        <f t="shared" si="22"/>
        <v>4.8873092855825997E-6</v>
      </c>
      <c r="R170">
        <f t="shared" si="23"/>
        <v>6.4602364119769996E-7</v>
      </c>
    </row>
    <row r="171" spans="1:18">
      <c r="A171">
        <v>167</v>
      </c>
      <c r="B171" t="s">
        <v>465</v>
      </c>
      <c r="F171" t="s">
        <v>465</v>
      </c>
      <c r="G171">
        <v>484.63785739999997</v>
      </c>
      <c r="I171">
        <v>196.503957649</v>
      </c>
      <c r="J171">
        <v>271.45250675</v>
      </c>
      <c r="K171">
        <f t="shared" si="16"/>
        <v>0</v>
      </c>
      <c r="L171">
        <f t="shared" si="17"/>
        <v>0</v>
      </c>
      <c r="M171">
        <f t="shared" si="18"/>
        <v>4.8143469624005002E-2</v>
      </c>
      <c r="N171">
        <f t="shared" si="19"/>
        <v>5.1091028988740003E-3</v>
      </c>
      <c r="O171">
        <f t="shared" si="20"/>
        <v>4.7232736174500002E-2</v>
      </c>
      <c r="P171">
        <f t="shared" si="21"/>
        <v>6.2434076552500004E-3</v>
      </c>
      <c r="Q171">
        <f t="shared" si="22"/>
        <v>0.10048530869737901</v>
      </c>
      <c r="R171">
        <f t="shared" si="23"/>
        <v>8.0674079840378117E-3</v>
      </c>
    </row>
    <row r="172" spans="1:18">
      <c r="A172">
        <v>168</v>
      </c>
      <c r="B172" t="s">
        <v>474</v>
      </c>
      <c r="F172" t="s">
        <v>474</v>
      </c>
      <c r="G172">
        <v>72.827446606899997</v>
      </c>
      <c r="J172">
        <v>2.2899666033799999</v>
      </c>
      <c r="K172">
        <f t="shared" si="16"/>
        <v>0</v>
      </c>
      <c r="L172">
        <f t="shared" si="17"/>
        <v>0</v>
      </c>
      <c r="M172">
        <f t="shared" si="18"/>
        <v>0</v>
      </c>
      <c r="N172">
        <f t="shared" si="19"/>
        <v>0</v>
      </c>
      <c r="O172">
        <f t="shared" si="20"/>
        <v>3.9845418898811998E-4</v>
      </c>
      <c r="P172">
        <f t="shared" si="21"/>
        <v>5.2669231877739998E-5</v>
      </c>
      <c r="Q172">
        <f t="shared" si="22"/>
        <v>3.9845418898811998E-4</v>
      </c>
      <c r="R172">
        <f t="shared" si="23"/>
        <v>5.2669231877739998E-5</v>
      </c>
    </row>
    <row r="173" spans="1:18">
      <c r="A173">
        <v>169</v>
      </c>
      <c r="B173" t="s">
        <v>475</v>
      </c>
      <c r="F173" t="s">
        <v>475</v>
      </c>
      <c r="G173">
        <v>101.646867433</v>
      </c>
      <c r="J173">
        <v>507.71724446299999</v>
      </c>
      <c r="K173">
        <f t="shared" si="16"/>
        <v>0</v>
      </c>
      <c r="L173">
        <f t="shared" si="17"/>
        <v>0</v>
      </c>
      <c r="M173">
        <f t="shared" si="18"/>
        <v>0</v>
      </c>
      <c r="N173">
        <f t="shared" si="19"/>
        <v>0</v>
      </c>
      <c r="O173">
        <f t="shared" si="20"/>
        <v>8.8342800536562002E-2</v>
      </c>
      <c r="P173">
        <f t="shared" si="21"/>
        <v>1.1677496622648999E-2</v>
      </c>
      <c r="Q173">
        <f t="shared" si="22"/>
        <v>8.8342800536562002E-2</v>
      </c>
      <c r="R173">
        <f t="shared" si="23"/>
        <v>1.1677496622648999E-2</v>
      </c>
    </row>
    <row r="174" spans="1:18">
      <c r="A174">
        <v>170</v>
      </c>
      <c r="B174" t="s">
        <v>478</v>
      </c>
      <c r="F174" t="s">
        <v>478</v>
      </c>
      <c r="G174">
        <v>33.327962083499997</v>
      </c>
      <c r="H174">
        <v>1802.7625009000001</v>
      </c>
      <c r="J174">
        <v>1537.4752645999999</v>
      </c>
      <c r="K174">
        <f t="shared" si="16"/>
        <v>0.24878122512420003</v>
      </c>
      <c r="L174">
        <f t="shared" si="17"/>
        <v>6.85049750342E-2</v>
      </c>
      <c r="M174">
        <f t="shared" si="18"/>
        <v>0</v>
      </c>
      <c r="N174">
        <f t="shared" si="19"/>
        <v>0</v>
      </c>
      <c r="O174">
        <f t="shared" si="20"/>
        <v>0.26752069604040002</v>
      </c>
      <c r="P174">
        <f t="shared" si="21"/>
        <v>3.5361931085799998E-2</v>
      </c>
      <c r="Q174">
        <f t="shared" si="22"/>
        <v>0.5848068961988</v>
      </c>
      <c r="R174">
        <f t="shared" si="23"/>
        <v>7.7093435353168913E-2</v>
      </c>
    </row>
    <row r="175" spans="1:18">
      <c r="A175">
        <v>171</v>
      </c>
      <c r="B175" t="s">
        <v>485</v>
      </c>
      <c r="F175" t="s">
        <v>568</v>
      </c>
      <c r="G175">
        <v>74.579628808899997</v>
      </c>
      <c r="K175">
        <f t="shared" si="16"/>
        <v>0</v>
      </c>
      <c r="L175">
        <f t="shared" si="17"/>
        <v>0</v>
      </c>
      <c r="M175">
        <f t="shared" si="18"/>
        <v>0</v>
      </c>
      <c r="N175">
        <f t="shared" si="19"/>
        <v>0</v>
      </c>
      <c r="O175">
        <f t="shared" si="20"/>
        <v>0</v>
      </c>
      <c r="P175">
        <f t="shared" si="21"/>
        <v>0</v>
      </c>
      <c r="Q175">
        <f t="shared" si="22"/>
        <v>0</v>
      </c>
      <c r="R175">
        <f t="shared" si="23"/>
        <v>0</v>
      </c>
    </row>
    <row r="176" spans="1:18">
      <c r="A176">
        <v>172</v>
      </c>
      <c r="B176" t="s">
        <v>482</v>
      </c>
      <c r="F176" t="s">
        <v>482</v>
      </c>
      <c r="G176">
        <v>175.71124377199999</v>
      </c>
      <c r="I176">
        <v>275.23924150599998</v>
      </c>
      <c r="J176">
        <v>34.714344173400001</v>
      </c>
      <c r="K176">
        <f t="shared" si="16"/>
        <v>0</v>
      </c>
      <c r="L176">
        <f t="shared" si="17"/>
        <v>0</v>
      </c>
      <c r="M176">
        <f t="shared" si="18"/>
        <v>6.7433614168970007E-2</v>
      </c>
      <c r="N176">
        <f t="shared" si="19"/>
        <v>7.1562202791559991E-3</v>
      </c>
      <c r="O176">
        <f t="shared" si="20"/>
        <v>6.0402958861715999E-3</v>
      </c>
      <c r="P176">
        <f t="shared" si="21"/>
        <v>7.9842991598820003E-4</v>
      </c>
      <c r="Q176">
        <f t="shared" si="22"/>
        <v>8.0630130334297598E-2</v>
      </c>
      <c r="R176">
        <f t="shared" si="23"/>
        <v>7.2006235156789368E-3</v>
      </c>
    </row>
    <row r="177" spans="1:18">
      <c r="A177">
        <v>173</v>
      </c>
      <c r="B177" t="s">
        <v>484</v>
      </c>
      <c r="F177" t="s">
        <v>484</v>
      </c>
      <c r="G177">
        <v>176.796195063</v>
      </c>
      <c r="H177">
        <v>15037.782592899999</v>
      </c>
      <c r="J177">
        <v>2590.3731351900001</v>
      </c>
      <c r="K177">
        <f t="shared" si="16"/>
        <v>2.0752139978202</v>
      </c>
      <c r="L177">
        <f t="shared" si="17"/>
        <v>0.57143573853020002</v>
      </c>
      <c r="M177">
        <f t="shared" si="18"/>
        <v>0</v>
      </c>
      <c r="N177">
        <f t="shared" si="19"/>
        <v>0</v>
      </c>
      <c r="O177">
        <f t="shared" si="20"/>
        <v>0.45072492552306004</v>
      </c>
      <c r="P177">
        <f t="shared" si="21"/>
        <v>5.9578582109369997E-2</v>
      </c>
      <c r="Q177">
        <f t="shared" si="22"/>
        <v>3.0973746618734603</v>
      </c>
      <c r="R177">
        <f t="shared" si="23"/>
        <v>0.57453321115120759</v>
      </c>
    </row>
    <row r="178" spans="1:18">
      <c r="A178">
        <v>174</v>
      </c>
      <c r="B178" t="s">
        <v>476</v>
      </c>
      <c r="C178" t="s">
        <v>178</v>
      </c>
      <c r="D178">
        <v>0</v>
      </c>
      <c r="E178">
        <v>1</v>
      </c>
      <c r="F178" t="s">
        <v>598</v>
      </c>
      <c r="G178">
        <v>49.4690104361</v>
      </c>
      <c r="H178">
        <v>732.14541109300001</v>
      </c>
      <c r="J178">
        <v>56.809152574400002</v>
      </c>
      <c r="K178">
        <f t="shared" si="16"/>
        <v>0.10103606673083401</v>
      </c>
      <c r="L178">
        <f t="shared" si="17"/>
        <v>2.7821525621534001E-2</v>
      </c>
      <c r="M178">
        <f t="shared" si="18"/>
        <v>0</v>
      </c>
      <c r="N178">
        <f t="shared" si="19"/>
        <v>0</v>
      </c>
      <c r="O178">
        <f t="shared" si="20"/>
        <v>9.8847925479456002E-3</v>
      </c>
      <c r="P178">
        <f t="shared" si="21"/>
        <v>1.3066105092112E-3</v>
      </c>
      <c r="Q178">
        <f t="shared" si="22"/>
        <v>0.13874238490031363</v>
      </c>
      <c r="R178">
        <f t="shared" si="23"/>
        <v>2.7852190558957012E-2</v>
      </c>
    </row>
    <row r="179" spans="1:18">
      <c r="A179">
        <v>175</v>
      </c>
      <c r="B179" t="s">
        <v>479</v>
      </c>
      <c r="F179" t="s">
        <v>479</v>
      </c>
      <c r="G179">
        <v>233.7785351</v>
      </c>
      <c r="H179">
        <v>9286.2045863900003</v>
      </c>
      <c r="J179">
        <v>4763.8159465400004</v>
      </c>
      <c r="K179">
        <f t="shared" si="16"/>
        <v>1.2814962329218202</v>
      </c>
      <c r="L179">
        <f t="shared" si="17"/>
        <v>0.35287577428282002</v>
      </c>
      <c r="M179">
        <f t="shared" si="18"/>
        <v>0</v>
      </c>
      <c r="N179">
        <f t="shared" si="19"/>
        <v>0</v>
      </c>
      <c r="O179">
        <f t="shared" si="20"/>
        <v>0.82890397469796007</v>
      </c>
      <c r="P179">
        <f t="shared" si="21"/>
        <v>0.10956776677042002</v>
      </c>
      <c r="Q179">
        <f t="shared" si="22"/>
        <v>2.4632759819026004</v>
      </c>
      <c r="R179">
        <f t="shared" si="23"/>
        <v>0.36949480049218136</v>
      </c>
    </row>
    <row r="180" spans="1:18">
      <c r="A180">
        <v>176</v>
      </c>
      <c r="B180" t="s">
        <v>486</v>
      </c>
      <c r="F180" t="s">
        <v>486</v>
      </c>
      <c r="G180">
        <v>45.393741433999999</v>
      </c>
      <c r="H180">
        <v>2.6535771203</v>
      </c>
      <c r="K180">
        <f t="shared" si="16"/>
        <v>3.6619364260140005E-4</v>
      </c>
      <c r="L180">
        <f t="shared" si="17"/>
        <v>1.008359305714E-4</v>
      </c>
      <c r="M180">
        <f t="shared" si="18"/>
        <v>0</v>
      </c>
      <c r="N180">
        <f t="shared" si="19"/>
        <v>0</v>
      </c>
      <c r="O180">
        <f t="shared" si="20"/>
        <v>0</v>
      </c>
      <c r="P180">
        <f t="shared" si="21"/>
        <v>0</v>
      </c>
      <c r="Q180">
        <f t="shared" si="22"/>
        <v>4.6702957317280007E-4</v>
      </c>
      <c r="R180">
        <f t="shared" si="23"/>
        <v>1.008359305714E-4</v>
      </c>
    </row>
    <row r="181" spans="1:18">
      <c r="A181">
        <v>177</v>
      </c>
      <c r="B181" t="s">
        <v>488</v>
      </c>
      <c r="C181" t="s">
        <v>174</v>
      </c>
      <c r="D181">
        <v>1</v>
      </c>
      <c r="F181" t="s">
        <v>572</v>
      </c>
      <c r="G181">
        <v>15.7325746462</v>
      </c>
      <c r="H181">
        <v>603.92221108900003</v>
      </c>
      <c r="I181">
        <v>58.755598153800001</v>
      </c>
      <c r="J181">
        <v>83.219112497500006</v>
      </c>
      <c r="K181">
        <f t="shared" si="16"/>
        <v>8.3341265130282005E-2</v>
      </c>
      <c r="L181">
        <f t="shared" si="17"/>
        <v>2.2949044021381999E-2</v>
      </c>
      <c r="M181">
        <f t="shared" si="18"/>
        <v>1.4395121547681002E-2</v>
      </c>
      <c r="N181">
        <f t="shared" si="19"/>
        <v>1.5276455519988002E-3</v>
      </c>
      <c r="O181">
        <f t="shared" si="20"/>
        <v>1.4480125574565001E-2</v>
      </c>
      <c r="P181">
        <f t="shared" si="21"/>
        <v>1.9140395874425E-3</v>
      </c>
      <c r="Q181">
        <f t="shared" si="22"/>
        <v>0.1366932018259088</v>
      </c>
      <c r="R181">
        <f t="shared" si="23"/>
        <v>2.3079338594729434E-2</v>
      </c>
    </row>
    <row r="182" spans="1:18">
      <c r="A182">
        <v>178</v>
      </c>
      <c r="B182" t="s">
        <v>411</v>
      </c>
      <c r="C182" t="s">
        <v>635</v>
      </c>
      <c r="D182">
        <v>0</v>
      </c>
      <c r="E182">
        <v>1</v>
      </c>
      <c r="F182" t="s">
        <v>598</v>
      </c>
      <c r="G182">
        <v>25.129752333700001</v>
      </c>
      <c r="K182">
        <f t="shared" si="16"/>
        <v>0</v>
      </c>
      <c r="L182">
        <f t="shared" si="17"/>
        <v>0</v>
      </c>
      <c r="M182">
        <f t="shared" si="18"/>
        <v>0</v>
      </c>
      <c r="N182">
        <f t="shared" si="19"/>
        <v>0</v>
      </c>
      <c r="O182">
        <f t="shared" si="20"/>
        <v>0</v>
      </c>
      <c r="P182">
        <f t="shared" si="21"/>
        <v>0</v>
      </c>
      <c r="Q182">
        <f t="shared" si="22"/>
        <v>0</v>
      </c>
      <c r="R182">
        <f t="shared" si="23"/>
        <v>0</v>
      </c>
    </row>
    <row r="183" spans="1:18">
      <c r="A183">
        <v>179</v>
      </c>
      <c r="B183" t="s">
        <v>487</v>
      </c>
      <c r="F183" t="s">
        <v>487</v>
      </c>
      <c r="G183">
        <v>184.377050723</v>
      </c>
      <c r="I183">
        <v>198.56749175499999</v>
      </c>
      <c r="K183">
        <f t="shared" si="16"/>
        <v>0</v>
      </c>
      <c r="L183">
        <f t="shared" si="17"/>
        <v>0</v>
      </c>
      <c r="M183">
        <f t="shared" si="18"/>
        <v>4.8649035479974997E-2</v>
      </c>
      <c r="N183">
        <f t="shared" si="19"/>
        <v>5.1627547856299997E-3</v>
      </c>
      <c r="O183">
        <f t="shared" si="20"/>
        <v>0</v>
      </c>
      <c r="P183">
        <f t="shared" si="21"/>
        <v>0</v>
      </c>
      <c r="Q183">
        <f t="shared" si="22"/>
        <v>5.3811790265604995E-2</v>
      </c>
      <c r="R183">
        <f t="shared" si="23"/>
        <v>5.1627547856299997E-3</v>
      </c>
    </row>
    <row r="184" spans="1:18">
      <c r="A184">
        <v>180</v>
      </c>
      <c r="B184" t="s">
        <v>481</v>
      </c>
      <c r="F184" t="s">
        <v>481</v>
      </c>
      <c r="G184">
        <v>35.208738514299988</v>
      </c>
      <c r="K184">
        <f t="shared" si="16"/>
        <v>0</v>
      </c>
      <c r="L184">
        <f t="shared" si="17"/>
        <v>0</v>
      </c>
      <c r="M184">
        <f t="shared" si="18"/>
        <v>0</v>
      </c>
      <c r="N184">
        <f t="shared" si="19"/>
        <v>0</v>
      </c>
      <c r="O184">
        <f t="shared" si="20"/>
        <v>0</v>
      </c>
      <c r="P184">
        <f t="shared" si="21"/>
        <v>0</v>
      </c>
      <c r="Q184">
        <f t="shared" si="22"/>
        <v>0</v>
      </c>
      <c r="R184">
        <f t="shared" si="23"/>
        <v>0</v>
      </c>
    </row>
    <row r="185" spans="1:18">
      <c r="A185">
        <v>181</v>
      </c>
      <c r="B185" t="s">
        <v>477</v>
      </c>
      <c r="C185" t="s">
        <v>636</v>
      </c>
      <c r="D185">
        <v>0</v>
      </c>
      <c r="E185">
        <v>1</v>
      </c>
      <c r="F185" t="s">
        <v>598</v>
      </c>
      <c r="G185">
        <v>3.5219832280000002E-2</v>
      </c>
      <c r="K185">
        <f t="shared" si="16"/>
        <v>0</v>
      </c>
      <c r="L185">
        <f t="shared" si="17"/>
        <v>0</v>
      </c>
      <c r="M185">
        <f t="shared" si="18"/>
        <v>0</v>
      </c>
      <c r="N185">
        <f t="shared" si="19"/>
        <v>0</v>
      </c>
      <c r="O185">
        <f t="shared" si="20"/>
        <v>0</v>
      </c>
      <c r="P185">
        <f t="shared" si="21"/>
        <v>0</v>
      </c>
      <c r="Q185">
        <f t="shared" si="22"/>
        <v>0</v>
      </c>
      <c r="R185">
        <f t="shared" si="23"/>
        <v>0</v>
      </c>
    </row>
    <row r="186" spans="1:18">
      <c r="A186">
        <v>182</v>
      </c>
      <c r="B186" t="s">
        <v>362</v>
      </c>
      <c r="C186" t="s">
        <v>76</v>
      </c>
      <c r="D186">
        <v>1</v>
      </c>
      <c r="F186" t="s">
        <v>360</v>
      </c>
      <c r="G186">
        <v>411.18966248599997</v>
      </c>
      <c r="H186">
        <v>789.50829138200004</v>
      </c>
      <c r="J186">
        <v>1.1771191448799999E-2</v>
      </c>
      <c r="K186">
        <f t="shared" si="16"/>
        <v>0.10895214421071601</v>
      </c>
      <c r="L186">
        <f t="shared" si="17"/>
        <v>3.0001315072516001E-2</v>
      </c>
      <c r="M186">
        <f t="shared" si="18"/>
        <v>0</v>
      </c>
      <c r="N186">
        <f t="shared" si="19"/>
        <v>0</v>
      </c>
      <c r="O186">
        <f t="shared" si="20"/>
        <v>2.0481873120911999E-6</v>
      </c>
      <c r="P186">
        <f t="shared" si="21"/>
        <v>2.7073740332239996E-7</v>
      </c>
      <c r="Q186">
        <f t="shared" si="22"/>
        <v>0.13895550747054411</v>
      </c>
      <c r="R186">
        <f t="shared" si="23"/>
        <v>3.0001315073737593E-2</v>
      </c>
    </row>
    <row r="187" spans="1:18">
      <c r="A187">
        <v>183</v>
      </c>
      <c r="B187" t="s">
        <v>489</v>
      </c>
      <c r="F187" t="s">
        <v>489</v>
      </c>
      <c r="G187">
        <v>3.8646085382700002</v>
      </c>
      <c r="H187">
        <v>1151.7553515100001</v>
      </c>
      <c r="J187">
        <v>3.8469216121900001</v>
      </c>
      <c r="K187">
        <f t="shared" si="16"/>
        <v>0.15894223850838002</v>
      </c>
      <c r="L187">
        <f t="shared" si="17"/>
        <v>4.3766703357379998E-2</v>
      </c>
      <c r="M187">
        <f t="shared" si="18"/>
        <v>0</v>
      </c>
      <c r="N187">
        <f t="shared" si="19"/>
        <v>0</v>
      </c>
      <c r="O187">
        <f t="shared" si="20"/>
        <v>6.6936436052106004E-4</v>
      </c>
      <c r="P187">
        <f t="shared" si="21"/>
        <v>8.8479197080369999E-5</v>
      </c>
      <c r="Q187">
        <f t="shared" si="22"/>
        <v>0.20337830622628109</v>
      </c>
      <c r="R187">
        <f t="shared" si="23"/>
        <v>4.3766792792495242E-2</v>
      </c>
    </row>
    <row r="188" spans="1:18">
      <c r="A188">
        <v>184</v>
      </c>
      <c r="B188" t="s">
        <v>498</v>
      </c>
      <c r="C188" t="s">
        <v>497</v>
      </c>
      <c r="D188">
        <v>1</v>
      </c>
      <c r="F188" t="s">
        <v>360</v>
      </c>
      <c r="G188">
        <v>27.737002862099999</v>
      </c>
      <c r="K188">
        <f t="shared" si="16"/>
        <v>0</v>
      </c>
      <c r="L188">
        <f t="shared" si="17"/>
        <v>0</v>
      </c>
      <c r="M188">
        <f t="shared" si="18"/>
        <v>0</v>
      </c>
      <c r="N188">
        <f t="shared" si="19"/>
        <v>0</v>
      </c>
      <c r="O188">
        <f t="shared" si="20"/>
        <v>0</v>
      </c>
      <c r="P188">
        <f t="shared" si="21"/>
        <v>0</v>
      </c>
      <c r="Q188">
        <f t="shared" si="22"/>
        <v>0</v>
      </c>
      <c r="R188">
        <f t="shared" si="23"/>
        <v>0</v>
      </c>
    </row>
    <row r="189" spans="1:18">
      <c r="A189">
        <v>185</v>
      </c>
      <c r="B189" t="s">
        <v>492</v>
      </c>
      <c r="F189" t="s">
        <v>492</v>
      </c>
      <c r="G189">
        <v>30.854314139700001</v>
      </c>
      <c r="I189">
        <v>54.728304801</v>
      </c>
      <c r="K189">
        <f t="shared" si="16"/>
        <v>0</v>
      </c>
      <c r="L189">
        <f t="shared" si="17"/>
        <v>0</v>
      </c>
      <c r="M189">
        <f t="shared" si="18"/>
        <v>1.3408434676245001E-2</v>
      </c>
      <c r="N189">
        <f t="shared" si="19"/>
        <v>1.422935924826E-3</v>
      </c>
      <c r="O189">
        <f t="shared" si="20"/>
        <v>0</v>
      </c>
      <c r="P189">
        <f t="shared" si="21"/>
        <v>0</v>
      </c>
      <c r="Q189">
        <f t="shared" si="22"/>
        <v>1.4831370601071002E-2</v>
      </c>
      <c r="R189">
        <f t="shared" si="23"/>
        <v>1.422935924826E-3</v>
      </c>
    </row>
    <row r="190" spans="1:18">
      <c r="A190">
        <v>186</v>
      </c>
      <c r="B190" t="s">
        <v>494</v>
      </c>
      <c r="F190" t="s">
        <v>494</v>
      </c>
      <c r="G190">
        <v>4898.1302647499997</v>
      </c>
      <c r="H190">
        <v>680.11870068099995</v>
      </c>
      <c r="I190">
        <v>7007.1921122499998</v>
      </c>
      <c r="K190">
        <f t="shared" si="16"/>
        <v>9.3856380693977989E-2</v>
      </c>
      <c r="L190">
        <f t="shared" si="17"/>
        <v>2.5844510625878E-2</v>
      </c>
      <c r="M190">
        <f t="shared" si="18"/>
        <v>1.71676206750125</v>
      </c>
      <c r="N190">
        <f t="shared" si="19"/>
        <v>0.18218699491849999</v>
      </c>
      <c r="O190">
        <f t="shared" si="20"/>
        <v>0</v>
      </c>
      <c r="P190">
        <f t="shared" si="21"/>
        <v>0</v>
      </c>
      <c r="Q190">
        <f t="shared" si="22"/>
        <v>2.0186499537396063</v>
      </c>
      <c r="R190">
        <f t="shared" si="23"/>
        <v>0.18401097751744233</v>
      </c>
    </row>
    <row r="191" spans="1:18">
      <c r="A191">
        <v>187</v>
      </c>
      <c r="B191" t="s">
        <v>496</v>
      </c>
      <c r="F191" t="s">
        <v>496</v>
      </c>
      <c r="G191">
        <v>2.0433824012500001</v>
      </c>
      <c r="K191">
        <f t="shared" si="16"/>
        <v>0</v>
      </c>
      <c r="L191">
        <f t="shared" si="17"/>
        <v>0</v>
      </c>
      <c r="M191">
        <f t="shared" si="18"/>
        <v>0</v>
      </c>
      <c r="N191">
        <f t="shared" si="19"/>
        <v>0</v>
      </c>
      <c r="O191">
        <f t="shared" si="20"/>
        <v>0</v>
      </c>
      <c r="P191">
        <f t="shared" si="21"/>
        <v>0</v>
      </c>
      <c r="Q191">
        <f t="shared" si="22"/>
        <v>0</v>
      </c>
      <c r="R191">
        <f t="shared" si="23"/>
        <v>0</v>
      </c>
    </row>
    <row r="192" spans="1:18">
      <c r="A192">
        <v>188</v>
      </c>
      <c r="B192" t="s">
        <v>513</v>
      </c>
      <c r="F192" t="s">
        <v>513</v>
      </c>
      <c r="G192">
        <v>190.69634423799999</v>
      </c>
      <c r="H192">
        <v>21076.822964999999</v>
      </c>
      <c r="J192">
        <v>81.169239594100006</v>
      </c>
      <c r="K192">
        <f t="shared" si="16"/>
        <v>2.90860156917</v>
      </c>
      <c r="L192">
        <f t="shared" si="17"/>
        <v>0.80091927266999996</v>
      </c>
      <c r="M192">
        <f t="shared" si="18"/>
        <v>0</v>
      </c>
      <c r="N192">
        <f t="shared" si="19"/>
        <v>0</v>
      </c>
      <c r="O192">
        <f t="shared" si="20"/>
        <v>1.4123447689373401E-2</v>
      </c>
      <c r="P192">
        <f t="shared" si="21"/>
        <v>1.8668925106643001E-3</v>
      </c>
      <c r="Q192">
        <f t="shared" si="22"/>
        <v>3.7236442895293731</v>
      </c>
      <c r="R192">
        <f t="shared" si="23"/>
        <v>0.80092144847162638</v>
      </c>
    </row>
    <row r="193" spans="1:18">
      <c r="A193">
        <v>189</v>
      </c>
      <c r="B193" t="s">
        <v>534</v>
      </c>
      <c r="F193" t="s">
        <v>534</v>
      </c>
      <c r="G193">
        <v>162.759177744</v>
      </c>
      <c r="H193">
        <v>4463.6248079999996</v>
      </c>
      <c r="J193">
        <v>2.80473012173</v>
      </c>
      <c r="K193">
        <f t="shared" si="16"/>
        <v>0.61598022350399995</v>
      </c>
      <c r="L193">
        <f t="shared" si="17"/>
        <v>0.16961774270399999</v>
      </c>
      <c r="M193">
        <f t="shared" si="18"/>
        <v>0</v>
      </c>
      <c r="N193">
        <f t="shared" si="19"/>
        <v>0</v>
      </c>
      <c r="O193">
        <f t="shared" si="20"/>
        <v>4.8802304118101999E-4</v>
      </c>
      <c r="P193">
        <f t="shared" si="21"/>
        <v>6.4508792799789996E-5</v>
      </c>
      <c r="Q193">
        <f t="shared" si="22"/>
        <v>0.78608598924918094</v>
      </c>
      <c r="R193">
        <f t="shared" si="23"/>
        <v>0.16961775497094839</v>
      </c>
    </row>
    <row r="194" spans="1:18">
      <c r="A194">
        <v>190</v>
      </c>
      <c r="B194" t="s">
        <v>514</v>
      </c>
      <c r="F194" t="s">
        <v>514</v>
      </c>
      <c r="G194">
        <v>29.614452844799999</v>
      </c>
      <c r="H194">
        <v>1490.7832163800001</v>
      </c>
      <c r="J194">
        <v>1230.5142380299999</v>
      </c>
      <c r="K194">
        <f t="shared" si="16"/>
        <v>0.20572808386044</v>
      </c>
      <c r="L194">
        <f t="shared" si="17"/>
        <v>5.6649762222440003E-2</v>
      </c>
      <c r="M194">
        <f t="shared" si="18"/>
        <v>0</v>
      </c>
      <c r="N194">
        <f t="shared" si="19"/>
        <v>0</v>
      </c>
      <c r="O194">
        <f t="shared" si="20"/>
        <v>0.21410947741721997</v>
      </c>
      <c r="P194">
        <f t="shared" si="21"/>
        <v>2.8301827474689997E-2</v>
      </c>
      <c r="Q194">
        <f t="shared" si="22"/>
        <v>0.47648732350009998</v>
      </c>
      <c r="R194">
        <f t="shared" si="23"/>
        <v>6.3326053076645378E-2</v>
      </c>
    </row>
    <row r="195" spans="1:18">
      <c r="A195">
        <v>191</v>
      </c>
      <c r="B195" t="s">
        <v>519</v>
      </c>
      <c r="C195" t="s">
        <v>203</v>
      </c>
      <c r="E195">
        <v>1</v>
      </c>
      <c r="F195" t="s">
        <v>598</v>
      </c>
      <c r="G195">
        <v>0.11028290046</v>
      </c>
      <c r="H195">
        <v>128.87037109100001</v>
      </c>
      <c r="J195">
        <v>5.8313595318500004</v>
      </c>
      <c r="K195">
        <f t="shared" si="16"/>
        <v>1.7784111210558E-2</v>
      </c>
      <c r="L195">
        <f t="shared" si="17"/>
        <v>4.8970741014580004E-3</v>
      </c>
      <c r="M195">
        <f t="shared" si="18"/>
        <v>0</v>
      </c>
      <c r="N195">
        <f t="shared" si="19"/>
        <v>0</v>
      </c>
      <c r="O195">
        <f t="shared" si="20"/>
        <v>1.0146565585419001E-3</v>
      </c>
      <c r="P195">
        <f t="shared" si="21"/>
        <v>1.3412126923255003E-4</v>
      </c>
      <c r="Q195">
        <f t="shared" si="22"/>
        <v>2.3695841870557899E-2</v>
      </c>
      <c r="R195">
        <f t="shared" si="23"/>
        <v>4.898910416616253E-3</v>
      </c>
    </row>
    <row r="196" spans="1:18">
      <c r="A196">
        <v>192</v>
      </c>
      <c r="B196" t="s">
        <v>529</v>
      </c>
      <c r="C196" t="s">
        <v>170</v>
      </c>
      <c r="D196">
        <v>1</v>
      </c>
      <c r="E196">
        <v>0</v>
      </c>
      <c r="F196" t="s">
        <v>568</v>
      </c>
      <c r="G196">
        <v>209.99267279599999</v>
      </c>
      <c r="K196">
        <f t="shared" si="16"/>
        <v>0</v>
      </c>
      <c r="L196">
        <f t="shared" si="17"/>
        <v>0</v>
      </c>
      <c r="M196">
        <f t="shared" si="18"/>
        <v>0</v>
      </c>
      <c r="N196">
        <f t="shared" si="19"/>
        <v>0</v>
      </c>
      <c r="O196">
        <f t="shared" si="20"/>
        <v>0</v>
      </c>
      <c r="P196">
        <f t="shared" si="21"/>
        <v>0</v>
      </c>
      <c r="Q196">
        <f t="shared" si="22"/>
        <v>0</v>
      </c>
      <c r="R196">
        <f t="shared" si="23"/>
        <v>0</v>
      </c>
    </row>
    <row r="197" spans="1:18">
      <c r="A197">
        <v>193</v>
      </c>
      <c r="B197" t="s">
        <v>501</v>
      </c>
      <c r="C197" t="s">
        <v>637</v>
      </c>
      <c r="D197">
        <v>1</v>
      </c>
      <c r="E197">
        <v>0</v>
      </c>
      <c r="F197" t="s">
        <v>568</v>
      </c>
      <c r="G197">
        <v>152.149955745</v>
      </c>
      <c r="K197">
        <f t="shared" ref="K197:K249" si="24">H197*138/10^6</f>
        <v>0</v>
      </c>
      <c r="L197">
        <f t="shared" ref="L197:L249" si="25">H197*38/10^6</f>
        <v>0</v>
      </c>
      <c r="M197">
        <f t="shared" ref="M197:M249" si="26">I197*245/10^6</f>
        <v>0</v>
      </c>
      <c r="N197">
        <f t="shared" ref="N197:N249" si="27">I197*26/10^6</f>
        <v>0</v>
      </c>
      <c r="O197">
        <f t="shared" ref="O197:O249" si="28">J197*174/10^6</f>
        <v>0</v>
      </c>
      <c r="P197">
        <f t="shared" ref="P197:P249" si="29">J197*23/10^6</f>
        <v>0</v>
      </c>
      <c r="Q197">
        <f t="shared" ref="Q197:Q249" si="30">SUM(K197:O197)</f>
        <v>0</v>
      </c>
      <c r="R197">
        <f t="shared" ref="R197:R249" si="31">(L197^2+N197^2+P197^2)^0.5</f>
        <v>0</v>
      </c>
    </row>
    <row r="198" spans="1:18">
      <c r="A198">
        <v>194</v>
      </c>
      <c r="B198" t="s">
        <v>537</v>
      </c>
      <c r="C198" t="s">
        <v>536</v>
      </c>
      <c r="D198">
        <v>1</v>
      </c>
      <c r="F198" t="s">
        <v>473</v>
      </c>
      <c r="G198">
        <v>72.661616581899992</v>
      </c>
      <c r="K198">
        <f t="shared" si="24"/>
        <v>0</v>
      </c>
      <c r="L198">
        <f t="shared" si="25"/>
        <v>0</v>
      </c>
      <c r="M198">
        <f t="shared" si="26"/>
        <v>0</v>
      </c>
      <c r="N198">
        <f t="shared" si="27"/>
        <v>0</v>
      </c>
      <c r="O198">
        <f t="shared" si="28"/>
        <v>0</v>
      </c>
      <c r="P198">
        <f t="shared" si="29"/>
        <v>0</v>
      </c>
      <c r="Q198">
        <f t="shared" si="30"/>
        <v>0</v>
      </c>
      <c r="R198">
        <f t="shared" si="31"/>
        <v>0</v>
      </c>
    </row>
    <row r="199" spans="1:18">
      <c r="A199">
        <v>195</v>
      </c>
      <c r="B199" t="s">
        <v>525</v>
      </c>
      <c r="F199" t="s">
        <v>525</v>
      </c>
      <c r="G199">
        <v>134.31668497800001</v>
      </c>
      <c r="H199">
        <v>1261.7072937200001</v>
      </c>
      <c r="J199">
        <v>465.847925858</v>
      </c>
      <c r="K199">
        <f t="shared" si="24"/>
        <v>0.17411560653336</v>
      </c>
      <c r="L199">
        <f t="shared" si="25"/>
        <v>4.7944877161360006E-2</v>
      </c>
      <c r="M199">
        <f t="shared" si="26"/>
        <v>0</v>
      </c>
      <c r="N199">
        <f t="shared" si="27"/>
        <v>0</v>
      </c>
      <c r="O199">
        <f t="shared" si="28"/>
        <v>8.1057539099292003E-2</v>
      </c>
      <c r="P199">
        <f t="shared" si="29"/>
        <v>1.0714502294734E-2</v>
      </c>
      <c r="Q199">
        <f t="shared" si="30"/>
        <v>0.30311802279401201</v>
      </c>
      <c r="R199">
        <f t="shared" si="31"/>
        <v>4.9127505589453252E-2</v>
      </c>
    </row>
    <row r="200" spans="1:18">
      <c r="A200">
        <v>196</v>
      </c>
      <c r="B200" t="s">
        <v>518</v>
      </c>
      <c r="F200" t="s">
        <v>518</v>
      </c>
      <c r="G200">
        <v>18.987160902300001</v>
      </c>
      <c r="H200">
        <v>4445.6204114100001</v>
      </c>
      <c r="J200">
        <v>1412.6876539699999</v>
      </c>
      <c r="K200">
        <f t="shared" si="24"/>
        <v>0.61349561677457998</v>
      </c>
      <c r="L200">
        <f t="shared" si="25"/>
        <v>0.16893357563358002</v>
      </c>
      <c r="M200">
        <f t="shared" si="26"/>
        <v>0</v>
      </c>
      <c r="N200">
        <f t="shared" si="27"/>
        <v>0</v>
      </c>
      <c r="O200">
        <f t="shared" si="28"/>
        <v>0.24580765179077999</v>
      </c>
      <c r="P200">
        <f t="shared" si="29"/>
        <v>3.2491816041309997E-2</v>
      </c>
      <c r="Q200">
        <f t="shared" si="30"/>
        <v>1.02823684419894</v>
      </c>
      <c r="R200">
        <f t="shared" si="31"/>
        <v>0.17202985521707803</v>
      </c>
    </row>
    <row r="201" spans="1:18">
      <c r="A201">
        <v>197</v>
      </c>
      <c r="B201" t="s">
        <v>346</v>
      </c>
      <c r="F201" t="s">
        <v>346</v>
      </c>
      <c r="G201">
        <v>9.505120712430001</v>
      </c>
      <c r="J201">
        <v>337.57328414099999</v>
      </c>
      <c r="K201">
        <f t="shared" si="24"/>
        <v>0</v>
      </c>
      <c r="L201">
        <f t="shared" si="25"/>
        <v>0</v>
      </c>
      <c r="M201">
        <f t="shared" si="26"/>
        <v>0</v>
      </c>
      <c r="N201">
        <f t="shared" si="27"/>
        <v>0</v>
      </c>
      <c r="O201">
        <f t="shared" si="28"/>
        <v>5.8737751440533996E-2</v>
      </c>
      <c r="P201">
        <f t="shared" si="29"/>
        <v>7.7641855352429991E-3</v>
      </c>
      <c r="Q201">
        <f t="shared" si="30"/>
        <v>5.8737751440533996E-2</v>
      </c>
      <c r="R201">
        <f t="shared" si="31"/>
        <v>7.7641855352429991E-3</v>
      </c>
    </row>
    <row r="202" spans="1:18">
      <c r="A202">
        <v>198</v>
      </c>
      <c r="B202" t="s">
        <v>511</v>
      </c>
      <c r="C202" t="s">
        <v>510</v>
      </c>
      <c r="D202">
        <v>0</v>
      </c>
      <c r="E202">
        <v>1</v>
      </c>
      <c r="F202" t="s">
        <v>598</v>
      </c>
      <c r="G202">
        <v>6.7111226499999999E-3</v>
      </c>
      <c r="K202">
        <f t="shared" si="24"/>
        <v>0</v>
      </c>
      <c r="L202">
        <f t="shared" si="25"/>
        <v>0</v>
      </c>
      <c r="M202">
        <f t="shared" si="26"/>
        <v>0</v>
      </c>
      <c r="N202">
        <f t="shared" si="27"/>
        <v>0</v>
      </c>
      <c r="O202">
        <f t="shared" si="28"/>
        <v>0</v>
      </c>
      <c r="P202">
        <f t="shared" si="29"/>
        <v>0</v>
      </c>
      <c r="Q202">
        <f t="shared" si="30"/>
        <v>0</v>
      </c>
      <c r="R202">
        <f t="shared" si="31"/>
        <v>0</v>
      </c>
    </row>
    <row r="203" spans="1:18">
      <c r="A203">
        <v>199</v>
      </c>
      <c r="B203" t="s">
        <v>527</v>
      </c>
      <c r="F203" t="s">
        <v>527</v>
      </c>
      <c r="G203">
        <v>115.820911029</v>
      </c>
      <c r="J203">
        <v>21.336476715</v>
      </c>
      <c r="K203">
        <f t="shared" si="24"/>
        <v>0</v>
      </c>
      <c r="L203">
        <f t="shared" si="25"/>
        <v>0</v>
      </c>
      <c r="M203">
        <f t="shared" si="26"/>
        <v>0</v>
      </c>
      <c r="N203">
        <f t="shared" si="27"/>
        <v>0</v>
      </c>
      <c r="O203">
        <f t="shared" si="28"/>
        <v>3.71254694841E-3</v>
      </c>
      <c r="P203">
        <f t="shared" si="29"/>
        <v>4.9073896444499999E-4</v>
      </c>
      <c r="Q203">
        <f t="shared" si="30"/>
        <v>3.71254694841E-3</v>
      </c>
      <c r="R203">
        <f t="shared" si="31"/>
        <v>4.9073896444499999E-4</v>
      </c>
    </row>
    <row r="204" spans="1:18">
      <c r="A204">
        <v>200</v>
      </c>
      <c r="B204" t="s">
        <v>507</v>
      </c>
      <c r="C204" t="s">
        <v>506</v>
      </c>
      <c r="D204">
        <v>1</v>
      </c>
      <c r="F204" t="s">
        <v>360</v>
      </c>
      <c r="G204">
        <v>1.45800665612</v>
      </c>
      <c r="K204">
        <f t="shared" si="24"/>
        <v>0</v>
      </c>
      <c r="L204">
        <f t="shared" si="25"/>
        <v>0</v>
      </c>
      <c r="M204">
        <f t="shared" si="26"/>
        <v>0</v>
      </c>
      <c r="N204">
        <f t="shared" si="27"/>
        <v>0</v>
      </c>
      <c r="O204">
        <f t="shared" si="28"/>
        <v>0</v>
      </c>
      <c r="P204">
        <f t="shared" si="29"/>
        <v>0</v>
      </c>
      <c r="Q204">
        <f t="shared" si="30"/>
        <v>0</v>
      </c>
      <c r="R204">
        <f t="shared" si="31"/>
        <v>0</v>
      </c>
    </row>
    <row r="205" spans="1:18">
      <c r="A205">
        <v>201</v>
      </c>
      <c r="B205" t="s">
        <v>516</v>
      </c>
      <c r="F205" t="s">
        <v>516</v>
      </c>
      <c r="G205">
        <v>9.8966107675899995</v>
      </c>
      <c r="K205">
        <f t="shared" si="24"/>
        <v>0</v>
      </c>
      <c r="L205">
        <f t="shared" si="25"/>
        <v>0</v>
      </c>
      <c r="M205">
        <f t="shared" si="26"/>
        <v>0</v>
      </c>
      <c r="N205">
        <f t="shared" si="27"/>
        <v>0</v>
      </c>
      <c r="O205">
        <f t="shared" si="28"/>
        <v>0</v>
      </c>
      <c r="P205">
        <f t="shared" si="29"/>
        <v>0</v>
      </c>
      <c r="Q205">
        <f t="shared" si="30"/>
        <v>0</v>
      </c>
      <c r="R205">
        <f t="shared" si="31"/>
        <v>0</v>
      </c>
    </row>
    <row r="206" spans="1:18">
      <c r="A206">
        <v>202</v>
      </c>
      <c r="B206" t="s">
        <v>531</v>
      </c>
      <c r="C206" t="s">
        <v>530</v>
      </c>
      <c r="D206">
        <v>0</v>
      </c>
      <c r="E206">
        <v>1</v>
      </c>
      <c r="F206" t="s">
        <v>598</v>
      </c>
      <c r="G206">
        <v>51.666614864499998</v>
      </c>
      <c r="K206">
        <f t="shared" si="24"/>
        <v>0</v>
      </c>
      <c r="L206">
        <f t="shared" si="25"/>
        <v>0</v>
      </c>
      <c r="M206">
        <f t="shared" si="26"/>
        <v>0</v>
      </c>
      <c r="N206">
        <f t="shared" si="27"/>
        <v>0</v>
      </c>
      <c r="O206">
        <f t="shared" si="28"/>
        <v>0</v>
      </c>
      <c r="P206">
        <f t="shared" si="29"/>
        <v>0</v>
      </c>
      <c r="Q206">
        <f t="shared" si="30"/>
        <v>0</v>
      </c>
      <c r="R206">
        <f t="shared" si="31"/>
        <v>0</v>
      </c>
    </row>
    <row r="207" spans="1:18">
      <c r="A207">
        <v>203</v>
      </c>
      <c r="B207" t="s">
        <v>512</v>
      </c>
      <c r="F207" t="s">
        <v>512</v>
      </c>
      <c r="G207">
        <v>10.710468280200001</v>
      </c>
      <c r="K207">
        <f t="shared" si="24"/>
        <v>0</v>
      </c>
      <c r="L207">
        <f t="shared" si="25"/>
        <v>0</v>
      </c>
      <c r="M207">
        <f t="shared" si="26"/>
        <v>0</v>
      </c>
      <c r="N207">
        <f t="shared" si="27"/>
        <v>0</v>
      </c>
      <c r="O207">
        <f t="shared" si="28"/>
        <v>0</v>
      </c>
      <c r="P207">
        <f t="shared" si="29"/>
        <v>0</v>
      </c>
      <c r="Q207">
        <f t="shared" si="30"/>
        <v>0</v>
      </c>
      <c r="R207">
        <f t="shared" si="31"/>
        <v>0</v>
      </c>
    </row>
    <row r="208" spans="1:18">
      <c r="A208">
        <v>204</v>
      </c>
      <c r="B208" t="s">
        <v>535</v>
      </c>
      <c r="F208" t="s">
        <v>535</v>
      </c>
      <c r="G208">
        <v>22.315107312599999</v>
      </c>
      <c r="J208">
        <v>747.87917786399998</v>
      </c>
      <c r="K208">
        <f t="shared" si="24"/>
        <v>0</v>
      </c>
      <c r="L208">
        <f t="shared" si="25"/>
        <v>0</v>
      </c>
      <c r="M208">
        <f t="shared" si="26"/>
        <v>0</v>
      </c>
      <c r="N208">
        <f t="shared" si="27"/>
        <v>0</v>
      </c>
      <c r="O208">
        <f t="shared" si="28"/>
        <v>0.130130976948336</v>
      </c>
      <c r="P208">
        <f t="shared" si="29"/>
        <v>1.7201221090872E-2</v>
      </c>
      <c r="Q208">
        <f t="shared" si="30"/>
        <v>0.130130976948336</v>
      </c>
      <c r="R208">
        <f t="shared" si="31"/>
        <v>1.7201221090872E-2</v>
      </c>
    </row>
    <row r="209" spans="1:18">
      <c r="A209">
        <v>205</v>
      </c>
      <c r="B209" t="s">
        <v>523</v>
      </c>
      <c r="F209" t="s">
        <v>523</v>
      </c>
      <c r="G209">
        <v>5.9780780037099994</v>
      </c>
      <c r="K209">
        <f t="shared" si="24"/>
        <v>0</v>
      </c>
      <c r="L209">
        <f t="shared" si="25"/>
        <v>0</v>
      </c>
      <c r="M209">
        <f t="shared" si="26"/>
        <v>0</v>
      </c>
      <c r="N209">
        <f t="shared" si="27"/>
        <v>0</v>
      </c>
      <c r="O209">
        <f t="shared" si="28"/>
        <v>0</v>
      </c>
      <c r="P209">
        <f t="shared" si="29"/>
        <v>0</v>
      </c>
      <c r="Q209">
        <f t="shared" si="30"/>
        <v>0</v>
      </c>
      <c r="R209">
        <f t="shared" si="31"/>
        <v>0</v>
      </c>
    </row>
    <row r="210" spans="1:18">
      <c r="A210">
        <v>206</v>
      </c>
      <c r="B210" t="s">
        <v>524</v>
      </c>
      <c r="F210" t="s">
        <v>524</v>
      </c>
      <c r="G210">
        <v>2.3996107274499998</v>
      </c>
      <c r="H210">
        <v>8.4986976828499997E-2</v>
      </c>
      <c r="I210">
        <v>2.0959053941699999</v>
      </c>
      <c r="K210">
        <f t="shared" si="24"/>
        <v>1.1728202802333E-5</v>
      </c>
      <c r="L210">
        <f t="shared" si="25"/>
        <v>3.229505119483E-6</v>
      </c>
      <c r="M210">
        <f t="shared" si="26"/>
        <v>5.1349682157165002E-4</v>
      </c>
      <c r="N210">
        <f t="shared" si="27"/>
        <v>5.4493540248419997E-5</v>
      </c>
      <c r="O210">
        <f t="shared" si="28"/>
        <v>0</v>
      </c>
      <c r="P210">
        <f t="shared" si="29"/>
        <v>0</v>
      </c>
      <c r="Q210">
        <f t="shared" si="30"/>
        <v>5.82948069741886E-4</v>
      </c>
      <c r="R210">
        <f t="shared" si="31"/>
        <v>5.4589153062883632E-5</v>
      </c>
    </row>
    <row r="211" spans="1:18">
      <c r="A211">
        <v>207</v>
      </c>
      <c r="B211" t="s">
        <v>538</v>
      </c>
      <c r="F211" t="s">
        <v>538</v>
      </c>
      <c r="G211">
        <v>104.12154508499999</v>
      </c>
      <c r="H211">
        <v>33.673544901500001</v>
      </c>
      <c r="I211">
        <v>49.862561918399997</v>
      </c>
      <c r="K211">
        <f t="shared" si="24"/>
        <v>4.6469491964070001E-3</v>
      </c>
      <c r="L211">
        <f t="shared" si="25"/>
        <v>1.2795947062570001E-3</v>
      </c>
      <c r="M211">
        <f t="shared" si="26"/>
        <v>1.2216327670008E-2</v>
      </c>
      <c r="N211">
        <f t="shared" si="27"/>
        <v>1.2964266098783998E-3</v>
      </c>
      <c r="O211">
        <f t="shared" si="28"/>
        <v>0</v>
      </c>
      <c r="P211">
        <f t="shared" si="29"/>
        <v>0</v>
      </c>
      <c r="Q211">
        <f t="shared" si="30"/>
        <v>1.9439298182550399E-2</v>
      </c>
      <c r="R211">
        <f t="shared" si="31"/>
        <v>1.8215610248031051E-3</v>
      </c>
    </row>
    <row r="212" spans="1:18">
      <c r="A212">
        <v>208</v>
      </c>
      <c r="B212" t="s">
        <v>351</v>
      </c>
      <c r="F212" t="s">
        <v>351</v>
      </c>
      <c r="G212">
        <v>1.5499876379999999</v>
      </c>
      <c r="K212">
        <f t="shared" si="24"/>
        <v>0</v>
      </c>
      <c r="L212">
        <f t="shared" si="25"/>
        <v>0</v>
      </c>
      <c r="M212">
        <f t="shared" si="26"/>
        <v>0</v>
      </c>
      <c r="N212">
        <f t="shared" si="27"/>
        <v>0</v>
      </c>
      <c r="O212">
        <f t="shared" si="28"/>
        <v>0</v>
      </c>
      <c r="P212">
        <f t="shared" si="29"/>
        <v>0</v>
      </c>
      <c r="Q212">
        <f t="shared" si="30"/>
        <v>0</v>
      </c>
      <c r="R212">
        <f t="shared" si="31"/>
        <v>0</v>
      </c>
    </row>
    <row r="213" spans="1:18">
      <c r="A213">
        <v>209</v>
      </c>
      <c r="B213" t="s">
        <v>521</v>
      </c>
      <c r="C213" t="s">
        <v>638</v>
      </c>
      <c r="D213">
        <v>1</v>
      </c>
      <c r="F213" t="s">
        <v>463</v>
      </c>
      <c r="G213">
        <v>4.5601709159999997E-2</v>
      </c>
      <c r="H213">
        <v>25.988333231599999</v>
      </c>
      <c r="J213">
        <v>1.75266136021E-3</v>
      </c>
      <c r="K213">
        <f t="shared" si="24"/>
        <v>3.5863899859608001E-3</v>
      </c>
      <c r="L213">
        <f t="shared" si="25"/>
        <v>9.8755666280080003E-4</v>
      </c>
      <c r="M213">
        <f t="shared" si="26"/>
        <v>0</v>
      </c>
      <c r="N213">
        <f t="shared" si="27"/>
        <v>0</v>
      </c>
      <c r="O213">
        <f t="shared" si="28"/>
        <v>3.0496307667653997E-7</v>
      </c>
      <c r="P213">
        <f t="shared" si="29"/>
        <v>4.0311211284829996E-8</v>
      </c>
      <c r="Q213">
        <f t="shared" si="30"/>
        <v>4.5742516118382768E-3</v>
      </c>
      <c r="R213">
        <f t="shared" si="31"/>
        <v>9.8755666362353449E-4</v>
      </c>
    </row>
    <row r="214" spans="1:18">
      <c r="A214">
        <v>210</v>
      </c>
      <c r="B214" t="s">
        <v>517</v>
      </c>
      <c r="C214" t="s">
        <v>201</v>
      </c>
      <c r="D214">
        <v>0</v>
      </c>
      <c r="E214">
        <v>1</v>
      </c>
      <c r="F214" t="s">
        <v>598</v>
      </c>
      <c r="G214">
        <v>109.065238241</v>
      </c>
      <c r="J214">
        <v>10.942271409</v>
      </c>
      <c r="K214">
        <f t="shared" si="24"/>
        <v>0</v>
      </c>
      <c r="L214">
        <f t="shared" si="25"/>
        <v>0</v>
      </c>
      <c r="M214">
        <f t="shared" si="26"/>
        <v>0</v>
      </c>
      <c r="N214">
        <f t="shared" si="27"/>
        <v>0</v>
      </c>
      <c r="O214">
        <f t="shared" si="28"/>
        <v>1.9039552251659999E-3</v>
      </c>
      <c r="P214">
        <f t="shared" si="29"/>
        <v>2.51672242407E-4</v>
      </c>
      <c r="Q214">
        <f t="shared" si="30"/>
        <v>1.9039552251659999E-3</v>
      </c>
      <c r="R214">
        <f t="shared" si="31"/>
        <v>2.51672242407E-4</v>
      </c>
    </row>
    <row r="215" spans="1:18">
      <c r="A215">
        <v>211</v>
      </c>
      <c r="B215" t="s">
        <v>541</v>
      </c>
      <c r="F215" t="s">
        <v>541</v>
      </c>
      <c r="G215">
        <v>19.585804005</v>
      </c>
      <c r="K215">
        <f t="shared" si="24"/>
        <v>0</v>
      </c>
      <c r="L215">
        <f t="shared" si="25"/>
        <v>0</v>
      </c>
      <c r="M215">
        <f t="shared" si="26"/>
        <v>0</v>
      </c>
      <c r="N215">
        <f t="shared" si="27"/>
        <v>0</v>
      </c>
      <c r="O215">
        <f t="shared" si="28"/>
        <v>0</v>
      </c>
      <c r="P215">
        <f t="shared" si="29"/>
        <v>0</v>
      </c>
      <c r="Q215">
        <f t="shared" si="30"/>
        <v>0</v>
      </c>
      <c r="R215">
        <f t="shared" si="31"/>
        <v>0</v>
      </c>
    </row>
    <row r="216" spans="1:18">
      <c r="A216">
        <v>212</v>
      </c>
      <c r="B216" t="s">
        <v>560</v>
      </c>
      <c r="C216" t="s">
        <v>314</v>
      </c>
      <c r="D216">
        <v>0</v>
      </c>
      <c r="E216">
        <v>1</v>
      </c>
      <c r="F216" t="s">
        <v>598</v>
      </c>
      <c r="G216">
        <v>13.5695788811</v>
      </c>
      <c r="H216">
        <v>956.63622462599994</v>
      </c>
      <c r="J216">
        <v>171.87567052599999</v>
      </c>
      <c r="K216">
        <f t="shared" si="24"/>
        <v>0.132015798998388</v>
      </c>
      <c r="L216">
        <f t="shared" si="25"/>
        <v>3.6352176535787997E-2</v>
      </c>
      <c r="M216">
        <f t="shared" si="26"/>
        <v>0</v>
      </c>
      <c r="N216">
        <f t="shared" si="27"/>
        <v>0</v>
      </c>
      <c r="O216">
        <f t="shared" si="28"/>
        <v>2.9906366671524E-2</v>
      </c>
      <c r="P216">
        <f t="shared" si="29"/>
        <v>3.9531404220979997E-3</v>
      </c>
      <c r="Q216">
        <f t="shared" si="30"/>
        <v>0.19827434220569998</v>
      </c>
      <c r="R216">
        <f t="shared" si="31"/>
        <v>3.6566488183662378E-2</v>
      </c>
    </row>
    <row r="217" spans="1:18">
      <c r="A217">
        <v>213</v>
      </c>
      <c r="B217" t="s">
        <v>315</v>
      </c>
      <c r="F217" t="s">
        <v>315</v>
      </c>
      <c r="G217">
        <v>107.292325252</v>
      </c>
      <c r="K217">
        <f t="shared" si="24"/>
        <v>0</v>
      </c>
      <c r="L217">
        <f t="shared" si="25"/>
        <v>0</v>
      </c>
      <c r="M217">
        <f t="shared" si="26"/>
        <v>0</v>
      </c>
      <c r="N217">
        <f t="shared" si="27"/>
        <v>0</v>
      </c>
      <c r="O217">
        <f t="shared" si="28"/>
        <v>0</v>
      </c>
      <c r="P217">
        <f t="shared" si="29"/>
        <v>0</v>
      </c>
      <c r="Q217">
        <f t="shared" si="30"/>
        <v>0</v>
      </c>
      <c r="R217">
        <f t="shared" si="31"/>
        <v>0</v>
      </c>
    </row>
    <row r="218" spans="1:18">
      <c r="A218">
        <v>214</v>
      </c>
      <c r="B218" t="s">
        <v>551</v>
      </c>
      <c r="F218" t="s">
        <v>551</v>
      </c>
      <c r="G218">
        <v>5.9452326272700002</v>
      </c>
      <c r="H218">
        <v>188.894632132</v>
      </c>
      <c r="J218">
        <v>5.7934750068599996</v>
      </c>
      <c r="K218">
        <f t="shared" si="24"/>
        <v>2.6067459234215998E-2</v>
      </c>
      <c r="L218">
        <f t="shared" si="25"/>
        <v>7.1779960210159996E-3</v>
      </c>
      <c r="M218">
        <f t="shared" si="26"/>
        <v>0</v>
      </c>
      <c r="N218">
        <f t="shared" si="27"/>
        <v>0</v>
      </c>
      <c r="O218">
        <f t="shared" si="28"/>
        <v>1.0080646511936399E-3</v>
      </c>
      <c r="P218">
        <f t="shared" si="29"/>
        <v>1.3324992515777997E-4</v>
      </c>
      <c r="Q218">
        <f t="shared" si="30"/>
        <v>3.4253519906425632E-2</v>
      </c>
      <c r="R218">
        <f t="shared" si="31"/>
        <v>7.1792327180748277E-3</v>
      </c>
    </row>
    <row r="219" spans="1:18">
      <c r="A219">
        <v>215</v>
      </c>
      <c r="B219" t="s">
        <v>548</v>
      </c>
      <c r="F219" t="s">
        <v>548</v>
      </c>
      <c r="G219">
        <v>68.3897410111</v>
      </c>
      <c r="H219">
        <v>1831.83508611</v>
      </c>
      <c r="J219">
        <v>2454.93523246</v>
      </c>
      <c r="K219">
        <f t="shared" si="24"/>
        <v>0.25279324188318003</v>
      </c>
      <c r="L219">
        <f t="shared" si="25"/>
        <v>6.9609733272180008E-2</v>
      </c>
      <c r="M219">
        <f t="shared" si="26"/>
        <v>0</v>
      </c>
      <c r="N219">
        <f t="shared" si="27"/>
        <v>0</v>
      </c>
      <c r="O219">
        <f t="shared" si="28"/>
        <v>0.42715873044803998</v>
      </c>
      <c r="P219">
        <f t="shared" si="29"/>
        <v>5.6463510346579995E-2</v>
      </c>
      <c r="Q219">
        <f t="shared" si="30"/>
        <v>0.74956170560340007</v>
      </c>
      <c r="R219">
        <f t="shared" si="31"/>
        <v>8.9630591691020264E-2</v>
      </c>
    </row>
    <row r="220" spans="1:18">
      <c r="A220">
        <v>216</v>
      </c>
      <c r="B220" t="s">
        <v>545</v>
      </c>
      <c r="F220" t="s">
        <v>545</v>
      </c>
      <c r="G220">
        <v>14.7158593629</v>
      </c>
      <c r="K220">
        <f t="shared" si="24"/>
        <v>0</v>
      </c>
      <c r="L220">
        <f t="shared" si="25"/>
        <v>0</v>
      </c>
      <c r="M220">
        <f t="shared" si="26"/>
        <v>0</v>
      </c>
      <c r="N220">
        <f t="shared" si="27"/>
        <v>0</v>
      </c>
      <c r="O220">
        <f t="shared" si="28"/>
        <v>0</v>
      </c>
      <c r="P220">
        <f t="shared" si="29"/>
        <v>0</v>
      </c>
      <c r="Q220">
        <f t="shared" si="30"/>
        <v>0</v>
      </c>
      <c r="R220">
        <f t="shared" si="31"/>
        <v>0</v>
      </c>
    </row>
    <row r="221" spans="1:18">
      <c r="A221">
        <v>217</v>
      </c>
      <c r="B221" t="s">
        <v>552</v>
      </c>
      <c r="C221" t="s">
        <v>221</v>
      </c>
      <c r="D221">
        <v>1</v>
      </c>
      <c r="F221" t="s">
        <v>465</v>
      </c>
      <c r="G221">
        <v>26.213960054699999</v>
      </c>
      <c r="K221">
        <f t="shared" si="24"/>
        <v>0</v>
      </c>
      <c r="L221">
        <f t="shared" si="25"/>
        <v>0</v>
      </c>
      <c r="M221">
        <f t="shared" si="26"/>
        <v>0</v>
      </c>
      <c r="N221">
        <f t="shared" si="27"/>
        <v>0</v>
      </c>
      <c r="O221">
        <f t="shared" si="28"/>
        <v>0</v>
      </c>
      <c r="P221">
        <f t="shared" si="29"/>
        <v>0</v>
      </c>
      <c r="Q221">
        <f t="shared" si="30"/>
        <v>0</v>
      </c>
      <c r="R221">
        <f t="shared" si="31"/>
        <v>0</v>
      </c>
    </row>
    <row r="222" spans="1:18">
      <c r="A222">
        <v>218</v>
      </c>
      <c r="B222" t="s">
        <v>558</v>
      </c>
      <c r="F222" t="s">
        <v>558</v>
      </c>
      <c r="G222">
        <v>57.524276629699997</v>
      </c>
      <c r="K222">
        <f t="shared" si="24"/>
        <v>0</v>
      </c>
      <c r="L222">
        <f t="shared" si="25"/>
        <v>0</v>
      </c>
      <c r="M222">
        <f t="shared" si="26"/>
        <v>0</v>
      </c>
      <c r="N222">
        <f t="shared" si="27"/>
        <v>0</v>
      </c>
      <c r="O222">
        <f t="shared" si="28"/>
        <v>0</v>
      </c>
      <c r="P222">
        <f t="shared" si="29"/>
        <v>0</v>
      </c>
      <c r="Q222">
        <f t="shared" si="30"/>
        <v>0</v>
      </c>
      <c r="R222">
        <f t="shared" si="31"/>
        <v>0</v>
      </c>
    </row>
    <row r="223" spans="1:18">
      <c r="A223">
        <v>219</v>
      </c>
      <c r="B223" t="s">
        <v>550</v>
      </c>
      <c r="C223" t="s">
        <v>549</v>
      </c>
      <c r="D223">
        <v>0</v>
      </c>
      <c r="E223">
        <v>1</v>
      </c>
      <c r="F223" t="s">
        <v>598</v>
      </c>
      <c r="G223">
        <v>4.7063410531600001</v>
      </c>
      <c r="H223">
        <v>336.93862704999998</v>
      </c>
      <c r="J223">
        <v>9.8096438262400003</v>
      </c>
      <c r="K223">
        <f t="shared" si="24"/>
        <v>4.6497530532899997E-2</v>
      </c>
      <c r="L223">
        <f t="shared" si="25"/>
        <v>1.2803667827899998E-2</v>
      </c>
      <c r="M223">
        <f t="shared" si="26"/>
        <v>0</v>
      </c>
      <c r="N223">
        <f t="shared" si="27"/>
        <v>0</v>
      </c>
      <c r="O223">
        <f t="shared" si="28"/>
        <v>1.70687802576576E-3</v>
      </c>
      <c r="P223">
        <f t="shared" si="29"/>
        <v>2.2562180800352001E-4</v>
      </c>
      <c r="Q223">
        <f t="shared" si="30"/>
        <v>6.1008076386565753E-2</v>
      </c>
      <c r="R223">
        <f t="shared" si="31"/>
        <v>1.2805655588350338E-2</v>
      </c>
    </row>
    <row r="224" spans="1:18">
      <c r="A224">
        <v>220</v>
      </c>
      <c r="B224" t="s">
        <v>553</v>
      </c>
      <c r="C224" t="s">
        <v>222</v>
      </c>
      <c r="D224">
        <v>0</v>
      </c>
      <c r="E224">
        <v>1</v>
      </c>
      <c r="F224" t="s">
        <v>598</v>
      </c>
      <c r="G224">
        <v>57.603221754300002</v>
      </c>
      <c r="H224">
        <v>3703.36913276</v>
      </c>
      <c r="J224">
        <v>7.8333211594499996</v>
      </c>
      <c r="K224">
        <f t="shared" si="24"/>
        <v>0.51106494032088001</v>
      </c>
      <c r="L224">
        <f t="shared" si="25"/>
        <v>0.14072802704487999</v>
      </c>
      <c r="M224">
        <f t="shared" si="26"/>
        <v>0</v>
      </c>
      <c r="N224">
        <f t="shared" si="27"/>
        <v>0</v>
      </c>
      <c r="O224">
        <f t="shared" si="28"/>
        <v>1.3629978817443001E-3</v>
      </c>
      <c r="P224">
        <f t="shared" si="29"/>
        <v>1.8016638666734999E-4</v>
      </c>
      <c r="Q224">
        <f t="shared" si="30"/>
        <v>0.6531559652475043</v>
      </c>
      <c r="R224">
        <f t="shared" si="31"/>
        <v>0.14072814237341216</v>
      </c>
    </row>
    <row r="225" spans="1:18">
      <c r="A225">
        <v>221</v>
      </c>
      <c r="B225" t="s">
        <v>554</v>
      </c>
      <c r="F225" t="s">
        <v>554</v>
      </c>
      <c r="G225">
        <v>6.6581014426099996</v>
      </c>
      <c r="H225">
        <v>1.12414957135</v>
      </c>
      <c r="J225">
        <v>63.6801826891</v>
      </c>
      <c r="K225">
        <f t="shared" si="24"/>
        <v>1.5513264084630001E-4</v>
      </c>
      <c r="L225">
        <f t="shared" si="25"/>
        <v>4.2717683711300003E-5</v>
      </c>
      <c r="M225">
        <f t="shared" si="26"/>
        <v>0</v>
      </c>
      <c r="N225">
        <f t="shared" si="27"/>
        <v>0</v>
      </c>
      <c r="O225">
        <f t="shared" si="28"/>
        <v>1.1080351787903401E-2</v>
      </c>
      <c r="P225">
        <f t="shared" si="29"/>
        <v>1.4646442018493001E-3</v>
      </c>
      <c r="Q225">
        <f t="shared" si="30"/>
        <v>1.1278202112461002E-2</v>
      </c>
      <c r="R225">
        <f t="shared" si="31"/>
        <v>1.4652670195266226E-3</v>
      </c>
    </row>
    <row r="226" spans="1:18">
      <c r="A226">
        <v>222</v>
      </c>
      <c r="B226" t="s">
        <v>555</v>
      </c>
      <c r="F226" t="s">
        <v>555</v>
      </c>
      <c r="G226">
        <v>25.3034704425</v>
      </c>
      <c r="H226">
        <v>5000.6218382699999</v>
      </c>
      <c r="K226">
        <f t="shared" si="24"/>
        <v>0.69008581368125999</v>
      </c>
      <c r="L226">
        <f t="shared" si="25"/>
        <v>0.19002362985426</v>
      </c>
      <c r="M226">
        <f t="shared" si="26"/>
        <v>0</v>
      </c>
      <c r="N226">
        <f t="shared" si="27"/>
        <v>0</v>
      </c>
      <c r="O226">
        <f t="shared" si="28"/>
        <v>0</v>
      </c>
      <c r="P226">
        <f t="shared" si="29"/>
        <v>0</v>
      </c>
      <c r="Q226">
        <f t="shared" si="30"/>
        <v>0.88010944353552001</v>
      </c>
      <c r="R226">
        <f t="shared" si="31"/>
        <v>0.19002362985426</v>
      </c>
    </row>
    <row r="227" spans="1:18">
      <c r="A227">
        <v>223</v>
      </c>
      <c r="B227" t="s">
        <v>556</v>
      </c>
      <c r="F227" t="s">
        <v>556</v>
      </c>
      <c r="G227">
        <v>108.544412663</v>
      </c>
      <c r="H227">
        <v>0.53288591202699997</v>
      </c>
      <c r="I227">
        <v>256.29913217500001</v>
      </c>
      <c r="K227">
        <f t="shared" si="24"/>
        <v>7.3538255859725997E-5</v>
      </c>
      <c r="L227">
        <f t="shared" si="25"/>
        <v>2.0249664657026E-5</v>
      </c>
      <c r="M227">
        <f t="shared" si="26"/>
        <v>6.2793287382874999E-2</v>
      </c>
      <c r="N227">
        <f t="shared" si="27"/>
        <v>6.6637774365500002E-3</v>
      </c>
      <c r="O227">
        <f t="shared" si="28"/>
        <v>0</v>
      </c>
      <c r="P227">
        <f t="shared" si="29"/>
        <v>0</v>
      </c>
      <c r="Q227">
        <f t="shared" si="30"/>
        <v>6.9550852739941757E-2</v>
      </c>
      <c r="R227">
        <f t="shared" si="31"/>
        <v>6.663808203481821E-3</v>
      </c>
    </row>
    <row r="228" spans="1:18">
      <c r="A228">
        <v>224</v>
      </c>
      <c r="B228" t="s">
        <v>561</v>
      </c>
      <c r="C228" t="s">
        <v>228</v>
      </c>
      <c r="E228">
        <v>1</v>
      </c>
      <c r="F228" t="s">
        <v>598</v>
      </c>
      <c r="G228">
        <v>61.704200233999998</v>
      </c>
      <c r="J228">
        <v>7.7908719952200001E-2</v>
      </c>
      <c r="K228">
        <f t="shared" si="24"/>
        <v>0</v>
      </c>
      <c r="L228">
        <f t="shared" si="25"/>
        <v>0</v>
      </c>
      <c r="M228">
        <f t="shared" si="26"/>
        <v>0</v>
      </c>
      <c r="N228">
        <f t="shared" si="27"/>
        <v>0</v>
      </c>
      <c r="O228">
        <f t="shared" si="28"/>
        <v>1.3556117271682799E-5</v>
      </c>
      <c r="P228">
        <f t="shared" si="29"/>
        <v>1.7919005589006E-6</v>
      </c>
      <c r="Q228">
        <f t="shared" si="30"/>
        <v>1.3556117271682799E-5</v>
      </c>
      <c r="R228">
        <f t="shared" si="31"/>
        <v>1.7919005589006E-6</v>
      </c>
    </row>
    <row r="229" spans="1:18">
      <c r="A229">
        <v>225</v>
      </c>
      <c r="B229" t="s">
        <v>543</v>
      </c>
      <c r="C229" t="s">
        <v>639</v>
      </c>
      <c r="D229">
        <v>0</v>
      </c>
      <c r="E229">
        <v>1</v>
      </c>
      <c r="F229" t="s">
        <v>598</v>
      </c>
      <c r="G229">
        <v>32.979864507800002</v>
      </c>
      <c r="H229">
        <v>1247.91660488</v>
      </c>
      <c r="I229">
        <v>46.255090901700001</v>
      </c>
      <c r="J229">
        <v>1.3959332308800001</v>
      </c>
      <c r="K229">
        <f t="shared" si="24"/>
        <v>0.17221249147344</v>
      </c>
      <c r="L229">
        <f t="shared" si="25"/>
        <v>4.7420830985439998E-2</v>
      </c>
      <c r="M229">
        <f t="shared" si="26"/>
        <v>1.13324972709165E-2</v>
      </c>
      <c r="N229">
        <f t="shared" si="27"/>
        <v>1.2026323634442E-3</v>
      </c>
      <c r="O229">
        <f t="shared" si="28"/>
        <v>2.4289238217312001E-4</v>
      </c>
      <c r="P229">
        <f t="shared" si="29"/>
        <v>3.2106464310240003E-5</v>
      </c>
      <c r="Q229">
        <f t="shared" si="30"/>
        <v>0.23241134447541384</v>
      </c>
      <c r="R229">
        <f t="shared" si="31"/>
        <v>4.7436089286284129E-2</v>
      </c>
    </row>
    <row r="230" spans="1:18">
      <c r="A230">
        <v>226</v>
      </c>
      <c r="B230" t="s">
        <v>547</v>
      </c>
      <c r="F230" t="s">
        <v>547</v>
      </c>
      <c r="G230">
        <v>96.772540190499996</v>
      </c>
      <c r="H230">
        <v>46.070410748100002</v>
      </c>
      <c r="J230">
        <v>986.39402577199996</v>
      </c>
      <c r="K230">
        <f t="shared" si="24"/>
        <v>6.3577166832378008E-3</v>
      </c>
      <c r="L230">
        <f t="shared" si="25"/>
        <v>1.7506756084278003E-3</v>
      </c>
      <c r="M230">
        <f t="shared" si="26"/>
        <v>0</v>
      </c>
      <c r="N230">
        <f t="shared" si="27"/>
        <v>0</v>
      </c>
      <c r="O230">
        <f t="shared" si="28"/>
        <v>0.17163256048432798</v>
      </c>
      <c r="P230">
        <f t="shared" si="29"/>
        <v>2.2687062592755998E-2</v>
      </c>
      <c r="Q230">
        <f t="shared" si="30"/>
        <v>0.17974095277599358</v>
      </c>
      <c r="R230">
        <f t="shared" si="31"/>
        <v>2.2754508875683796E-2</v>
      </c>
    </row>
    <row r="231" spans="1:18">
      <c r="A231">
        <v>227</v>
      </c>
      <c r="B231" t="s">
        <v>563</v>
      </c>
      <c r="F231" t="s">
        <v>563</v>
      </c>
      <c r="G231">
        <v>19.676807432899999</v>
      </c>
      <c r="K231">
        <f t="shared" si="24"/>
        <v>0</v>
      </c>
      <c r="L231">
        <f t="shared" si="25"/>
        <v>0</v>
      </c>
      <c r="M231">
        <f t="shared" si="26"/>
        <v>0</v>
      </c>
      <c r="N231">
        <f t="shared" si="27"/>
        <v>0</v>
      </c>
      <c r="O231">
        <f t="shared" si="28"/>
        <v>0</v>
      </c>
      <c r="P231">
        <f t="shared" si="29"/>
        <v>0</v>
      </c>
      <c r="Q231">
        <f t="shared" si="30"/>
        <v>0</v>
      </c>
      <c r="R231">
        <f t="shared" si="31"/>
        <v>0</v>
      </c>
    </row>
    <row r="232" spans="1:18">
      <c r="A232">
        <v>228</v>
      </c>
      <c r="B232" t="s">
        <v>564</v>
      </c>
      <c r="F232" t="s">
        <v>564</v>
      </c>
      <c r="G232">
        <v>89.003167904099996</v>
      </c>
      <c r="H232">
        <v>5962.6278382399996</v>
      </c>
      <c r="K232">
        <f t="shared" si="24"/>
        <v>0.82284264167711996</v>
      </c>
      <c r="L232">
        <f t="shared" si="25"/>
        <v>0.22657985785311999</v>
      </c>
      <c r="M232">
        <f t="shared" si="26"/>
        <v>0</v>
      </c>
      <c r="N232">
        <f t="shared" si="27"/>
        <v>0</v>
      </c>
      <c r="O232">
        <f t="shared" si="28"/>
        <v>0</v>
      </c>
      <c r="P232">
        <f t="shared" si="29"/>
        <v>0</v>
      </c>
      <c r="Q232">
        <f t="shared" si="30"/>
        <v>1.0494224995302399</v>
      </c>
      <c r="R232">
        <f t="shared" si="31"/>
        <v>0.22657985785311999</v>
      </c>
    </row>
    <row r="233" spans="1:18">
      <c r="A233">
        <v>229</v>
      </c>
      <c r="B233" t="s">
        <v>570</v>
      </c>
      <c r="C233" t="s">
        <v>569</v>
      </c>
      <c r="D233">
        <v>1</v>
      </c>
      <c r="F233" t="s">
        <v>572</v>
      </c>
      <c r="G233">
        <v>308.21960574299999</v>
      </c>
      <c r="H233">
        <v>499.58429015000002</v>
      </c>
      <c r="J233">
        <v>0.18031012743200001</v>
      </c>
      <c r="K233">
        <f t="shared" si="24"/>
        <v>6.8942632040700003E-2</v>
      </c>
      <c r="L233">
        <f t="shared" si="25"/>
        <v>1.8984203025699999E-2</v>
      </c>
      <c r="M233">
        <f t="shared" si="26"/>
        <v>0</v>
      </c>
      <c r="N233">
        <f t="shared" si="27"/>
        <v>0</v>
      </c>
      <c r="O233">
        <f t="shared" si="28"/>
        <v>3.1373962173168003E-5</v>
      </c>
      <c r="P233">
        <f t="shared" si="29"/>
        <v>4.1471329309360005E-6</v>
      </c>
      <c r="Q233">
        <f t="shared" si="30"/>
        <v>8.7958209028573167E-2</v>
      </c>
      <c r="R233">
        <f t="shared" si="31"/>
        <v>1.8984203478674279E-2</v>
      </c>
    </row>
    <row r="234" spans="1:18">
      <c r="A234">
        <v>230</v>
      </c>
      <c r="B234" t="s">
        <v>573</v>
      </c>
      <c r="F234" t="s">
        <v>573</v>
      </c>
      <c r="G234">
        <v>30.047147326600001</v>
      </c>
      <c r="I234">
        <v>24.875478949800002</v>
      </c>
      <c r="K234">
        <f t="shared" si="24"/>
        <v>0</v>
      </c>
      <c r="L234">
        <f t="shared" si="25"/>
        <v>0</v>
      </c>
      <c r="M234">
        <f t="shared" si="26"/>
        <v>6.0944923427010004E-3</v>
      </c>
      <c r="N234">
        <f t="shared" si="27"/>
        <v>6.4676245269479999E-4</v>
      </c>
      <c r="O234">
        <f t="shared" si="28"/>
        <v>0</v>
      </c>
      <c r="P234">
        <f t="shared" si="29"/>
        <v>0</v>
      </c>
      <c r="Q234">
        <f t="shared" si="30"/>
        <v>6.7412547953957999E-3</v>
      </c>
      <c r="R234">
        <f t="shared" si="31"/>
        <v>6.4676245269479999E-4</v>
      </c>
    </row>
    <row r="235" spans="1:18">
      <c r="A235">
        <v>231</v>
      </c>
      <c r="B235" t="s">
        <v>572</v>
      </c>
      <c r="F235" t="s">
        <v>572</v>
      </c>
      <c r="G235">
        <v>2166.4107495100002</v>
      </c>
      <c r="H235">
        <v>13950.816377293</v>
      </c>
      <c r="I235">
        <v>18833.809598299998</v>
      </c>
      <c r="J235">
        <v>2358.9564094799998</v>
      </c>
      <c r="K235">
        <f t="shared" si="24"/>
        <v>1.9252126600664339</v>
      </c>
      <c r="L235">
        <f t="shared" si="25"/>
        <v>0.53013102233713405</v>
      </c>
      <c r="M235">
        <f t="shared" si="26"/>
        <v>4.6142833515834996</v>
      </c>
      <c r="N235">
        <f t="shared" si="27"/>
        <v>0.48967904955579999</v>
      </c>
      <c r="O235">
        <f t="shared" si="28"/>
        <v>0.41045841524951998</v>
      </c>
      <c r="P235">
        <f t="shared" si="29"/>
        <v>5.4255997418039992E-2</v>
      </c>
      <c r="Q235">
        <f t="shared" si="30"/>
        <v>7.9697644987923884</v>
      </c>
      <c r="R235">
        <f t="shared" si="31"/>
        <v>0.72371830547106708</v>
      </c>
    </row>
    <row r="236" spans="1:18">
      <c r="A236">
        <v>232</v>
      </c>
      <c r="B236" t="s">
        <v>575</v>
      </c>
      <c r="F236" t="s">
        <v>575</v>
      </c>
      <c r="G236">
        <v>48.369999322300004</v>
      </c>
      <c r="K236">
        <f t="shared" si="24"/>
        <v>0</v>
      </c>
      <c r="L236">
        <f t="shared" si="25"/>
        <v>0</v>
      </c>
      <c r="M236">
        <f t="shared" si="26"/>
        <v>0</v>
      </c>
      <c r="N236">
        <f t="shared" si="27"/>
        <v>0</v>
      </c>
      <c r="O236">
        <f t="shared" si="28"/>
        <v>0</v>
      </c>
      <c r="P236">
        <f t="shared" si="29"/>
        <v>0</v>
      </c>
      <c r="Q236">
        <f t="shared" si="30"/>
        <v>0</v>
      </c>
      <c r="R236">
        <f t="shared" si="31"/>
        <v>0</v>
      </c>
    </row>
    <row r="237" spans="1:18">
      <c r="A237">
        <v>233</v>
      </c>
      <c r="B237" t="s">
        <v>508</v>
      </c>
      <c r="F237" t="s">
        <v>508</v>
      </c>
      <c r="G237">
        <v>3.0599477087600002</v>
      </c>
      <c r="J237">
        <v>0.46740523953200003</v>
      </c>
      <c r="K237">
        <f t="shared" si="24"/>
        <v>0</v>
      </c>
      <c r="L237">
        <f t="shared" si="25"/>
        <v>0</v>
      </c>
      <c r="M237">
        <f t="shared" si="26"/>
        <v>0</v>
      </c>
      <c r="N237">
        <f t="shared" si="27"/>
        <v>0</v>
      </c>
      <c r="O237">
        <f t="shared" si="28"/>
        <v>8.132851167856801E-5</v>
      </c>
      <c r="P237">
        <f t="shared" si="29"/>
        <v>1.0750320509236002E-5</v>
      </c>
      <c r="Q237">
        <f t="shared" si="30"/>
        <v>8.132851167856801E-5</v>
      </c>
      <c r="R237">
        <f t="shared" si="31"/>
        <v>1.0750320509236002E-5</v>
      </c>
    </row>
    <row r="238" spans="1:18">
      <c r="A238">
        <v>234</v>
      </c>
      <c r="B238" t="s">
        <v>578</v>
      </c>
      <c r="F238" t="s">
        <v>578</v>
      </c>
      <c r="G238">
        <v>114.097514971</v>
      </c>
      <c r="H238">
        <v>1294.3129119800001</v>
      </c>
      <c r="J238">
        <v>3357.6163356299999</v>
      </c>
      <c r="K238">
        <f t="shared" si="24"/>
        <v>0.17861518185324002</v>
      </c>
      <c r="L238">
        <f t="shared" si="25"/>
        <v>4.9183890655240002E-2</v>
      </c>
      <c r="M238">
        <f t="shared" si="26"/>
        <v>0</v>
      </c>
      <c r="N238">
        <f t="shared" si="27"/>
        <v>0</v>
      </c>
      <c r="O238">
        <f t="shared" si="28"/>
        <v>0.58422524239962004</v>
      </c>
      <c r="P238">
        <f t="shared" si="29"/>
        <v>7.7225175719490002E-2</v>
      </c>
      <c r="Q238">
        <f t="shared" si="30"/>
        <v>0.81202431490810012</v>
      </c>
      <c r="R238">
        <f t="shared" si="31"/>
        <v>9.1557538547586095E-2</v>
      </c>
    </row>
    <row r="239" spans="1:18">
      <c r="A239">
        <v>235</v>
      </c>
      <c r="B239" t="s">
        <v>582</v>
      </c>
      <c r="C239" t="s">
        <v>640</v>
      </c>
      <c r="D239">
        <v>1</v>
      </c>
      <c r="F239" t="s">
        <v>568</v>
      </c>
      <c r="G239">
        <v>6.9470396364699996</v>
      </c>
      <c r="H239">
        <v>41.1161906452</v>
      </c>
      <c r="J239">
        <v>0.778351251754</v>
      </c>
      <c r="K239">
        <f t="shared" si="24"/>
        <v>5.6740343090375999E-3</v>
      </c>
      <c r="L239">
        <f t="shared" si="25"/>
        <v>1.5624152445176001E-3</v>
      </c>
      <c r="M239">
        <f t="shared" si="26"/>
        <v>0</v>
      </c>
      <c r="N239">
        <f t="shared" si="27"/>
        <v>0</v>
      </c>
      <c r="O239">
        <f t="shared" si="28"/>
        <v>1.3543311780519598E-4</v>
      </c>
      <c r="P239">
        <f t="shared" si="29"/>
        <v>1.7902078790342E-5</v>
      </c>
      <c r="Q239">
        <f t="shared" si="30"/>
        <v>7.3718826713603958E-3</v>
      </c>
      <c r="R239">
        <f t="shared" si="31"/>
        <v>1.5625178017309141E-3</v>
      </c>
    </row>
    <row r="240" spans="1:18">
      <c r="A240">
        <v>236</v>
      </c>
      <c r="B240" t="s">
        <v>584</v>
      </c>
      <c r="C240" t="s">
        <v>641</v>
      </c>
      <c r="D240">
        <v>1</v>
      </c>
      <c r="F240" t="s">
        <v>572</v>
      </c>
      <c r="G240">
        <v>3.0773130217500002</v>
      </c>
      <c r="H240">
        <v>84.054368501699997</v>
      </c>
      <c r="I240">
        <v>1.27082918258</v>
      </c>
      <c r="J240">
        <v>1.85676565482</v>
      </c>
      <c r="K240">
        <f t="shared" si="24"/>
        <v>1.15995028532346E-2</v>
      </c>
      <c r="L240">
        <f t="shared" si="25"/>
        <v>3.1940660030646E-3</v>
      </c>
      <c r="M240">
        <f t="shared" si="26"/>
        <v>3.1135314973209998E-4</v>
      </c>
      <c r="N240">
        <f t="shared" si="27"/>
        <v>3.3041558747080001E-5</v>
      </c>
      <c r="O240">
        <f t="shared" si="28"/>
        <v>3.2307722393868E-4</v>
      </c>
      <c r="P240">
        <f t="shared" si="29"/>
        <v>4.2705610060860002E-5</v>
      </c>
      <c r="Q240">
        <f t="shared" si="30"/>
        <v>1.5461040788717061E-2</v>
      </c>
      <c r="R240">
        <f t="shared" si="31"/>
        <v>3.1945223658112298E-3</v>
      </c>
    </row>
    <row r="241" spans="1:18">
      <c r="A241">
        <v>237</v>
      </c>
      <c r="B241" t="s">
        <v>580</v>
      </c>
      <c r="F241" t="s">
        <v>580</v>
      </c>
      <c r="G241">
        <v>81.16690331689999</v>
      </c>
      <c r="H241">
        <v>26.6188256981</v>
      </c>
      <c r="I241">
        <v>2.3918142009899999</v>
      </c>
      <c r="J241">
        <v>2153.9142384199999</v>
      </c>
      <c r="K241">
        <f t="shared" si="24"/>
        <v>3.6733979463377999E-3</v>
      </c>
      <c r="L241">
        <f t="shared" si="25"/>
        <v>1.0115153765278E-3</v>
      </c>
      <c r="M241">
        <f t="shared" si="26"/>
        <v>5.8599447924254989E-4</v>
      </c>
      <c r="N241">
        <f t="shared" si="27"/>
        <v>6.2187169225739995E-5</v>
      </c>
      <c r="O241">
        <f t="shared" si="28"/>
        <v>0.37478107748507999</v>
      </c>
      <c r="P241">
        <f t="shared" si="29"/>
        <v>4.9540027483660001E-2</v>
      </c>
      <c r="Q241">
        <f t="shared" si="30"/>
        <v>0.38011417245641388</v>
      </c>
      <c r="R241">
        <f t="shared" si="31"/>
        <v>4.9550392063865217E-2</v>
      </c>
    </row>
    <row r="242" spans="1:18">
      <c r="A242">
        <v>238</v>
      </c>
      <c r="B242" t="s">
        <v>642</v>
      </c>
      <c r="C242" t="s">
        <v>198</v>
      </c>
      <c r="D242">
        <v>0</v>
      </c>
      <c r="E242">
        <v>1</v>
      </c>
      <c r="F242" t="s">
        <v>598</v>
      </c>
      <c r="G242">
        <v>6.1221640000000006E-5</v>
      </c>
      <c r="K242">
        <f t="shared" si="24"/>
        <v>0</v>
      </c>
      <c r="L242">
        <f t="shared" si="25"/>
        <v>0</v>
      </c>
      <c r="M242">
        <f t="shared" si="26"/>
        <v>0</v>
      </c>
      <c r="N242">
        <f t="shared" si="27"/>
        <v>0</v>
      </c>
      <c r="O242">
        <f t="shared" si="28"/>
        <v>0</v>
      </c>
      <c r="P242">
        <f t="shared" si="29"/>
        <v>0</v>
      </c>
      <c r="Q242">
        <f t="shared" si="30"/>
        <v>0</v>
      </c>
      <c r="R242">
        <f t="shared" si="31"/>
        <v>0</v>
      </c>
    </row>
    <row r="243" spans="1:18">
      <c r="A243">
        <v>239</v>
      </c>
      <c r="B243" t="s">
        <v>576</v>
      </c>
      <c r="F243" t="s">
        <v>576</v>
      </c>
      <c r="G243">
        <v>53.482131436300001</v>
      </c>
      <c r="H243">
        <v>1244.72753721</v>
      </c>
      <c r="J243">
        <v>13.653021733899999</v>
      </c>
      <c r="K243">
        <f t="shared" si="24"/>
        <v>0.17177240013498002</v>
      </c>
      <c r="L243">
        <f t="shared" si="25"/>
        <v>4.7299646413980004E-2</v>
      </c>
      <c r="M243">
        <f t="shared" si="26"/>
        <v>0</v>
      </c>
      <c r="N243">
        <f t="shared" si="27"/>
        <v>0</v>
      </c>
      <c r="O243">
        <f t="shared" si="28"/>
        <v>2.3756257816986001E-3</v>
      </c>
      <c r="P243">
        <f t="shared" si="29"/>
        <v>3.1401949987969999E-4</v>
      </c>
      <c r="Q243">
        <f t="shared" si="30"/>
        <v>0.2214476723306586</v>
      </c>
      <c r="R243">
        <f t="shared" si="31"/>
        <v>4.730068878075494E-2</v>
      </c>
    </row>
    <row r="244" spans="1:18">
      <c r="A244">
        <v>240</v>
      </c>
      <c r="B244" t="s">
        <v>586</v>
      </c>
      <c r="C244" t="s">
        <v>235</v>
      </c>
      <c r="D244">
        <v>1</v>
      </c>
      <c r="F244" t="s">
        <v>360</v>
      </c>
      <c r="G244">
        <v>21.5232573533</v>
      </c>
      <c r="J244">
        <v>0.14038167917200001</v>
      </c>
      <c r="K244">
        <f t="shared" si="24"/>
        <v>0</v>
      </c>
      <c r="L244">
        <f t="shared" si="25"/>
        <v>0</v>
      </c>
      <c r="M244">
        <f t="shared" si="26"/>
        <v>0</v>
      </c>
      <c r="N244">
        <f t="shared" si="27"/>
        <v>0</v>
      </c>
      <c r="O244">
        <f t="shared" si="28"/>
        <v>2.4426412175928001E-5</v>
      </c>
      <c r="P244">
        <f t="shared" si="29"/>
        <v>3.2287786209560002E-6</v>
      </c>
      <c r="Q244">
        <f t="shared" si="30"/>
        <v>2.4426412175928001E-5</v>
      </c>
      <c r="R244">
        <f t="shared" si="31"/>
        <v>3.2287786209560002E-6</v>
      </c>
    </row>
    <row r="245" spans="1:18">
      <c r="A245">
        <v>241</v>
      </c>
      <c r="B245" t="s">
        <v>509</v>
      </c>
      <c r="F245" t="s">
        <v>509</v>
      </c>
      <c r="G245">
        <v>11.2120272924</v>
      </c>
      <c r="H245">
        <v>988.72944266599995</v>
      </c>
      <c r="J245">
        <v>3.7693271179000001</v>
      </c>
      <c r="K245">
        <f t="shared" si="24"/>
        <v>0.13644466308790801</v>
      </c>
      <c r="L245">
        <f t="shared" si="25"/>
        <v>3.7571718821307998E-2</v>
      </c>
      <c r="M245">
        <f t="shared" si="26"/>
        <v>0</v>
      </c>
      <c r="N245">
        <f t="shared" si="27"/>
        <v>0</v>
      </c>
      <c r="O245">
        <f t="shared" si="28"/>
        <v>6.5586291851459999E-4</v>
      </c>
      <c r="P245">
        <f t="shared" si="29"/>
        <v>8.6694523711700004E-5</v>
      </c>
      <c r="Q245">
        <f t="shared" si="30"/>
        <v>0.17467224482773061</v>
      </c>
      <c r="R245">
        <f t="shared" si="31"/>
        <v>3.7571818842423256E-2</v>
      </c>
    </row>
    <row r="246" spans="1:18">
      <c r="A246">
        <v>242</v>
      </c>
      <c r="B246" t="s">
        <v>588</v>
      </c>
      <c r="F246" t="s">
        <v>588</v>
      </c>
      <c r="G246">
        <v>83.695472024499992</v>
      </c>
      <c r="H246">
        <v>5485.4190552099999</v>
      </c>
      <c r="J246">
        <v>10.7070413676</v>
      </c>
      <c r="K246">
        <f t="shared" si="24"/>
        <v>0.75698782961897992</v>
      </c>
      <c r="L246">
        <f t="shared" si="25"/>
        <v>0.20844592409797999</v>
      </c>
      <c r="M246">
        <f t="shared" si="26"/>
        <v>0</v>
      </c>
      <c r="N246">
        <f t="shared" si="27"/>
        <v>0</v>
      </c>
      <c r="O246">
        <f t="shared" si="28"/>
        <v>1.8630251979624001E-3</v>
      </c>
      <c r="P246">
        <f t="shared" si="29"/>
        <v>2.4626195145479999E-4</v>
      </c>
      <c r="Q246">
        <f t="shared" si="30"/>
        <v>0.96729677891492238</v>
      </c>
      <c r="R246">
        <f t="shared" si="31"/>
        <v>0.20844606956718942</v>
      </c>
    </row>
    <row r="247" spans="1:18">
      <c r="A247">
        <v>243</v>
      </c>
      <c r="B247" t="s">
        <v>528</v>
      </c>
      <c r="F247" t="s">
        <v>528</v>
      </c>
      <c r="G247">
        <v>272.58553713200001</v>
      </c>
      <c r="H247">
        <v>415.888733086</v>
      </c>
      <c r="I247">
        <v>61.4731794307</v>
      </c>
      <c r="J247">
        <v>17.483421221299999</v>
      </c>
      <c r="K247">
        <f t="shared" si="24"/>
        <v>5.7392645165867999E-2</v>
      </c>
      <c r="L247">
        <f t="shared" si="25"/>
        <v>1.5803771857268001E-2</v>
      </c>
      <c r="M247">
        <f t="shared" si="26"/>
        <v>1.50609289605215E-2</v>
      </c>
      <c r="N247">
        <f t="shared" si="27"/>
        <v>1.5983026651981999E-3</v>
      </c>
      <c r="O247">
        <f t="shared" si="28"/>
        <v>3.0421152925061996E-3</v>
      </c>
      <c r="P247">
        <f t="shared" si="29"/>
        <v>4.0211868808989997E-4</v>
      </c>
      <c r="Q247">
        <f t="shared" si="30"/>
        <v>9.2897763941361899E-2</v>
      </c>
      <c r="R247">
        <f t="shared" si="31"/>
        <v>1.5889476887722482E-2</v>
      </c>
    </row>
    <row r="248" spans="1:18">
      <c r="A248">
        <v>244</v>
      </c>
      <c r="B248" t="s">
        <v>590</v>
      </c>
      <c r="F248" t="s">
        <v>590</v>
      </c>
      <c r="G248">
        <v>62.814021958599987</v>
      </c>
      <c r="K248">
        <f t="shared" si="24"/>
        <v>0</v>
      </c>
      <c r="L248">
        <f t="shared" si="25"/>
        <v>0</v>
      </c>
      <c r="M248">
        <f t="shared" si="26"/>
        <v>0</v>
      </c>
      <c r="N248">
        <f t="shared" si="27"/>
        <v>0</v>
      </c>
      <c r="O248">
        <f t="shared" si="28"/>
        <v>0</v>
      </c>
      <c r="P248">
        <f t="shared" si="29"/>
        <v>0</v>
      </c>
      <c r="Q248">
        <f t="shared" si="30"/>
        <v>0</v>
      </c>
      <c r="R248">
        <f t="shared" si="31"/>
        <v>0</v>
      </c>
    </row>
    <row r="249" spans="1:18">
      <c r="A249">
        <v>245</v>
      </c>
      <c r="B249" t="s">
        <v>592</v>
      </c>
      <c r="F249" t="s">
        <v>592</v>
      </c>
      <c r="G249">
        <v>33.463129709100002</v>
      </c>
      <c r="K249">
        <f t="shared" si="24"/>
        <v>0</v>
      </c>
      <c r="L249">
        <f t="shared" si="25"/>
        <v>0</v>
      </c>
      <c r="M249">
        <f t="shared" si="26"/>
        <v>0</v>
      </c>
      <c r="N249">
        <f t="shared" si="27"/>
        <v>0</v>
      </c>
      <c r="O249">
        <f t="shared" si="28"/>
        <v>0</v>
      </c>
      <c r="P249">
        <f t="shared" si="29"/>
        <v>0</v>
      </c>
      <c r="Q249">
        <f t="shared" si="30"/>
        <v>0</v>
      </c>
      <c r="R249">
        <f t="shared" si="31"/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49"/>
  <sheetViews>
    <sheetView topLeftCell="A124" workbookViewId="0">
      <selection activeCell="A141" sqref="A141"/>
    </sheetView>
  </sheetViews>
  <sheetFormatPr baseColWidth="10" defaultRowHeight="15"/>
  <cols>
    <col min="1" max="1" width="16" customWidth="1"/>
  </cols>
  <sheetData>
    <row r="1" spans="1:2">
      <c r="A1" t="s">
        <v>254</v>
      </c>
      <c r="B1" t="s">
        <v>255</v>
      </c>
    </row>
    <row r="2" spans="1:2">
      <c r="A2" t="s">
        <v>2</v>
      </c>
      <c r="B2" t="s">
        <v>256</v>
      </c>
    </row>
    <row r="3" spans="1:2">
      <c r="A3" t="s">
        <v>3</v>
      </c>
      <c r="B3" t="s">
        <v>257</v>
      </c>
    </row>
    <row r="4" spans="1:2">
      <c r="A4" t="s">
        <v>4</v>
      </c>
      <c r="B4" t="s">
        <v>258</v>
      </c>
    </row>
    <row r="5" spans="1:2">
      <c r="A5" t="s">
        <v>259</v>
      </c>
      <c r="B5" t="s">
        <v>260</v>
      </c>
    </row>
    <row r="6" spans="1:2">
      <c r="A6" t="s">
        <v>6</v>
      </c>
      <c r="B6" t="s">
        <v>261</v>
      </c>
    </row>
    <row r="7" spans="1:2">
      <c r="A7" t="s">
        <v>7</v>
      </c>
      <c r="B7" t="s">
        <v>262</v>
      </c>
    </row>
    <row r="8" spans="1:2">
      <c r="A8" t="s">
        <v>8</v>
      </c>
      <c r="B8" t="s">
        <v>263</v>
      </c>
    </row>
    <row r="9" spans="1:2">
      <c r="A9" t="s">
        <v>9</v>
      </c>
      <c r="B9" t="s">
        <v>264</v>
      </c>
    </row>
    <row r="10" spans="1:2">
      <c r="A10" t="s">
        <v>10</v>
      </c>
      <c r="B10" t="s">
        <v>265</v>
      </c>
    </row>
    <row r="11" spans="1:2">
      <c r="A11" t="s">
        <v>266</v>
      </c>
      <c r="B11" t="s">
        <v>267</v>
      </c>
    </row>
    <row r="12" spans="1:2">
      <c r="A12" t="s">
        <v>11</v>
      </c>
      <c r="B12" t="s">
        <v>268</v>
      </c>
    </row>
    <row r="13" spans="1:2">
      <c r="A13" t="s">
        <v>14</v>
      </c>
      <c r="B13" t="s">
        <v>269</v>
      </c>
    </row>
    <row r="14" spans="1:2">
      <c r="A14" t="s">
        <v>270</v>
      </c>
      <c r="B14" t="s">
        <v>271</v>
      </c>
    </row>
    <row r="15" spans="1:2">
      <c r="A15" t="s">
        <v>272</v>
      </c>
      <c r="B15" t="s">
        <v>273</v>
      </c>
    </row>
    <row r="16" spans="1:2">
      <c r="A16" t="s">
        <v>274</v>
      </c>
      <c r="B16" t="s">
        <v>275</v>
      </c>
    </row>
    <row r="17" spans="1:2">
      <c r="A17" t="s">
        <v>16</v>
      </c>
      <c r="B17" t="s">
        <v>276</v>
      </c>
    </row>
    <row r="18" spans="1:2">
      <c r="A18" t="s">
        <v>17</v>
      </c>
      <c r="B18" t="s">
        <v>277</v>
      </c>
    </row>
    <row r="19" spans="1:2">
      <c r="A19" t="s">
        <v>18</v>
      </c>
      <c r="B19" t="s">
        <v>278</v>
      </c>
    </row>
    <row r="20" spans="1:2">
      <c r="A20" t="s">
        <v>279</v>
      </c>
      <c r="B20" t="s">
        <v>280</v>
      </c>
    </row>
    <row r="21" spans="1:2">
      <c r="A21" t="s">
        <v>20</v>
      </c>
      <c r="B21" t="s">
        <v>281</v>
      </c>
    </row>
    <row r="22" spans="1:2">
      <c r="A22" t="s">
        <v>21</v>
      </c>
      <c r="B22" t="s">
        <v>282</v>
      </c>
    </row>
    <row r="23" spans="1:2">
      <c r="A23" t="s">
        <v>22</v>
      </c>
      <c r="B23" t="s">
        <v>283</v>
      </c>
    </row>
    <row r="24" spans="1:2">
      <c r="A24" t="s">
        <v>23</v>
      </c>
      <c r="B24" t="s">
        <v>284</v>
      </c>
    </row>
    <row r="25" spans="1:2">
      <c r="A25" t="s">
        <v>285</v>
      </c>
      <c r="B25" t="s">
        <v>286</v>
      </c>
    </row>
    <row r="26" spans="1:2">
      <c r="A26" t="s">
        <v>287</v>
      </c>
      <c r="B26" t="s">
        <v>288</v>
      </c>
    </row>
    <row r="27" spans="1:2">
      <c r="A27" t="s">
        <v>289</v>
      </c>
      <c r="B27" t="s">
        <v>290</v>
      </c>
    </row>
    <row r="28" spans="1:2">
      <c r="A28" t="s">
        <v>242</v>
      </c>
      <c r="B28" t="s">
        <v>291</v>
      </c>
    </row>
    <row r="29" spans="1:2">
      <c r="A29" t="s">
        <v>292</v>
      </c>
      <c r="B29" t="s">
        <v>293</v>
      </c>
    </row>
    <row r="30" spans="1:2">
      <c r="A30" t="s">
        <v>294</v>
      </c>
      <c r="B30" t="s">
        <v>295</v>
      </c>
    </row>
    <row r="31" spans="1:2">
      <c r="A31" t="s">
        <v>26</v>
      </c>
      <c r="B31" t="s">
        <v>296</v>
      </c>
    </row>
    <row r="32" spans="1:2">
      <c r="A32" t="s">
        <v>297</v>
      </c>
      <c r="B32" t="s">
        <v>298</v>
      </c>
    </row>
    <row r="33" spans="1:2">
      <c r="A33" t="s">
        <v>299</v>
      </c>
      <c r="B33" t="s">
        <v>300</v>
      </c>
    </row>
    <row r="34" spans="1:2">
      <c r="A34" t="s">
        <v>29</v>
      </c>
      <c r="B34" t="s">
        <v>301</v>
      </c>
    </row>
    <row r="35" spans="1:2">
      <c r="A35" t="s">
        <v>302</v>
      </c>
      <c r="B35" t="s">
        <v>303</v>
      </c>
    </row>
    <row r="36" spans="1:2">
      <c r="A36" t="s">
        <v>304</v>
      </c>
      <c r="B36" t="s">
        <v>305</v>
      </c>
    </row>
    <row r="37" spans="1:2">
      <c r="A37" t="s">
        <v>33</v>
      </c>
      <c r="B37" t="s">
        <v>306</v>
      </c>
    </row>
    <row r="38" spans="1:2">
      <c r="A38" t="s">
        <v>30</v>
      </c>
      <c r="B38" t="s">
        <v>307</v>
      </c>
    </row>
    <row r="39" spans="1:2">
      <c r="A39" t="s">
        <v>31</v>
      </c>
      <c r="B39" t="s">
        <v>308</v>
      </c>
    </row>
    <row r="40" spans="1:2">
      <c r="A40" t="s">
        <v>32</v>
      </c>
      <c r="B40" t="s">
        <v>309</v>
      </c>
    </row>
    <row r="41" spans="1:2">
      <c r="A41" t="s">
        <v>310</v>
      </c>
      <c r="B41" t="s">
        <v>311</v>
      </c>
    </row>
    <row r="42" spans="1:2">
      <c r="A42" t="s">
        <v>312</v>
      </c>
      <c r="B42" t="s">
        <v>313</v>
      </c>
    </row>
    <row r="43" spans="1:2">
      <c r="A43" t="s">
        <v>314</v>
      </c>
      <c r="B43" t="s">
        <v>315</v>
      </c>
    </row>
    <row r="44" spans="1:2">
      <c r="A44" t="s">
        <v>38</v>
      </c>
      <c r="B44" t="s">
        <v>316</v>
      </c>
    </row>
    <row r="45" spans="1:2">
      <c r="A45" t="s">
        <v>39</v>
      </c>
      <c r="B45" t="s">
        <v>317</v>
      </c>
    </row>
    <row r="46" spans="1:2">
      <c r="A46" t="s">
        <v>40</v>
      </c>
      <c r="B46" t="s">
        <v>318</v>
      </c>
    </row>
    <row r="47" spans="1:2">
      <c r="A47" t="s">
        <v>319</v>
      </c>
      <c r="B47" t="s">
        <v>320</v>
      </c>
    </row>
    <row r="48" spans="1:2">
      <c r="A48" t="s">
        <v>47</v>
      </c>
      <c r="B48" t="s">
        <v>321</v>
      </c>
    </row>
    <row r="49" spans="1:2">
      <c r="A49" t="s">
        <v>322</v>
      </c>
      <c r="B49" t="s">
        <v>323</v>
      </c>
    </row>
    <row r="50" spans="1:2">
      <c r="A50" t="s">
        <v>324</v>
      </c>
      <c r="B50" t="s">
        <v>325</v>
      </c>
    </row>
    <row r="51" spans="1:2">
      <c r="A51" t="s">
        <v>326</v>
      </c>
      <c r="B51" t="s">
        <v>327</v>
      </c>
    </row>
    <row r="52" spans="1:2">
      <c r="A52" t="s">
        <v>50</v>
      </c>
      <c r="B52" t="s">
        <v>328</v>
      </c>
    </row>
    <row r="53" spans="1:2">
      <c r="A53" t="s">
        <v>51</v>
      </c>
      <c r="B53" t="s">
        <v>329</v>
      </c>
    </row>
    <row r="54" spans="1:2">
      <c r="A54" t="s">
        <v>52</v>
      </c>
      <c r="B54" t="s">
        <v>330</v>
      </c>
    </row>
    <row r="55" spans="1:2">
      <c r="A55" t="s">
        <v>54</v>
      </c>
      <c r="B55" t="s">
        <v>331</v>
      </c>
    </row>
    <row r="56" spans="1:2">
      <c r="A56" t="s">
        <v>332</v>
      </c>
      <c r="B56" t="s">
        <v>333</v>
      </c>
    </row>
    <row r="57" spans="1:2">
      <c r="A57" t="s">
        <v>56</v>
      </c>
      <c r="B57" t="s">
        <v>334</v>
      </c>
    </row>
    <row r="58" spans="1:2">
      <c r="A58" t="s">
        <v>335</v>
      </c>
      <c r="B58" t="s">
        <v>336</v>
      </c>
    </row>
    <row r="59" spans="1:2">
      <c r="A59" t="s">
        <v>337</v>
      </c>
      <c r="B59" t="s">
        <v>338</v>
      </c>
    </row>
    <row r="60" spans="1:2">
      <c r="A60" t="s">
        <v>57</v>
      </c>
      <c r="B60" t="s">
        <v>339</v>
      </c>
    </row>
    <row r="61" spans="1:2">
      <c r="A61" t="s">
        <v>59</v>
      </c>
      <c r="B61" t="s">
        <v>340</v>
      </c>
    </row>
    <row r="62" spans="1:2">
      <c r="A62" t="s">
        <v>60</v>
      </c>
      <c r="B62" t="s">
        <v>341</v>
      </c>
    </row>
    <row r="63" spans="1:2">
      <c r="A63" t="s">
        <v>342</v>
      </c>
      <c r="B63" t="s">
        <v>343</v>
      </c>
    </row>
    <row r="64" spans="1:2">
      <c r="A64" t="s">
        <v>65</v>
      </c>
      <c r="B64" t="s">
        <v>344</v>
      </c>
    </row>
    <row r="65" spans="1:2">
      <c r="A65" t="s">
        <v>66</v>
      </c>
      <c r="B65" t="s">
        <v>345</v>
      </c>
    </row>
    <row r="66" spans="1:2">
      <c r="A66" t="s">
        <v>67</v>
      </c>
      <c r="B66" t="s">
        <v>346</v>
      </c>
    </row>
    <row r="67" spans="1:2">
      <c r="A67" t="s">
        <v>68</v>
      </c>
      <c r="B67" t="s">
        <v>347</v>
      </c>
    </row>
    <row r="68" spans="1:2">
      <c r="A68" t="s">
        <v>69</v>
      </c>
      <c r="B68" t="s">
        <v>348</v>
      </c>
    </row>
    <row r="69" spans="1:2">
      <c r="A69" t="s">
        <v>70</v>
      </c>
      <c r="B69" t="s">
        <v>349</v>
      </c>
    </row>
    <row r="70" spans="1:2">
      <c r="A70" t="s">
        <v>350</v>
      </c>
      <c r="B70" t="s">
        <v>351</v>
      </c>
    </row>
    <row r="71" spans="1:2">
      <c r="A71" t="s">
        <v>352</v>
      </c>
      <c r="B71" t="s">
        <v>353</v>
      </c>
    </row>
    <row r="72" spans="1:2">
      <c r="A72" t="s">
        <v>354</v>
      </c>
      <c r="B72" t="s">
        <v>355</v>
      </c>
    </row>
    <row r="73" spans="1:2">
      <c r="A73" t="s">
        <v>356</v>
      </c>
      <c r="B73" t="s">
        <v>357</v>
      </c>
    </row>
    <row r="74" spans="1:2">
      <c r="A74" t="s">
        <v>72</v>
      </c>
      <c r="B74" t="s">
        <v>358</v>
      </c>
    </row>
    <row r="75" spans="1:2">
      <c r="A75" t="s">
        <v>73</v>
      </c>
      <c r="B75" t="s">
        <v>359</v>
      </c>
    </row>
    <row r="76" spans="1:2">
      <c r="A76" t="s">
        <v>75</v>
      </c>
      <c r="B76" t="s">
        <v>360</v>
      </c>
    </row>
    <row r="77" spans="1:2">
      <c r="A77" t="s">
        <v>74</v>
      </c>
      <c r="B77" t="s">
        <v>361</v>
      </c>
    </row>
    <row r="78" spans="1:2">
      <c r="A78" t="s">
        <v>76</v>
      </c>
      <c r="B78" t="s">
        <v>362</v>
      </c>
    </row>
    <row r="79" spans="1:2">
      <c r="A79" t="s">
        <v>363</v>
      </c>
      <c r="B79" t="s">
        <v>364</v>
      </c>
    </row>
    <row r="80" spans="1:2">
      <c r="A80" t="s">
        <v>77</v>
      </c>
      <c r="B80" t="s">
        <v>365</v>
      </c>
    </row>
    <row r="81" spans="1:2">
      <c r="A81" t="s">
        <v>78</v>
      </c>
      <c r="B81" t="s">
        <v>366</v>
      </c>
    </row>
    <row r="82" spans="1:2">
      <c r="A82" t="s">
        <v>79</v>
      </c>
      <c r="B82" t="s">
        <v>367</v>
      </c>
    </row>
    <row r="83" spans="1:2">
      <c r="A83" t="s">
        <v>80</v>
      </c>
      <c r="B83" t="s">
        <v>368</v>
      </c>
    </row>
    <row r="84" spans="1:2">
      <c r="A84" t="s">
        <v>81</v>
      </c>
      <c r="B84" t="s">
        <v>369</v>
      </c>
    </row>
    <row r="85" spans="1:2">
      <c r="A85" t="s">
        <v>246</v>
      </c>
      <c r="B85" t="s">
        <v>370</v>
      </c>
    </row>
    <row r="86" spans="1:2">
      <c r="A86" t="s">
        <v>82</v>
      </c>
      <c r="B86" t="s">
        <v>371</v>
      </c>
    </row>
    <row r="87" spans="1:2">
      <c r="A87" t="s">
        <v>83</v>
      </c>
      <c r="B87" t="s">
        <v>372</v>
      </c>
    </row>
    <row r="88" spans="1:2">
      <c r="A88" t="s">
        <v>84</v>
      </c>
      <c r="B88" t="s">
        <v>373</v>
      </c>
    </row>
    <row r="89" spans="1:2">
      <c r="A89" t="s">
        <v>85</v>
      </c>
      <c r="B89" t="s">
        <v>374</v>
      </c>
    </row>
    <row r="90" spans="1:2">
      <c r="A90" t="s">
        <v>86</v>
      </c>
      <c r="B90" t="s">
        <v>375</v>
      </c>
    </row>
    <row r="91" spans="1:2">
      <c r="A91" t="s">
        <v>87</v>
      </c>
      <c r="B91" t="s">
        <v>376</v>
      </c>
    </row>
    <row r="92" spans="1:2">
      <c r="A92" t="s">
        <v>88</v>
      </c>
      <c r="B92" t="s">
        <v>377</v>
      </c>
    </row>
    <row r="93" spans="1:2">
      <c r="A93" t="s">
        <v>90</v>
      </c>
      <c r="B93" t="s">
        <v>378</v>
      </c>
    </row>
    <row r="94" spans="1:2">
      <c r="A94" t="s">
        <v>89</v>
      </c>
      <c r="B94" t="s">
        <v>379</v>
      </c>
    </row>
    <row r="95" spans="1:2">
      <c r="A95" t="s">
        <v>91</v>
      </c>
      <c r="B95" t="s">
        <v>380</v>
      </c>
    </row>
    <row r="96" spans="1:2">
      <c r="A96" t="s">
        <v>92</v>
      </c>
      <c r="B96" t="s">
        <v>381</v>
      </c>
    </row>
    <row r="97" spans="1:2">
      <c r="A97" t="s">
        <v>382</v>
      </c>
      <c r="B97" t="s">
        <v>383</v>
      </c>
    </row>
    <row r="98" spans="1:2">
      <c r="A98" t="s">
        <v>384</v>
      </c>
      <c r="B98" t="s">
        <v>385</v>
      </c>
    </row>
    <row r="99" spans="1:2">
      <c r="A99" t="s">
        <v>94</v>
      </c>
      <c r="B99" t="s">
        <v>386</v>
      </c>
    </row>
    <row r="100" spans="1:2">
      <c r="A100" t="s">
        <v>387</v>
      </c>
      <c r="B100" t="s">
        <v>388</v>
      </c>
    </row>
    <row r="101" spans="1:2">
      <c r="A101" t="s">
        <v>389</v>
      </c>
      <c r="B101" t="s">
        <v>390</v>
      </c>
    </row>
    <row r="102" spans="1:2">
      <c r="A102" t="s">
        <v>96</v>
      </c>
      <c r="B102" t="s">
        <v>391</v>
      </c>
    </row>
    <row r="103" spans="1:2">
      <c r="A103" t="s">
        <v>99</v>
      </c>
      <c r="B103" t="s">
        <v>392</v>
      </c>
    </row>
    <row r="104" spans="1:2">
      <c r="A104" t="s">
        <v>100</v>
      </c>
      <c r="B104" t="s">
        <v>393</v>
      </c>
    </row>
    <row r="105" spans="1:2">
      <c r="A105" t="s">
        <v>394</v>
      </c>
      <c r="B105" t="s">
        <v>395</v>
      </c>
    </row>
    <row r="106" spans="1:2">
      <c r="A106" t="s">
        <v>102</v>
      </c>
      <c r="B106" t="s">
        <v>396</v>
      </c>
    </row>
    <row r="107" spans="1:2">
      <c r="A107" t="s">
        <v>103</v>
      </c>
      <c r="B107" t="s">
        <v>397</v>
      </c>
    </row>
    <row r="108" spans="1:2">
      <c r="A108" t="s">
        <v>398</v>
      </c>
      <c r="B108" t="s">
        <v>399</v>
      </c>
    </row>
    <row r="109" spans="1:2">
      <c r="A109" t="s">
        <v>104</v>
      </c>
      <c r="B109" t="s">
        <v>400</v>
      </c>
    </row>
    <row r="110" spans="1:2">
      <c r="A110" t="s">
        <v>105</v>
      </c>
      <c r="B110" t="s">
        <v>401</v>
      </c>
    </row>
    <row r="111" spans="1:2">
      <c r="A111" t="s">
        <v>107</v>
      </c>
      <c r="B111" t="s">
        <v>402</v>
      </c>
    </row>
    <row r="112" spans="1:2">
      <c r="A112" t="s">
        <v>109</v>
      </c>
      <c r="B112" t="s">
        <v>403</v>
      </c>
    </row>
    <row r="113" spans="1:2">
      <c r="A113" t="s">
        <v>111</v>
      </c>
      <c r="B113" t="s">
        <v>404</v>
      </c>
    </row>
    <row r="114" spans="1:2">
      <c r="A114" t="s">
        <v>247</v>
      </c>
      <c r="B114" t="s">
        <v>405</v>
      </c>
    </row>
    <row r="115" spans="1:2">
      <c r="A115" t="s">
        <v>406</v>
      </c>
      <c r="B115" t="s">
        <v>407</v>
      </c>
    </row>
    <row r="116" spans="1:2">
      <c r="A116" t="s">
        <v>122</v>
      </c>
      <c r="B116" t="s">
        <v>408</v>
      </c>
    </row>
    <row r="117" spans="1:2">
      <c r="A117" t="s">
        <v>409</v>
      </c>
      <c r="B117" t="s">
        <v>410</v>
      </c>
    </row>
    <row r="118" spans="1:2">
      <c r="A118" t="s">
        <v>157</v>
      </c>
      <c r="B118" t="s">
        <v>411</v>
      </c>
    </row>
    <row r="119" spans="1:2">
      <c r="A119" t="s">
        <v>412</v>
      </c>
      <c r="B119" t="s">
        <v>413</v>
      </c>
    </row>
    <row r="120" spans="1:2">
      <c r="A120" t="s">
        <v>127</v>
      </c>
      <c r="B120" t="s">
        <v>414</v>
      </c>
    </row>
    <row r="121" spans="1:2">
      <c r="A121" t="s">
        <v>415</v>
      </c>
      <c r="B121" t="s">
        <v>416</v>
      </c>
    </row>
    <row r="122" spans="1:2">
      <c r="A122" t="s">
        <v>417</v>
      </c>
      <c r="B122" t="s">
        <v>418</v>
      </c>
    </row>
    <row r="123" spans="1:2">
      <c r="A123" t="s">
        <v>128</v>
      </c>
      <c r="B123" t="s">
        <v>419</v>
      </c>
    </row>
    <row r="124" spans="1:2">
      <c r="A124" t="s">
        <v>129</v>
      </c>
      <c r="B124" t="s">
        <v>420</v>
      </c>
    </row>
    <row r="125" spans="1:2">
      <c r="A125" t="s">
        <v>421</v>
      </c>
      <c r="B125" t="s">
        <v>422</v>
      </c>
    </row>
    <row r="126" spans="1:2">
      <c r="A126" t="s">
        <v>130</v>
      </c>
      <c r="B126" t="s">
        <v>423</v>
      </c>
    </row>
    <row r="127" spans="1:2">
      <c r="A127" t="s">
        <v>131</v>
      </c>
      <c r="B127" t="s">
        <v>424</v>
      </c>
    </row>
    <row r="128" spans="1:2">
      <c r="A128" t="s">
        <v>425</v>
      </c>
      <c r="B128" t="s">
        <v>426</v>
      </c>
    </row>
    <row r="129" spans="1:2">
      <c r="A129" t="s">
        <v>132</v>
      </c>
      <c r="B129" t="s">
        <v>427</v>
      </c>
    </row>
    <row r="130" spans="1:2">
      <c r="A130" t="s">
        <v>428</v>
      </c>
      <c r="B130" t="s">
        <v>429</v>
      </c>
    </row>
    <row r="131" spans="1:2">
      <c r="A131" t="s">
        <v>430</v>
      </c>
      <c r="B131" t="s">
        <v>431</v>
      </c>
    </row>
    <row r="132" spans="1:2">
      <c r="A132" t="s">
        <v>133</v>
      </c>
      <c r="B132" t="s">
        <v>432</v>
      </c>
    </row>
    <row r="133" spans="1:2">
      <c r="A133" t="s">
        <v>433</v>
      </c>
      <c r="B133" t="s">
        <v>434</v>
      </c>
    </row>
    <row r="134" spans="1:2">
      <c r="A134" t="s">
        <v>134</v>
      </c>
      <c r="B134" t="s">
        <v>435</v>
      </c>
    </row>
    <row r="135" spans="1:2">
      <c r="A135" t="s">
        <v>135</v>
      </c>
      <c r="B135" t="s">
        <v>436</v>
      </c>
    </row>
    <row r="136" spans="1:2">
      <c r="A136" t="s">
        <v>437</v>
      </c>
      <c r="B136" t="s">
        <v>438</v>
      </c>
    </row>
    <row r="137" spans="1:2">
      <c r="A137" t="s">
        <v>136</v>
      </c>
      <c r="B137" t="s">
        <v>439</v>
      </c>
    </row>
    <row r="138" spans="1:2">
      <c r="A138" t="s">
        <v>137</v>
      </c>
      <c r="B138" t="s">
        <v>440</v>
      </c>
    </row>
    <row r="139" spans="1:2">
      <c r="A139" t="s">
        <v>138</v>
      </c>
      <c r="B139" t="s">
        <v>441</v>
      </c>
    </row>
    <row r="140" spans="1:2">
      <c r="A140" t="s">
        <v>139</v>
      </c>
      <c r="B140" t="s">
        <v>442</v>
      </c>
    </row>
    <row r="141" spans="1:2">
      <c r="A141" t="s">
        <v>443</v>
      </c>
      <c r="B141" t="s">
        <v>444</v>
      </c>
    </row>
    <row r="142" spans="1:2">
      <c r="A142" t="s">
        <v>166</v>
      </c>
      <c r="B142" t="s">
        <v>445</v>
      </c>
    </row>
    <row r="143" spans="1:2">
      <c r="A143" t="s">
        <v>141</v>
      </c>
      <c r="B143" t="s">
        <v>446</v>
      </c>
    </row>
    <row r="144" spans="1:2">
      <c r="A144" t="s">
        <v>142</v>
      </c>
      <c r="B144" t="s">
        <v>447</v>
      </c>
    </row>
    <row r="145" spans="1:2">
      <c r="A145" t="s">
        <v>448</v>
      </c>
      <c r="B145" t="s">
        <v>449</v>
      </c>
    </row>
    <row r="146" spans="1:2">
      <c r="A146" t="s">
        <v>143</v>
      </c>
      <c r="B146" t="s">
        <v>450</v>
      </c>
    </row>
    <row r="147" spans="1:2">
      <c r="A147" t="s">
        <v>451</v>
      </c>
      <c r="B147" t="s">
        <v>452</v>
      </c>
    </row>
    <row r="148" spans="1:2">
      <c r="A148" t="s">
        <v>144</v>
      </c>
      <c r="B148" t="s">
        <v>453</v>
      </c>
    </row>
    <row r="149" spans="1:2">
      <c r="A149" t="s">
        <v>145</v>
      </c>
      <c r="B149" t="s">
        <v>454</v>
      </c>
    </row>
    <row r="150" spans="1:2">
      <c r="A150" t="s">
        <v>146</v>
      </c>
      <c r="B150" t="s">
        <v>455</v>
      </c>
    </row>
    <row r="151" spans="1:2">
      <c r="A151" t="s">
        <v>147</v>
      </c>
      <c r="B151" t="s">
        <v>456</v>
      </c>
    </row>
    <row r="152" spans="1:2">
      <c r="A152" t="s">
        <v>148</v>
      </c>
      <c r="B152" t="s">
        <v>457</v>
      </c>
    </row>
    <row r="153" spans="1:2">
      <c r="A153" t="s">
        <v>149</v>
      </c>
      <c r="B153" t="s">
        <v>458</v>
      </c>
    </row>
    <row r="154" spans="1:2">
      <c r="A154" t="s">
        <v>150</v>
      </c>
      <c r="B154" t="s">
        <v>459</v>
      </c>
    </row>
    <row r="155" spans="1:2">
      <c r="A155" t="s">
        <v>460</v>
      </c>
      <c r="B155" t="s">
        <v>461</v>
      </c>
    </row>
    <row r="156" spans="1:2">
      <c r="A156" t="s">
        <v>462</v>
      </c>
      <c r="B156" t="s">
        <v>463</v>
      </c>
    </row>
    <row r="157" spans="1:2">
      <c r="A157" t="s">
        <v>151</v>
      </c>
      <c r="B157" t="s">
        <v>464</v>
      </c>
    </row>
    <row r="158" spans="1:2">
      <c r="A158" t="s">
        <v>152</v>
      </c>
      <c r="B158" t="s">
        <v>465</v>
      </c>
    </row>
    <row r="159" spans="1:2">
      <c r="A159" t="s">
        <v>153</v>
      </c>
      <c r="B159" t="s">
        <v>466</v>
      </c>
    </row>
    <row r="160" spans="1:2">
      <c r="A160" t="s">
        <v>467</v>
      </c>
      <c r="B160" t="s">
        <v>468</v>
      </c>
    </row>
    <row r="161" spans="1:2">
      <c r="A161" t="s">
        <v>154</v>
      </c>
      <c r="B161" t="s">
        <v>469</v>
      </c>
    </row>
    <row r="162" spans="1:2">
      <c r="A162" t="s">
        <v>155</v>
      </c>
      <c r="B162" t="s">
        <v>470</v>
      </c>
    </row>
    <row r="163" spans="1:2">
      <c r="A163" t="s">
        <v>156</v>
      </c>
      <c r="B163" t="s">
        <v>471</v>
      </c>
    </row>
    <row r="164" spans="1:2">
      <c r="A164" t="s">
        <v>158</v>
      </c>
      <c r="B164" t="s">
        <v>472</v>
      </c>
    </row>
    <row r="165" spans="1:2">
      <c r="A165" t="s">
        <v>118</v>
      </c>
      <c r="B165" t="s">
        <v>473</v>
      </c>
    </row>
    <row r="166" spans="1:2">
      <c r="A166" t="s">
        <v>160</v>
      </c>
      <c r="B166" t="s">
        <v>474</v>
      </c>
    </row>
    <row r="167" spans="1:2">
      <c r="A167" t="s">
        <v>177</v>
      </c>
      <c r="B167" t="s">
        <v>475</v>
      </c>
    </row>
    <row r="168" spans="1:2">
      <c r="A168" t="s">
        <v>178</v>
      </c>
      <c r="B168" t="s">
        <v>476</v>
      </c>
    </row>
    <row r="169" spans="1:2">
      <c r="A169" t="s">
        <v>179</v>
      </c>
      <c r="B169" t="s">
        <v>477</v>
      </c>
    </row>
    <row r="170" spans="1:2">
      <c r="A170" t="s">
        <v>181</v>
      </c>
      <c r="B170" t="s">
        <v>478</v>
      </c>
    </row>
    <row r="171" spans="1:2">
      <c r="A171" t="s">
        <v>182</v>
      </c>
      <c r="B171" t="s">
        <v>479</v>
      </c>
    </row>
    <row r="172" spans="1:2">
      <c r="A172" t="s">
        <v>480</v>
      </c>
      <c r="B172" t="s">
        <v>481</v>
      </c>
    </row>
    <row r="173" spans="1:2">
      <c r="A173" t="s">
        <v>116</v>
      </c>
      <c r="B173" t="s">
        <v>482</v>
      </c>
    </row>
    <row r="174" spans="1:2">
      <c r="A174" t="s">
        <v>483</v>
      </c>
      <c r="B174" t="s">
        <v>484</v>
      </c>
    </row>
    <row r="175" spans="1:2">
      <c r="A175" t="s">
        <v>184</v>
      </c>
      <c r="B175" t="s">
        <v>485</v>
      </c>
    </row>
    <row r="176" spans="1:2">
      <c r="A176" t="s">
        <v>185</v>
      </c>
      <c r="B176" t="s">
        <v>486</v>
      </c>
    </row>
    <row r="177" spans="1:2">
      <c r="A177" t="s">
        <v>188</v>
      </c>
      <c r="B177" t="s">
        <v>487</v>
      </c>
    </row>
    <row r="178" spans="1:2">
      <c r="A178" t="s">
        <v>174</v>
      </c>
      <c r="B178" t="s">
        <v>488</v>
      </c>
    </row>
    <row r="179" spans="1:2">
      <c r="A179" t="s">
        <v>168</v>
      </c>
      <c r="B179" t="s">
        <v>489</v>
      </c>
    </row>
    <row r="180" spans="1:2">
      <c r="A180" t="s">
        <v>490</v>
      </c>
      <c r="B180" t="s">
        <v>491</v>
      </c>
    </row>
    <row r="181" spans="1:2">
      <c r="A181" t="s">
        <v>190</v>
      </c>
      <c r="B181" t="s">
        <v>492</v>
      </c>
    </row>
    <row r="182" spans="1:2">
      <c r="A182" t="s">
        <v>493</v>
      </c>
      <c r="B182" t="s">
        <v>494</v>
      </c>
    </row>
    <row r="183" spans="1:2">
      <c r="A183" t="s">
        <v>495</v>
      </c>
      <c r="B183" t="s">
        <v>496</v>
      </c>
    </row>
    <row r="184" spans="1:2">
      <c r="A184" t="s">
        <v>497</v>
      </c>
      <c r="B184" t="s">
        <v>498</v>
      </c>
    </row>
    <row r="185" spans="1:2">
      <c r="A185" t="s">
        <v>499</v>
      </c>
      <c r="B185" t="s">
        <v>500</v>
      </c>
    </row>
    <row r="186" spans="1:2">
      <c r="A186" t="s">
        <v>212</v>
      </c>
      <c r="B186" t="s">
        <v>501</v>
      </c>
    </row>
    <row r="187" spans="1:2">
      <c r="A187" t="s">
        <v>196</v>
      </c>
      <c r="B187" t="s">
        <v>502</v>
      </c>
    </row>
    <row r="188" spans="1:2">
      <c r="A188" t="s">
        <v>197</v>
      </c>
      <c r="B188" t="s">
        <v>503</v>
      </c>
    </row>
    <row r="189" spans="1:2">
      <c r="A189" t="s">
        <v>504</v>
      </c>
      <c r="B189" t="s">
        <v>505</v>
      </c>
    </row>
    <row r="190" spans="1:2">
      <c r="A190" t="s">
        <v>506</v>
      </c>
      <c r="B190" t="s">
        <v>507</v>
      </c>
    </row>
    <row r="191" spans="1:2">
      <c r="A191" t="s">
        <v>198</v>
      </c>
      <c r="B191" t="s">
        <v>508</v>
      </c>
    </row>
    <row r="192" spans="1:2">
      <c r="A192" t="s">
        <v>199</v>
      </c>
      <c r="B192" t="s">
        <v>509</v>
      </c>
    </row>
    <row r="193" spans="1:2">
      <c r="A193" t="s">
        <v>510</v>
      </c>
      <c r="B193" t="s">
        <v>511</v>
      </c>
    </row>
    <row r="194" spans="1:2">
      <c r="A194" t="s">
        <v>115</v>
      </c>
      <c r="B194" t="s">
        <v>512</v>
      </c>
    </row>
    <row r="195" spans="1:2">
      <c r="A195" t="s">
        <v>200</v>
      </c>
      <c r="B195" t="s">
        <v>513</v>
      </c>
    </row>
    <row r="196" spans="1:2">
      <c r="A196" t="s">
        <v>117</v>
      </c>
      <c r="B196" t="s">
        <v>514</v>
      </c>
    </row>
    <row r="197" spans="1:2">
      <c r="A197" t="s">
        <v>515</v>
      </c>
      <c r="B197" t="s">
        <v>516</v>
      </c>
    </row>
    <row r="198" spans="1:2">
      <c r="A198" t="s">
        <v>201</v>
      </c>
      <c r="B198" t="s">
        <v>517</v>
      </c>
    </row>
    <row r="199" spans="1:2">
      <c r="A199" t="s">
        <v>202</v>
      </c>
      <c r="B199" t="s">
        <v>518</v>
      </c>
    </row>
    <row r="200" spans="1:2">
      <c r="A200" t="s">
        <v>203</v>
      </c>
      <c r="B200" t="s">
        <v>519</v>
      </c>
    </row>
    <row r="201" spans="1:2">
      <c r="A201" t="s">
        <v>520</v>
      </c>
      <c r="B201" t="s">
        <v>521</v>
      </c>
    </row>
    <row r="202" spans="1:2">
      <c r="A202" t="s">
        <v>522</v>
      </c>
      <c r="B202" t="s">
        <v>523</v>
      </c>
    </row>
    <row r="203" spans="1:2">
      <c r="A203" t="s">
        <v>252</v>
      </c>
      <c r="B203" t="s">
        <v>524</v>
      </c>
    </row>
    <row r="204" spans="1:2">
      <c r="A204" t="s">
        <v>205</v>
      </c>
      <c r="B204" t="s">
        <v>525</v>
      </c>
    </row>
    <row r="205" spans="1:2">
      <c r="A205" t="s">
        <v>526</v>
      </c>
      <c r="B205" t="s">
        <v>527</v>
      </c>
    </row>
    <row r="206" spans="1:2">
      <c r="A206" t="s">
        <v>208</v>
      </c>
      <c r="B206" t="s">
        <v>528</v>
      </c>
    </row>
    <row r="207" spans="1:2">
      <c r="A207" t="s">
        <v>170</v>
      </c>
      <c r="B207" t="s">
        <v>529</v>
      </c>
    </row>
    <row r="208" spans="1:2">
      <c r="A208" t="s">
        <v>530</v>
      </c>
      <c r="B208" t="s">
        <v>531</v>
      </c>
    </row>
    <row r="209" spans="1:2">
      <c r="A209" t="s">
        <v>210</v>
      </c>
      <c r="B209" t="s">
        <v>532</v>
      </c>
    </row>
    <row r="210" spans="1:2">
      <c r="A210" t="s">
        <v>211</v>
      </c>
      <c r="B210" t="s">
        <v>533</v>
      </c>
    </row>
    <row r="211" spans="1:2">
      <c r="A211" t="s">
        <v>175</v>
      </c>
      <c r="B211" t="s">
        <v>534</v>
      </c>
    </row>
    <row r="212" spans="1:2">
      <c r="A212" t="s">
        <v>213</v>
      </c>
      <c r="B212" t="s">
        <v>535</v>
      </c>
    </row>
    <row r="213" spans="1:2">
      <c r="A213" t="s">
        <v>536</v>
      </c>
      <c r="B213" t="s">
        <v>537</v>
      </c>
    </row>
    <row r="214" spans="1:2">
      <c r="A214" t="s">
        <v>215</v>
      </c>
      <c r="B214" t="s">
        <v>538</v>
      </c>
    </row>
    <row r="215" spans="1:2">
      <c r="A215" t="s">
        <v>539</v>
      </c>
      <c r="B215" t="s">
        <v>540</v>
      </c>
    </row>
    <row r="216" spans="1:2">
      <c r="A216" t="s">
        <v>216</v>
      </c>
      <c r="B216" t="s">
        <v>541</v>
      </c>
    </row>
    <row r="217" spans="1:2">
      <c r="A217" t="s">
        <v>542</v>
      </c>
      <c r="B217" t="s">
        <v>543</v>
      </c>
    </row>
    <row r="218" spans="1:2">
      <c r="A218" t="s">
        <v>544</v>
      </c>
      <c r="B218" t="s">
        <v>545</v>
      </c>
    </row>
    <row r="219" spans="1:2">
      <c r="A219" t="s">
        <v>546</v>
      </c>
      <c r="B219" t="s">
        <v>547</v>
      </c>
    </row>
    <row r="220" spans="1:2">
      <c r="A220" t="s">
        <v>219</v>
      </c>
      <c r="B220" t="s">
        <v>548</v>
      </c>
    </row>
    <row r="221" spans="1:2">
      <c r="A221" t="s">
        <v>549</v>
      </c>
      <c r="B221" t="s">
        <v>550</v>
      </c>
    </row>
    <row r="222" spans="1:2">
      <c r="A222" t="s">
        <v>220</v>
      </c>
      <c r="B222" t="s">
        <v>551</v>
      </c>
    </row>
    <row r="223" spans="1:2">
      <c r="A223" t="s">
        <v>221</v>
      </c>
      <c r="B223" t="s">
        <v>552</v>
      </c>
    </row>
    <row r="224" spans="1:2">
      <c r="A224" t="s">
        <v>222</v>
      </c>
      <c r="B224" t="s">
        <v>553</v>
      </c>
    </row>
    <row r="225" spans="1:2">
      <c r="A225" t="s">
        <v>223</v>
      </c>
      <c r="B225" t="s">
        <v>554</v>
      </c>
    </row>
    <row r="226" spans="1:2">
      <c r="A226" t="s">
        <v>225</v>
      </c>
      <c r="B226" t="s">
        <v>555</v>
      </c>
    </row>
    <row r="227" spans="1:2">
      <c r="A227" t="s">
        <v>226</v>
      </c>
      <c r="B227" t="s">
        <v>556</v>
      </c>
    </row>
    <row r="228" spans="1:2">
      <c r="A228" t="s">
        <v>557</v>
      </c>
      <c r="B228" t="s">
        <v>558</v>
      </c>
    </row>
    <row r="229" spans="1:2">
      <c r="A229" t="s">
        <v>559</v>
      </c>
      <c r="B229" t="s">
        <v>560</v>
      </c>
    </row>
    <row r="230" spans="1:2">
      <c r="A230" t="s">
        <v>228</v>
      </c>
      <c r="B230" t="s">
        <v>561</v>
      </c>
    </row>
    <row r="231" spans="1:2">
      <c r="A231" t="s">
        <v>562</v>
      </c>
      <c r="B231" t="s">
        <v>563</v>
      </c>
    </row>
    <row r="232" spans="1:2">
      <c r="A232" t="s">
        <v>171</v>
      </c>
      <c r="B232" t="s">
        <v>564</v>
      </c>
    </row>
    <row r="233" spans="1:2">
      <c r="A233" t="s">
        <v>565</v>
      </c>
      <c r="B233" t="s">
        <v>566</v>
      </c>
    </row>
    <row r="234" spans="1:2">
      <c r="A234" t="s">
        <v>567</v>
      </c>
      <c r="B234" t="s">
        <v>568</v>
      </c>
    </row>
    <row r="235" spans="1:2">
      <c r="A235" t="s">
        <v>569</v>
      </c>
      <c r="B235" t="s">
        <v>570</v>
      </c>
    </row>
    <row r="236" spans="1:2">
      <c r="A236" t="s">
        <v>571</v>
      </c>
      <c r="B236" t="s">
        <v>572</v>
      </c>
    </row>
    <row r="237" spans="1:2">
      <c r="A237" t="s">
        <v>113</v>
      </c>
      <c r="B237" t="s">
        <v>573</v>
      </c>
    </row>
    <row r="238" spans="1:2">
      <c r="A238" t="s">
        <v>574</v>
      </c>
      <c r="B238" t="s">
        <v>575</v>
      </c>
    </row>
    <row r="239" spans="1:2">
      <c r="A239" t="s">
        <v>231</v>
      </c>
      <c r="B239" t="s">
        <v>576</v>
      </c>
    </row>
    <row r="240" spans="1:2">
      <c r="A240" t="s">
        <v>577</v>
      </c>
      <c r="B240" t="s">
        <v>578</v>
      </c>
    </row>
    <row r="241" spans="1:2">
      <c r="A241" t="s">
        <v>579</v>
      </c>
      <c r="B241" t="s">
        <v>580</v>
      </c>
    </row>
    <row r="242" spans="1:2">
      <c r="A242" t="s">
        <v>581</v>
      </c>
      <c r="B242" t="s">
        <v>582</v>
      </c>
    </row>
    <row r="243" spans="1:2">
      <c r="A243" t="s">
        <v>583</v>
      </c>
      <c r="B243" t="s">
        <v>584</v>
      </c>
    </row>
    <row r="244" spans="1:2">
      <c r="A244" t="s">
        <v>585</v>
      </c>
      <c r="B244" t="s">
        <v>586</v>
      </c>
    </row>
    <row r="245" spans="1:2">
      <c r="A245" t="s">
        <v>172</v>
      </c>
      <c r="B245" t="s">
        <v>587</v>
      </c>
    </row>
    <row r="246" spans="1:2">
      <c r="A246" t="s">
        <v>236</v>
      </c>
      <c r="B246" t="s">
        <v>588</v>
      </c>
    </row>
    <row r="247" spans="1:2">
      <c r="A247" t="s">
        <v>589</v>
      </c>
      <c r="B247" t="s">
        <v>590</v>
      </c>
    </row>
    <row r="248" spans="1:2">
      <c r="A248" t="s">
        <v>591</v>
      </c>
      <c r="B248" t="s">
        <v>592</v>
      </c>
    </row>
    <row r="249" spans="1:2">
      <c r="A249" t="s">
        <v>593</v>
      </c>
      <c r="B249" t="s">
        <v>594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51"/>
  <sheetViews>
    <sheetView topLeftCell="A219" workbookViewId="0">
      <selection activeCell="B251" sqref="B251"/>
    </sheetView>
  </sheetViews>
  <sheetFormatPr baseColWidth="10" defaultRowHeight="15"/>
  <cols>
    <col min="4" max="4" width="12" bestFit="1" customWidth="1"/>
  </cols>
  <sheetData>
    <row r="1" spans="1:5">
      <c r="A1" t="s">
        <v>0</v>
      </c>
      <c r="B1" t="s">
        <v>238</v>
      </c>
      <c r="C1" t="s">
        <v>239</v>
      </c>
    </row>
    <row r="2" spans="1:5">
      <c r="A2" t="s">
        <v>240</v>
      </c>
      <c r="B2">
        <v>26</v>
      </c>
      <c r="C2">
        <v>212883031804000</v>
      </c>
      <c r="D2">
        <f>C2/10^6</f>
        <v>212883031.80399999</v>
      </c>
      <c r="E2">
        <f>D2/10^6</f>
        <v>212.88303180399998</v>
      </c>
    </row>
    <row r="3" spans="1:5">
      <c r="A3" t="s">
        <v>229</v>
      </c>
      <c r="B3">
        <v>7</v>
      </c>
      <c r="C3">
        <v>3682954699280</v>
      </c>
    </row>
    <row r="4" spans="1:5">
      <c r="A4" t="s">
        <v>2</v>
      </c>
      <c r="B4">
        <v>2</v>
      </c>
      <c r="C4">
        <v>12165548629.1</v>
      </c>
    </row>
    <row r="5" spans="1:5">
      <c r="A5" t="s">
        <v>3</v>
      </c>
      <c r="B5">
        <v>2</v>
      </c>
      <c r="C5">
        <v>131185838817</v>
      </c>
    </row>
    <row r="6" spans="1:5">
      <c r="A6" t="s">
        <v>241</v>
      </c>
      <c r="B6">
        <v>1</v>
      </c>
      <c r="C6">
        <v>14057839.0491</v>
      </c>
    </row>
    <row r="7" spans="1:5">
      <c r="A7" t="s">
        <v>4</v>
      </c>
      <c r="B7">
        <v>1</v>
      </c>
      <c r="C7">
        <v>405842325900</v>
      </c>
    </row>
    <row r="8" spans="1:5">
      <c r="A8" t="s">
        <v>5</v>
      </c>
      <c r="B8">
        <v>1</v>
      </c>
      <c r="C8">
        <v>512187835621</v>
      </c>
    </row>
    <row r="9" spans="1:5">
      <c r="A9" t="s">
        <v>98</v>
      </c>
      <c r="B9">
        <v>3</v>
      </c>
      <c r="C9">
        <v>664360389285</v>
      </c>
    </row>
    <row r="10" spans="1:5">
      <c r="A10" t="s">
        <v>6</v>
      </c>
      <c r="B10">
        <v>1</v>
      </c>
      <c r="C10">
        <v>495859762760</v>
      </c>
    </row>
    <row r="11" spans="1:5">
      <c r="A11" t="s">
        <v>7</v>
      </c>
      <c r="B11">
        <v>2</v>
      </c>
      <c r="C11">
        <v>90157964204</v>
      </c>
    </row>
    <row r="12" spans="1:5">
      <c r="A12" t="s">
        <v>8</v>
      </c>
      <c r="B12">
        <v>2</v>
      </c>
      <c r="C12">
        <v>9618896236470</v>
      </c>
    </row>
    <row r="13" spans="1:5">
      <c r="A13" t="s">
        <v>9</v>
      </c>
      <c r="B13">
        <v>2</v>
      </c>
      <c r="C13">
        <v>111563045297</v>
      </c>
    </row>
    <row r="14" spans="1:5">
      <c r="A14" t="s">
        <v>10</v>
      </c>
      <c r="B14">
        <v>3</v>
      </c>
      <c r="C14">
        <v>1072577295130</v>
      </c>
    </row>
    <row r="15" spans="1:5">
      <c r="A15" t="s">
        <v>11</v>
      </c>
      <c r="B15">
        <v>1</v>
      </c>
      <c r="C15">
        <v>29970299587.700001</v>
      </c>
    </row>
    <row r="16" spans="1:5">
      <c r="A16" t="s">
        <v>12</v>
      </c>
      <c r="B16">
        <v>1</v>
      </c>
      <c r="C16">
        <v>446005325665</v>
      </c>
    </row>
    <row r="17" spans="1:3">
      <c r="A17" t="s">
        <v>14</v>
      </c>
      <c r="B17">
        <v>8</v>
      </c>
      <c r="C17">
        <v>6871672205000</v>
      </c>
    </row>
    <row r="18" spans="1:3">
      <c r="A18" t="s">
        <v>186</v>
      </c>
      <c r="B18">
        <v>1</v>
      </c>
      <c r="C18">
        <v>960420585267</v>
      </c>
    </row>
    <row r="19" spans="1:3">
      <c r="A19" t="s">
        <v>15</v>
      </c>
      <c r="B19">
        <v>1</v>
      </c>
      <c r="C19">
        <v>619789239760</v>
      </c>
    </row>
    <row r="20" spans="1:3">
      <c r="A20" t="s">
        <v>16</v>
      </c>
      <c r="B20">
        <v>1</v>
      </c>
      <c r="C20">
        <v>7515287629.2299995</v>
      </c>
    </row>
    <row r="21" spans="1:3">
      <c r="A21" t="s">
        <v>43</v>
      </c>
      <c r="B21">
        <v>1</v>
      </c>
      <c r="C21">
        <v>1550457373.5999999</v>
      </c>
    </row>
    <row r="22" spans="1:3">
      <c r="A22" t="s">
        <v>17</v>
      </c>
      <c r="B22">
        <v>1</v>
      </c>
      <c r="C22">
        <v>112263182772</v>
      </c>
    </row>
    <row r="23" spans="1:3">
      <c r="A23" t="s">
        <v>18</v>
      </c>
      <c r="B23">
        <v>3</v>
      </c>
      <c r="C23">
        <v>185074024385</v>
      </c>
    </row>
    <row r="24" spans="1:3">
      <c r="A24" t="s">
        <v>19</v>
      </c>
      <c r="B24">
        <v>1</v>
      </c>
      <c r="C24">
        <v>120692667922</v>
      </c>
    </row>
    <row r="25" spans="1:3">
      <c r="A25" t="s">
        <v>20</v>
      </c>
      <c r="B25">
        <v>1</v>
      </c>
      <c r="C25">
        <v>3492484017.3200002</v>
      </c>
    </row>
    <row r="26" spans="1:3">
      <c r="A26" t="s">
        <v>21</v>
      </c>
      <c r="B26">
        <v>1</v>
      </c>
      <c r="C26">
        <v>34310037216.700001</v>
      </c>
    </row>
    <row r="27" spans="1:3">
      <c r="A27" t="s">
        <v>22</v>
      </c>
      <c r="B27">
        <v>1</v>
      </c>
      <c r="C27">
        <v>35516924372.900002</v>
      </c>
    </row>
    <row r="28" spans="1:3">
      <c r="A28" t="s">
        <v>23</v>
      </c>
      <c r="B28">
        <v>1</v>
      </c>
      <c r="C28">
        <v>464389167735</v>
      </c>
    </row>
    <row r="29" spans="1:3">
      <c r="A29" t="s">
        <v>24</v>
      </c>
      <c r="B29">
        <v>1</v>
      </c>
      <c r="C29">
        <v>12988067029.799999</v>
      </c>
    </row>
    <row r="30" spans="1:3">
      <c r="A30" t="s">
        <v>242</v>
      </c>
      <c r="B30">
        <v>1</v>
      </c>
      <c r="C30">
        <v>12979701.3891</v>
      </c>
    </row>
    <row r="31" spans="1:3">
      <c r="A31" t="s">
        <v>26</v>
      </c>
      <c r="B31">
        <v>2</v>
      </c>
      <c r="C31">
        <v>3205117761240</v>
      </c>
    </row>
    <row r="32" spans="1:3">
      <c r="A32" t="s">
        <v>27</v>
      </c>
      <c r="B32">
        <v>2</v>
      </c>
      <c r="C32">
        <v>81574173598.5</v>
      </c>
    </row>
    <row r="33" spans="1:3">
      <c r="A33" t="s">
        <v>28</v>
      </c>
      <c r="B33">
        <v>1</v>
      </c>
      <c r="C33">
        <v>43139093522</v>
      </c>
    </row>
    <row r="34" spans="1:3">
      <c r="A34" t="s">
        <v>29</v>
      </c>
      <c r="B34">
        <v>1</v>
      </c>
      <c r="C34">
        <v>34751455420.300003</v>
      </c>
    </row>
    <row r="35" spans="1:3">
      <c r="A35" t="s">
        <v>30</v>
      </c>
      <c r="B35">
        <v>1</v>
      </c>
      <c r="C35">
        <v>48697038631.800003</v>
      </c>
    </row>
    <row r="36" spans="1:3">
      <c r="A36" t="s">
        <v>31</v>
      </c>
      <c r="B36">
        <v>1</v>
      </c>
      <c r="C36">
        <v>15142605179.799999</v>
      </c>
    </row>
    <row r="37" spans="1:3">
      <c r="A37" t="s">
        <v>32</v>
      </c>
      <c r="B37">
        <v>15</v>
      </c>
      <c r="C37">
        <v>5765388825210</v>
      </c>
    </row>
    <row r="38" spans="1:3">
      <c r="A38" t="s">
        <v>209</v>
      </c>
      <c r="B38">
        <v>1</v>
      </c>
      <c r="C38">
        <v>445897623367</v>
      </c>
    </row>
    <row r="39" spans="1:3">
      <c r="A39" t="s">
        <v>33</v>
      </c>
      <c r="B39">
        <v>1</v>
      </c>
      <c r="C39">
        <v>801936551650</v>
      </c>
    </row>
    <row r="40" spans="1:3">
      <c r="A40" t="s">
        <v>34</v>
      </c>
      <c r="B40">
        <v>1</v>
      </c>
      <c r="C40">
        <v>118372904936</v>
      </c>
    </row>
    <row r="41" spans="1:3">
      <c r="A41" t="s">
        <v>243</v>
      </c>
      <c r="B41">
        <v>2</v>
      </c>
      <c r="C41">
        <v>32717702.5733</v>
      </c>
    </row>
    <row r="42" spans="1:3">
      <c r="A42" t="s">
        <v>244</v>
      </c>
      <c r="B42">
        <v>1</v>
      </c>
      <c r="C42">
        <v>25508245.963599999</v>
      </c>
    </row>
    <row r="43" spans="1:3">
      <c r="A43" t="s">
        <v>35</v>
      </c>
      <c r="B43">
        <v>1</v>
      </c>
      <c r="C43">
        <v>650805646132</v>
      </c>
    </row>
    <row r="44" spans="1:3">
      <c r="A44" t="s">
        <v>38</v>
      </c>
      <c r="B44">
        <v>2</v>
      </c>
      <c r="C44">
        <v>2488071311680</v>
      </c>
    </row>
    <row r="45" spans="1:3">
      <c r="A45" t="s">
        <v>39</v>
      </c>
      <c r="B45">
        <v>4</v>
      </c>
      <c r="C45">
        <v>1302389485550</v>
      </c>
    </row>
    <row r="46" spans="1:3">
      <c r="A46" t="s">
        <v>40</v>
      </c>
      <c r="B46">
        <v>1</v>
      </c>
      <c r="C46">
        <v>327994302882</v>
      </c>
    </row>
    <row r="47" spans="1:3">
      <c r="A47" t="s">
        <v>41</v>
      </c>
      <c r="B47">
        <v>1</v>
      </c>
      <c r="C47">
        <v>435657049760</v>
      </c>
    </row>
    <row r="48" spans="1:3">
      <c r="A48" t="s">
        <v>42</v>
      </c>
      <c r="B48">
        <v>1</v>
      </c>
      <c r="C48">
        <v>467439782158</v>
      </c>
    </row>
    <row r="49" spans="1:3">
      <c r="A49" t="s">
        <v>194</v>
      </c>
      <c r="B49">
        <v>1</v>
      </c>
      <c r="C49">
        <v>1099406983.6300001</v>
      </c>
    </row>
    <row r="50" spans="1:3">
      <c r="A50" t="s">
        <v>47</v>
      </c>
      <c r="B50">
        <v>3</v>
      </c>
      <c r="C50">
        <v>719033371531</v>
      </c>
    </row>
    <row r="51" spans="1:3">
      <c r="A51" t="s">
        <v>48</v>
      </c>
      <c r="B51">
        <v>2</v>
      </c>
      <c r="C51">
        <v>164473334266</v>
      </c>
    </row>
    <row r="52" spans="1:3">
      <c r="A52" t="s">
        <v>50</v>
      </c>
      <c r="B52">
        <v>1</v>
      </c>
      <c r="C52">
        <v>1969522023560</v>
      </c>
    </row>
    <row r="53" spans="1:3">
      <c r="A53" t="s">
        <v>51</v>
      </c>
      <c r="B53">
        <v>3</v>
      </c>
      <c r="C53">
        <v>599122687145</v>
      </c>
    </row>
    <row r="54" spans="1:3">
      <c r="A54" t="s">
        <v>52</v>
      </c>
      <c r="B54">
        <v>2</v>
      </c>
      <c r="C54">
        <v>55507000771.099998</v>
      </c>
    </row>
    <row r="55" spans="1:3">
      <c r="A55" t="s">
        <v>53</v>
      </c>
      <c r="B55">
        <v>1</v>
      </c>
      <c r="C55">
        <v>575374872868</v>
      </c>
    </row>
    <row r="56" spans="1:3">
      <c r="A56" t="s">
        <v>54</v>
      </c>
      <c r="B56">
        <v>3</v>
      </c>
      <c r="C56">
        <v>352256094884</v>
      </c>
    </row>
    <row r="57" spans="1:3">
      <c r="A57" t="s">
        <v>55</v>
      </c>
      <c r="B57">
        <v>1</v>
      </c>
      <c r="C57">
        <v>25398347508.299999</v>
      </c>
    </row>
    <row r="58" spans="1:3">
      <c r="A58" t="s">
        <v>56</v>
      </c>
      <c r="B58">
        <v>1</v>
      </c>
      <c r="C58">
        <v>98453239091.199997</v>
      </c>
    </row>
    <row r="59" spans="1:3">
      <c r="A59" t="s">
        <v>58</v>
      </c>
      <c r="B59">
        <v>1</v>
      </c>
      <c r="C59">
        <v>13361593290.1</v>
      </c>
    </row>
    <row r="60" spans="1:3">
      <c r="A60" t="s">
        <v>57</v>
      </c>
      <c r="B60">
        <v>4</v>
      </c>
      <c r="C60">
        <v>104907576123</v>
      </c>
    </row>
    <row r="61" spans="1:3">
      <c r="A61" t="s">
        <v>59</v>
      </c>
      <c r="B61">
        <v>2</v>
      </c>
      <c r="C61">
        <v>7223437094.3900003</v>
      </c>
    </row>
    <row r="62" spans="1:3">
      <c r="A62" t="s">
        <v>60</v>
      </c>
      <c r="B62">
        <v>2</v>
      </c>
      <c r="C62">
        <v>28582749089.599998</v>
      </c>
    </row>
    <row r="63" spans="1:3">
      <c r="A63" t="s">
        <v>61</v>
      </c>
      <c r="B63">
        <v>3</v>
      </c>
      <c r="C63">
        <v>363808986100</v>
      </c>
    </row>
    <row r="64" spans="1:3">
      <c r="A64" t="s">
        <v>245</v>
      </c>
      <c r="B64">
        <v>1</v>
      </c>
      <c r="C64">
        <v>244983806.961</v>
      </c>
    </row>
    <row r="65" spans="1:3">
      <c r="A65" t="s">
        <v>63</v>
      </c>
      <c r="B65">
        <v>3</v>
      </c>
      <c r="C65">
        <v>75639099565.5</v>
      </c>
    </row>
    <row r="66" spans="1:3">
      <c r="A66" t="s">
        <v>36</v>
      </c>
      <c r="B66">
        <v>1</v>
      </c>
      <c r="C66">
        <v>729763366621</v>
      </c>
    </row>
    <row r="67" spans="1:3">
      <c r="A67" t="s">
        <v>65</v>
      </c>
      <c r="B67">
        <v>3</v>
      </c>
      <c r="C67">
        <v>254928832288</v>
      </c>
    </row>
    <row r="68" spans="1:3">
      <c r="A68" t="s">
        <v>66</v>
      </c>
      <c r="B68">
        <v>4</v>
      </c>
      <c r="C68">
        <v>243329018872</v>
      </c>
    </row>
    <row r="69" spans="1:3">
      <c r="A69" t="s">
        <v>67</v>
      </c>
      <c r="B69">
        <v>1</v>
      </c>
      <c r="C69">
        <v>95098914407</v>
      </c>
    </row>
    <row r="70" spans="1:3">
      <c r="A70" t="s">
        <v>68</v>
      </c>
      <c r="B70">
        <v>3</v>
      </c>
      <c r="C70">
        <v>304132427905</v>
      </c>
    </row>
    <row r="71" spans="1:3">
      <c r="A71" t="s">
        <v>69</v>
      </c>
      <c r="B71">
        <v>1</v>
      </c>
      <c r="C71">
        <v>78108918021.300003</v>
      </c>
    </row>
    <row r="72" spans="1:3">
      <c r="A72" t="s">
        <v>70</v>
      </c>
      <c r="B72">
        <v>3</v>
      </c>
      <c r="C72">
        <v>36444141140</v>
      </c>
    </row>
    <row r="73" spans="1:3">
      <c r="A73" t="s">
        <v>97</v>
      </c>
      <c r="B73">
        <v>1</v>
      </c>
      <c r="C73">
        <v>127945021301</v>
      </c>
    </row>
    <row r="74" spans="1:3">
      <c r="A74" t="s">
        <v>71</v>
      </c>
      <c r="B74">
        <v>3</v>
      </c>
      <c r="C74">
        <v>266903231428</v>
      </c>
    </row>
    <row r="75" spans="1:3">
      <c r="A75" t="s">
        <v>161</v>
      </c>
      <c r="B75">
        <v>1</v>
      </c>
      <c r="C75">
        <v>550119171841</v>
      </c>
    </row>
    <row r="76" spans="1:3">
      <c r="A76" t="s">
        <v>206</v>
      </c>
      <c r="B76">
        <v>3</v>
      </c>
      <c r="C76">
        <v>781836834904</v>
      </c>
    </row>
    <row r="77" spans="1:3">
      <c r="A77" t="s">
        <v>72</v>
      </c>
      <c r="B77">
        <v>1</v>
      </c>
      <c r="C77">
        <v>1283508632350</v>
      </c>
    </row>
    <row r="78" spans="1:3">
      <c r="A78" t="s">
        <v>73</v>
      </c>
      <c r="B78">
        <v>3</v>
      </c>
      <c r="C78">
        <v>81169090591.199997</v>
      </c>
    </row>
    <row r="79" spans="1:3">
      <c r="A79" t="s">
        <v>75</v>
      </c>
      <c r="B79">
        <v>10</v>
      </c>
      <c r="C79">
        <v>347781363032</v>
      </c>
    </row>
    <row r="80" spans="1:3">
      <c r="A80" t="s">
        <v>74</v>
      </c>
      <c r="B80">
        <v>1</v>
      </c>
      <c r="C80">
        <v>131546012811</v>
      </c>
    </row>
    <row r="81" spans="1:3">
      <c r="A81" t="s">
        <v>76</v>
      </c>
      <c r="B81">
        <v>1</v>
      </c>
      <c r="C81">
        <v>4766853499150</v>
      </c>
    </row>
    <row r="82" spans="1:3">
      <c r="A82" t="s">
        <v>77</v>
      </c>
      <c r="B82">
        <v>2</v>
      </c>
      <c r="C82">
        <v>201754816738</v>
      </c>
    </row>
    <row r="83" spans="1:3">
      <c r="A83" t="s">
        <v>64</v>
      </c>
      <c r="B83">
        <v>2</v>
      </c>
      <c r="C83">
        <v>841432909779</v>
      </c>
    </row>
    <row r="84" spans="1:3">
      <c r="A84" t="s">
        <v>78</v>
      </c>
      <c r="B84">
        <v>1</v>
      </c>
      <c r="C84">
        <v>22956852275.900002</v>
      </c>
    </row>
    <row r="85" spans="1:3">
      <c r="A85" t="s">
        <v>79</v>
      </c>
      <c r="B85">
        <v>1</v>
      </c>
      <c r="C85">
        <v>22951327383.299999</v>
      </c>
    </row>
    <row r="86" spans="1:3">
      <c r="A86" t="s">
        <v>80</v>
      </c>
      <c r="B86">
        <v>3</v>
      </c>
      <c r="C86">
        <v>56764270793.400002</v>
      </c>
    </row>
    <row r="87" spans="1:3">
      <c r="A87" t="s">
        <v>81</v>
      </c>
      <c r="B87">
        <v>2</v>
      </c>
      <c r="C87">
        <v>227480554040</v>
      </c>
    </row>
    <row r="88" spans="1:3">
      <c r="A88" t="s">
        <v>246</v>
      </c>
      <c r="B88">
        <v>2</v>
      </c>
      <c r="C88">
        <v>388296067.90100002</v>
      </c>
    </row>
    <row r="89" spans="1:3">
      <c r="A89" t="s">
        <v>124</v>
      </c>
      <c r="B89">
        <v>2</v>
      </c>
      <c r="C89">
        <v>1053240574560</v>
      </c>
    </row>
    <row r="90" spans="1:3">
      <c r="A90" t="s">
        <v>162</v>
      </c>
      <c r="B90">
        <v>2</v>
      </c>
      <c r="C90">
        <v>43519748527.5</v>
      </c>
    </row>
    <row r="91" spans="1:3">
      <c r="A91" t="s">
        <v>82</v>
      </c>
      <c r="B91">
        <v>4</v>
      </c>
      <c r="C91">
        <v>482888277765</v>
      </c>
    </row>
    <row r="92" spans="1:3">
      <c r="A92" t="s">
        <v>83</v>
      </c>
      <c r="B92">
        <v>7</v>
      </c>
      <c r="C92">
        <v>2270069175430</v>
      </c>
    </row>
    <row r="93" spans="1:3">
      <c r="A93" t="s">
        <v>84</v>
      </c>
      <c r="B93">
        <v>1</v>
      </c>
      <c r="C93">
        <v>25575308951.599998</v>
      </c>
    </row>
    <row r="94" spans="1:3">
      <c r="A94" t="s">
        <v>85</v>
      </c>
      <c r="B94">
        <v>2</v>
      </c>
      <c r="C94">
        <v>90848735717.399994</v>
      </c>
    </row>
    <row r="95" spans="1:3">
      <c r="A95" t="s">
        <v>86</v>
      </c>
      <c r="B95">
        <v>2</v>
      </c>
      <c r="C95">
        <v>208215752345</v>
      </c>
    </row>
    <row r="96" spans="1:3">
      <c r="A96" t="s">
        <v>87</v>
      </c>
      <c r="B96">
        <v>2</v>
      </c>
      <c r="C96">
        <v>110657184575</v>
      </c>
    </row>
    <row r="97" spans="1:3">
      <c r="A97" t="s">
        <v>88</v>
      </c>
      <c r="B97">
        <v>1</v>
      </c>
      <c r="C97">
        <v>6526643685.3400002</v>
      </c>
    </row>
    <row r="98" spans="1:3">
      <c r="A98" t="s">
        <v>90</v>
      </c>
      <c r="B98">
        <v>1</v>
      </c>
      <c r="C98">
        <v>102165443037</v>
      </c>
    </row>
    <row r="99" spans="1:3">
      <c r="A99" t="s">
        <v>89</v>
      </c>
      <c r="B99">
        <v>1</v>
      </c>
      <c r="C99">
        <v>106766293803</v>
      </c>
    </row>
    <row r="100" spans="1:3">
      <c r="A100" t="s">
        <v>91</v>
      </c>
      <c r="B100">
        <v>2</v>
      </c>
      <c r="C100">
        <v>138648171292</v>
      </c>
    </row>
    <row r="101" spans="1:3">
      <c r="A101" t="s">
        <v>92</v>
      </c>
      <c r="B101">
        <v>2</v>
      </c>
      <c r="C101">
        <v>103494126680</v>
      </c>
    </row>
    <row r="102" spans="1:3">
      <c r="A102" t="s">
        <v>230</v>
      </c>
      <c r="B102">
        <v>1</v>
      </c>
      <c r="C102">
        <v>2474715110660</v>
      </c>
    </row>
    <row r="103" spans="1:3">
      <c r="A103" t="s">
        <v>93</v>
      </c>
      <c r="B103">
        <v>1</v>
      </c>
      <c r="C103">
        <v>417347447847</v>
      </c>
    </row>
    <row r="104" spans="1:3">
      <c r="A104" t="s">
        <v>94</v>
      </c>
      <c r="B104">
        <v>3</v>
      </c>
      <c r="C104">
        <v>210637248121</v>
      </c>
    </row>
    <row r="105" spans="1:3">
      <c r="A105" t="s">
        <v>95</v>
      </c>
      <c r="B105">
        <v>2</v>
      </c>
      <c r="C105">
        <v>434886825530</v>
      </c>
    </row>
    <row r="106" spans="1:3">
      <c r="A106" t="s">
        <v>96</v>
      </c>
      <c r="B106">
        <v>5</v>
      </c>
      <c r="C106">
        <v>808677199615</v>
      </c>
    </row>
    <row r="107" spans="1:3">
      <c r="A107" t="s">
        <v>163</v>
      </c>
      <c r="B107">
        <v>1</v>
      </c>
      <c r="C107">
        <v>274442579469</v>
      </c>
    </row>
    <row r="108" spans="1:3">
      <c r="A108" t="s">
        <v>99</v>
      </c>
      <c r="B108">
        <v>3</v>
      </c>
      <c r="C108">
        <v>1659490854920</v>
      </c>
    </row>
    <row r="109" spans="1:3">
      <c r="A109" t="s">
        <v>100</v>
      </c>
      <c r="B109">
        <v>23</v>
      </c>
      <c r="C109">
        <v>6020749154620</v>
      </c>
    </row>
    <row r="110" spans="1:3">
      <c r="A110" t="s">
        <v>101</v>
      </c>
      <c r="B110">
        <v>3</v>
      </c>
      <c r="C110">
        <v>157311404411</v>
      </c>
    </row>
    <row r="111" spans="1:3">
      <c r="A111" t="s">
        <v>102</v>
      </c>
      <c r="B111">
        <v>1</v>
      </c>
      <c r="C111">
        <v>1187499035.1800001</v>
      </c>
    </row>
    <row r="112" spans="1:3">
      <c r="A112" t="s">
        <v>103</v>
      </c>
      <c r="B112">
        <v>4</v>
      </c>
      <c r="C112">
        <v>426997691992</v>
      </c>
    </row>
    <row r="113" spans="1:3">
      <c r="A113" t="s">
        <v>37</v>
      </c>
      <c r="B113">
        <v>1</v>
      </c>
      <c r="C113">
        <v>450960407312</v>
      </c>
    </row>
    <row r="114" spans="1:3">
      <c r="A114" t="s">
        <v>104</v>
      </c>
      <c r="B114">
        <v>2</v>
      </c>
      <c r="C114">
        <v>24625273378.099998</v>
      </c>
    </row>
    <row r="115" spans="1:3">
      <c r="A115" t="s">
        <v>105</v>
      </c>
      <c r="B115">
        <v>6</v>
      </c>
      <c r="C115">
        <v>536675821288</v>
      </c>
    </row>
    <row r="116" spans="1:3">
      <c r="A116" t="s">
        <v>106</v>
      </c>
      <c r="B116">
        <v>2</v>
      </c>
      <c r="C116">
        <v>171761101394</v>
      </c>
    </row>
    <row r="117" spans="1:3">
      <c r="A117" t="s">
        <v>107</v>
      </c>
      <c r="B117">
        <v>2</v>
      </c>
      <c r="C117">
        <v>272296979508</v>
      </c>
    </row>
    <row r="118" spans="1:3">
      <c r="A118" t="s">
        <v>108</v>
      </c>
      <c r="B118">
        <v>2</v>
      </c>
      <c r="C118">
        <v>291935176131</v>
      </c>
    </row>
    <row r="119" spans="1:3">
      <c r="A119" t="s">
        <v>109</v>
      </c>
      <c r="B119">
        <v>6</v>
      </c>
      <c r="C119">
        <v>4066435120430</v>
      </c>
    </row>
    <row r="120" spans="1:3">
      <c r="A120" t="s">
        <v>110</v>
      </c>
      <c r="B120">
        <v>2</v>
      </c>
      <c r="C120">
        <v>323175358977</v>
      </c>
    </row>
    <row r="121" spans="1:3">
      <c r="A121" t="s">
        <v>111</v>
      </c>
      <c r="B121">
        <v>1</v>
      </c>
      <c r="C121">
        <v>2276935857.8600001</v>
      </c>
    </row>
    <row r="122" spans="1:3">
      <c r="A122" t="s">
        <v>112</v>
      </c>
      <c r="B122">
        <v>1</v>
      </c>
      <c r="C122">
        <v>442442947685</v>
      </c>
    </row>
    <row r="123" spans="1:3">
      <c r="A123" t="s">
        <v>247</v>
      </c>
      <c r="B123">
        <v>1</v>
      </c>
      <c r="C123">
        <v>97083667.457100004</v>
      </c>
    </row>
    <row r="124" spans="1:3">
      <c r="A124" t="s">
        <v>121</v>
      </c>
      <c r="B124">
        <v>1</v>
      </c>
      <c r="C124">
        <v>62771370182.599998</v>
      </c>
    </row>
    <row r="125" spans="1:3">
      <c r="A125" t="s">
        <v>122</v>
      </c>
      <c r="B125">
        <v>2</v>
      </c>
      <c r="C125">
        <v>164048230446</v>
      </c>
    </row>
    <row r="126" spans="1:3">
      <c r="A126" t="s">
        <v>123</v>
      </c>
      <c r="B126">
        <v>1</v>
      </c>
      <c r="C126">
        <v>550789871371</v>
      </c>
    </row>
    <row r="127" spans="1:3">
      <c r="A127" t="s">
        <v>164</v>
      </c>
      <c r="B127">
        <v>2</v>
      </c>
      <c r="C127">
        <v>213490135966</v>
      </c>
    </row>
    <row r="128" spans="1:3">
      <c r="A128" t="s">
        <v>127</v>
      </c>
      <c r="B128">
        <v>1</v>
      </c>
      <c r="C128">
        <v>11182189380.6</v>
      </c>
    </row>
    <row r="129" spans="1:3">
      <c r="A129" t="s">
        <v>128</v>
      </c>
      <c r="B129">
        <v>2</v>
      </c>
      <c r="C129">
        <v>28357162287.700001</v>
      </c>
    </row>
    <row r="130" spans="1:3">
      <c r="A130" t="s">
        <v>129</v>
      </c>
      <c r="B130">
        <v>1</v>
      </c>
      <c r="C130">
        <v>20185530895.400002</v>
      </c>
    </row>
    <row r="131" spans="1:3">
      <c r="A131" t="s">
        <v>237</v>
      </c>
      <c r="B131">
        <v>1</v>
      </c>
      <c r="C131">
        <v>1623628461.0899999</v>
      </c>
    </row>
    <row r="132" spans="1:3">
      <c r="A132" t="s">
        <v>130</v>
      </c>
      <c r="B132">
        <v>2</v>
      </c>
      <c r="C132">
        <v>251777682095</v>
      </c>
    </row>
    <row r="133" spans="1:3">
      <c r="A133" t="s">
        <v>131</v>
      </c>
      <c r="B133">
        <v>1</v>
      </c>
      <c r="C133">
        <v>364462474371</v>
      </c>
    </row>
    <row r="134" spans="1:3">
      <c r="A134" t="s">
        <v>125</v>
      </c>
      <c r="B134">
        <v>2</v>
      </c>
      <c r="C134">
        <v>1640983021540</v>
      </c>
    </row>
    <row r="135" spans="1:3">
      <c r="A135" t="s">
        <v>132</v>
      </c>
      <c r="B135">
        <v>1</v>
      </c>
      <c r="C135">
        <v>6829238125.5500002</v>
      </c>
    </row>
    <row r="136" spans="1:3">
      <c r="A136" t="s">
        <v>13</v>
      </c>
      <c r="B136">
        <v>1</v>
      </c>
      <c r="C136">
        <v>475717903409</v>
      </c>
    </row>
    <row r="137" spans="1:3">
      <c r="A137" t="s">
        <v>133</v>
      </c>
      <c r="B137">
        <v>2</v>
      </c>
      <c r="C137">
        <v>1196263679980</v>
      </c>
    </row>
    <row r="138" spans="1:3">
      <c r="A138" t="s">
        <v>187</v>
      </c>
      <c r="B138">
        <v>1</v>
      </c>
      <c r="C138">
        <v>452807290690</v>
      </c>
    </row>
    <row r="139" spans="1:3">
      <c r="A139" t="s">
        <v>134</v>
      </c>
      <c r="B139">
        <v>6</v>
      </c>
      <c r="C139">
        <v>510819176313</v>
      </c>
    </row>
    <row r="140" spans="1:3">
      <c r="A140" t="s">
        <v>135</v>
      </c>
      <c r="B140">
        <v>3</v>
      </c>
      <c r="C140">
        <v>920727128090</v>
      </c>
    </row>
    <row r="141" spans="1:3">
      <c r="A141" t="s">
        <v>136</v>
      </c>
      <c r="B141">
        <v>1</v>
      </c>
      <c r="C141">
        <v>52914937777.099998</v>
      </c>
    </row>
    <row r="142" spans="1:3">
      <c r="A142" t="s">
        <v>137</v>
      </c>
      <c r="B142">
        <v>1</v>
      </c>
      <c r="C142">
        <v>2001410344700</v>
      </c>
    </row>
    <row r="143" spans="1:3">
      <c r="A143" t="s">
        <v>138</v>
      </c>
      <c r="B143">
        <v>2</v>
      </c>
      <c r="C143">
        <v>47616384868.800003</v>
      </c>
    </row>
    <row r="144" spans="1:3">
      <c r="A144" t="s">
        <v>165</v>
      </c>
      <c r="B144">
        <v>1</v>
      </c>
      <c r="C144">
        <v>187730028275</v>
      </c>
    </row>
    <row r="145" spans="1:3">
      <c r="A145" t="s">
        <v>139</v>
      </c>
      <c r="B145">
        <v>1</v>
      </c>
      <c r="C145">
        <v>173191652945</v>
      </c>
    </row>
    <row r="146" spans="1:3">
      <c r="A146" t="s">
        <v>166</v>
      </c>
      <c r="B146">
        <v>2</v>
      </c>
      <c r="C146">
        <v>66740924520.300003</v>
      </c>
    </row>
    <row r="147" spans="1:3">
      <c r="A147" t="s">
        <v>248</v>
      </c>
      <c r="B147">
        <v>1</v>
      </c>
      <c r="C147">
        <v>27058046.861200001</v>
      </c>
    </row>
    <row r="148" spans="1:3">
      <c r="A148" t="s">
        <v>141</v>
      </c>
      <c r="B148">
        <v>4</v>
      </c>
      <c r="C148">
        <v>3186921609510</v>
      </c>
    </row>
    <row r="149" spans="1:3">
      <c r="A149" t="s">
        <v>142</v>
      </c>
      <c r="B149">
        <v>3</v>
      </c>
      <c r="C149">
        <v>3010629711280</v>
      </c>
    </row>
    <row r="150" spans="1:3">
      <c r="A150" t="s">
        <v>143</v>
      </c>
      <c r="B150">
        <v>1</v>
      </c>
      <c r="C150">
        <v>287641609.00199997</v>
      </c>
    </row>
    <row r="151" spans="1:3">
      <c r="A151" t="s">
        <v>144</v>
      </c>
      <c r="B151">
        <v>1</v>
      </c>
      <c r="C151">
        <v>6382650539.4300003</v>
      </c>
    </row>
    <row r="152" spans="1:3">
      <c r="A152" t="s">
        <v>145</v>
      </c>
      <c r="B152">
        <v>1</v>
      </c>
      <c r="C152">
        <v>7189621648.0100002</v>
      </c>
    </row>
    <row r="153" spans="1:3">
      <c r="A153" t="s">
        <v>146</v>
      </c>
      <c r="B153">
        <v>3</v>
      </c>
      <c r="C153">
        <v>280453737877</v>
      </c>
    </row>
    <row r="154" spans="1:3">
      <c r="A154" t="s">
        <v>147</v>
      </c>
      <c r="B154">
        <v>2</v>
      </c>
      <c r="C154">
        <v>566281285397</v>
      </c>
    </row>
    <row r="155" spans="1:3">
      <c r="A155" t="s">
        <v>148</v>
      </c>
      <c r="B155">
        <v>2</v>
      </c>
      <c r="C155">
        <v>497473238972</v>
      </c>
    </row>
    <row r="156" spans="1:3">
      <c r="A156" t="s">
        <v>149</v>
      </c>
      <c r="B156">
        <v>1</v>
      </c>
      <c r="C156">
        <v>562215381138</v>
      </c>
    </row>
    <row r="157" spans="1:3">
      <c r="A157" t="s">
        <v>150</v>
      </c>
      <c r="B157">
        <v>2</v>
      </c>
      <c r="C157">
        <v>309260558787</v>
      </c>
    </row>
    <row r="158" spans="1:3">
      <c r="A158" t="s">
        <v>167</v>
      </c>
      <c r="B158">
        <v>1</v>
      </c>
      <c r="C158">
        <v>13890636708.4</v>
      </c>
    </row>
    <row r="159" spans="1:3">
      <c r="A159" t="s">
        <v>62</v>
      </c>
      <c r="B159">
        <v>1</v>
      </c>
      <c r="C159">
        <v>64288620929.300003</v>
      </c>
    </row>
    <row r="160" spans="1:3">
      <c r="A160" t="s">
        <v>151</v>
      </c>
      <c r="B160">
        <v>2</v>
      </c>
      <c r="C160">
        <v>1175911484940</v>
      </c>
    </row>
    <row r="161" spans="1:3">
      <c r="A161" t="s">
        <v>152</v>
      </c>
      <c r="B161">
        <v>2</v>
      </c>
      <c r="C161">
        <v>4104491796460</v>
      </c>
    </row>
    <row r="162" spans="1:3">
      <c r="A162" t="s">
        <v>153</v>
      </c>
      <c r="B162">
        <v>2</v>
      </c>
      <c r="C162">
        <v>213809243462</v>
      </c>
    </row>
    <row r="163" spans="1:3">
      <c r="A163" t="s">
        <v>154</v>
      </c>
      <c r="B163">
        <v>1</v>
      </c>
      <c r="C163">
        <v>179049033223</v>
      </c>
    </row>
    <row r="164" spans="1:3">
      <c r="A164" t="s">
        <v>155</v>
      </c>
      <c r="B164">
        <v>1</v>
      </c>
      <c r="C164">
        <v>318144158061</v>
      </c>
    </row>
    <row r="165" spans="1:3">
      <c r="A165" t="s">
        <v>156</v>
      </c>
      <c r="B165">
        <v>1</v>
      </c>
      <c r="C165">
        <v>430746724582</v>
      </c>
    </row>
    <row r="166" spans="1:3">
      <c r="A166" t="s">
        <v>157</v>
      </c>
      <c r="B166">
        <v>2</v>
      </c>
      <c r="C166">
        <v>114393517185</v>
      </c>
    </row>
    <row r="167" spans="1:3">
      <c r="A167" t="s">
        <v>158</v>
      </c>
      <c r="B167">
        <v>2</v>
      </c>
      <c r="C167">
        <v>763573135293</v>
      </c>
    </row>
    <row r="168" spans="1:3">
      <c r="A168" t="s">
        <v>118</v>
      </c>
      <c r="B168">
        <v>5</v>
      </c>
      <c r="C168">
        <v>933625856809</v>
      </c>
    </row>
    <row r="169" spans="1:3">
      <c r="A169" t="s">
        <v>159</v>
      </c>
      <c r="B169">
        <v>1</v>
      </c>
      <c r="C169">
        <v>1826497378.79</v>
      </c>
    </row>
    <row r="170" spans="1:3">
      <c r="A170" t="s">
        <v>160</v>
      </c>
      <c r="B170">
        <v>3</v>
      </c>
      <c r="C170">
        <v>556486736051</v>
      </c>
    </row>
    <row r="171" spans="1:3">
      <c r="A171" t="s">
        <v>177</v>
      </c>
      <c r="B171">
        <v>2</v>
      </c>
      <c r="C171">
        <v>224384723324</v>
      </c>
    </row>
    <row r="172" spans="1:3">
      <c r="A172" t="s">
        <v>178</v>
      </c>
      <c r="B172">
        <v>2</v>
      </c>
      <c r="C172">
        <v>614806246527</v>
      </c>
    </row>
    <row r="173" spans="1:3">
      <c r="A173" t="s">
        <v>179</v>
      </c>
      <c r="B173">
        <v>1</v>
      </c>
      <c r="C173">
        <v>1120233980.8299999</v>
      </c>
    </row>
    <row r="174" spans="1:3">
      <c r="A174" t="s">
        <v>180</v>
      </c>
      <c r="B174">
        <v>1</v>
      </c>
      <c r="C174">
        <v>353720221049</v>
      </c>
    </row>
    <row r="175" spans="1:3">
      <c r="A175" t="s">
        <v>181</v>
      </c>
      <c r="B175">
        <v>2</v>
      </c>
      <c r="C175">
        <v>331267034172</v>
      </c>
    </row>
    <row r="176" spans="1:3">
      <c r="A176" t="s">
        <v>182</v>
      </c>
      <c r="B176">
        <v>7</v>
      </c>
      <c r="C176">
        <v>2403327262610</v>
      </c>
    </row>
    <row r="177" spans="1:3">
      <c r="A177" t="s">
        <v>249</v>
      </c>
      <c r="B177">
        <v>1</v>
      </c>
      <c r="C177">
        <v>3685148.1586000002</v>
      </c>
    </row>
    <row r="178" spans="1:3">
      <c r="A178" t="s">
        <v>250</v>
      </c>
      <c r="B178">
        <v>1</v>
      </c>
      <c r="C178">
        <v>641233.95750000002</v>
      </c>
    </row>
    <row r="179" spans="1:3">
      <c r="A179" t="s">
        <v>116</v>
      </c>
      <c r="B179">
        <v>2</v>
      </c>
      <c r="C179">
        <v>870788195223</v>
      </c>
    </row>
    <row r="180" spans="1:3">
      <c r="A180" t="s">
        <v>183</v>
      </c>
      <c r="B180">
        <v>4</v>
      </c>
      <c r="C180">
        <v>1971037960210</v>
      </c>
    </row>
    <row r="181" spans="1:3">
      <c r="A181" t="s">
        <v>126</v>
      </c>
      <c r="B181">
        <v>2</v>
      </c>
      <c r="C181">
        <v>745709223704</v>
      </c>
    </row>
    <row r="182" spans="1:3">
      <c r="A182" t="s">
        <v>184</v>
      </c>
      <c r="B182">
        <v>1</v>
      </c>
      <c r="C182">
        <v>842327516349</v>
      </c>
    </row>
    <row r="183" spans="1:3">
      <c r="A183" t="s">
        <v>185</v>
      </c>
      <c r="B183">
        <v>1</v>
      </c>
      <c r="C183">
        <v>29973449184.400002</v>
      </c>
    </row>
    <row r="184" spans="1:3">
      <c r="A184" t="s">
        <v>188</v>
      </c>
      <c r="B184">
        <v>1</v>
      </c>
      <c r="C184">
        <v>315476632426</v>
      </c>
    </row>
    <row r="185" spans="1:3">
      <c r="A185" t="s">
        <v>207</v>
      </c>
      <c r="B185">
        <v>1</v>
      </c>
      <c r="C185">
        <v>474896777788</v>
      </c>
    </row>
    <row r="186" spans="1:3">
      <c r="A186" t="s">
        <v>174</v>
      </c>
      <c r="B186">
        <v>3</v>
      </c>
      <c r="C186">
        <v>172954279984</v>
      </c>
    </row>
    <row r="187" spans="1:3">
      <c r="A187" t="s">
        <v>168</v>
      </c>
      <c r="B187">
        <v>2</v>
      </c>
      <c r="C187">
        <v>31485219437</v>
      </c>
    </row>
    <row r="188" spans="1:3">
      <c r="A188" t="s">
        <v>44</v>
      </c>
      <c r="B188">
        <v>1</v>
      </c>
      <c r="C188">
        <v>3689410762.9400001</v>
      </c>
    </row>
    <row r="189" spans="1:3">
      <c r="A189" t="s">
        <v>140</v>
      </c>
      <c r="B189">
        <v>1</v>
      </c>
      <c r="C189">
        <v>1278139705150</v>
      </c>
    </row>
    <row r="190" spans="1:3">
      <c r="A190" t="s">
        <v>49</v>
      </c>
      <c r="B190">
        <v>1</v>
      </c>
      <c r="C190">
        <v>33806092397.200001</v>
      </c>
    </row>
    <row r="191" spans="1:3">
      <c r="A191" t="s">
        <v>189</v>
      </c>
      <c r="B191">
        <v>1</v>
      </c>
      <c r="C191">
        <v>315360803151</v>
      </c>
    </row>
    <row r="192" spans="1:3">
      <c r="A192" t="s">
        <v>190</v>
      </c>
      <c r="B192">
        <v>1</v>
      </c>
      <c r="C192">
        <v>29604918712.599998</v>
      </c>
    </row>
    <row r="193" spans="1:3">
      <c r="A193" t="s">
        <v>191</v>
      </c>
      <c r="B193">
        <v>15</v>
      </c>
      <c r="C193">
        <v>7671948863460</v>
      </c>
    </row>
    <row r="194" spans="1:3">
      <c r="A194" t="s">
        <v>192</v>
      </c>
      <c r="B194">
        <v>1</v>
      </c>
      <c r="C194">
        <v>9487710573.1499996</v>
      </c>
    </row>
    <row r="195" spans="1:3">
      <c r="A195" t="s">
        <v>193</v>
      </c>
      <c r="B195">
        <v>2</v>
      </c>
      <c r="C195">
        <v>4179030371.0999999</v>
      </c>
    </row>
    <row r="196" spans="1:3">
      <c r="A196" t="s">
        <v>195</v>
      </c>
      <c r="B196">
        <v>2</v>
      </c>
      <c r="C196">
        <v>12413840840.4</v>
      </c>
    </row>
    <row r="197" spans="1:3">
      <c r="A197" t="s">
        <v>212</v>
      </c>
      <c r="B197">
        <v>1</v>
      </c>
      <c r="C197">
        <v>449214734640</v>
      </c>
    </row>
    <row r="198" spans="1:3">
      <c r="A198" t="s">
        <v>196</v>
      </c>
      <c r="B198">
        <v>1</v>
      </c>
      <c r="C198">
        <v>9501814150.6000004</v>
      </c>
    </row>
    <row r="199" spans="1:3">
      <c r="A199" t="s">
        <v>197</v>
      </c>
      <c r="B199">
        <v>1</v>
      </c>
      <c r="C199">
        <v>15412818473.9</v>
      </c>
    </row>
    <row r="200" spans="1:3">
      <c r="A200" t="s">
        <v>198</v>
      </c>
      <c r="B200">
        <v>1</v>
      </c>
      <c r="C200">
        <v>36243166338.300003</v>
      </c>
    </row>
    <row r="201" spans="1:3">
      <c r="A201" t="s">
        <v>199</v>
      </c>
      <c r="B201">
        <v>1</v>
      </c>
      <c r="C201">
        <v>130475808891</v>
      </c>
    </row>
    <row r="202" spans="1:3">
      <c r="A202" t="s">
        <v>115</v>
      </c>
      <c r="B202">
        <v>4</v>
      </c>
      <c r="C202">
        <v>165376557464</v>
      </c>
    </row>
    <row r="203" spans="1:3">
      <c r="A203" t="s">
        <v>200</v>
      </c>
      <c r="B203">
        <v>3</v>
      </c>
      <c r="C203">
        <v>224219042642</v>
      </c>
    </row>
    <row r="204" spans="1:3">
      <c r="A204" t="s">
        <v>117</v>
      </c>
      <c r="B204">
        <v>2</v>
      </c>
      <c r="C204">
        <v>222072171480</v>
      </c>
    </row>
    <row r="205" spans="1:3">
      <c r="A205" t="s">
        <v>169</v>
      </c>
      <c r="B205">
        <v>1</v>
      </c>
      <c r="C205">
        <v>73782723523.899994</v>
      </c>
    </row>
    <row r="206" spans="1:3">
      <c r="A206" t="s">
        <v>45</v>
      </c>
      <c r="B206">
        <v>1</v>
      </c>
      <c r="C206">
        <v>2838081879.5500002</v>
      </c>
    </row>
    <row r="207" spans="1:3">
      <c r="A207" t="s">
        <v>46</v>
      </c>
      <c r="B207">
        <v>1</v>
      </c>
      <c r="C207">
        <v>1552475844.1300001</v>
      </c>
    </row>
    <row r="208" spans="1:3">
      <c r="A208" t="s">
        <v>201</v>
      </c>
      <c r="B208">
        <v>1</v>
      </c>
      <c r="C208">
        <v>1341481622380</v>
      </c>
    </row>
    <row r="209" spans="1:3">
      <c r="A209" t="s">
        <v>202</v>
      </c>
      <c r="B209">
        <v>1</v>
      </c>
      <c r="C209">
        <v>160578587967</v>
      </c>
    </row>
    <row r="210" spans="1:3">
      <c r="A210" t="s">
        <v>203</v>
      </c>
      <c r="B210">
        <v>1</v>
      </c>
      <c r="C210">
        <v>714109372.27199996</v>
      </c>
    </row>
    <row r="211" spans="1:3">
      <c r="A211" t="s">
        <v>204</v>
      </c>
      <c r="B211">
        <v>1</v>
      </c>
      <c r="C211">
        <v>2175500775.9400001</v>
      </c>
    </row>
    <row r="212" spans="1:3">
      <c r="A212" t="s">
        <v>251</v>
      </c>
      <c r="B212">
        <v>1</v>
      </c>
      <c r="C212">
        <v>465986129.77200001</v>
      </c>
    </row>
    <row r="213" spans="1:3">
      <c r="A213" t="s">
        <v>252</v>
      </c>
      <c r="B213">
        <v>1</v>
      </c>
      <c r="C213">
        <v>214372087.65400001</v>
      </c>
    </row>
    <row r="214" spans="1:3">
      <c r="A214" t="s">
        <v>205</v>
      </c>
      <c r="B214">
        <v>3</v>
      </c>
      <c r="C214">
        <v>1605270128360</v>
      </c>
    </row>
    <row r="215" spans="1:3">
      <c r="A215" t="s">
        <v>208</v>
      </c>
      <c r="B215">
        <v>2</v>
      </c>
      <c r="C215">
        <v>1072712522230</v>
      </c>
    </row>
    <row r="216" spans="1:3">
      <c r="A216" t="s">
        <v>170</v>
      </c>
      <c r="B216">
        <v>2</v>
      </c>
      <c r="C216">
        <v>1237781154110</v>
      </c>
    </row>
    <row r="217" spans="1:3">
      <c r="A217" t="s">
        <v>114</v>
      </c>
      <c r="B217">
        <v>5</v>
      </c>
      <c r="C217">
        <v>430409261278</v>
      </c>
    </row>
    <row r="218" spans="1:3">
      <c r="A218" t="s">
        <v>210</v>
      </c>
      <c r="B218">
        <v>6</v>
      </c>
      <c r="C218">
        <v>561686551408</v>
      </c>
    </row>
    <row r="219" spans="1:3">
      <c r="A219" t="s">
        <v>211</v>
      </c>
      <c r="B219">
        <v>3</v>
      </c>
      <c r="C219">
        <v>533548896764</v>
      </c>
    </row>
    <row r="220" spans="1:3">
      <c r="A220" t="s">
        <v>175</v>
      </c>
      <c r="B220">
        <v>2</v>
      </c>
      <c r="C220">
        <v>82559682952.100006</v>
      </c>
    </row>
    <row r="221" spans="1:3">
      <c r="A221" t="s">
        <v>213</v>
      </c>
      <c r="B221">
        <v>1</v>
      </c>
      <c r="C221">
        <v>133312371585</v>
      </c>
    </row>
    <row r="222" spans="1:3">
      <c r="A222" t="s">
        <v>214</v>
      </c>
      <c r="B222">
        <v>4</v>
      </c>
      <c r="C222">
        <v>796758791555</v>
      </c>
    </row>
    <row r="223" spans="1:3">
      <c r="A223" t="s">
        <v>215</v>
      </c>
      <c r="B223">
        <v>4</v>
      </c>
      <c r="C223">
        <v>155776987358</v>
      </c>
    </row>
    <row r="224" spans="1:3">
      <c r="A224" t="s">
        <v>216</v>
      </c>
      <c r="B224">
        <v>1</v>
      </c>
      <c r="C224">
        <v>10270244491.799999</v>
      </c>
    </row>
    <row r="225" spans="1:3">
      <c r="A225" t="s">
        <v>217</v>
      </c>
      <c r="B225">
        <v>3</v>
      </c>
      <c r="C225">
        <v>355467644402</v>
      </c>
    </row>
    <row r="226" spans="1:3">
      <c r="A226" t="s">
        <v>218</v>
      </c>
      <c r="B226">
        <v>1</v>
      </c>
      <c r="C226">
        <v>241580102928</v>
      </c>
    </row>
    <row r="227" spans="1:3">
      <c r="A227" t="s">
        <v>219</v>
      </c>
      <c r="B227">
        <v>3</v>
      </c>
      <c r="C227">
        <v>298685387262</v>
      </c>
    </row>
    <row r="228" spans="1:3">
      <c r="A228" t="s">
        <v>220</v>
      </c>
      <c r="B228">
        <v>1</v>
      </c>
      <c r="C228">
        <v>15441805078.4</v>
      </c>
    </row>
    <row r="229" spans="1:3">
      <c r="A229" t="s">
        <v>221</v>
      </c>
      <c r="B229">
        <v>1</v>
      </c>
      <c r="C229">
        <v>320609002740</v>
      </c>
    </row>
    <row r="230" spans="1:3">
      <c r="A230" t="s">
        <v>222</v>
      </c>
      <c r="B230">
        <v>1</v>
      </c>
      <c r="C230">
        <v>666070717709</v>
      </c>
    </row>
    <row r="231" spans="1:3">
      <c r="A231" t="s">
        <v>25</v>
      </c>
      <c r="B231">
        <v>1</v>
      </c>
      <c r="C231">
        <v>472480840744</v>
      </c>
    </row>
    <row r="232" spans="1:3">
      <c r="A232" t="s">
        <v>223</v>
      </c>
      <c r="B232">
        <v>2</v>
      </c>
      <c r="C232">
        <v>76574299150.600006</v>
      </c>
    </row>
    <row r="233" spans="1:3">
      <c r="A233" t="s">
        <v>224</v>
      </c>
      <c r="B233">
        <v>1</v>
      </c>
      <c r="C233">
        <v>758167983173</v>
      </c>
    </row>
    <row r="234" spans="1:3">
      <c r="A234" t="s">
        <v>225</v>
      </c>
      <c r="B234">
        <v>3</v>
      </c>
      <c r="C234">
        <v>99748890421.899994</v>
      </c>
    </row>
    <row r="235" spans="1:3">
      <c r="A235" t="s">
        <v>226</v>
      </c>
      <c r="B235">
        <v>4</v>
      </c>
      <c r="C235">
        <v>262137388410</v>
      </c>
    </row>
    <row r="236" spans="1:3">
      <c r="A236" t="s">
        <v>227</v>
      </c>
      <c r="B236">
        <v>1</v>
      </c>
      <c r="C236">
        <v>91027490483.300003</v>
      </c>
    </row>
    <row r="237" spans="1:3">
      <c r="A237" t="s">
        <v>228</v>
      </c>
      <c r="B237">
        <v>1</v>
      </c>
      <c r="C237">
        <v>753130313302</v>
      </c>
    </row>
    <row r="238" spans="1:3">
      <c r="A238" t="s">
        <v>171</v>
      </c>
      <c r="B238">
        <v>2</v>
      </c>
      <c r="C238">
        <v>136250499937</v>
      </c>
    </row>
    <row r="239" spans="1:3">
      <c r="A239" t="s">
        <v>173</v>
      </c>
      <c r="B239">
        <v>3</v>
      </c>
      <c r="C239">
        <v>57838147196.800003</v>
      </c>
    </row>
    <row r="240" spans="1:3">
      <c r="A240" t="s">
        <v>119</v>
      </c>
      <c r="B240">
        <v>9</v>
      </c>
      <c r="C240">
        <v>739579535373</v>
      </c>
    </row>
    <row r="241" spans="1:3">
      <c r="A241" t="s">
        <v>120</v>
      </c>
      <c r="B241">
        <v>8</v>
      </c>
      <c r="C241">
        <v>2459417589990</v>
      </c>
    </row>
    <row r="242" spans="1:3">
      <c r="A242" t="s">
        <v>233</v>
      </c>
      <c r="B242">
        <v>2</v>
      </c>
      <c r="C242">
        <v>38287726193.800003</v>
      </c>
    </row>
    <row r="243" spans="1:3">
      <c r="A243" t="s">
        <v>113</v>
      </c>
      <c r="B243">
        <v>4</v>
      </c>
      <c r="C243">
        <v>184507769881</v>
      </c>
    </row>
    <row r="244" spans="1:3">
      <c r="A244" t="s">
        <v>231</v>
      </c>
      <c r="B244">
        <v>2</v>
      </c>
      <c r="C244">
        <v>623418752869</v>
      </c>
    </row>
    <row r="245" spans="1:3">
      <c r="A245" t="s">
        <v>176</v>
      </c>
      <c r="B245">
        <v>3</v>
      </c>
      <c r="C245">
        <v>473702914700</v>
      </c>
    </row>
    <row r="246" spans="1:3">
      <c r="A246" t="s">
        <v>232</v>
      </c>
      <c r="B246">
        <v>2</v>
      </c>
      <c r="C246">
        <v>750995536206</v>
      </c>
    </row>
    <row r="247" spans="1:3">
      <c r="A247" t="s">
        <v>234</v>
      </c>
      <c r="B247">
        <v>1</v>
      </c>
      <c r="C247">
        <v>407129407698</v>
      </c>
    </row>
    <row r="248" spans="1:3">
      <c r="A248" t="s">
        <v>235</v>
      </c>
      <c r="B248">
        <v>1</v>
      </c>
      <c r="C248">
        <v>262750795781</v>
      </c>
    </row>
    <row r="249" spans="1:3">
      <c r="A249" t="s">
        <v>172</v>
      </c>
      <c r="B249">
        <v>1</v>
      </c>
      <c r="C249">
        <v>284062638493</v>
      </c>
    </row>
    <row r="250" spans="1:3">
      <c r="A250" t="s">
        <v>236</v>
      </c>
      <c r="B250">
        <v>3</v>
      </c>
      <c r="C250">
        <v>527382654595</v>
      </c>
    </row>
    <row r="251" spans="1:3">
      <c r="B251">
        <f>SUM(B2:B250)</f>
        <v>568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C5DE3-C200-4B0F-92B1-574D7E500730}">
  <dimension ref="A2:D30"/>
  <sheetViews>
    <sheetView workbookViewId="0">
      <selection activeCell="B2" sqref="B2"/>
    </sheetView>
  </sheetViews>
  <sheetFormatPr baseColWidth="10" defaultRowHeight="15"/>
  <sheetData>
    <row r="2" spans="1:4">
      <c r="A2">
        <v>1</v>
      </c>
      <c r="B2" t="s">
        <v>270</v>
      </c>
      <c r="C2" t="s">
        <v>271</v>
      </c>
      <c r="D2" t="s">
        <v>653</v>
      </c>
    </row>
    <row r="3" spans="1:4">
      <c r="A3">
        <v>2</v>
      </c>
      <c r="B3" t="s">
        <v>20</v>
      </c>
      <c r="C3" t="s">
        <v>281</v>
      </c>
      <c r="D3" t="s">
        <v>653</v>
      </c>
    </row>
    <row r="4" spans="1:4">
      <c r="A4">
        <v>3</v>
      </c>
      <c r="B4" t="s">
        <v>29</v>
      </c>
      <c r="C4" t="s">
        <v>301</v>
      </c>
      <c r="D4" t="s">
        <v>653</v>
      </c>
    </row>
    <row r="5" spans="1:4">
      <c r="A5">
        <v>4</v>
      </c>
      <c r="B5" t="s">
        <v>52</v>
      </c>
      <c r="C5" t="s">
        <v>330</v>
      </c>
      <c r="D5" t="s">
        <v>653</v>
      </c>
    </row>
    <row r="6" spans="1:4">
      <c r="A6">
        <v>5</v>
      </c>
      <c r="B6" t="s">
        <v>56</v>
      </c>
      <c r="C6" t="s">
        <v>334</v>
      </c>
      <c r="D6" t="s">
        <v>653</v>
      </c>
    </row>
    <row r="7" spans="1:4">
      <c r="A7">
        <v>6</v>
      </c>
      <c r="B7" t="s">
        <v>335</v>
      </c>
      <c r="C7" t="s">
        <v>336</v>
      </c>
      <c r="D7" t="s">
        <v>653</v>
      </c>
    </row>
    <row r="8" spans="1:4">
      <c r="A8">
        <v>7</v>
      </c>
      <c r="B8" t="s">
        <v>57</v>
      </c>
      <c r="C8" t="s">
        <v>339</v>
      </c>
      <c r="D8" t="s">
        <v>653</v>
      </c>
    </row>
    <row r="9" spans="1:4">
      <c r="A9">
        <v>8</v>
      </c>
      <c r="B9" t="s">
        <v>70</v>
      </c>
      <c r="C9" t="s">
        <v>349</v>
      </c>
      <c r="D9" t="s">
        <v>653</v>
      </c>
    </row>
    <row r="10" spans="1:4">
      <c r="A10">
        <v>9</v>
      </c>
      <c r="B10" t="s">
        <v>73</v>
      </c>
      <c r="C10" t="s">
        <v>359</v>
      </c>
      <c r="D10" t="s">
        <v>653</v>
      </c>
    </row>
    <row r="11" spans="1:4">
      <c r="A11">
        <v>10</v>
      </c>
      <c r="B11" t="s">
        <v>75</v>
      </c>
      <c r="C11" t="s">
        <v>360</v>
      </c>
      <c r="D11" t="s">
        <v>653</v>
      </c>
    </row>
    <row r="12" spans="1:4">
      <c r="A12">
        <v>11</v>
      </c>
      <c r="B12" t="s">
        <v>80</v>
      </c>
      <c r="C12" t="s">
        <v>368</v>
      </c>
      <c r="D12" t="s">
        <v>653</v>
      </c>
    </row>
    <row r="13" spans="1:4">
      <c r="A13">
        <v>12</v>
      </c>
      <c r="B13" t="s">
        <v>82</v>
      </c>
      <c r="C13" t="s">
        <v>371</v>
      </c>
      <c r="D13" t="s">
        <v>653</v>
      </c>
    </row>
    <row r="14" spans="1:4">
      <c r="A14">
        <v>13</v>
      </c>
      <c r="B14" t="s">
        <v>389</v>
      </c>
      <c r="C14" t="s">
        <v>390</v>
      </c>
      <c r="D14" t="s">
        <v>653</v>
      </c>
    </row>
    <row r="15" spans="1:4">
      <c r="A15">
        <v>14</v>
      </c>
      <c r="B15" t="s">
        <v>103</v>
      </c>
      <c r="C15" t="s">
        <v>397</v>
      </c>
      <c r="D15" t="s">
        <v>653</v>
      </c>
    </row>
    <row r="16" spans="1:4">
      <c r="A16">
        <v>15</v>
      </c>
      <c r="B16" t="s">
        <v>654</v>
      </c>
      <c r="C16" t="s">
        <v>391</v>
      </c>
      <c r="D16" t="s">
        <v>653</v>
      </c>
    </row>
    <row r="17" spans="1:4">
      <c r="A17">
        <v>16</v>
      </c>
      <c r="B17" t="s">
        <v>105</v>
      </c>
      <c r="C17" t="s">
        <v>401</v>
      </c>
      <c r="D17" t="s">
        <v>653</v>
      </c>
    </row>
    <row r="18" spans="1:4">
      <c r="A18">
        <v>17</v>
      </c>
      <c r="B18" t="s">
        <v>128</v>
      </c>
      <c r="C18" t="s">
        <v>419</v>
      </c>
      <c r="D18" t="s">
        <v>653</v>
      </c>
    </row>
    <row r="19" spans="1:4">
      <c r="A19">
        <v>18</v>
      </c>
      <c r="B19" t="s">
        <v>132</v>
      </c>
      <c r="C19" t="s">
        <v>427</v>
      </c>
      <c r="D19" t="s">
        <v>653</v>
      </c>
    </row>
    <row r="20" spans="1:4">
      <c r="A20">
        <v>19</v>
      </c>
      <c r="B20" t="s">
        <v>428</v>
      </c>
      <c r="C20" t="s">
        <v>429</v>
      </c>
      <c r="D20" t="s">
        <v>653</v>
      </c>
    </row>
    <row r="21" spans="1:4">
      <c r="A21">
        <v>20</v>
      </c>
      <c r="B21" t="s">
        <v>136</v>
      </c>
      <c r="C21" t="s">
        <v>439</v>
      </c>
      <c r="D21" t="s">
        <v>653</v>
      </c>
    </row>
    <row r="22" spans="1:4">
      <c r="A22">
        <v>21</v>
      </c>
      <c r="B22" t="s">
        <v>118</v>
      </c>
      <c r="C22" t="s">
        <v>473</v>
      </c>
      <c r="D22" t="s">
        <v>653</v>
      </c>
    </row>
    <row r="23" spans="1:4">
      <c r="A23">
        <v>22</v>
      </c>
      <c r="B23" t="s">
        <v>185</v>
      </c>
      <c r="C23" t="s">
        <v>486</v>
      </c>
      <c r="D23" t="s">
        <v>653</v>
      </c>
    </row>
    <row r="24" spans="1:4">
      <c r="A24">
        <v>23</v>
      </c>
      <c r="B24" t="s">
        <v>188</v>
      </c>
      <c r="C24" t="s">
        <v>487</v>
      </c>
      <c r="D24" t="s">
        <v>653</v>
      </c>
    </row>
    <row r="25" spans="1:4">
      <c r="A25">
        <v>24</v>
      </c>
      <c r="B25" t="s">
        <v>190</v>
      </c>
      <c r="C25" t="s">
        <v>492</v>
      </c>
      <c r="D25" t="s">
        <v>653</v>
      </c>
    </row>
    <row r="26" spans="1:4">
      <c r="A26">
        <v>25</v>
      </c>
      <c r="B26" t="s">
        <v>522</v>
      </c>
      <c r="C26" t="s">
        <v>523</v>
      </c>
      <c r="D26" t="s">
        <v>653</v>
      </c>
    </row>
    <row r="27" spans="1:4">
      <c r="A27">
        <v>26</v>
      </c>
      <c r="B27" t="s">
        <v>252</v>
      </c>
      <c r="C27" t="s">
        <v>524</v>
      </c>
      <c r="D27" t="s">
        <v>653</v>
      </c>
    </row>
    <row r="28" spans="1:4">
      <c r="A28">
        <v>27</v>
      </c>
      <c r="B28" t="s">
        <v>210</v>
      </c>
      <c r="C28" t="s">
        <v>532</v>
      </c>
      <c r="D28" t="s">
        <v>653</v>
      </c>
    </row>
    <row r="29" spans="1:4">
      <c r="A29">
        <v>28</v>
      </c>
      <c r="B29" t="s">
        <v>215</v>
      </c>
      <c r="C29" t="s">
        <v>538</v>
      </c>
      <c r="D29" t="s">
        <v>653</v>
      </c>
    </row>
    <row r="30" spans="1:4">
      <c r="A30">
        <v>29</v>
      </c>
      <c r="B30" t="s">
        <v>655</v>
      </c>
      <c r="C30" t="s">
        <v>463</v>
      </c>
      <c r="D30" t="s">
        <v>653</v>
      </c>
    </row>
  </sheetData>
  <sortState ref="B2:D30">
    <sortCondition ref="B2:B30"/>
  </sortState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340DB-4B23-46BD-84FE-FAF88BD21821}">
  <dimension ref="A1:AL153"/>
  <sheetViews>
    <sheetView topLeftCell="E1" zoomScale="67" workbookViewId="0">
      <selection activeCell="T40" sqref="T40"/>
    </sheetView>
  </sheetViews>
  <sheetFormatPr baseColWidth="10" defaultRowHeight="15"/>
  <cols>
    <col min="4" max="4" width="12.7109375" bestFit="1" customWidth="1"/>
    <col min="5" max="7" width="12.7109375" customWidth="1"/>
    <col min="9" max="10" width="12" bestFit="1" customWidth="1"/>
    <col min="11" max="12" width="12" customWidth="1"/>
  </cols>
  <sheetData>
    <row r="1" spans="1:31">
      <c r="A1">
        <f>COUNTA(A6:A152)</f>
        <v>147</v>
      </c>
      <c r="C1">
        <f>COUNTIF(C6:C152,"EU")</f>
        <v>23</v>
      </c>
      <c r="D1">
        <f>COUNT(D6:D152)</f>
        <v>147</v>
      </c>
      <c r="E1">
        <f>D1-C1</f>
        <v>124</v>
      </c>
      <c r="G1">
        <v>-1.6263217186381771</v>
      </c>
      <c r="H1">
        <f>SUM(H5:H152)</f>
        <v>-1626.3217186381758</v>
      </c>
      <c r="J1">
        <f>SUM(J5:J152)</f>
        <v>-1721.8014835842632</v>
      </c>
      <c r="L1">
        <f>SUM(L6:L152)^0.5</f>
        <v>2.7236447458081043</v>
      </c>
      <c r="M1">
        <f>SUM(M6:M152)</f>
        <v>-946.31914653196225</v>
      </c>
      <c r="N1">
        <f>SUM(N6:N152)</f>
        <v>-948.57375182881924</v>
      </c>
      <c r="O1">
        <f>(L1^2+AO1^2)^0.5</f>
        <v>2.7236447458081043</v>
      </c>
    </row>
    <row r="2" spans="1:31">
      <c r="L2">
        <f>L1/10^3</f>
        <v>2.7236447458081044E-3</v>
      </c>
    </row>
    <row r="3" spans="1:31">
      <c r="A3" t="s">
        <v>595</v>
      </c>
      <c r="B3" t="s">
        <v>604</v>
      </c>
      <c r="C3" t="s">
        <v>653</v>
      </c>
      <c r="D3" t="s">
        <v>647</v>
      </c>
      <c r="F3" t="s">
        <v>648</v>
      </c>
      <c r="H3" t="s">
        <v>649</v>
      </c>
      <c r="J3" t="s">
        <v>650</v>
      </c>
      <c r="M3" t="s">
        <v>651</v>
      </c>
      <c r="N3" t="s">
        <v>652</v>
      </c>
      <c r="O3" t="s">
        <v>657</v>
      </c>
    </row>
    <row r="5" spans="1:31">
      <c r="A5" t="s">
        <v>597</v>
      </c>
      <c r="B5" t="s">
        <v>597</v>
      </c>
      <c r="C5" t="s">
        <v>597</v>
      </c>
      <c r="D5" t="s">
        <v>660</v>
      </c>
      <c r="E5" t="s">
        <v>657</v>
      </c>
      <c r="F5" t="s">
        <v>660</v>
      </c>
      <c r="G5" t="s">
        <v>657</v>
      </c>
      <c r="H5">
        <f>SUMIF(EEZ_carbon_flux_by_territory_bo!C$4:C$240,A5,EEZ_carbon_flux_by_territory_bo!G$4:G$240)/10^12</f>
        <v>13.0161915906631</v>
      </c>
      <c r="I5" t="s">
        <v>657</v>
      </c>
      <c r="J5">
        <f>SUMIF(EEZ_carbon_flux_by_territory_bo!C$4:C$240,A5,EEZ_carbon_flux_by_territory_bo!L$4:L$240)</f>
        <v>12.955183514276523</v>
      </c>
      <c r="K5" t="s">
        <v>657</v>
      </c>
      <c r="L5" t="s">
        <v>671</v>
      </c>
    </row>
    <row r="6" spans="1:31">
      <c r="A6" t="s">
        <v>410</v>
      </c>
      <c r="B6" t="str">
        <f>VLOOKUP(A6,EEZ_carbon_flux_by_territory_bo!$B$4:$O$240,2,FALSE)</f>
        <v>KIR</v>
      </c>
      <c r="C6" t="str">
        <f>VLOOKUP(A6,EEZ_carbon_flux_by_territory_bo!$C$4:$F$240,4,FALSE)</f>
        <v>NA</v>
      </c>
      <c r="D6">
        <f>SUMIF(EEZ_carbon_flux_by_territory_bo!B$4:B$240,A6,EEZ_carbon_flux_by_territory_bo!G$4:G$240)/10^12</f>
        <v>546.81106932529997</v>
      </c>
      <c r="E6">
        <f>SUMIF(EEZ_carbon_flux_by_territory_bo!B$4:B$240,A6,EEZ_carbon_flux_by_territory_bo!I$4:I$240)^0.5</f>
        <v>9.528842263209393E-2</v>
      </c>
      <c r="F6">
        <f>SUMIF(EEZ_carbon_flux_by_territory_bo!B$4:B$240,A6,EEZ_carbon_flux_by_territory_bo!L$4:L$240)</f>
        <v>546.81106932529997</v>
      </c>
      <c r="G6">
        <f>SUMIF(EEZ_carbon_flux_by_territory_bo!B$4:B$240,A6,EEZ_carbon_flux_by_territory_bo!N$4:N$240)^0.5</f>
        <v>9.528842263209393E-2</v>
      </c>
      <c r="H6">
        <f>SUMIF(EEZ_carbon_flux_by_territory_bo!C$4:C$240,A6,EEZ_carbon_flux_by_territory_bo!G$4:G$240)/10^12</f>
        <v>546.81106932529997</v>
      </c>
      <c r="I6">
        <f>SUMIF(EEZ_carbon_flux_by_territory_bo!C$4:C$240,A6,EEZ_carbon_flux_by_territory_bo!I$4:I$240)^0.5</f>
        <v>9.528842263209393E-2</v>
      </c>
      <c r="J6">
        <f>SUMIF(EEZ_carbon_flux_by_territory_bo!C$4:C$240,A6,EEZ_carbon_flux_by_territory_bo!L$4:L$240)</f>
        <v>546.81106932529997</v>
      </c>
      <c r="K6">
        <f>SUMIF(EEZ_carbon_flux_by_territory_bo!C$4:C$240,A6,EEZ_carbon_flux_by_territory_bo!N$4:N$240)^0.5</f>
        <v>9.528842263209393E-2</v>
      </c>
      <c r="L6">
        <f t="shared" ref="L6:L37" si="0">K6^2</f>
        <v>9.0798834877125513E-3</v>
      </c>
      <c r="M6">
        <f t="shared" ref="M6:M37" si="1">H6-D6</f>
        <v>0</v>
      </c>
      <c r="N6">
        <f t="shared" ref="N6:N37" si="2">J6-F6</f>
        <v>0</v>
      </c>
      <c r="O6">
        <f t="shared" ref="O6:O37" si="3">(L6-G6^2)^0.5</f>
        <v>0</v>
      </c>
      <c r="Q6" t="s">
        <v>410</v>
      </c>
      <c r="R6" t="s">
        <v>410</v>
      </c>
      <c r="S6" t="s">
        <v>597</v>
      </c>
      <c r="T6">
        <v>546.81106932529997</v>
      </c>
      <c r="U6">
        <v>9.528842263209393E-2</v>
      </c>
      <c r="V6">
        <v>546.81106932529997</v>
      </c>
      <c r="W6">
        <v>9.528842263209393E-2</v>
      </c>
      <c r="X6">
        <v>546.81106932529997</v>
      </c>
      <c r="Y6">
        <v>9.528842263209393E-2</v>
      </c>
      <c r="Z6">
        <v>546.81106932529997</v>
      </c>
      <c r="AA6">
        <v>9.528842263209393E-2</v>
      </c>
      <c r="AB6">
        <v>9.0798834877125513E-3</v>
      </c>
      <c r="AC6">
        <v>0</v>
      </c>
      <c r="AD6">
        <v>0</v>
      </c>
      <c r="AE6">
        <v>0</v>
      </c>
    </row>
    <row r="7" spans="1:31">
      <c r="A7" t="s">
        <v>296</v>
      </c>
      <c r="B7" t="str">
        <f>VLOOKUP(A7,EEZ_carbon_flux_by_territory_bo!$B$4:$O$240,2,FALSE)</f>
        <v>BRA</v>
      </c>
      <c r="C7" t="str">
        <f>VLOOKUP(A7,EEZ_carbon_flux_by_territory_bo!$C$4:$F$240,4,FALSE)</f>
        <v>NA</v>
      </c>
      <c r="D7">
        <f>SUMIF(EEZ_carbon_flux_by_territory_bo!B$4:B$240,A7,EEZ_carbon_flux_by_territory_bo!G$4:G$240)/10^12</f>
        <v>276.21166171200002</v>
      </c>
      <c r="E7">
        <f>SUMIF(EEZ_carbon_flux_by_territory_bo!B$4:B$240,A7,EEZ_carbon_flux_by_territory_bo!I$4:I$240)^0.5</f>
        <v>6.59839459904E-2</v>
      </c>
      <c r="F7">
        <f>SUMIF(EEZ_carbon_flux_by_territory_bo!B$4:B$240,A7,EEZ_carbon_flux_by_territory_bo!L$4:L$240)</f>
        <v>274.27764559985332</v>
      </c>
      <c r="G7">
        <f>SUMIF(EEZ_carbon_flux_by_territory_bo!B$4:B$240,A7,EEZ_carbon_flux_by_territory_bo!N$4:N$240)^0.5</f>
        <v>0.2528260768655643</v>
      </c>
      <c r="H7">
        <f>SUMIF(EEZ_carbon_flux_by_territory_bo!C$4:C$240,A7,EEZ_carbon_flux_by_territory_bo!G$4:G$240)/10^12</f>
        <v>276.21166171200002</v>
      </c>
      <c r="I7">
        <f>SUMIF(EEZ_carbon_flux_by_territory_bo!C$4:C$240,A7,EEZ_carbon_flux_by_territory_bo!I$4:I$240)^0.5</f>
        <v>6.59839459904E-2</v>
      </c>
      <c r="J7">
        <f>SUMIF(EEZ_carbon_flux_by_territory_bo!C$4:C$240,A7,EEZ_carbon_flux_by_territory_bo!L$4:L$240)</f>
        <v>274.27764559985332</v>
      </c>
      <c r="K7">
        <f>SUMIF(EEZ_carbon_flux_by_territory_bo!C$4:C$240,A7,EEZ_carbon_flux_by_territory_bo!N$4:N$240)^0.5</f>
        <v>0.2528260768655643</v>
      </c>
      <c r="L7">
        <f t="shared" si="0"/>
        <v>6.3921025143232224E-2</v>
      </c>
      <c r="M7">
        <f t="shared" si="1"/>
        <v>0</v>
      </c>
      <c r="N7">
        <f t="shared" si="2"/>
        <v>0</v>
      </c>
      <c r="O7">
        <f t="shared" si="3"/>
        <v>0</v>
      </c>
      <c r="Q7" t="s">
        <v>296</v>
      </c>
      <c r="R7" t="s">
        <v>296</v>
      </c>
      <c r="S7" t="s">
        <v>597</v>
      </c>
      <c r="T7">
        <v>276.21166171200002</v>
      </c>
      <c r="U7">
        <v>6.59839459904E-2</v>
      </c>
      <c r="V7">
        <v>274.27764559985332</v>
      </c>
      <c r="W7">
        <v>0.2528260768655643</v>
      </c>
      <c r="X7">
        <v>276.21166171200002</v>
      </c>
      <c r="Y7">
        <v>6.59839459904E-2</v>
      </c>
      <c r="Z7">
        <v>274.27764559985332</v>
      </c>
      <c r="AA7">
        <v>0.2528260768655643</v>
      </c>
      <c r="AB7">
        <v>6.3921025143232224E-2</v>
      </c>
      <c r="AC7">
        <v>0</v>
      </c>
      <c r="AD7">
        <v>0</v>
      </c>
      <c r="AE7">
        <v>0</v>
      </c>
    </row>
    <row r="8" spans="1:31">
      <c r="A8" t="s">
        <v>344</v>
      </c>
      <c r="B8" t="str">
        <f>VLOOKUP(A8,EEZ_carbon_flux_by_territory_bo!$B$4:$O$240,2,FALSE)</f>
        <v>ECU</v>
      </c>
      <c r="C8" t="str">
        <f>VLOOKUP(A8,EEZ_carbon_flux_by_territory_bo!$C$4:$F$240,4,FALSE)</f>
        <v>NA</v>
      </c>
      <c r="D8">
        <f>SUMIF(EEZ_carbon_flux_by_territory_bo!B$4:B$240,A8,EEZ_carbon_flux_by_territory_bo!G$4:G$240)/10^12</f>
        <v>23.238501406600001</v>
      </c>
      <c r="E8">
        <f>SUMIF(EEZ_carbon_flux_by_territory_bo!B$4:B$240,A8,EEZ_carbon_flux_by_territory_bo!I$4:I$240)^0.5</f>
        <v>4.5964645500100001E-2</v>
      </c>
      <c r="F8">
        <f>SUMIF(EEZ_carbon_flux_by_territory_bo!B$4:B$240,A8,EEZ_carbon_flux_by_territory_bo!L$4:L$240)</f>
        <v>22.995742108050333</v>
      </c>
      <c r="G8">
        <f>SUMIF(EEZ_carbon_flux_by_territory_bo!B$4:B$240,A8,EEZ_carbon_flux_by_territory_bo!N$4:N$240)^0.5</f>
        <v>5.5866841722884919E-2</v>
      </c>
      <c r="H8">
        <f>SUMIF(EEZ_carbon_flux_by_territory_bo!C$4:C$240,A8,EEZ_carbon_flux_by_territory_bo!G$4:G$240)/10^12</f>
        <v>158.70536182359999</v>
      </c>
      <c r="I8">
        <f>SUMIF(EEZ_carbon_flux_by_territory_bo!C$4:C$240,A8,EEZ_carbon_flux_by_territory_bo!I$4:I$240)^0.5</f>
        <v>9.8516137282283561E-2</v>
      </c>
      <c r="J8">
        <f>SUMIF(EEZ_carbon_flux_by_territory_bo!C$4:C$240,A8,EEZ_carbon_flux_by_territory_bo!L$4:L$240)</f>
        <v>158.46260252505033</v>
      </c>
      <c r="K8">
        <f>SUMIF(EEZ_carbon_flux_by_territory_bo!C$4:C$240,A8,EEZ_carbon_flux_by_territory_bo!N$4:N$240)^0.5</f>
        <v>0.10350741361449312</v>
      </c>
      <c r="L8">
        <f t="shared" si="0"/>
        <v>1.0713784673161754E-2</v>
      </c>
      <c r="M8">
        <f t="shared" si="1"/>
        <v>135.46686041699999</v>
      </c>
      <c r="N8">
        <f t="shared" si="2"/>
        <v>135.46686041699999</v>
      </c>
      <c r="O8">
        <f t="shared" si="3"/>
        <v>8.7135989516799989E-2</v>
      </c>
      <c r="Q8" t="s">
        <v>344</v>
      </c>
      <c r="R8" t="s">
        <v>344</v>
      </c>
      <c r="S8" t="s">
        <v>597</v>
      </c>
      <c r="T8">
        <v>23.238501406600001</v>
      </c>
      <c r="U8">
        <v>4.5964645500100001E-2</v>
      </c>
      <c r="V8">
        <v>22.995742108050333</v>
      </c>
      <c r="W8">
        <v>5.5866841722884919E-2</v>
      </c>
      <c r="X8">
        <v>158.70536182359999</v>
      </c>
      <c r="Y8">
        <v>9.8516137282283561E-2</v>
      </c>
      <c r="Z8">
        <v>158.46260252505033</v>
      </c>
      <c r="AA8">
        <v>0.10350741361449312</v>
      </c>
      <c r="AB8">
        <v>1.0713784673161754E-2</v>
      </c>
      <c r="AC8">
        <v>135.46686041699999</v>
      </c>
      <c r="AD8">
        <v>135.46686041699999</v>
      </c>
      <c r="AE8">
        <v>8.7135989516799989E-2</v>
      </c>
    </row>
    <row r="9" spans="1:31">
      <c r="A9" t="s">
        <v>517</v>
      </c>
      <c r="B9" t="str">
        <f>VLOOKUP(A9,EEZ_carbon_flux_by_territory_bo!$B$4:$O$240,2,FALSE)</f>
        <v>SYC</v>
      </c>
      <c r="C9" t="str">
        <f>VLOOKUP(A9,EEZ_carbon_flux_by_territory_bo!$C$4:$F$240,4,FALSE)</f>
        <v>NA</v>
      </c>
      <c r="D9">
        <f>SUMIF(EEZ_carbon_flux_by_territory_bo!B$4:B$240,A9,EEZ_carbon_flux_by_territory_bo!G$4:G$240)/10^12</f>
        <v>142.06608155999999</v>
      </c>
      <c r="E9">
        <f>SUMIF(EEZ_carbon_flux_by_territory_bo!B$4:B$240,A9,EEZ_carbon_flux_by_territory_bo!I$4:I$240)^0.5</f>
        <v>4.5703559953499999E-2</v>
      </c>
      <c r="F9">
        <f>SUMIF(EEZ_carbon_flux_by_territory_bo!B$4:B$240,A9,EEZ_carbon_flux_by_territory_bo!L$4:L$240)</f>
        <v>142.06417760477481</v>
      </c>
      <c r="G9">
        <f>SUMIF(EEZ_carbon_flux_by_territory_bo!B$4:B$240,A9,EEZ_carbon_flux_by_territory_bo!N$4:N$240)^0.5</f>
        <v>4.5704252880238258E-2</v>
      </c>
      <c r="H9">
        <f>SUMIF(EEZ_carbon_flux_by_territory_bo!C$4:C$240,A9,EEZ_carbon_flux_by_territory_bo!G$4:G$240)/10^12</f>
        <v>142.06608155999999</v>
      </c>
      <c r="I9">
        <f>SUMIF(EEZ_carbon_flux_by_territory_bo!C$4:C$240,A9,EEZ_carbon_flux_by_territory_bo!I$4:I$240)^0.5</f>
        <v>4.5703559953499999E-2</v>
      </c>
      <c r="J9">
        <f>SUMIF(EEZ_carbon_flux_by_territory_bo!C$4:C$240,A9,EEZ_carbon_flux_by_territory_bo!L$4:L$240)</f>
        <v>142.06417760477481</v>
      </c>
      <c r="K9">
        <f>SUMIF(EEZ_carbon_flux_by_territory_bo!C$4:C$240,A9,EEZ_carbon_flux_by_territory_bo!N$4:N$240)^0.5</f>
        <v>4.5704252880238258E-2</v>
      </c>
      <c r="L9">
        <f t="shared" si="0"/>
        <v>2.0888787313407672E-3</v>
      </c>
      <c r="M9">
        <f t="shared" si="1"/>
        <v>0</v>
      </c>
      <c r="N9">
        <f t="shared" si="2"/>
        <v>0</v>
      </c>
      <c r="O9">
        <f t="shared" si="3"/>
        <v>0</v>
      </c>
      <c r="Q9" t="s">
        <v>517</v>
      </c>
      <c r="R9" t="s">
        <v>517</v>
      </c>
      <c r="S9" t="s">
        <v>597</v>
      </c>
      <c r="T9">
        <v>142.06608155999999</v>
      </c>
      <c r="U9">
        <v>4.5703559953499999E-2</v>
      </c>
      <c r="V9">
        <v>142.06417760477481</v>
      </c>
      <c r="W9">
        <v>4.5704252880238258E-2</v>
      </c>
      <c r="X9">
        <v>142.06608155999999</v>
      </c>
      <c r="Y9">
        <v>4.5703559953499999E-2</v>
      </c>
      <c r="Z9">
        <v>142.06417760477481</v>
      </c>
      <c r="AA9">
        <v>4.5704252880238258E-2</v>
      </c>
      <c r="AB9">
        <v>2.0888787313407672E-3</v>
      </c>
      <c r="AC9">
        <v>0</v>
      </c>
      <c r="AD9">
        <v>0</v>
      </c>
      <c r="AE9">
        <v>0</v>
      </c>
    </row>
    <row r="10" spans="1:31">
      <c r="A10" t="s">
        <v>392</v>
      </c>
      <c r="B10" t="str">
        <f>VLOOKUP(A10,EEZ_carbon_flux_by_territory_bo!$B$4:$O$240,2,FALSE)</f>
        <v>IND</v>
      </c>
      <c r="C10" t="str">
        <f>VLOOKUP(A10,EEZ_carbon_flux_by_territory_bo!$C$4:$F$240,4,FALSE)</f>
        <v>NA</v>
      </c>
      <c r="D10">
        <f>SUMIF(EEZ_carbon_flux_by_territory_bo!B$4:B$240,A10,EEZ_carbon_flux_by_territory_bo!G$4:G$240)/10^12</f>
        <v>131.31240198</v>
      </c>
      <c r="E10">
        <f>SUMIF(EEZ_carbon_flux_by_territory_bo!B$4:B$240,A10,EEZ_carbon_flux_by_territory_bo!I$4:I$240)^0.5</f>
        <v>3.7164242138500003E-2</v>
      </c>
      <c r="F10">
        <f>SUMIF(EEZ_carbon_flux_by_territory_bo!B$4:B$240,A10,EEZ_carbon_flux_by_territory_bo!L$4:L$240)</f>
        <v>129.88339713219804</v>
      </c>
      <c r="G10">
        <f>SUMIF(EEZ_carbon_flux_by_territory_bo!B$4:B$240,A10,EEZ_carbon_flux_by_territory_bo!N$4:N$240)^0.5</f>
        <v>0.18871366573852452</v>
      </c>
      <c r="H10">
        <f>SUMIF(EEZ_carbon_flux_by_territory_bo!C$4:C$240,A10,EEZ_carbon_flux_by_territory_bo!G$4:G$240)/10^12</f>
        <v>137.06207799792</v>
      </c>
      <c r="I10">
        <f>SUMIF(EEZ_carbon_flux_by_territory_bo!C$4:C$240,A10,EEZ_carbon_flux_by_territory_bo!I$4:I$240)^0.5</f>
        <v>4.0594323218382071E-2</v>
      </c>
      <c r="J10">
        <f>SUMIF(EEZ_carbon_flux_by_territory_bo!C$4:C$240,A10,EEZ_carbon_flux_by_territory_bo!L$4:L$240)</f>
        <v>135.63307315011804</v>
      </c>
      <c r="K10">
        <f>SUMIF(EEZ_carbon_flux_by_territory_bo!C$4:C$240,A10,EEZ_carbon_flux_by_territory_bo!N$4:N$240)^0.5</f>
        <v>0.18941902180166853</v>
      </c>
      <c r="L10">
        <f t="shared" si="0"/>
        <v>3.5879565820300975E-2</v>
      </c>
      <c r="M10">
        <f t="shared" si="1"/>
        <v>5.7496760179199953</v>
      </c>
      <c r="N10">
        <f t="shared" si="2"/>
        <v>5.7496760179199953</v>
      </c>
      <c r="O10">
        <f t="shared" si="3"/>
        <v>1.633150892689984E-2</v>
      </c>
      <c r="Q10" t="s">
        <v>392</v>
      </c>
      <c r="R10" t="s">
        <v>392</v>
      </c>
      <c r="S10" t="s">
        <v>597</v>
      </c>
      <c r="T10">
        <v>131.31240198</v>
      </c>
      <c r="U10">
        <v>3.7164242138500003E-2</v>
      </c>
      <c r="V10">
        <v>129.88339713219804</v>
      </c>
      <c r="W10">
        <v>0.18871366573852452</v>
      </c>
      <c r="X10">
        <v>137.06207799792</v>
      </c>
      <c r="Y10">
        <v>4.0594323218382071E-2</v>
      </c>
      <c r="Z10">
        <v>135.63307315011804</v>
      </c>
      <c r="AA10">
        <v>0.18941902180166853</v>
      </c>
      <c r="AB10">
        <v>3.5879565820300975E-2</v>
      </c>
      <c r="AC10">
        <v>5.7496760179199953</v>
      </c>
      <c r="AD10">
        <v>5.7496760179199953</v>
      </c>
      <c r="AE10">
        <v>1.633150892689984E-2</v>
      </c>
    </row>
    <row r="11" spans="1:31">
      <c r="A11" t="s">
        <v>527</v>
      </c>
      <c r="B11" t="str">
        <f>VLOOKUP(A11,EEZ_carbon_flux_by_territory_bo!$B$4:$O$240,2,FALSE)</f>
        <v>SOM</v>
      </c>
      <c r="C11" t="str">
        <f>VLOOKUP(A11,EEZ_carbon_flux_by_territory_bo!$C$4:$F$240,4,FALSE)</f>
        <v>NA</v>
      </c>
      <c r="D11">
        <f>SUMIF(EEZ_carbon_flux_by_territory_bo!B$4:B$240,A11,EEZ_carbon_flux_by_territory_bo!G$4:G$240)/10^12</f>
        <v>113.567144341</v>
      </c>
      <c r="E11">
        <f>SUMIF(EEZ_carbon_flux_by_territory_bo!B$4:B$240,A11,EEZ_carbon_flux_by_territory_bo!I$4:I$240)^0.5</f>
        <v>9.8485430612899993E-2</v>
      </c>
      <c r="F11">
        <f>SUMIF(EEZ_carbon_flux_by_territory_bo!B$4:B$240,A11,EEZ_carbon_flux_by_territory_bo!L$4:L$240)</f>
        <v>113.5634317940516</v>
      </c>
      <c r="G11">
        <f>SUMIF(EEZ_carbon_flux_by_territory_bo!B$4:B$240,A11,EEZ_carbon_flux_by_territory_bo!N$4:N$240)^0.5</f>
        <v>9.8486653246719499E-2</v>
      </c>
      <c r="H11">
        <f>SUMIF(EEZ_carbon_flux_by_territory_bo!C$4:C$240,A11,EEZ_carbon_flux_by_territory_bo!G$4:G$240)/10^12</f>
        <v>113.567144341</v>
      </c>
      <c r="I11">
        <f>SUMIF(EEZ_carbon_flux_by_territory_bo!C$4:C$240,A11,EEZ_carbon_flux_by_territory_bo!I$4:I$240)^0.5</f>
        <v>9.8485430612899993E-2</v>
      </c>
      <c r="J11">
        <f>SUMIF(EEZ_carbon_flux_by_territory_bo!C$4:C$240,A11,EEZ_carbon_flux_by_territory_bo!L$4:L$240)</f>
        <v>113.5634317940516</v>
      </c>
      <c r="K11">
        <f>SUMIF(EEZ_carbon_flux_by_territory_bo!C$4:C$240,A11,EEZ_carbon_flux_by_territory_bo!N$4:N$240)^0.5</f>
        <v>9.8486653246719499E-2</v>
      </c>
      <c r="L11">
        <f t="shared" si="0"/>
        <v>9.699620867739565E-3</v>
      </c>
      <c r="M11">
        <f t="shared" si="1"/>
        <v>0</v>
      </c>
      <c r="N11">
        <f t="shared" si="2"/>
        <v>0</v>
      </c>
      <c r="O11">
        <f t="shared" si="3"/>
        <v>0</v>
      </c>
      <c r="Q11" t="s">
        <v>527</v>
      </c>
      <c r="R11" t="s">
        <v>527</v>
      </c>
      <c r="S11" t="s">
        <v>597</v>
      </c>
      <c r="T11">
        <v>113.567144341</v>
      </c>
      <c r="U11">
        <v>9.8485430612899993E-2</v>
      </c>
      <c r="V11">
        <v>113.5634317940516</v>
      </c>
      <c r="W11">
        <v>9.8486653246719499E-2</v>
      </c>
      <c r="X11">
        <v>113.567144341</v>
      </c>
      <c r="Y11">
        <v>9.8485430612899993E-2</v>
      </c>
      <c r="Z11">
        <v>113.5634317940516</v>
      </c>
      <c r="AA11">
        <v>9.8486653246719499E-2</v>
      </c>
      <c r="AB11">
        <v>9.699620867739565E-3</v>
      </c>
      <c r="AC11">
        <v>0</v>
      </c>
      <c r="AD11">
        <v>0</v>
      </c>
      <c r="AE11">
        <v>0</v>
      </c>
    </row>
    <row r="12" spans="1:31">
      <c r="A12" t="s">
        <v>588</v>
      </c>
      <c r="B12" t="str">
        <f>VLOOKUP(A12,EEZ_carbon_flux_by_territory_bo!$B$4:$O$240,2,FALSE)</f>
        <v>YEM</v>
      </c>
      <c r="C12" t="str">
        <f>VLOOKUP(A12,EEZ_carbon_flux_by_territory_bo!$C$4:$F$240,4,FALSE)</f>
        <v>NA</v>
      </c>
      <c r="D12">
        <f>SUMIF(EEZ_carbon_flux_by_territory_bo!B$4:B$240,A12,EEZ_carbon_flux_by_territory_bo!G$4:G$240)/10^12</f>
        <v>113.467853428</v>
      </c>
      <c r="E12">
        <f>SUMIF(EEZ_carbon_flux_by_territory_bo!B$4:B$240,A12,EEZ_carbon_flux_by_territory_bo!I$4:I$240)^0.5</f>
        <v>0.12856101998200001</v>
      </c>
      <c r="F12">
        <f>SUMIF(EEZ_carbon_flux_by_territory_bo!B$4:B$240,A12,EEZ_carbon_flux_by_territory_bo!L$4:L$240)</f>
        <v>112.50055664908507</v>
      </c>
      <c r="G12">
        <f>SUMIF(EEZ_carbon_flux_by_territory_bo!B$4:B$240,A12,EEZ_carbon_flux_by_territory_bo!N$4:N$240)^0.5</f>
        <v>0.24490344990796226</v>
      </c>
      <c r="H12">
        <f>SUMIF(EEZ_carbon_flux_by_territory_bo!C$4:C$240,A12,EEZ_carbon_flux_by_territory_bo!G$4:G$240)/10^12</f>
        <v>113.467853428</v>
      </c>
      <c r="I12">
        <f>SUMIF(EEZ_carbon_flux_by_territory_bo!C$4:C$240,A12,EEZ_carbon_flux_by_territory_bo!I$4:I$240)^0.5</f>
        <v>0.12856101998200001</v>
      </c>
      <c r="J12">
        <f>SUMIF(EEZ_carbon_flux_by_territory_bo!C$4:C$240,A12,EEZ_carbon_flux_by_territory_bo!L$4:L$240)</f>
        <v>112.50055664908507</v>
      </c>
      <c r="K12">
        <f>SUMIF(EEZ_carbon_flux_by_territory_bo!C$4:C$240,A12,EEZ_carbon_flux_by_territory_bo!N$4:N$240)^0.5</f>
        <v>0.24490344990796226</v>
      </c>
      <c r="L12">
        <f t="shared" si="0"/>
        <v>5.9977699776821776E-2</v>
      </c>
      <c r="M12">
        <f t="shared" si="1"/>
        <v>0</v>
      </c>
      <c r="N12">
        <f t="shared" si="2"/>
        <v>0</v>
      </c>
      <c r="O12">
        <f t="shared" si="3"/>
        <v>0</v>
      </c>
      <c r="Q12" t="s">
        <v>588</v>
      </c>
      <c r="R12" t="s">
        <v>588</v>
      </c>
      <c r="S12" t="s">
        <v>597</v>
      </c>
      <c r="T12">
        <v>113.467853428</v>
      </c>
      <c r="U12">
        <v>0.12856101998200001</v>
      </c>
      <c r="V12">
        <v>112.50055664908507</v>
      </c>
      <c r="W12">
        <v>0.24490344990796226</v>
      </c>
      <c r="X12">
        <v>113.467853428</v>
      </c>
      <c r="Y12">
        <v>0.12856101998200001</v>
      </c>
      <c r="Z12">
        <v>112.50055664908507</v>
      </c>
      <c r="AA12">
        <v>0.24490344990796226</v>
      </c>
      <c r="AB12">
        <v>5.9977699776821776E-2</v>
      </c>
      <c r="AC12">
        <v>0</v>
      </c>
      <c r="AD12">
        <v>0</v>
      </c>
      <c r="AE12">
        <v>0</v>
      </c>
    </row>
    <row r="13" spans="1:31">
      <c r="A13" t="s">
        <v>482</v>
      </c>
      <c r="B13" t="str">
        <f>VLOOKUP(A13,EEZ_carbon_flux_by_territory_bo!$B$4:$O$240,2,FALSE)</f>
        <v>PER</v>
      </c>
      <c r="C13" t="str">
        <f>VLOOKUP(A13,EEZ_carbon_flux_by_territory_bo!$C$4:$F$240,4,FALSE)</f>
        <v>NA</v>
      </c>
      <c r="D13">
        <f>SUMIF(EEZ_carbon_flux_by_territory_bo!B$4:B$240,A13,EEZ_carbon_flux_by_territory_bo!G$4:G$240)/10^12</f>
        <v>95.326619429000004</v>
      </c>
      <c r="E13">
        <f>SUMIF(EEZ_carbon_flux_by_territory_bo!B$4:B$240,A13,EEZ_carbon_flux_by_territory_bo!I$4:I$240)^0.5</f>
        <v>0.10067392744799999</v>
      </c>
      <c r="F13">
        <f>SUMIF(EEZ_carbon_flux_by_territory_bo!B$4:B$240,A13,EEZ_carbon_flux_by_territory_bo!L$4:L$240)</f>
        <v>95.245989298665705</v>
      </c>
      <c r="G13">
        <f>SUMIF(EEZ_carbon_flux_by_territory_bo!B$4:B$240,A13,EEZ_carbon_flux_by_territory_bo!N$4:N$240)^0.5</f>
        <v>0.10093110841965283</v>
      </c>
      <c r="H13">
        <f>SUMIF(EEZ_carbon_flux_by_territory_bo!C$4:C$240,A13,EEZ_carbon_flux_by_territory_bo!G$4:G$240)/10^12</f>
        <v>95.326619429000004</v>
      </c>
      <c r="I13">
        <f>SUMIF(EEZ_carbon_flux_by_territory_bo!C$4:C$240,A13,EEZ_carbon_flux_by_territory_bo!I$4:I$240)^0.5</f>
        <v>0.10067392744799999</v>
      </c>
      <c r="J13">
        <f>SUMIF(EEZ_carbon_flux_by_territory_bo!C$4:C$240,A13,EEZ_carbon_flux_by_territory_bo!L$4:L$240)</f>
        <v>95.245989298665705</v>
      </c>
      <c r="K13">
        <f>SUMIF(EEZ_carbon_flux_by_territory_bo!C$4:C$240,A13,EEZ_carbon_flux_by_territory_bo!N$4:N$240)^0.5</f>
        <v>0.10093110841965283</v>
      </c>
      <c r="L13">
        <f t="shared" si="0"/>
        <v>1.0187088646819715E-2</v>
      </c>
      <c r="M13">
        <f t="shared" si="1"/>
        <v>0</v>
      </c>
      <c r="N13">
        <f t="shared" si="2"/>
        <v>0</v>
      </c>
      <c r="O13">
        <f t="shared" si="3"/>
        <v>0</v>
      </c>
      <c r="Q13" t="s">
        <v>482</v>
      </c>
      <c r="R13" t="s">
        <v>482</v>
      </c>
      <c r="S13" t="s">
        <v>597</v>
      </c>
      <c r="T13">
        <v>95.326619429000004</v>
      </c>
      <c r="U13">
        <v>0.10067392744799999</v>
      </c>
      <c r="V13">
        <v>95.245989298665705</v>
      </c>
      <c r="W13">
        <v>0.10093110841965283</v>
      </c>
      <c r="X13">
        <v>95.326619429000004</v>
      </c>
      <c r="Y13">
        <v>0.10067392744799999</v>
      </c>
      <c r="Z13">
        <v>95.245989298665705</v>
      </c>
      <c r="AA13">
        <v>0.10093110841965283</v>
      </c>
      <c r="AB13">
        <v>1.0187088646819715E-2</v>
      </c>
      <c r="AC13">
        <v>0</v>
      </c>
      <c r="AD13">
        <v>0</v>
      </c>
      <c r="AE13">
        <v>0</v>
      </c>
    </row>
    <row r="14" spans="1:31">
      <c r="A14" t="s">
        <v>393</v>
      </c>
      <c r="B14" t="str">
        <f>VLOOKUP(A14,EEZ_carbon_flux_by_territory_bo!$B$4:$O$240,2,FALSE)</f>
        <v>IDN</v>
      </c>
      <c r="C14" t="str">
        <f>VLOOKUP(A14,EEZ_carbon_flux_by_territory_bo!$C$4:$F$240,4,FALSE)</f>
        <v>NA</v>
      </c>
      <c r="D14">
        <f>SUMIF(EEZ_carbon_flux_by_territory_bo!B$4:B$240,A14,EEZ_carbon_flux_by_territory_bo!G$4:G$240)/10^12</f>
        <v>102.822010319</v>
      </c>
      <c r="E14">
        <f>SUMIF(EEZ_carbon_flux_by_territory_bo!B$4:B$240,A14,EEZ_carbon_flux_by_territory_bo!I$4:I$240)^0.5</f>
        <v>1.9714262745200002E-2</v>
      </c>
      <c r="F14">
        <f>SUMIF(EEZ_carbon_flux_by_territory_bo!B$4:B$240,A14,EEZ_carbon_flux_by_territory_bo!L$4:L$240)</f>
        <v>94.993539364329607</v>
      </c>
      <c r="G14">
        <f>SUMIF(EEZ_carbon_flux_by_territory_bo!B$4:B$240,A14,EEZ_carbon_flux_by_territory_bo!N$4:N$240)^0.5</f>
        <v>0.91719138329315764</v>
      </c>
      <c r="H14">
        <f>SUMIF(EEZ_carbon_flux_by_territory_bo!C$4:C$240,A14,EEZ_carbon_flux_by_territory_bo!G$4:G$240)/10^12</f>
        <v>102.822010319</v>
      </c>
      <c r="I14">
        <f>SUMIF(EEZ_carbon_flux_by_territory_bo!C$4:C$240,A14,EEZ_carbon_flux_by_territory_bo!I$4:I$240)^0.5</f>
        <v>1.9714262745200002E-2</v>
      </c>
      <c r="J14">
        <f>SUMIF(EEZ_carbon_flux_by_territory_bo!C$4:C$240,A14,EEZ_carbon_flux_by_territory_bo!L$4:L$240)</f>
        <v>94.993539364329607</v>
      </c>
      <c r="K14">
        <f>SUMIF(EEZ_carbon_flux_by_territory_bo!C$4:C$240,A14,EEZ_carbon_flux_by_territory_bo!N$4:N$240)^0.5</f>
        <v>0.91719138329315764</v>
      </c>
      <c r="L14">
        <f t="shared" si="0"/>
        <v>0.841240033587216</v>
      </c>
      <c r="M14">
        <f t="shared" si="1"/>
        <v>0</v>
      </c>
      <c r="N14">
        <f t="shared" si="2"/>
        <v>0</v>
      </c>
      <c r="O14">
        <f t="shared" si="3"/>
        <v>0</v>
      </c>
      <c r="Q14" t="s">
        <v>393</v>
      </c>
      <c r="R14" t="s">
        <v>393</v>
      </c>
      <c r="S14" t="s">
        <v>597</v>
      </c>
      <c r="T14">
        <v>102.822010319</v>
      </c>
      <c r="U14">
        <v>1.9714262745200002E-2</v>
      </c>
      <c r="V14">
        <v>94.993539364329607</v>
      </c>
      <c r="W14">
        <v>0.91719138329315764</v>
      </c>
      <c r="X14">
        <v>102.822010319</v>
      </c>
      <c r="Y14">
        <v>1.9714262745200002E-2</v>
      </c>
      <c r="Z14">
        <v>94.993539364329607</v>
      </c>
      <c r="AA14">
        <v>0.91719138329315764</v>
      </c>
      <c r="AB14">
        <v>0.841240033587216</v>
      </c>
      <c r="AC14">
        <v>0</v>
      </c>
      <c r="AD14">
        <v>0</v>
      </c>
      <c r="AE14">
        <v>0</v>
      </c>
    </row>
    <row r="15" spans="1:31">
      <c r="A15" t="s">
        <v>446</v>
      </c>
      <c r="B15" t="str">
        <f>VLOOKUP(A15,EEZ_carbon_flux_by_territory_bo!$B$4:$O$240,2,FALSE)</f>
        <v>MEX</v>
      </c>
      <c r="C15" t="str">
        <f>VLOOKUP(A15,EEZ_carbon_flux_by_territory_bo!$C$4:$F$240,4,FALSE)</f>
        <v>NA</v>
      </c>
      <c r="D15">
        <f>SUMIF(EEZ_carbon_flux_by_territory_bo!B$4:B$240,A15,EEZ_carbon_flux_by_territory_bo!G$4:G$240)/10^12</f>
        <v>77.110797118899995</v>
      </c>
      <c r="E15">
        <f>SUMIF(EEZ_carbon_flux_by_territory_bo!B$4:B$240,A15,EEZ_carbon_flux_by_territory_bo!I$4:I$240)^0.5</f>
        <v>2.4270146579599999E-2</v>
      </c>
      <c r="F15">
        <f>SUMIF(EEZ_carbon_flux_by_territory_bo!B$4:B$240,A15,EEZ_carbon_flux_by_territory_bo!L$4:L$240)</f>
        <v>73.377814675263949</v>
      </c>
      <c r="G15">
        <f>SUMIF(EEZ_carbon_flux_by_territory_bo!B$4:B$240,A15,EEZ_carbon_flux_by_territory_bo!N$4:N$240)^0.5</f>
        <v>0.41552620863652961</v>
      </c>
      <c r="H15">
        <f>SUMIF(EEZ_carbon_flux_by_territory_bo!C$4:C$240,A15,EEZ_carbon_flux_by_territory_bo!G$4:G$240)/10^12</f>
        <v>77.110797118899995</v>
      </c>
      <c r="I15">
        <f>SUMIF(EEZ_carbon_flux_by_territory_bo!C$4:C$240,A15,EEZ_carbon_flux_by_territory_bo!I$4:I$240)^0.5</f>
        <v>2.4270146579599999E-2</v>
      </c>
      <c r="J15">
        <f>SUMIF(EEZ_carbon_flux_by_territory_bo!C$4:C$240,A15,EEZ_carbon_flux_by_territory_bo!L$4:L$240)</f>
        <v>73.377814675263949</v>
      </c>
      <c r="K15">
        <f>SUMIF(EEZ_carbon_flux_by_territory_bo!C$4:C$240,A15,EEZ_carbon_flux_by_territory_bo!N$4:N$240)^0.5</f>
        <v>0.41552620863652961</v>
      </c>
      <c r="L15">
        <f t="shared" si="0"/>
        <v>0.17266203006384873</v>
      </c>
      <c r="M15">
        <f t="shared" si="1"/>
        <v>0</v>
      </c>
      <c r="N15">
        <f t="shared" si="2"/>
        <v>0</v>
      </c>
      <c r="O15">
        <f t="shared" si="3"/>
        <v>0</v>
      </c>
      <c r="Q15" t="s">
        <v>446</v>
      </c>
      <c r="R15" t="s">
        <v>446</v>
      </c>
      <c r="S15" t="s">
        <v>597</v>
      </c>
      <c r="T15">
        <v>77.110797118899995</v>
      </c>
      <c r="U15" s="12">
        <v>2.4270146579599999E-2</v>
      </c>
      <c r="V15">
        <v>73.377814675263949</v>
      </c>
      <c r="W15">
        <v>0.41552620863652961</v>
      </c>
      <c r="X15">
        <v>77.110797118899995</v>
      </c>
      <c r="Y15" s="11">
        <v>2.4270146579599999E-2</v>
      </c>
      <c r="Z15">
        <v>73.377814675263949</v>
      </c>
      <c r="AA15" s="13">
        <v>0.41552620863652961</v>
      </c>
      <c r="AB15">
        <v>0.17266203006384873</v>
      </c>
      <c r="AC15">
        <v>0</v>
      </c>
      <c r="AD15">
        <v>0</v>
      </c>
      <c r="AE15">
        <v>0</v>
      </c>
    </row>
    <row r="16" spans="1:31">
      <c r="A16" t="s">
        <v>474</v>
      </c>
      <c r="B16" t="str">
        <f>VLOOKUP(A16,EEZ_carbon_flux_by_territory_bo!$B$4:$O$240,2,FALSE)</f>
        <v>OMN</v>
      </c>
      <c r="C16" t="str">
        <f>VLOOKUP(A16,EEZ_carbon_flux_by_territory_bo!$C$4:$F$240,4,FALSE)</f>
        <v>NA</v>
      </c>
      <c r="D16">
        <f>SUMIF(EEZ_carbon_flux_by_territory_bo!B$4:B$240,A16,EEZ_carbon_flux_by_territory_bo!G$4:G$240)/10^12</f>
        <v>68.369288723599993</v>
      </c>
      <c r="E16">
        <f>SUMIF(EEZ_carbon_flux_by_territory_bo!B$4:B$240,A16,EEZ_carbon_flux_by_territory_bo!I$4:I$240)^0.5</f>
        <v>6.21429838315E-2</v>
      </c>
      <c r="F16">
        <f>SUMIF(EEZ_carbon_flux_by_territory_bo!B$4:B$240,A16,EEZ_carbon_flux_by_territory_bo!L$4:L$240)</f>
        <v>68.368890269411011</v>
      </c>
      <c r="G16">
        <f>SUMIF(EEZ_carbon_flux_by_territory_bo!B$4:B$240,A16,EEZ_carbon_flux_by_territory_bo!N$4:N$240)^0.5</f>
        <v>6.2143006151376814E-2</v>
      </c>
      <c r="H16">
        <f>SUMIF(EEZ_carbon_flux_by_territory_bo!C$4:C$240,A16,EEZ_carbon_flux_by_territory_bo!G$4:G$240)/10^12</f>
        <v>68.369288723599993</v>
      </c>
      <c r="I16">
        <f>SUMIF(EEZ_carbon_flux_by_territory_bo!C$4:C$240,A16,EEZ_carbon_flux_by_territory_bo!I$4:I$240)^0.5</f>
        <v>6.21429838315E-2</v>
      </c>
      <c r="J16">
        <f>SUMIF(EEZ_carbon_flux_by_territory_bo!C$4:C$240,A16,EEZ_carbon_flux_by_territory_bo!L$4:L$240)</f>
        <v>68.368890269411011</v>
      </c>
      <c r="K16">
        <f>SUMIF(EEZ_carbon_flux_by_territory_bo!C$4:C$240,A16,EEZ_carbon_flux_by_territory_bo!N$4:N$240)^0.5</f>
        <v>6.2143006151376814E-2</v>
      </c>
      <c r="L16">
        <f t="shared" si="0"/>
        <v>3.8617532135300568E-3</v>
      </c>
      <c r="M16">
        <f t="shared" si="1"/>
        <v>0</v>
      </c>
      <c r="N16">
        <f t="shared" si="2"/>
        <v>0</v>
      </c>
      <c r="O16">
        <f t="shared" si="3"/>
        <v>0</v>
      </c>
      <c r="Q16" t="s">
        <v>568</v>
      </c>
      <c r="R16" t="s">
        <v>568</v>
      </c>
      <c r="S16" t="s">
        <v>597</v>
      </c>
      <c r="T16">
        <v>-11.818357556300001</v>
      </c>
      <c r="U16" s="12">
        <v>6.0246058558199997E-3</v>
      </c>
      <c r="V16">
        <v>-11.993587518997375</v>
      </c>
      <c r="W16">
        <v>1.6557848838357651E-2</v>
      </c>
      <c r="X16">
        <v>-125.40294864806604</v>
      </c>
      <c r="Y16" s="11">
        <v>8.2842218600386375E-2</v>
      </c>
      <c r="Z16">
        <v>-126.45890384190513</v>
      </c>
      <c r="AA16" s="13">
        <v>0.1288794055090923</v>
      </c>
      <c r="AB16">
        <v>1.660990116437705E-2</v>
      </c>
      <c r="AC16">
        <v>-113.58459109176604</v>
      </c>
      <c r="AD16">
        <v>-114.46531632290775</v>
      </c>
      <c r="AE16">
        <v>0.12781134067923375</v>
      </c>
    </row>
    <row r="17" spans="1:38">
      <c r="A17" t="s">
        <v>321</v>
      </c>
      <c r="B17" t="str">
        <f>VLOOKUP(A17,EEZ_carbon_flux_by_territory_bo!$B$4:$O$240,2,FALSE)</f>
        <v>COL</v>
      </c>
      <c r="C17" t="str">
        <f>VLOOKUP(A17,EEZ_carbon_flux_by_territory_bo!$C$4:$F$240,4,FALSE)</f>
        <v>NA</v>
      </c>
      <c r="D17">
        <f>SUMIF(EEZ_carbon_flux_by_territory_bo!B$4:B$240,A17,EEZ_carbon_flux_by_territory_bo!G$4:G$240)/10^12</f>
        <v>56.090335166700001</v>
      </c>
      <c r="E17">
        <f>SUMIF(EEZ_carbon_flux_by_territory_bo!B$4:B$240,A17,EEZ_carbon_flux_by_territory_bo!I$4:I$240)^0.5</f>
        <v>5.7880730487699997E-2</v>
      </c>
      <c r="F17">
        <f>SUMIF(EEZ_carbon_flux_by_territory_bo!B$4:B$240,A17,EEZ_carbon_flux_by_territory_bo!L$4:L$240)</f>
        <v>55.642599597250452</v>
      </c>
      <c r="G17">
        <f>SUMIF(EEZ_carbon_flux_by_territory_bo!B$4:B$240,A17,EEZ_carbon_flux_by_territory_bo!N$4:N$240)^0.5</f>
        <v>7.7667021843272607E-2</v>
      </c>
      <c r="H17">
        <f>SUMIF(EEZ_carbon_flux_by_territory_bo!C$4:C$240,A17,EEZ_carbon_flux_by_territory_bo!G$4:G$240)/10^12</f>
        <v>56.090335166700001</v>
      </c>
      <c r="I17">
        <f>SUMIF(EEZ_carbon_flux_by_territory_bo!C$4:C$240,A17,EEZ_carbon_flux_by_territory_bo!I$4:I$240)^0.5</f>
        <v>5.7880730487699997E-2</v>
      </c>
      <c r="J17">
        <f>SUMIF(EEZ_carbon_flux_by_territory_bo!C$4:C$240,A17,EEZ_carbon_flux_by_territory_bo!L$4:L$240)</f>
        <v>55.642599597250452</v>
      </c>
      <c r="K17">
        <f>SUMIF(EEZ_carbon_flux_by_territory_bo!C$4:C$240,A17,EEZ_carbon_flux_by_territory_bo!N$4:N$240)^0.5</f>
        <v>7.7667021843272607E-2</v>
      </c>
      <c r="L17">
        <f t="shared" si="0"/>
        <v>6.0321662820033844E-3</v>
      </c>
      <c r="M17">
        <f t="shared" si="1"/>
        <v>0</v>
      </c>
      <c r="N17">
        <f t="shared" si="2"/>
        <v>0</v>
      </c>
      <c r="O17">
        <f t="shared" si="3"/>
        <v>0</v>
      </c>
      <c r="Q17" t="s">
        <v>444</v>
      </c>
      <c r="R17" t="s">
        <v>444</v>
      </c>
      <c r="S17" t="s">
        <v>597</v>
      </c>
      <c r="T17">
        <v>-176.95136297799999</v>
      </c>
      <c r="U17" s="12">
        <v>6.2493486531800001E-2</v>
      </c>
      <c r="V17">
        <v>-176.96686849476595</v>
      </c>
      <c r="W17">
        <v>6.2583092792015751E-2</v>
      </c>
      <c r="X17">
        <v>-176.95136297799999</v>
      </c>
      <c r="Y17" s="11">
        <v>6.2493486531800001E-2</v>
      </c>
      <c r="Z17">
        <v>-176.96686849476595</v>
      </c>
      <c r="AA17" s="13">
        <v>6.2583092792015751E-2</v>
      </c>
      <c r="AB17">
        <v>3.9166435034140535E-3</v>
      </c>
      <c r="AC17">
        <v>0</v>
      </c>
      <c r="AD17">
        <v>0</v>
      </c>
      <c r="AE17">
        <v>0</v>
      </c>
    </row>
    <row r="18" spans="1:38">
      <c r="A18" t="s">
        <v>533</v>
      </c>
      <c r="B18" t="str">
        <f>VLOOKUP(A18,EEZ_carbon_flux_by_territory_bo!$B$4:$O$240,2,FALSE)</f>
        <v>LKA</v>
      </c>
      <c r="C18" t="str">
        <f>VLOOKUP(A18,EEZ_carbon_flux_by_territory_bo!$C$4:$F$240,4,FALSE)</f>
        <v>NA</v>
      </c>
      <c r="D18">
        <f>SUMIF(EEZ_carbon_flux_by_territory_bo!B$4:B$240,A18,EEZ_carbon_flux_by_territory_bo!G$4:G$240)/10^12</f>
        <v>39.687718537000002</v>
      </c>
      <c r="E18">
        <f>SUMIF(EEZ_carbon_flux_by_territory_bo!B$4:B$240,A18,EEZ_carbon_flux_by_territory_bo!I$4:I$240)^0.5</f>
        <v>1.9641231294799999E-2</v>
      </c>
      <c r="F18">
        <f>SUMIF(EEZ_carbon_flux_by_territory_bo!B$4:B$240,A18,EEZ_carbon_flux_by_territory_bo!L$4:L$240)</f>
        <v>39.142150169917024</v>
      </c>
      <c r="G18">
        <f>SUMIF(EEZ_carbon_flux_by_territory_bo!B$4:B$240,A18,EEZ_carbon_flux_by_territory_bo!N$4:N$240)^0.5</f>
        <v>0.11154692218220325</v>
      </c>
      <c r="H18">
        <f>SUMIF(EEZ_carbon_flux_by_territory_bo!C$4:C$240,A18,EEZ_carbon_flux_by_territory_bo!G$4:G$240)/10^12</f>
        <v>39.687718537000002</v>
      </c>
      <c r="I18">
        <f>SUMIF(EEZ_carbon_flux_by_territory_bo!C$4:C$240,A18,EEZ_carbon_flux_by_territory_bo!I$4:I$240)^0.5</f>
        <v>1.9641231294799999E-2</v>
      </c>
      <c r="J18">
        <f>SUMIF(EEZ_carbon_flux_by_territory_bo!C$4:C$240,A18,EEZ_carbon_flux_by_territory_bo!L$4:L$240)</f>
        <v>39.142150169917024</v>
      </c>
      <c r="K18">
        <f>SUMIF(EEZ_carbon_flux_by_territory_bo!C$4:C$240,A18,EEZ_carbon_flux_by_territory_bo!N$4:N$240)^0.5</f>
        <v>0.11154692218220325</v>
      </c>
      <c r="L18">
        <f t="shared" si="0"/>
        <v>1.2442715848322506E-2</v>
      </c>
      <c r="M18">
        <f t="shared" si="1"/>
        <v>0</v>
      </c>
      <c r="N18">
        <f t="shared" si="2"/>
        <v>0</v>
      </c>
      <c r="O18">
        <f t="shared" si="3"/>
        <v>0</v>
      </c>
      <c r="Q18" t="s">
        <v>465</v>
      </c>
      <c r="R18" t="s">
        <v>465</v>
      </c>
      <c r="S18" t="s">
        <v>597</v>
      </c>
      <c r="T18">
        <v>-194.46546658700001</v>
      </c>
      <c r="U18" s="12">
        <v>1.55657297501E-2</v>
      </c>
      <c r="V18">
        <v>-194.5659518956974</v>
      </c>
      <c r="W18">
        <v>1.7532113798229387E-2</v>
      </c>
      <c r="X18">
        <v>-184.8141393738</v>
      </c>
      <c r="Y18" s="11">
        <v>2.2588948118374957E-2</v>
      </c>
      <c r="Z18">
        <v>-184.91462468249739</v>
      </c>
      <c r="AA18" s="13">
        <v>2.3986322116480312E-2</v>
      </c>
      <c r="AB18">
        <v>5.7534364867555259E-4</v>
      </c>
      <c r="AC18">
        <v>9.6513272132000054</v>
      </c>
      <c r="AD18">
        <v>9.6513272132000054</v>
      </c>
      <c r="AE18">
        <v>1.63697475375E-2</v>
      </c>
    </row>
    <row r="19" spans="1:38">
      <c r="A19" t="s">
        <v>436</v>
      </c>
      <c r="B19" t="str">
        <f>VLOOKUP(A19,EEZ_carbon_flux_by_territory_bo!$B$4:$O$240,2,FALSE)</f>
        <v>MDV</v>
      </c>
      <c r="C19" t="str">
        <f>VLOOKUP(A19,EEZ_carbon_flux_by_territory_bo!$C$4:$F$240,4,FALSE)</f>
        <v>NA</v>
      </c>
      <c r="D19">
        <f>SUMIF(EEZ_carbon_flux_by_territory_bo!B$4:B$240,A19,EEZ_carbon_flux_by_territory_bo!G$4:G$240)/10^12</f>
        <v>38.301069134499997</v>
      </c>
      <c r="E19">
        <f>SUMIF(EEZ_carbon_flux_by_territory_bo!B$4:B$240,A19,EEZ_carbon_flux_by_territory_bo!I$4:I$240)^0.5</f>
        <v>1.6861793094100002E-2</v>
      </c>
      <c r="F19">
        <f>SUMIF(EEZ_carbon_flux_by_territory_bo!B$4:B$240,A19,EEZ_carbon_flux_by_territory_bo!L$4:L$240)</f>
        <v>37.875533399312559</v>
      </c>
      <c r="G19">
        <f>SUMIF(EEZ_carbon_flux_by_territory_bo!B$4:B$240,A19,EEZ_carbon_flux_by_territory_bo!N$4:N$240)^0.5</f>
        <v>9.3380038834792164E-2</v>
      </c>
      <c r="H19">
        <f>SUMIF(EEZ_carbon_flux_by_territory_bo!C$4:C$240,A19,EEZ_carbon_flux_by_territory_bo!G$4:G$240)/10^12</f>
        <v>38.301069134499997</v>
      </c>
      <c r="I19">
        <f>SUMIF(EEZ_carbon_flux_by_territory_bo!C$4:C$240,A19,EEZ_carbon_flux_by_territory_bo!I$4:I$240)^0.5</f>
        <v>1.6861793094100002E-2</v>
      </c>
      <c r="J19">
        <f>SUMIF(EEZ_carbon_flux_by_territory_bo!C$4:C$240,A19,EEZ_carbon_flux_by_territory_bo!L$4:L$240)</f>
        <v>37.875533399312559</v>
      </c>
      <c r="K19">
        <f>SUMIF(EEZ_carbon_flux_by_territory_bo!C$4:C$240,A19,EEZ_carbon_flux_by_territory_bo!N$4:N$240)^0.5</f>
        <v>9.3380038834792164E-2</v>
      </c>
      <c r="L19">
        <f t="shared" si="0"/>
        <v>8.719831652787292E-3</v>
      </c>
      <c r="M19">
        <f t="shared" si="1"/>
        <v>0</v>
      </c>
      <c r="N19">
        <f t="shared" si="2"/>
        <v>0</v>
      </c>
      <c r="O19">
        <f t="shared" si="3"/>
        <v>0</v>
      </c>
      <c r="Q19" t="s">
        <v>360</v>
      </c>
      <c r="R19" t="s">
        <v>360</v>
      </c>
      <c r="S19" t="s">
        <v>653</v>
      </c>
      <c r="T19">
        <v>-3.6115007049000001</v>
      </c>
      <c r="U19" s="12">
        <v>5.1413258295299998E-3</v>
      </c>
      <c r="V19">
        <v>-4.0112994221940488</v>
      </c>
      <c r="W19">
        <v>4.4915311500222148E-2</v>
      </c>
      <c r="X19">
        <v>-195.79459383832292</v>
      </c>
      <c r="Y19" s="11">
        <v>0.10522390885332127</v>
      </c>
      <c r="Z19">
        <v>-197.00050954405191</v>
      </c>
      <c r="AA19" s="13">
        <v>0.13741243071654693</v>
      </c>
      <c r="AB19">
        <v>1.8882176115429812E-2</v>
      </c>
      <c r="AC19">
        <v>-192.18309313342291</v>
      </c>
      <c r="AD19">
        <v>-192.98921012185787</v>
      </c>
      <c r="AE19">
        <v>0.12986450981029352</v>
      </c>
    </row>
    <row r="20" spans="1:38">
      <c r="A20" t="s">
        <v>578</v>
      </c>
      <c r="B20" t="str">
        <f>VLOOKUP(A20,EEZ_carbon_flux_by_territory_bo!$B$4:$O$240,2,FALSE)</f>
        <v>VEN</v>
      </c>
      <c r="C20" t="str">
        <f>VLOOKUP(A20,EEZ_carbon_flux_by_territory_bo!$C$4:$F$240,4,FALSE)</f>
        <v>NA</v>
      </c>
      <c r="D20">
        <f>SUMIF(EEZ_carbon_flux_by_territory_bo!B$4:B$240,A20,EEZ_carbon_flux_by_territory_bo!G$4:G$240)/10^12</f>
        <v>33.061964645000003</v>
      </c>
      <c r="E20">
        <f>SUMIF(EEZ_carbon_flux_by_territory_bo!B$4:B$240,A20,EEZ_carbon_flux_by_territory_bo!I$4:I$240)^0.5</f>
        <v>4.4329525400099996E-2</v>
      </c>
      <c r="F20">
        <f>SUMIF(EEZ_carbon_flux_by_territory_bo!B$4:B$240,A20,EEZ_carbon_flux_by_territory_bo!L$4:L$240)</f>
        <v>32.249940330091903</v>
      </c>
      <c r="G20">
        <f>SUMIF(EEZ_carbon_flux_by_territory_bo!B$4:B$240,A20,EEZ_carbon_flux_by_territory_bo!N$4:N$240)^0.5</f>
        <v>0.10172457759603047</v>
      </c>
      <c r="H20">
        <f>SUMIF(EEZ_carbon_flux_by_territory_bo!C$4:C$240,A20,EEZ_carbon_flux_by_territory_bo!G$4:G$240)/10^12</f>
        <v>33.061964645000003</v>
      </c>
      <c r="I20">
        <f>SUMIF(EEZ_carbon_flux_by_territory_bo!C$4:C$240,A20,EEZ_carbon_flux_by_territory_bo!I$4:I$240)^0.5</f>
        <v>4.4329525400099996E-2</v>
      </c>
      <c r="J20">
        <f>SUMIF(EEZ_carbon_flux_by_territory_bo!C$4:C$240,A20,EEZ_carbon_flux_by_territory_bo!L$4:L$240)</f>
        <v>32.249940330091903</v>
      </c>
      <c r="K20">
        <f>SUMIF(EEZ_carbon_flux_by_territory_bo!C$4:C$240,A20,EEZ_carbon_flux_by_territory_bo!N$4:N$240)^0.5</f>
        <v>0.10172457759603047</v>
      </c>
      <c r="L20">
        <f t="shared" si="0"/>
        <v>1.0347889687090824E-2</v>
      </c>
      <c r="M20">
        <f t="shared" si="1"/>
        <v>0</v>
      </c>
      <c r="N20">
        <f t="shared" si="2"/>
        <v>0</v>
      </c>
      <c r="O20">
        <f t="shared" si="3"/>
        <v>0</v>
      </c>
      <c r="Q20" t="s">
        <v>403</v>
      </c>
      <c r="R20" t="s">
        <v>403</v>
      </c>
      <c r="S20" t="s">
        <v>597</v>
      </c>
      <c r="T20">
        <v>-254.21465186399999</v>
      </c>
      <c r="U20" s="12">
        <v>2.9600998702400003E-2</v>
      </c>
      <c r="V20">
        <v>-254.29991515204034</v>
      </c>
      <c r="W20">
        <v>3.4662407331634594E-2</v>
      </c>
      <c r="X20">
        <v>-261.23541036752999</v>
      </c>
      <c r="Y20" s="11">
        <v>3.6146792642907474E-2</v>
      </c>
      <c r="Z20">
        <v>-261.32067365557032</v>
      </c>
      <c r="AA20" s="13">
        <v>4.0396212399357673E-2</v>
      </c>
      <c r="AB20">
        <v>1.6318539762140186E-3</v>
      </c>
      <c r="AC20">
        <v>-7.0207585035300042</v>
      </c>
      <c r="AD20">
        <v>-7.0207585035299758</v>
      </c>
      <c r="AE20">
        <v>2.0745396939799994E-2</v>
      </c>
    </row>
    <row r="21" spans="1:38">
      <c r="A21" t="s">
        <v>402</v>
      </c>
      <c r="B21" t="str">
        <f>VLOOKUP(A21,EEZ_carbon_flux_by_territory_bo!$B$4:$O$240,2,FALSE)</f>
        <v>JAM</v>
      </c>
      <c r="C21" t="str">
        <f>VLOOKUP(A21,EEZ_carbon_flux_by_territory_bo!$C$4:$F$240,4,FALSE)</f>
        <v>NA</v>
      </c>
      <c r="D21">
        <f>SUMIF(EEZ_carbon_flux_by_territory_bo!B$4:B$240,A21,EEZ_carbon_flux_by_territory_bo!G$4:G$240)/10^12</f>
        <v>30.8855201143</v>
      </c>
      <c r="E21">
        <f>SUMIF(EEZ_carbon_flux_by_territory_bo!B$4:B$240,A21,EEZ_carbon_flux_by_territory_bo!I$4:I$240)^0.5</f>
        <v>2.5474014755299999E-2</v>
      </c>
      <c r="F21">
        <f>SUMIF(EEZ_carbon_flux_by_territory_bo!B$4:B$240,A21,EEZ_carbon_flux_by_territory_bo!L$4:L$240)</f>
        <v>30.728720369849921</v>
      </c>
      <c r="G21">
        <f>SUMIF(EEZ_carbon_flux_by_territory_bo!B$4:B$240,A21,EEZ_carbon_flux_by_territory_bo!N$4:N$240)^0.5</f>
        <v>3.960782811686598E-2</v>
      </c>
      <c r="H21">
        <f>SUMIF(EEZ_carbon_flux_by_territory_bo!C$4:C$240,A21,EEZ_carbon_flux_by_territory_bo!G$4:G$240)/10^12</f>
        <v>30.8855201143</v>
      </c>
      <c r="I21">
        <f>SUMIF(EEZ_carbon_flux_by_territory_bo!C$4:C$240,A21,EEZ_carbon_flux_by_territory_bo!I$4:I$240)^0.5</f>
        <v>2.5474014755299999E-2</v>
      </c>
      <c r="J21">
        <f>SUMIF(EEZ_carbon_flux_by_territory_bo!C$4:C$240,A21,EEZ_carbon_flux_by_territory_bo!L$4:L$240)</f>
        <v>30.728720369849921</v>
      </c>
      <c r="K21">
        <f>SUMIF(EEZ_carbon_flux_by_territory_bo!C$4:C$240,A21,EEZ_carbon_flux_by_territory_bo!N$4:N$240)^0.5</f>
        <v>3.960782811686598E-2</v>
      </c>
      <c r="L21">
        <f t="shared" si="0"/>
        <v>1.5687800481351993E-3</v>
      </c>
      <c r="M21">
        <f t="shared" si="1"/>
        <v>0</v>
      </c>
      <c r="N21">
        <f t="shared" si="2"/>
        <v>0</v>
      </c>
      <c r="O21">
        <f t="shared" si="3"/>
        <v>0</v>
      </c>
      <c r="Q21" t="s">
        <v>309</v>
      </c>
      <c r="R21" t="s">
        <v>309</v>
      </c>
      <c r="S21" t="s">
        <v>597</v>
      </c>
      <c r="T21">
        <v>-311.22748148699998</v>
      </c>
      <c r="U21" s="12">
        <v>3.3382089144599995E-2</v>
      </c>
      <c r="V21">
        <v>-311.58816583825819</v>
      </c>
      <c r="W21">
        <v>4.5982309171682327E-2</v>
      </c>
      <c r="X21">
        <v>-311.22748148699998</v>
      </c>
      <c r="Y21" s="11">
        <v>3.3382089144599995E-2</v>
      </c>
      <c r="Z21">
        <v>-311.58816583825819</v>
      </c>
      <c r="AA21" s="13">
        <v>4.5982309171682327E-2</v>
      </c>
      <c r="AB21">
        <v>2.1143727567601808E-3</v>
      </c>
      <c r="AC21">
        <v>0</v>
      </c>
      <c r="AD21">
        <v>0</v>
      </c>
      <c r="AE21">
        <v>0</v>
      </c>
    </row>
    <row r="22" spans="1:38">
      <c r="A22" t="s">
        <v>587</v>
      </c>
      <c r="B22" t="str">
        <f>VLOOKUP(A22,EEZ_carbon_flux_by_territory_bo!$B$4:$O$240,2,FALSE)</f>
        <v>ESH</v>
      </c>
      <c r="C22" t="str">
        <f>VLOOKUP(A22,EEZ_carbon_flux_by_territory_bo!$C$4:$F$240,4,FALSE)</f>
        <v>NA</v>
      </c>
      <c r="D22">
        <f>SUMIF(EEZ_carbon_flux_by_territory_bo!B$4:B$240,A22,EEZ_carbon_flux_by_territory_bo!G$4:G$240)/10^12</f>
        <v>24.486397175499999</v>
      </c>
      <c r="E22">
        <f>SUMIF(EEZ_carbon_flux_by_territory_bo!B$4:B$240,A22,EEZ_carbon_flux_by_territory_bo!I$4:I$240)^0.5</f>
        <v>3.8897651060300006E-2</v>
      </c>
      <c r="F22">
        <f>SUMIF(EEZ_carbon_flux_by_territory_bo!B$4:B$240,A22,EEZ_carbon_flux_by_territory_bo!L$4:L$240)</f>
        <v>24.486397175499999</v>
      </c>
      <c r="G22">
        <f>SUMIF(EEZ_carbon_flux_by_territory_bo!B$4:B$240,A22,EEZ_carbon_flux_by_territory_bo!N$4:N$240)^0.5</f>
        <v>3.8897651060300006E-2</v>
      </c>
      <c r="H22">
        <f>SUMIF(EEZ_carbon_flux_by_territory_bo!C$4:C$240,A22,EEZ_carbon_flux_by_territory_bo!G$4:G$240)/10^12</f>
        <v>24.486397175499999</v>
      </c>
      <c r="I22">
        <f>SUMIF(EEZ_carbon_flux_by_territory_bo!C$4:C$240,A22,EEZ_carbon_flux_by_territory_bo!I$4:I$240)^0.5</f>
        <v>3.8897651060300006E-2</v>
      </c>
      <c r="J22">
        <f>SUMIF(EEZ_carbon_flux_by_territory_bo!C$4:C$240,A22,EEZ_carbon_flux_by_territory_bo!L$4:L$240)</f>
        <v>24.486397175499999</v>
      </c>
      <c r="K22">
        <f>SUMIF(EEZ_carbon_flux_by_territory_bo!C$4:C$240,A22,EEZ_carbon_flux_by_territory_bo!N$4:N$240)^0.5</f>
        <v>3.8897651060300006E-2</v>
      </c>
      <c r="L22">
        <f t="shared" si="0"/>
        <v>1.5130272580088581E-3</v>
      </c>
      <c r="M22">
        <f t="shared" si="1"/>
        <v>0</v>
      </c>
      <c r="N22">
        <f t="shared" si="2"/>
        <v>0</v>
      </c>
      <c r="O22">
        <f t="shared" si="3"/>
        <v>0</v>
      </c>
      <c r="Q22" t="s">
        <v>473</v>
      </c>
      <c r="R22" t="s">
        <v>473</v>
      </c>
      <c r="S22" t="s">
        <v>653</v>
      </c>
      <c r="T22">
        <v>-29.394717630199999</v>
      </c>
      <c r="U22" s="12">
        <v>7.5375921078999998E-3</v>
      </c>
      <c r="V22">
        <v>-29.404800111295366</v>
      </c>
      <c r="W22">
        <v>7.8456475492307276E-3</v>
      </c>
      <c r="X22">
        <v>-311.61988313680001</v>
      </c>
      <c r="Y22" s="11">
        <v>6.3295530279237164E-2</v>
      </c>
      <c r="Z22">
        <v>-311.62996561789538</v>
      </c>
      <c r="AA22" s="13">
        <v>6.3332953855094284E-2</v>
      </c>
      <c r="AB22">
        <v>4.0110630440115024E-3</v>
      </c>
      <c r="AC22">
        <v>-282.22516550660004</v>
      </c>
      <c r="AD22">
        <v>-282.22516550660004</v>
      </c>
      <c r="AE22">
        <v>6.2845118016793891E-2</v>
      </c>
    </row>
    <row r="23" spans="1:38">
      <c r="A23" t="s">
        <v>347</v>
      </c>
      <c r="B23" t="str">
        <f>VLOOKUP(A23,EEZ_carbon_flux_by_territory_bo!$B$4:$O$240,2,FALSE)</f>
        <v>GNQ</v>
      </c>
      <c r="C23" t="str">
        <f>VLOOKUP(A23,EEZ_carbon_flux_by_territory_bo!$C$4:$F$240,4,FALSE)</f>
        <v>NA</v>
      </c>
      <c r="D23">
        <f>SUMIF(EEZ_carbon_flux_by_territory_bo!B$4:B$240,A23,EEZ_carbon_flux_by_territory_bo!G$4:G$240)/10^12</f>
        <v>22.565946290199999</v>
      </c>
      <c r="E23">
        <f>SUMIF(EEZ_carbon_flux_by_territory_bo!B$4:B$240,A23,EEZ_carbon_flux_by_territory_bo!I$4:I$240)^0.5</f>
        <v>3.5742950431699998E-2</v>
      </c>
      <c r="F23">
        <f>SUMIF(EEZ_carbon_flux_by_territory_bo!B$4:B$240,A23,EEZ_carbon_flux_by_territory_bo!L$4:L$240)</f>
        <v>22.527778598853914</v>
      </c>
      <c r="G23">
        <f>SUMIF(EEZ_carbon_flux_by_territory_bo!B$4:B$240,A23,EEZ_carbon_flux_by_territory_bo!N$4:N$240)^0.5</f>
        <v>3.6097258767575892E-2</v>
      </c>
      <c r="H23">
        <f>SUMIF(EEZ_carbon_flux_by_territory_bo!C$4:C$240,A23,EEZ_carbon_flux_by_territory_bo!G$4:G$240)/10^12</f>
        <v>22.565946290199999</v>
      </c>
      <c r="I23">
        <f>SUMIF(EEZ_carbon_flux_by_territory_bo!C$4:C$240,A23,EEZ_carbon_flux_by_territory_bo!I$4:I$240)^0.5</f>
        <v>3.5742950431699998E-2</v>
      </c>
      <c r="J23">
        <f>SUMIF(EEZ_carbon_flux_by_territory_bo!C$4:C$240,A23,EEZ_carbon_flux_by_territory_bo!L$4:L$240)</f>
        <v>22.527778598853914</v>
      </c>
      <c r="K23">
        <f>SUMIF(EEZ_carbon_flux_by_territory_bo!C$4:C$240,A23,EEZ_carbon_flux_by_territory_bo!N$4:N$240)^0.5</f>
        <v>3.6097258767575892E-2</v>
      </c>
      <c r="L23">
        <f t="shared" si="0"/>
        <v>1.3030120905333346E-3</v>
      </c>
      <c r="M23">
        <f t="shared" si="1"/>
        <v>0</v>
      </c>
      <c r="N23">
        <f t="shared" si="2"/>
        <v>0</v>
      </c>
      <c r="O23">
        <f t="shared" si="3"/>
        <v>0</v>
      </c>
      <c r="Q23" t="s">
        <v>269</v>
      </c>
      <c r="R23" t="s">
        <v>269</v>
      </c>
      <c r="S23" t="s">
        <v>597</v>
      </c>
      <c r="T23">
        <v>-298.22188470899999</v>
      </c>
      <c r="U23" s="12">
        <v>3.9954375402699999E-2</v>
      </c>
      <c r="V23">
        <v>-310.71891103489168</v>
      </c>
      <c r="W23">
        <v>1.6179310757340668</v>
      </c>
      <c r="X23">
        <v>-355.67762350114998</v>
      </c>
      <c r="Y23" s="11">
        <v>5.3971091045269537E-2</v>
      </c>
      <c r="Z23">
        <v>-368.20271554607984</v>
      </c>
      <c r="AA23" s="13">
        <v>1.6183492242605682</v>
      </c>
      <c r="AB23">
        <v>2.6190542116647828</v>
      </c>
      <c r="AC23">
        <v>-57.455738792149987</v>
      </c>
      <c r="AD23">
        <v>-57.483804511188168</v>
      </c>
      <c r="AE23">
        <v>3.6786489894910811E-2</v>
      </c>
    </row>
    <row r="24" spans="1:38">
      <c r="A24" t="s">
        <v>466</v>
      </c>
      <c r="B24" t="str">
        <f>VLOOKUP(A24,EEZ_carbon_flux_by_territory_bo!$B$4:$O$240,2,FALSE)</f>
        <v>NIC</v>
      </c>
      <c r="C24" t="str">
        <f>VLOOKUP(A24,EEZ_carbon_flux_by_territory_bo!$C$4:$F$240,4,FALSE)</f>
        <v>NA</v>
      </c>
      <c r="D24">
        <f>SUMIF(EEZ_carbon_flux_by_territory_bo!B$4:B$240,A24,EEZ_carbon_flux_by_territory_bo!G$4:G$240)/10^12</f>
        <v>23.2246867046</v>
      </c>
      <c r="E24">
        <f>SUMIF(EEZ_carbon_flux_by_territory_bo!B$4:B$240,A24,EEZ_carbon_flux_by_territory_bo!I$4:I$240)^0.5</f>
        <v>4.3323935975400005E-2</v>
      </c>
      <c r="F24">
        <f>SUMIF(EEZ_carbon_flux_by_territory_bo!B$4:B$240,A24,EEZ_carbon_flux_by_territory_bo!L$4:L$240)</f>
        <v>22.116386577938055</v>
      </c>
      <c r="G24">
        <f>SUMIF(EEZ_carbon_flux_by_territory_bo!B$4:B$240,A24,EEZ_carbon_flux_by_territory_bo!N$4:N$240)^0.5</f>
        <v>0.21652779628089619</v>
      </c>
      <c r="H24">
        <f>SUMIF(EEZ_carbon_flux_by_territory_bo!C$4:C$240,A24,EEZ_carbon_flux_by_territory_bo!G$4:G$240)/10^12</f>
        <v>23.2246867046</v>
      </c>
      <c r="I24">
        <f>SUMIF(EEZ_carbon_flux_by_territory_bo!C$4:C$240,A24,EEZ_carbon_flux_by_territory_bo!I$4:I$240)^0.5</f>
        <v>4.3323935975400005E-2</v>
      </c>
      <c r="J24">
        <f>SUMIF(EEZ_carbon_flux_by_territory_bo!C$4:C$240,A24,EEZ_carbon_flux_by_territory_bo!L$4:L$240)</f>
        <v>22.116386577938055</v>
      </c>
      <c r="K24">
        <f>SUMIF(EEZ_carbon_flux_by_territory_bo!C$4:C$240,A24,EEZ_carbon_flux_by_territory_bo!N$4:N$240)^0.5</f>
        <v>0.21652779628089619</v>
      </c>
      <c r="L24">
        <f t="shared" si="0"/>
        <v>4.6884286562261283E-2</v>
      </c>
      <c r="M24">
        <f t="shared" si="1"/>
        <v>0</v>
      </c>
      <c r="N24">
        <f t="shared" si="2"/>
        <v>0</v>
      </c>
      <c r="O24">
        <f t="shared" si="3"/>
        <v>0</v>
      </c>
      <c r="Q24" t="s">
        <v>339</v>
      </c>
      <c r="R24" t="s">
        <v>339</v>
      </c>
      <c r="S24" t="s">
        <v>653</v>
      </c>
      <c r="T24">
        <v>-1.40688504119</v>
      </c>
      <c r="U24" s="12">
        <v>7.7939993886299999E-3</v>
      </c>
      <c r="V24">
        <v>-1.6966270016533089</v>
      </c>
      <c r="W24">
        <v>4.6148824592295946E-2</v>
      </c>
      <c r="X24">
        <v>-416.51398418449003</v>
      </c>
      <c r="Y24" s="11">
        <v>6.1783203663520143E-2</v>
      </c>
      <c r="Z24">
        <v>-416.80372614495332</v>
      </c>
      <c r="AA24" s="13">
        <v>7.6721130333882226E-2</v>
      </c>
      <c r="AB24">
        <v>5.8861318397085433E-3</v>
      </c>
      <c r="AC24">
        <v>-415.10709914330005</v>
      </c>
      <c r="AD24">
        <v>-415.10709914329999</v>
      </c>
      <c r="AE24">
        <v>6.1289622518482231E-2</v>
      </c>
    </row>
    <row r="25" spans="1:38">
      <c r="A25" t="s">
        <v>306</v>
      </c>
      <c r="B25" t="str">
        <f>VLOOKUP(A25,EEZ_carbon_flux_by_territory_bo!$B$4:$O$240,2,FALSE)</f>
        <v>CPV</v>
      </c>
      <c r="C25" t="str">
        <f>VLOOKUP(A25,EEZ_carbon_flux_by_territory_bo!$C$4:$F$240,4,FALSE)</f>
        <v>NA</v>
      </c>
      <c r="D25">
        <f>SUMIF(EEZ_carbon_flux_by_territory_bo!B$4:B$240,A25,EEZ_carbon_flux_by_territory_bo!G$4:G$240)/10^12</f>
        <v>21.737081491000001</v>
      </c>
      <c r="E25">
        <f>SUMIF(EEZ_carbon_flux_by_territory_bo!B$4:B$240,A25,EEZ_carbon_flux_by_territory_bo!I$4:I$240)^0.5</f>
        <v>1.75746903382E-2</v>
      </c>
      <c r="F25">
        <f>SUMIF(EEZ_carbon_flux_by_territory_bo!B$4:B$240,A25,EEZ_carbon_flux_by_territory_bo!L$4:L$240)</f>
        <v>21.737081491000001</v>
      </c>
      <c r="G25">
        <f>SUMIF(EEZ_carbon_flux_by_territory_bo!B$4:B$240,A25,EEZ_carbon_flux_by_territory_bo!N$4:N$240)^0.5</f>
        <v>1.75746903382E-2</v>
      </c>
      <c r="H25">
        <f>SUMIF(EEZ_carbon_flux_by_territory_bo!C$4:C$240,A25,EEZ_carbon_flux_by_territory_bo!G$4:G$240)/10^12</f>
        <v>21.737081491000001</v>
      </c>
      <c r="I25">
        <f>SUMIF(EEZ_carbon_flux_by_territory_bo!C$4:C$240,A25,EEZ_carbon_flux_by_territory_bo!I$4:I$240)^0.5</f>
        <v>1.75746903382E-2</v>
      </c>
      <c r="J25">
        <f>SUMIF(EEZ_carbon_flux_by_territory_bo!C$4:C$240,A25,EEZ_carbon_flux_by_territory_bo!L$4:L$240)</f>
        <v>21.737081491000001</v>
      </c>
      <c r="K25">
        <f>SUMIF(EEZ_carbon_flux_by_territory_bo!C$4:C$240,A25,EEZ_carbon_flux_by_territory_bo!N$4:N$240)^0.5</f>
        <v>1.75746903382E-2</v>
      </c>
      <c r="L25">
        <f t="shared" si="0"/>
        <v>3.0886974048362041E-4</v>
      </c>
      <c r="M25">
        <f t="shared" si="1"/>
        <v>0</v>
      </c>
      <c r="N25">
        <f t="shared" si="2"/>
        <v>0</v>
      </c>
      <c r="O25">
        <f t="shared" si="3"/>
        <v>0</v>
      </c>
      <c r="Q25" t="s">
        <v>494</v>
      </c>
      <c r="R25" t="s">
        <v>494</v>
      </c>
      <c r="S25" t="s">
        <v>597</v>
      </c>
      <c r="T25">
        <v>-694.53676970900005</v>
      </c>
      <c r="U25" s="12">
        <v>4.1651043910800004E-2</v>
      </c>
      <c r="V25">
        <v>-696.55541966273961</v>
      </c>
      <c r="W25">
        <v>0.18866597283501882</v>
      </c>
      <c r="X25">
        <v>-700.95681559339005</v>
      </c>
      <c r="Y25" s="11">
        <v>4.5308637104981619E-2</v>
      </c>
      <c r="Z25">
        <v>-702.9754655471296</v>
      </c>
      <c r="AA25" s="13">
        <v>0.18950702478598408</v>
      </c>
      <c r="AB25">
        <v>3.5912912443235585E-2</v>
      </c>
      <c r="AC25">
        <v>-6.4200458843899924</v>
      </c>
      <c r="AD25">
        <v>-6.4200458843899924</v>
      </c>
      <c r="AE25">
        <v>1.7834324698500072E-2</v>
      </c>
    </row>
    <row r="26" spans="1:38">
      <c r="A26" t="s">
        <v>408</v>
      </c>
      <c r="B26" t="str">
        <f>VLOOKUP(A26,EEZ_carbon_flux_by_territory_bo!$B$4:$O$240,2,FALSE)</f>
        <v>KEN</v>
      </c>
      <c r="C26" t="str">
        <f>VLOOKUP(A26,EEZ_carbon_flux_by_territory_bo!$C$4:$F$240,4,FALSE)</f>
        <v>NA</v>
      </c>
      <c r="D26">
        <f>SUMIF(EEZ_carbon_flux_by_territory_bo!B$4:B$240,A26,EEZ_carbon_flux_by_territory_bo!G$4:G$240)/10^12</f>
        <v>21.040001922999998</v>
      </c>
      <c r="E26">
        <f>SUMIF(EEZ_carbon_flux_by_territory_bo!B$4:B$240,A26,EEZ_carbon_flux_by_territory_bo!I$4:I$240)^0.5</f>
        <v>4.52665097813E-2</v>
      </c>
      <c r="F26">
        <f>SUMIF(EEZ_carbon_flux_by_territory_bo!B$4:B$240,A26,EEZ_carbon_flux_by_territory_bo!L$4:L$240)</f>
        <v>20.950522639271277</v>
      </c>
      <c r="G26">
        <f>SUMIF(EEZ_carbon_flux_by_territory_bo!B$4:B$240,A26,EEZ_carbon_flux_by_territory_bo!N$4:N$240)^0.5</f>
        <v>4.6390641855049319E-2</v>
      </c>
      <c r="H26">
        <f>SUMIF(EEZ_carbon_flux_by_territory_bo!C$4:C$240,A26,EEZ_carbon_flux_by_territory_bo!G$4:G$240)/10^12</f>
        <v>21.040001922999998</v>
      </c>
      <c r="I26">
        <f>SUMIF(EEZ_carbon_flux_by_territory_bo!C$4:C$240,A26,EEZ_carbon_flux_by_territory_bo!I$4:I$240)^0.5</f>
        <v>4.52665097813E-2</v>
      </c>
      <c r="J26">
        <f>SUMIF(EEZ_carbon_flux_by_territory_bo!C$4:C$240,A26,EEZ_carbon_flux_by_territory_bo!L$4:L$240)</f>
        <v>20.950522639271277</v>
      </c>
      <c r="K26">
        <f>SUMIF(EEZ_carbon_flux_by_territory_bo!C$4:C$240,A26,EEZ_carbon_flux_by_territory_bo!N$4:N$240)^0.5</f>
        <v>4.6390641855049319E-2</v>
      </c>
      <c r="L26">
        <f t="shared" si="0"/>
        <v>2.1520916517234539E-3</v>
      </c>
      <c r="M26">
        <f t="shared" si="1"/>
        <v>0</v>
      </c>
      <c r="N26">
        <f t="shared" si="2"/>
        <v>0</v>
      </c>
      <c r="O26">
        <f t="shared" si="3"/>
        <v>0</v>
      </c>
    </row>
    <row r="27" spans="1:38">
      <c r="A27" t="s">
        <v>386</v>
      </c>
      <c r="B27" t="str">
        <f>VLOOKUP(A27,EEZ_carbon_flux_by_territory_bo!$B$4:$O$240,2,FALSE)</f>
        <v>HND</v>
      </c>
      <c r="C27" t="str">
        <f>VLOOKUP(A27,EEZ_carbon_flux_by_territory_bo!$C$4:$F$240,4,FALSE)</f>
        <v>NA</v>
      </c>
      <c r="D27">
        <f>SUMIF(EEZ_carbon_flux_by_territory_bo!B$4:B$240,A27,EEZ_carbon_flux_by_territory_bo!G$4:G$240)/10^12</f>
        <v>21.071993934599998</v>
      </c>
      <c r="E27">
        <f>SUMIF(EEZ_carbon_flux_by_territory_bo!B$4:B$240,A27,EEZ_carbon_flux_by_territory_bo!I$4:I$240)^0.5</f>
        <v>3.8090341538199998E-2</v>
      </c>
      <c r="F27">
        <f>SUMIF(EEZ_carbon_flux_by_territory_bo!B$4:B$240,A27,EEZ_carbon_flux_by_territory_bo!L$4:L$240)</f>
        <v>20.470958854067234</v>
      </c>
      <c r="G27">
        <f>SUMIF(EEZ_carbon_flux_by_territory_bo!B$4:B$240,A27,EEZ_carbon_flux_by_territory_bo!N$4:N$240)^0.5</f>
        <v>0.11247682409974312</v>
      </c>
      <c r="H27">
        <f>SUMIF(EEZ_carbon_flux_by_territory_bo!C$4:C$240,A27,EEZ_carbon_flux_by_territory_bo!G$4:G$240)/10^12</f>
        <v>21.071993934599998</v>
      </c>
      <c r="I27">
        <f>SUMIF(EEZ_carbon_flux_by_territory_bo!C$4:C$240,A27,EEZ_carbon_flux_by_territory_bo!I$4:I$240)^0.5</f>
        <v>3.8090341538199998E-2</v>
      </c>
      <c r="J27">
        <f>SUMIF(EEZ_carbon_flux_by_territory_bo!C$4:C$240,A27,EEZ_carbon_flux_by_territory_bo!L$4:L$240)</f>
        <v>20.470958854067234</v>
      </c>
      <c r="K27">
        <f>SUMIF(EEZ_carbon_flux_by_territory_bo!C$4:C$240,A27,EEZ_carbon_flux_by_territory_bo!N$4:N$240)^0.5</f>
        <v>0.11247682409974312</v>
      </c>
      <c r="L27">
        <f t="shared" si="0"/>
        <v>1.2651035959564554E-2</v>
      </c>
      <c r="M27">
        <f t="shared" si="1"/>
        <v>0</v>
      </c>
      <c r="N27">
        <f t="shared" si="2"/>
        <v>0</v>
      </c>
      <c r="O27">
        <f t="shared" si="3"/>
        <v>0</v>
      </c>
      <c r="S27" t="s">
        <v>691</v>
      </c>
      <c r="T27" t="s">
        <v>688</v>
      </c>
      <c r="U27" t="s">
        <v>689</v>
      </c>
      <c r="V27" t="s">
        <v>690</v>
      </c>
    </row>
    <row r="28" spans="1:38">
      <c r="A28" t="s">
        <v>343</v>
      </c>
      <c r="B28" t="str">
        <f>VLOOKUP(A28,EEZ_carbon_flux_by_territory_bo!$B$4:$O$240,2,FALSE)</f>
        <v>DOM</v>
      </c>
      <c r="C28" t="str">
        <f>VLOOKUP(A28,EEZ_carbon_flux_by_territory_bo!$C$4:$F$240,4,FALSE)</f>
        <v>NA</v>
      </c>
      <c r="D28">
        <f>SUMIF(EEZ_carbon_flux_by_territory_bo!B$4:B$240,A28,EEZ_carbon_flux_by_territory_bo!G$4:G$240)/10^12</f>
        <v>20.251093536999999</v>
      </c>
      <c r="E28">
        <f>SUMIF(EEZ_carbon_flux_by_territory_bo!B$4:B$240,A28,EEZ_carbon_flux_by_territory_bo!I$4:I$240)^0.5</f>
        <v>4.1055937728199994E-2</v>
      </c>
      <c r="F28">
        <f>SUMIF(EEZ_carbon_flux_by_territory_bo!B$4:B$240,A28,EEZ_carbon_flux_by_territory_bo!L$4:L$240)</f>
        <v>20.158481241116199</v>
      </c>
      <c r="G28">
        <f>SUMIF(EEZ_carbon_flux_by_territory_bo!B$4:B$240,A28,EEZ_carbon_flux_by_territory_bo!N$4:N$240)^0.5</f>
        <v>4.3337226815353999E-2</v>
      </c>
      <c r="H28">
        <f>SUMIF(EEZ_carbon_flux_by_territory_bo!C$4:C$240,A28,EEZ_carbon_flux_by_territory_bo!G$4:G$240)/10^12</f>
        <v>20.251093536999999</v>
      </c>
      <c r="I28">
        <f>SUMIF(EEZ_carbon_flux_by_territory_bo!C$4:C$240,A28,EEZ_carbon_flux_by_territory_bo!I$4:I$240)^0.5</f>
        <v>4.1055937728199994E-2</v>
      </c>
      <c r="J28">
        <f>SUMIF(EEZ_carbon_flux_by_territory_bo!C$4:C$240,A28,EEZ_carbon_flux_by_territory_bo!L$4:L$240)</f>
        <v>20.158481241116199</v>
      </c>
      <c r="K28">
        <f>SUMIF(EEZ_carbon_flux_by_territory_bo!C$4:C$240,A28,EEZ_carbon_flux_by_territory_bo!N$4:N$240)^0.5</f>
        <v>4.3337226815353999E-2</v>
      </c>
      <c r="L28">
        <f t="shared" si="0"/>
        <v>1.8781152280454376E-3</v>
      </c>
      <c r="M28">
        <f t="shared" si="1"/>
        <v>0</v>
      </c>
      <c r="N28">
        <f t="shared" si="2"/>
        <v>0</v>
      </c>
      <c r="O28">
        <f t="shared" si="3"/>
        <v>0</v>
      </c>
      <c r="Q28" t="s">
        <v>410</v>
      </c>
      <c r="R28" t="s">
        <v>410</v>
      </c>
      <c r="S28" s="14">
        <v>0</v>
      </c>
      <c r="T28" s="15">
        <v>0</v>
      </c>
      <c r="U28" s="16">
        <f>X6-V28</f>
        <v>546.81106932529997</v>
      </c>
      <c r="V28" s="17">
        <f>AD6</f>
        <v>0</v>
      </c>
      <c r="AB28" t="s">
        <v>647</v>
      </c>
      <c r="AD28" t="s">
        <v>648</v>
      </c>
      <c r="AF28" t="s">
        <v>649</v>
      </c>
      <c r="AH28" t="s">
        <v>650</v>
      </c>
      <c r="AJ28" t="s">
        <v>651</v>
      </c>
      <c r="AK28" t="s">
        <v>652</v>
      </c>
    </row>
    <row r="29" spans="1:38">
      <c r="A29" t="s">
        <v>329</v>
      </c>
      <c r="B29" t="str">
        <f>VLOOKUP(A29,EEZ_carbon_flux_by_territory_bo!$B$4:$O$240,2,FALSE)</f>
        <v>CRI</v>
      </c>
      <c r="C29" t="str">
        <f>VLOOKUP(A29,EEZ_carbon_flux_by_territory_bo!$C$4:$F$240,4,FALSE)</f>
        <v>NA</v>
      </c>
      <c r="D29">
        <f>SUMIF(EEZ_carbon_flux_by_territory_bo!B$4:B$240,A29,EEZ_carbon_flux_by_territory_bo!G$4:G$240)/10^12</f>
        <v>19.6330192446</v>
      </c>
      <c r="E29">
        <f>SUMIF(EEZ_carbon_flux_by_territory_bo!B$4:B$240,A29,EEZ_carbon_flux_by_territory_bo!I$4:I$240)^0.5</f>
        <v>2.4562940638599998E-2</v>
      </c>
      <c r="F29">
        <f>SUMIF(EEZ_carbon_flux_by_territory_bo!B$4:B$240,A29,EEZ_carbon_flux_by_territory_bo!L$4:L$240)</f>
        <v>19.56509869073524</v>
      </c>
      <c r="G29">
        <f>SUMIF(EEZ_carbon_flux_by_territory_bo!B$4:B$240,A29,EEZ_carbon_flux_by_territory_bo!N$4:N$240)^0.5</f>
        <v>2.6152296516088174E-2</v>
      </c>
      <c r="H29">
        <f>SUMIF(EEZ_carbon_flux_by_territory_bo!C$4:C$240,A29,EEZ_carbon_flux_by_territory_bo!G$4:G$240)/10^12</f>
        <v>19.6330192446</v>
      </c>
      <c r="I29">
        <f>SUMIF(EEZ_carbon_flux_by_territory_bo!C$4:C$240,A29,EEZ_carbon_flux_by_territory_bo!I$4:I$240)^0.5</f>
        <v>2.4562940638599998E-2</v>
      </c>
      <c r="J29">
        <f>SUMIF(EEZ_carbon_flux_by_territory_bo!C$4:C$240,A29,EEZ_carbon_flux_by_territory_bo!L$4:L$240)</f>
        <v>19.56509869073524</v>
      </c>
      <c r="K29">
        <f>SUMIF(EEZ_carbon_flux_by_territory_bo!C$4:C$240,A29,EEZ_carbon_flux_by_territory_bo!N$4:N$240)^0.5</f>
        <v>2.6152296516088174E-2</v>
      </c>
      <c r="L29">
        <f t="shared" si="0"/>
        <v>6.839426130653977E-4</v>
      </c>
      <c r="M29">
        <f t="shared" si="1"/>
        <v>0</v>
      </c>
      <c r="N29">
        <f t="shared" si="2"/>
        <v>0</v>
      </c>
      <c r="O29">
        <f t="shared" si="3"/>
        <v>0</v>
      </c>
      <c r="Q29" t="s">
        <v>296</v>
      </c>
      <c r="R29" t="s">
        <v>296</v>
      </c>
      <c r="S29" s="14">
        <v>0</v>
      </c>
      <c r="T29" s="15">
        <v>0</v>
      </c>
      <c r="U29" s="16">
        <f t="shared" ref="U29:U37" si="4">X7-V29</f>
        <v>276.21166171200002</v>
      </c>
      <c r="V29" s="17">
        <f t="shared" ref="V29:V37" si="5">AD7</f>
        <v>0</v>
      </c>
    </row>
    <row r="30" spans="1:38">
      <c r="A30" t="s">
        <v>475</v>
      </c>
      <c r="B30" t="str">
        <f>VLOOKUP(A30,EEZ_carbon_flux_by_territory_bo!$B$4:$O$240,2,FALSE)</f>
        <v>PAK</v>
      </c>
      <c r="C30" t="str">
        <f>VLOOKUP(A30,EEZ_carbon_flux_by_territory_bo!$C$4:$F$240,4,FALSE)</f>
        <v>NA</v>
      </c>
      <c r="D30">
        <f>SUMIF(EEZ_carbon_flux_by_territory_bo!B$4:B$240,A30,EEZ_carbon_flux_by_territory_bo!G$4:G$240)/10^12</f>
        <v>18.830852263899999</v>
      </c>
      <c r="E30">
        <f>SUMIF(EEZ_carbon_flux_by_territory_bo!B$4:B$240,A30,EEZ_carbon_flux_by_territory_bo!I$4:I$240)^0.5</f>
        <v>2.6264589645700002E-2</v>
      </c>
      <c r="F30">
        <f>SUMIF(EEZ_carbon_flux_by_territory_bo!B$4:B$240,A30,EEZ_carbon_flux_by_territory_bo!L$4:L$240)</f>
        <v>18.742509463363437</v>
      </c>
      <c r="G30">
        <f>SUMIF(EEZ_carbon_flux_by_territory_bo!B$4:B$240,A30,EEZ_carbon_flux_by_territory_bo!N$4:N$240)^0.5</f>
        <v>2.8743566177998697E-2</v>
      </c>
      <c r="H30">
        <f>SUMIF(EEZ_carbon_flux_by_territory_bo!C$4:C$240,A30,EEZ_carbon_flux_by_territory_bo!G$4:G$240)/10^12</f>
        <v>18.830852263899999</v>
      </c>
      <c r="I30">
        <f>SUMIF(EEZ_carbon_flux_by_territory_bo!C$4:C$240,A30,EEZ_carbon_flux_by_territory_bo!I$4:I$240)^0.5</f>
        <v>2.6264589645700002E-2</v>
      </c>
      <c r="J30">
        <f>SUMIF(EEZ_carbon_flux_by_territory_bo!C$4:C$240,A30,EEZ_carbon_flux_by_territory_bo!L$4:L$240)</f>
        <v>18.742509463363437</v>
      </c>
      <c r="K30">
        <f>SUMIF(EEZ_carbon_flux_by_territory_bo!C$4:C$240,A30,EEZ_carbon_flux_by_territory_bo!N$4:N$240)^0.5</f>
        <v>2.8743566177998697E-2</v>
      </c>
      <c r="L30">
        <f t="shared" si="0"/>
        <v>8.2619259662899069E-4</v>
      </c>
      <c r="M30">
        <f t="shared" si="1"/>
        <v>0</v>
      </c>
      <c r="N30">
        <f t="shared" si="2"/>
        <v>0</v>
      </c>
      <c r="O30">
        <f t="shared" si="3"/>
        <v>0</v>
      </c>
      <c r="Q30" t="s">
        <v>344</v>
      </c>
      <c r="R30" t="s">
        <v>344</v>
      </c>
      <c r="S30" s="14">
        <v>0</v>
      </c>
      <c r="T30" s="15">
        <v>0</v>
      </c>
      <c r="U30" s="16">
        <f t="shared" si="4"/>
        <v>23.238501406599994</v>
      </c>
      <c r="V30" s="17">
        <f t="shared" si="5"/>
        <v>135.46686041699999</v>
      </c>
    </row>
    <row r="31" spans="1:38">
      <c r="A31" t="s">
        <v>345</v>
      </c>
      <c r="B31" t="str">
        <f>VLOOKUP(A31,EEZ_carbon_flux_by_territory_bo!$B$4:$O$240,2,FALSE)</f>
        <v>EGY</v>
      </c>
      <c r="C31" t="str">
        <f>VLOOKUP(A31,EEZ_carbon_flux_by_territory_bo!$C$4:$F$240,4,FALSE)</f>
        <v>NA</v>
      </c>
      <c r="D31">
        <f>SUMIF(EEZ_carbon_flux_by_territory_bo!B$4:B$240,A31,EEZ_carbon_flux_by_territory_bo!G$4:G$240)/10^12</f>
        <v>15.1784421043</v>
      </c>
      <c r="E31">
        <f>SUMIF(EEZ_carbon_flux_by_territory_bo!B$4:B$240,A31,EEZ_carbon_flux_by_territory_bo!I$4:I$240)^0.5</f>
        <v>3.8846517410400003E-2</v>
      </c>
      <c r="F31">
        <f>SUMIF(EEZ_carbon_flux_by_territory_bo!B$4:B$240,A31,EEZ_carbon_flux_by_territory_bo!L$4:L$240)</f>
        <v>14.746513112137979</v>
      </c>
      <c r="G31">
        <f>SUMIF(EEZ_carbon_flux_by_territory_bo!B$4:B$240,A31,EEZ_carbon_flux_by_territory_bo!N$4:N$240)^0.5</f>
        <v>0.10101233370217917</v>
      </c>
      <c r="H31">
        <f>SUMIF(EEZ_carbon_flux_by_territory_bo!C$4:C$240,A31,EEZ_carbon_flux_by_territory_bo!G$4:G$240)/10^12</f>
        <v>15.1784421043</v>
      </c>
      <c r="I31">
        <f>SUMIF(EEZ_carbon_flux_by_territory_bo!C$4:C$240,A31,EEZ_carbon_flux_by_territory_bo!I$4:I$240)^0.5</f>
        <v>3.8846517410400003E-2</v>
      </c>
      <c r="J31">
        <f>SUMIF(EEZ_carbon_flux_by_territory_bo!C$4:C$240,A31,EEZ_carbon_flux_by_territory_bo!L$4:L$240)</f>
        <v>14.746513112137979</v>
      </c>
      <c r="K31">
        <f>SUMIF(EEZ_carbon_flux_by_territory_bo!C$4:C$240,A31,EEZ_carbon_flux_by_territory_bo!N$4:N$240)^0.5</f>
        <v>0.10101233370217917</v>
      </c>
      <c r="L31">
        <f t="shared" si="0"/>
        <v>1.0203491559960403E-2</v>
      </c>
      <c r="M31">
        <f t="shared" si="1"/>
        <v>0</v>
      </c>
      <c r="N31">
        <f t="shared" si="2"/>
        <v>0</v>
      </c>
      <c r="O31">
        <f t="shared" si="3"/>
        <v>0</v>
      </c>
      <c r="Q31" t="s">
        <v>517</v>
      </c>
      <c r="R31" t="s">
        <v>517</v>
      </c>
      <c r="S31" s="14">
        <v>0</v>
      </c>
      <c r="T31" s="15">
        <v>0</v>
      </c>
      <c r="U31" s="16">
        <f t="shared" si="4"/>
        <v>142.06608155999999</v>
      </c>
      <c r="V31" s="17">
        <f t="shared" si="5"/>
        <v>0</v>
      </c>
      <c r="AB31">
        <v>-98.909904262493811</v>
      </c>
      <c r="AC31">
        <v>5.568963633421261E-2</v>
      </c>
      <c r="AD31">
        <v>-103.63999883564431</v>
      </c>
      <c r="AE31">
        <v>0.38331405840795457</v>
      </c>
      <c r="AF31">
        <v>-981.10029971454185</v>
      </c>
      <c r="AG31">
        <v>0.17374749712485871</v>
      </c>
      <c r="AH31">
        <v>-986.64458298111992</v>
      </c>
      <c r="AI31">
        <v>0.42407229827819654</v>
      </c>
      <c r="AJ31">
        <v>-882.19039545204805</v>
      </c>
      <c r="AK31">
        <v>-883.00458414547563</v>
      </c>
      <c r="AL31">
        <v>0.57163535714660663</v>
      </c>
    </row>
    <row r="32" spans="1:38">
      <c r="A32" t="s">
        <v>547</v>
      </c>
      <c r="B32" t="str">
        <f>VLOOKUP(A32,EEZ_carbon_flux_by_territory_bo!$B$4:$O$240,2,FALSE)</f>
        <v>TZA</v>
      </c>
      <c r="C32" t="str">
        <f>VLOOKUP(A32,EEZ_carbon_flux_by_territory_bo!$C$4:$F$240,4,FALSE)</f>
        <v>NA</v>
      </c>
      <c r="D32">
        <f>SUMIF(EEZ_carbon_flux_by_territory_bo!B$4:B$240,A32,EEZ_carbon_flux_by_territory_bo!G$4:G$240)/10^12</f>
        <v>13.7569683538</v>
      </c>
      <c r="E32">
        <f>SUMIF(EEZ_carbon_flux_by_territory_bo!B$4:B$240,A32,EEZ_carbon_flux_by_territory_bo!I$4:I$240)^0.5</f>
        <v>2.9656126654099998E-2</v>
      </c>
      <c r="F32">
        <f>SUMIF(EEZ_carbon_flux_by_territory_bo!B$4:B$240,A32,EEZ_carbon_flux_by_territory_bo!L$4:L$240)</f>
        <v>13.577227401024006</v>
      </c>
      <c r="G32">
        <f>SUMIF(EEZ_carbon_flux_by_territory_bo!B$4:B$240,A32,EEZ_carbon_flux_by_territory_bo!N$4:N$240)^0.5</f>
        <v>3.7379854498079484E-2</v>
      </c>
      <c r="H32">
        <f>SUMIF(EEZ_carbon_flux_by_territory_bo!C$4:C$240,A32,EEZ_carbon_flux_by_territory_bo!G$4:G$240)/10^12</f>
        <v>13.7569683538</v>
      </c>
      <c r="I32">
        <f>SUMIF(EEZ_carbon_flux_by_territory_bo!C$4:C$240,A32,EEZ_carbon_flux_by_territory_bo!I$4:I$240)^0.5</f>
        <v>2.9656126654099998E-2</v>
      </c>
      <c r="J32">
        <f>SUMIF(EEZ_carbon_flux_by_territory_bo!C$4:C$240,A32,EEZ_carbon_flux_by_territory_bo!L$4:L$240)</f>
        <v>13.577227401024006</v>
      </c>
      <c r="K32">
        <f>SUMIF(EEZ_carbon_flux_by_territory_bo!C$4:C$240,A32,EEZ_carbon_flux_by_territory_bo!N$4:N$240)^0.5</f>
        <v>3.7379854498079484E-2</v>
      </c>
      <c r="L32">
        <f t="shared" si="0"/>
        <v>1.397253522297593E-3</v>
      </c>
      <c r="M32">
        <f t="shared" si="1"/>
        <v>0</v>
      </c>
      <c r="N32">
        <f t="shared" si="2"/>
        <v>0</v>
      </c>
      <c r="O32">
        <f t="shared" si="3"/>
        <v>0</v>
      </c>
      <c r="Q32" t="s">
        <v>392</v>
      </c>
      <c r="R32" t="s">
        <v>392</v>
      </c>
      <c r="S32" s="14">
        <v>0</v>
      </c>
      <c r="T32" s="15">
        <v>0</v>
      </c>
      <c r="U32" s="16">
        <f t="shared" si="4"/>
        <v>131.31240198</v>
      </c>
      <c r="V32" s="17">
        <f t="shared" si="5"/>
        <v>5.7496760179199953</v>
      </c>
    </row>
    <row r="33" spans="1:22">
      <c r="A33" t="s">
        <v>371</v>
      </c>
      <c r="B33" t="str">
        <f>VLOOKUP(A33,EEZ_carbon_flux_by_territory_bo!$B$4:$O$240,2,FALSE)</f>
        <v>GRC</v>
      </c>
      <c r="C33" t="str">
        <f>VLOOKUP(A33,EEZ_carbon_flux_by_territory_bo!$C$4:$F$240,4,FALSE)</f>
        <v>EU</v>
      </c>
      <c r="D33">
        <f>SUMIF(EEZ_carbon_flux_by_territory_bo!B$4:B$240,A33,EEZ_carbon_flux_by_territory_bo!G$4:G$240)/10^12</f>
        <v>13.0562258268</v>
      </c>
      <c r="E33">
        <f>SUMIF(EEZ_carbon_flux_by_territory_bo!B$4:B$240,A33,EEZ_carbon_flux_by_territory_bo!I$4:I$240)^0.5</f>
        <v>1.8366194723200002E-2</v>
      </c>
      <c r="F33">
        <f>SUMIF(EEZ_carbon_flux_by_territory_bo!B$4:B$240,A33,EEZ_carbon_flux_by_territory_bo!L$4:L$240)</f>
        <v>12.983505700346608</v>
      </c>
      <c r="G33">
        <f>SUMIF(EEZ_carbon_flux_by_territory_bo!B$4:B$240,A33,EEZ_carbon_flux_by_territory_bo!N$4:N$240)^0.5</f>
        <v>2.416270912456624E-2</v>
      </c>
      <c r="H33">
        <f>SUMIF(EEZ_carbon_flux_by_territory_bo!C$4:C$240,A33,EEZ_carbon_flux_by_territory_bo!G$4:G$240)/10^12</f>
        <v>13.0562258268</v>
      </c>
      <c r="I33">
        <f>SUMIF(EEZ_carbon_flux_by_territory_bo!C$4:C$240,A33,EEZ_carbon_flux_by_territory_bo!I$4:I$240)^0.5</f>
        <v>1.8366194723200002E-2</v>
      </c>
      <c r="J33">
        <f>SUMIF(EEZ_carbon_flux_by_territory_bo!C$4:C$240,A33,EEZ_carbon_flux_by_territory_bo!L$4:L$240)</f>
        <v>12.983505700346608</v>
      </c>
      <c r="K33">
        <f>SUMIF(EEZ_carbon_flux_by_territory_bo!C$4:C$240,A33,EEZ_carbon_flux_by_territory_bo!N$4:N$240)^0.5</f>
        <v>2.416270912456624E-2</v>
      </c>
      <c r="L33">
        <f t="shared" si="0"/>
        <v>5.8383651223839668E-4</v>
      </c>
      <c r="M33">
        <f t="shared" si="1"/>
        <v>0</v>
      </c>
      <c r="N33">
        <f t="shared" si="2"/>
        <v>0</v>
      </c>
      <c r="O33">
        <f t="shared" si="3"/>
        <v>0</v>
      </c>
      <c r="Q33" t="s">
        <v>527</v>
      </c>
      <c r="R33" t="s">
        <v>527</v>
      </c>
      <c r="S33" s="14">
        <v>0</v>
      </c>
      <c r="T33" s="15">
        <v>0</v>
      </c>
      <c r="U33" s="16">
        <f t="shared" si="4"/>
        <v>113.567144341</v>
      </c>
      <c r="V33" s="17">
        <f t="shared" si="5"/>
        <v>0</v>
      </c>
    </row>
    <row r="34" spans="1:22">
      <c r="A34" t="s">
        <v>261</v>
      </c>
      <c r="B34" t="str">
        <f>VLOOKUP(A34,EEZ_carbon_flux_by_territory_bo!$B$4:$O$240,2,FALSE)</f>
        <v>AGO</v>
      </c>
      <c r="C34" t="str">
        <f>VLOOKUP(A34,EEZ_carbon_flux_by_territory_bo!$C$4:$F$240,4,FALSE)</f>
        <v>NA</v>
      </c>
      <c r="D34">
        <f>SUMIF(EEZ_carbon_flux_by_territory_bo!B$4:B$240,A34,EEZ_carbon_flux_by_territory_bo!G$4:G$240)/10^12</f>
        <v>12.3925402326</v>
      </c>
      <c r="E34">
        <f>SUMIF(EEZ_carbon_flux_by_territory_bo!B$4:B$240,A34,EEZ_carbon_flux_by_territory_bo!I$4:I$240)^0.5</f>
        <v>2.7311624442599998E-2</v>
      </c>
      <c r="F34">
        <f>SUMIF(EEZ_carbon_flux_by_territory_bo!B$4:B$240,A34,EEZ_carbon_flux_by_territory_bo!L$4:L$240)</f>
        <v>12.236075218481965</v>
      </c>
      <c r="G34">
        <f>SUMIF(EEZ_carbon_flux_by_territory_bo!B$4:B$240,A34,EEZ_carbon_flux_by_territory_bo!N$4:N$240)^0.5</f>
        <v>3.6142268920660831E-2</v>
      </c>
      <c r="H34">
        <f>SUMIF(EEZ_carbon_flux_by_territory_bo!C$4:C$240,A34,EEZ_carbon_flux_by_territory_bo!G$4:G$240)/10^12</f>
        <v>12.3925402326</v>
      </c>
      <c r="I34">
        <f>SUMIF(EEZ_carbon_flux_by_territory_bo!C$4:C$240,A34,EEZ_carbon_flux_by_territory_bo!I$4:I$240)^0.5</f>
        <v>2.7311624442599998E-2</v>
      </c>
      <c r="J34">
        <f>SUMIF(EEZ_carbon_flux_by_territory_bo!C$4:C$240,A34,EEZ_carbon_flux_by_territory_bo!L$4:L$240)</f>
        <v>12.236075218481965</v>
      </c>
      <c r="K34">
        <f>SUMIF(EEZ_carbon_flux_by_territory_bo!C$4:C$240,A34,EEZ_carbon_flux_by_territory_bo!N$4:N$240)^0.5</f>
        <v>3.6142268920660831E-2</v>
      </c>
      <c r="L34">
        <f t="shared" si="0"/>
        <v>1.3062636027333658E-3</v>
      </c>
      <c r="M34">
        <f t="shared" si="1"/>
        <v>0</v>
      </c>
      <c r="N34">
        <f t="shared" si="2"/>
        <v>0</v>
      </c>
      <c r="O34">
        <f t="shared" si="3"/>
        <v>0</v>
      </c>
      <c r="Q34" t="s">
        <v>588</v>
      </c>
      <c r="R34" t="s">
        <v>588</v>
      </c>
      <c r="S34" s="14">
        <v>0</v>
      </c>
      <c r="T34" s="15">
        <v>0</v>
      </c>
      <c r="U34" s="16">
        <f t="shared" si="4"/>
        <v>113.467853428</v>
      </c>
      <c r="V34" s="17">
        <f t="shared" si="5"/>
        <v>0</v>
      </c>
    </row>
    <row r="35" spans="1:22">
      <c r="A35" t="s">
        <v>331</v>
      </c>
      <c r="B35" t="str">
        <f>VLOOKUP(A35,EEZ_carbon_flux_by_territory_bo!$B$4:$O$240,2,FALSE)</f>
        <v>CUB</v>
      </c>
      <c r="C35" t="str">
        <f>VLOOKUP(A35,EEZ_carbon_flux_by_territory_bo!$C$4:$F$240,4,FALSE)</f>
        <v>NA</v>
      </c>
      <c r="D35">
        <f>SUMIF(EEZ_carbon_flux_by_territory_bo!B$4:B$240,A35,EEZ_carbon_flux_by_territory_bo!G$4:G$240)/10^12</f>
        <v>15.1460815255</v>
      </c>
      <c r="E35">
        <f>SUMIF(EEZ_carbon_flux_by_territory_bo!B$4:B$240,A35,EEZ_carbon_flux_by_territory_bo!I$4:I$240)^0.5</f>
        <v>2.5552463161299999E-2</v>
      </c>
      <c r="F35">
        <f>SUMIF(EEZ_carbon_flux_by_territory_bo!B$4:B$240,A35,EEZ_carbon_flux_by_territory_bo!L$4:L$240)</f>
        <v>11.94577893879622</v>
      </c>
      <c r="G35">
        <f>SUMIF(EEZ_carbon_flux_by_territory_bo!B$4:B$240,A35,EEZ_carbon_flux_by_territory_bo!N$4:N$240)^0.5</f>
        <v>0.53978139488346355</v>
      </c>
      <c r="H35">
        <f>SUMIF(EEZ_carbon_flux_by_territory_bo!C$4:C$240,A35,EEZ_carbon_flux_by_territory_bo!G$4:G$240)/10^12</f>
        <v>15.1460815255</v>
      </c>
      <c r="I35">
        <f>SUMIF(EEZ_carbon_flux_by_territory_bo!C$4:C$240,A35,EEZ_carbon_flux_by_territory_bo!I$4:I$240)^0.5</f>
        <v>2.5552463161299999E-2</v>
      </c>
      <c r="J35">
        <f>SUMIF(EEZ_carbon_flux_by_territory_bo!C$4:C$240,A35,EEZ_carbon_flux_by_territory_bo!L$4:L$240)</f>
        <v>11.94577893879622</v>
      </c>
      <c r="K35">
        <f>SUMIF(EEZ_carbon_flux_by_territory_bo!C$4:C$240,A35,EEZ_carbon_flux_by_territory_bo!N$4:N$240)^0.5</f>
        <v>0.53978139488346355</v>
      </c>
      <c r="L35">
        <f t="shared" si="0"/>
        <v>0.29136395426233763</v>
      </c>
      <c r="M35">
        <f t="shared" si="1"/>
        <v>0</v>
      </c>
      <c r="N35">
        <f t="shared" si="2"/>
        <v>0</v>
      </c>
      <c r="O35">
        <f t="shared" si="3"/>
        <v>0</v>
      </c>
      <c r="Q35" t="s">
        <v>482</v>
      </c>
      <c r="R35" t="s">
        <v>482</v>
      </c>
      <c r="S35" s="14">
        <v>0</v>
      </c>
      <c r="T35" s="15">
        <v>0</v>
      </c>
      <c r="U35" s="16">
        <f t="shared" si="4"/>
        <v>95.326619429000004</v>
      </c>
      <c r="V35" s="17">
        <f t="shared" si="5"/>
        <v>0</v>
      </c>
    </row>
    <row r="36" spans="1:22">
      <c r="A36" t="s">
        <v>442</v>
      </c>
      <c r="B36" t="str">
        <f>VLOOKUP(A36,EEZ_carbon_flux_by_territory_bo!$B$4:$O$240,2,FALSE)</f>
        <v>MRT</v>
      </c>
      <c r="C36" t="str">
        <f>VLOOKUP(A36,EEZ_carbon_flux_by_territory_bo!$C$4:$F$240,4,FALSE)</f>
        <v>NA</v>
      </c>
      <c r="D36">
        <f>SUMIF(EEZ_carbon_flux_by_territory_bo!B$4:B$240,A36,EEZ_carbon_flux_by_territory_bo!G$4:G$240)/10^12</f>
        <v>11.0161307302</v>
      </c>
      <c r="E36">
        <f>SUMIF(EEZ_carbon_flux_by_territory_bo!B$4:B$240,A36,EEZ_carbon_flux_by_territory_bo!I$4:I$240)^0.5</f>
        <v>2.6602015287599999E-2</v>
      </c>
      <c r="F36">
        <f>SUMIF(EEZ_carbon_flux_by_territory_bo!B$4:B$240,A36,EEZ_carbon_flux_by_territory_bo!L$4:L$240)</f>
        <v>11.016128306543463</v>
      </c>
      <c r="G36">
        <f>SUMIF(EEZ_carbon_flux_by_territory_bo!B$4:B$240,A36,EEZ_carbon_flux_by_territory_bo!N$4:N$240)^0.5</f>
        <v>2.6602015289529098E-2</v>
      </c>
      <c r="H36">
        <f>SUMIF(EEZ_carbon_flux_by_territory_bo!C$4:C$240,A36,EEZ_carbon_flux_by_territory_bo!G$4:G$240)/10^12</f>
        <v>11.0161307302</v>
      </c>
      <c r="I36">
        <f>SUMIF(EEZ_carbon_flux_by_territory_bo!C$4:C$240,A36,EEZ_carbon_flux_by_territory_bo!I$4:I$240)^0.5</f>
        <v>2.6602015287599999E-2</v>
      </c>
      <c r="J36">
        <f>SUMIF(EEZ_carbon_flux_by_territory_bo!C$4:C$240,A36,EEZ_carbon_flux_by_territory_bo!L$4:L$240)</f>
        <v>11.016128306543463</v>
      </c>
      <c r="K36">
        <f>SUMIF(EEZ_carbon_flux_by_territory_bo!C$4:C$240,A36,EEZ_carbon_flux_by_territory_bo!N$4:N$240)^0.5</f>
        <v>2.6602015289529098E-2</v>
      </c>
      <c r="L36">
        <f t="shared" si="0"/>
        <v>7.0766721746433987E-4</v>
      </c>
      <c r="M36">
        <f t="shared" si="1"/>
        <v>0</v>
      </c>
      <c r="N36">
        <f t="shared" si="2"/>
        <v>0</v>
      </c>
      <c r="O36">
        <f t="shared" si="3"/>
        <v>0</v>
      </c>
      <c r="Q36" t="s">
        <v>393</v>
      </c>
      <c r="R36" t="s">
        <v>393</v>
      </c>
      <c r="S36" s="14">
        <v>0</v>
      </c>
      <c r="T36" s="15">
        <v>0</v>
      </c>
      <c r="U36" s="16">
        <f t="shared" si="4"/>
        <v>102.822010319</v>
      </c>
      <c r="V36" s="17">
        <f t="shared" si="5"/>
        <v>0</v>
      </c>
    </row>
    <row r="37" spans="1:22">
      <c r="A37" t="s">
        <v>365</v>
      </c>
      <c r="B37" t="str">
        <f>VLOOKUP(A37,EEZ_carbon_flux_by_territory_bo!$B$4:$O$240,2,FALSE)</f>
        <v>GAB</v>
      </c>
      <c r="C37" t="str">
        <f>VLOOKUP(A37,EEZ_carbon_flux_by_territory_bo!$C$4:$F$240,4,FALSE)</f>
        <v>NA</v>
      </c>
      <c r="D37">
        <f>SUMIF(EEZ_carbon_flux_by_territory_bo!B$4:B$240,A37,EEZ_carbon_flux_by_territory_bo!G$4:G$240)/10^12</f>
        <v>11.098704692</v>
      </c>
      <c r="E37">
        <f>SUMIF(EEZ_carbon_flux_by_territory_bo!B$4:B$240,A37,EEZ_carbon_flux_by_territory_bo!I$4:I$240)^0.5</f>
        <v>2.19682161024E-2</v>
      </c>
      <c r="F37">
        <f>SUMIF(EEZ_carbon_flux_by_territory_bo!B$4:B$240,A37,EEZ_carbon_flux_by_territory_bo!L$4:L$240)</f>
        <v>10.82216625222974</v>
      </c>
      <c r="G37">
        <f>SUMIF(EEZ_carbon_flux_by_territory_bo!B$4:B$240,A37,EEZ_carbon_flux_by_territory_bo!N$4:N$240)^0.5</f>
        <v>4.2647302857209503E-2</v>
      </c>
      <c r="H37">
        <f>SUMIF(EEZ_carbon_flux_by_territory_bo!C$4:C$240,A37,EEZ_carbon_flux_by_territory_bo!G$4:G$240)/10^12</f>
        <v>11.098704692</v>
      </c>
      <c r="I37">
        <f>SUMIF(EEZ_carbon_flux_by_territory_bo!C$4:C$240,A37,EEZ_carbon_flux_by_territory_bo!I$4:I$240)^0.5</f>
        <v>2.19682161024E-2</v>
      </c>
      <c r="J37">
        <f>SUMIF(EEZ_carbon_flux_by_territory_bo!C$4:C$240,A37,EEZ_carbon_flux_by_territory_bo!L$4:L$240)</f>
        <v>10.82216625222974</v>
      </c>
      <c r="K37">
        <f>SUMIF(EEZ_carbon_flux_by_territory_bo!C$4:C$240,A37,EEZ_carbon_flux_by_territory_bo!N$4:N$240)^0.5</f>
        <v>4.2647302857209503E-2</v>
      </c>
      <c r="L37">
        <f t="shared" si="0"/>
        <v>1.8187924409945498E-3</v>
      </c>
      <c r="M37">
        <f t="shared" si="1"/>
        <v>0</v>
      </c>
      <c r="N37">
        <f t="shared" si="2"/>
        <v>0</v>
      </c>
      <c r="O37">
        <f t="shared" si="3"/>
        <v>0</v>
      </c>
      <c r="Q37" t="s">
        <v>446</v>
      </c>
      <c r="R37" t="s">
        <v>446</v>
      </c>
      <c r="S37" s="14">
        <v>0</v>
      </c>
      <c r="T37" s="15">
        <v>0</v>
      </c>
      <c r="U37" s="16">
        <f t="shared" si="4"/>
        <v>77.110797118899995</v>
      </c>
      <c r="V37" s="17">
        <f t="shared" si="5"/>
        <v>0</v>
      </c>
    </row>
    <row r="38" spans="1:22">
      <c r="A38" t="s">
        <v>459</v>
      </c>
      <c r="B38" t="str">
        <f>VLOOKUP(A38,EEZ_carbon_flux_by_territory_bo!$B$4:$O$240,2,FALSE)</f>
        <v>NRU</v>
      </c>
      <c r="C38" t="str">
        <f>VLOOKUP(A38,EEZ_carbon_flux_by_territory_bo!$C$4:$F$240,4,FALSE)</f>
        <v>NA</v>
      </c>
      <c r="D38">
        <f>SUMIF(EEZ_carbon_flux_by_territory_bo!B$4:B$240,A38,EEZ_carbon_flux_by_territory_bo!G$4:G$240)/10^12</f>
        <v>10.4944483145</v>
      </c>
      <c r="E38">
        <f>SUMIF(EEZ_carbon_flux_by_territory_bo!B$4:B$240,A38,EEZ_carbon_flux_by_territory_bo!I$4:I$240)^0.5</f>
        <v>9.1181124133500012E-3</v>
      </c>
      <c r="F38">
        <f>SUMIF(EEZ_carbon_flux_by_territory_bo!B$4:B$240,A38,EEZ_carbon_flux_by_territory_bo!L$4:L$240)</f>
        <v>10.494443427190713</v>
      </c>
      <c r="G38">
        <f>SUMIF(EEZ_carbon_flux_by_territory_bo!B$4:B$240,A38,EEZ_carbon_flux_by_territory_bo!N$4:N$240)^0.5</f>
        <v>9.11811243623558E-3</v>
      </c>
      <c r="H38">
        <f>SUMIF(EEZ_carbon_flux_by_territory_bo!C$4:C$240,A38,EEZ_carbon_flux_by_territory_bo!G$4:G$240)/10^12</f>
        <v>10.4944483145</v>
      </c>
      <c r="I38">
        <f>SUMIF(EEZ_carbon_flux_by_territory_bo!C$4:C$240,A38,EEZ_carbon_flux_by_territory_bo!I$4:I$240)^0.5</f>
        <v>9.1181124133500012E-3</v>
      </c>
      <c r="J38">
        <f>SUMIF(EEZ_carbon_flux_by_territory_bo!C$4:C$240,A38,EEZ_carbon_flux_by_territory_bo!L$4:L$240)</f>
        <v>10.494443427190713</v>
      </c>
      <c r="K38">
        <f>SUMIF(EEZ_carbon_flux_by_territory_bo!C$4:C$240,A38,EEZ_carbon_flux_by_territory_bo!N$4:N$240)^0.5</f>
        <v>9.11811243623558E-3</v>
      </c>
      <c r="L38">
        <f t="shared" ref="L38:L69" si="6">K38^2</f>
        <v>8.313997439983395E-5</v>
      </c>
      <c r="M38">
        <f t="shared" ref="M38:M69" si="7">H38-D38</f>
        <v>0</v>
      </c>
      <c r="N38">
        <f t="shared" ref="N38:N69" si="8">J38-F38</f>
        <v>0</v>
      </c>
      <c r="O38">
        <f t="shared" ref="O38:O69" si="9">(L38-G38^2)^0.5</f>
        <v>0</v>
      </c>
      <c r="Q38" t="s">
        <v>568</v>
      </c>
      <c r="R38" t="s">
        <v>568</v>
      </c>
      <c r="S38" s="14">
        <f>AC16</f>
        <v>-113.58459109176604</v>
      </c>
      <c r="T38" s="15">
        <f>X16-S38</f>
        <v>-11.818357556300001</v>
      </c>
      <c r="U38" s="16">
        <v>0</v>
      </c>
      <c r="V38" s="17">
        <v>0</v>
      </c>
    </row>
    <row r="39" spans="1:22">
      <c r="A39" t="s">
        <v>380</v>
      </c>
      <c r="B39" t="str">
        <f>VLOOKUP(A39,EEZ_carbon_flux_by_territory_bo!$B$4:$O$240,2,FALSE)</f>
        <v>GUY</v>
      </c>
      <c r="C39" t="str">
        <f>VLOOKUP(A39,EEZ_carbon_flux_by_territory_bo!$C$4:$F$240,4,FALSE)</f>
        <v>NA</v>
      </c>
      <c r="D39">
        <f>SUMIF(EEZ_carbon_flux_by_territory_bo!B$4:B$240,A39,EEZ_carbon_flux_by_territory_bo!G$4:G$240)/10^12</f>
        <v>9.7132859275500003</v>
      </c>
      <c r="E39">
        <f>SUMIF(EEZ_carbon_flux_by_territory_bo!B$4:B$240,A39,EEZ_carbon_flux_by_territory_bo!I$4:I$240)^0.5</f>
        <v>2.30536887253E-2</v>
      </c>
      <c r="F39">
        <f>SUMIF(EEZ_carbon_flux_by_territory_bo!B$4:B$240,A39,EEZ_carbon_flux_by_territory_bo!L$4:L$240)</f>
        <v>9.6744972722534524</v>
      </c>
      <c r="G39">
        <f>SUMIF(EEZ_carbon_flux_by_territory_bo!B$4:B$240,A39,EEZ_carbon_flux_by_territory_bo!N$4:N$240)^0.5</f>
        <v>2.3616966640608566E-2</v>
      </c>
      <c r="H39">
        <f>SUMIF(EEZ_carbon_flux_by_territory_bo!C$4:C$240,A39,EEZ_carbon_flux_by_territory_bo!G$4:G$240)/10^12</f>
        <v>9.7132859275500003</v>
      </c>
      <c r="I39">
        <f>SUMIF(EEZ_carbon_flux_by_territory_bo!C$4:C$240,A39,EEZ_carbon_flux_by_territory_bo!I$4:I$240)^0.5</f>
        <v>2.30536887253E-2</v>
      </c>
      <c r="J39">
        <f>SUMIF(EEZ_carbon_flux_by_territory_bo!C$4:C$240,A39,EEZ_carbon_flux_by_territory_bo!L$4:L$240)</f>
        <v>9.6744972722534524</v>
      </c>
      <c r="K39">
        <f>SUMIF(EEZ_carbon_flux_by_territory_bo!C$4:C$240,A39,EEZ_carbon_flux_by_territory_bo!N$4:N$240)^0.5</f>
        <v>2.3616966640608566E-2</v>
      </c>
      <c r="L39">
        <f t="shared" si="6"/>
        <v>5.5776111330361783E-4</v>
      </c>
      <c r="M39">
        <f t="shared" si="7"/>
        <v>0</v>
      </c>
      <c r="N39">
        <f t="shared" si="8"/>
        <v>0</v>
      </c>
      <c r="O39">
        <f t="shared" si="9"/>
        <v>0</v>
      </c>
      <c r="Q39" t="s">
        <v>444</v>
      </c>
      <c r="R39" t="s">
        <v>444</v>
      </c>
      <c r="S39" s="14">
        <f t="shared" ref="S39:S47" si="10">AC17</f>
        <v>0</v>
      </c>
      <c r="T39" s="15">
        <f t="shared" ref="T39:T47" si="11">X17-S39</f>
        <v>-176.95136297799999</v>
      </c>
      <c r="U39" s="16">
        <v>0</v>
      </c>
      <c r="V39" s="17">
        <v>0</v>
      </c>
    </row>
    <row r="40" spans="1:22">
      <c r="A40" t="s">
        <v>513</v>
      </c>
      <c r="B40" t="str">
        <f>VLOOKUP(A40,EEZ_carbon_flux_by_territory_bo!$B$4:$O$240,2,FALSE)</f>
        <v>SAU</v>
      </c>
      <c r="C40" t="str">
        <f>VLOOKUP(A40,EEZ_carbon_flux_by_territory_bo!$C$4:$F$240,4,FALSE)</f>
        <v>NA</v>
      </c>
      <c r="D40">
        <f>SUMIF(EEZ_carbon_flux_by_territory_bo!B$4:B$240,A40,EEZ_carbon_flux_by_territory_bo!G$4:G$240)/10^12</f>
        <v>12.7488782615</v>
      </c>
      <c r="E40">
        <f>SUMIF(EEZ_carbon_flux_by_territory_bo!B$4:B$240,A40,EEZ_carbon_flux_by_territory_bo!I$4:I$240)^0.5</f>
        <v>3.8536903617899999E-2</v>
      </c>
      <c r="F40">
        <f>SUMIF(EEZ_carbon_flux_by_territory_bo!B$4:B$240,A40,EEZ_carbon_flux_by_territory_bo!L$4:L$240)</f>
        <v>9.0252339719706267</v>
      </c>
      <c r="G40">
        <f>SUMIF(EEZ_carbon_flux_by_territory_bo!B$4:B$240,A40,EEZ_carbon_flux_by_territory_bo!N$4:N$240)^0.5</f>
        <v>0.80184802772242536</v>
      </c>
      <c r="H40">
        <f>SUMIF(EEZ_carbon_flux_by_territory_bo!C$4:C$240,A40,EEZ_carbon_flux_by_territory_bo!G$4:G$240)/10^12</f>
        <v>12.7488782615</v>
      </c>
      <c r="I40">
        <f>SUMIF(EEZ_carbon_flux_by_territory_bo!C$4:C$240,A40,EEZ_carbon_flux_by_territory_bo!I$4:I$240)^0.5</f>
        <v>3.8536903617899999E-2</v>
      </c>
      <c r="J40">
        <f>SUMIF(EEZ_carbon_flux_by_territory_bo!C$4:C$240,A40,EEZ_carbon_flux_by_territory_bo!L$4:L$240)</f>
        <v>9.0252339719706267</v>
      </c>
      <c r="K40">
        <f>SUMIF(EEZ_carbon_flux_by_territory_bo!C$4:C$240,A40,EEZ_carbon_flux_by_territory_bo!N$4:N$240)^0.5</f>
        <v>0.80184802772242536</v>
      </c>
      <c r="L40">
        <f t="shared" si="6"/>
        <v>0.64296025956234348</v>
      </c>
      <c r="M40">
        <f t="shared" si="7"/>
        <v>0</v>
      </c>
      <c r="N40">
        <f t="shared" si="8"/>
        <v>0</v>
      </c>
      <c r="O40">
        <f t="shared" si="9"/>
        <v>0</v>
      </c>
      <c r="Q40" t="s">
        <v>465</v>
      </c>
      <c r="R40" t="s">
        <v>465</v>
      </c>
      <c r="S40" s="14"/>
      <c r="T40" s="15">
        <f t="shared" si="11"/>
        <v>-184.8141393738</v>
      </c>
      <c r="U40" s="16">
        <v>0</v>
      </c>
      <c r="V40" s="17">
        <v>9.6513272132000054</v>
      </c>
    </row>
    <row r="41" spans="1:22">
      <c r="A41" t="s">
        <v>423</v>
      </c>
      <c r="B41" t="str">
        <f>VLOOKUP(A41,EEZ_carbon_flux_by_territory_bo!$B$4:$O$240,2,FALSE)</f>
        <v>LBR</v>
      </c>
      <c r="C41" t="str">
        <f>VLOOKUP(A41,EEZ_carbon_flux_by_territory_bo!$C$4:$F$240,4,FALSE)</f>
        <v>NA</v>
      </c>
      <c r="D41">
        <f>SUMIF(EEZ_carbon_flux_by_territory_bo!B$4:B$240,A41,EEZ_carbon_flux_by_territory_bo!G$4:G$240)/10^12</f>
        <v>8.8762672904700004</v>
      </c>
      <c r="E41">
        <f>SUMIF(EEZ_carbon_flux_by_territory_bo!B$4:B$240,A41,EEZ_carbon_flux_by_territory_bo!I$4:I$240)^0.5</f>
        <v>1.9614762814400003E-2</v>
      </c>
      <c r="F41">
        <f>SUMIF(EEZ_carbon_flux_by_territory_bo!B$4:B$240,A41,EEZ_carbon_flux_by_territory_bo!L$4:L$240)</f>
        <v>8.8586125213985163</v>
      </c>
      <c r="G41">
        <f>SUMIF(EEZ_carbon_flux_by_territory_bo!B$4:B$240,A41,EEZ_carbon_flux_by_territory_bo!N$4:N$240)^0.5</f>
        <v>1.975310015344808E-2</v>
      </c>
      <c r="H41">
        <f>SUMIF(EEZ_carbon_flux_by_territory_bo!C$4:C$240,A41,EEZ_carbon_flux_by_territory_bo!G$4:G$240)/10^12</f>
        <v>8.8762672904700004</v>
      </c>
      <c r="I41">
        <f>SUMIF(EEZ_carbon_flux_by_territory_bo!C$4:C$240,A41,EEZ_carbon_flux_by_territory_bo!I$4:I$240)^0.5</f>
        <v>1.9614762814400003E-2</v>
      </c>
      <c r="J41">
        <f>SUMIF(EEZ_carbon_flux_by_territory_bo!C$4:C$240,A41,EEZ_carbon_flux_by_territory_bo!L$4:L$240)</f>
        <v>8.8586125213985163</v>
      </c>
      <c r="K41">
        <f>SUMIF(EEZ_carbon_flux_by_territory_bo!C$4:C$240,A41,EEZ_carbon_flux_by_territory_bo!N$4:N$240)^0.5</f>
        <v>1.975310015344808E-2</v>
      </c>
      <c r="L41">
        <f t="shared" si="6"/>
        <v>3.9018496567215055E-4</v>
      </c>
      <c r="M41">
        <f t="shared" si="7"/>
        <v>0</v>
      </c>
      <c r="N41">
        <f t="shared" si="8"/>
        <v>0</v>
      </c>
      <c r="O41">
        <f t="shared" si="9"/>
        <v>0</v>
      </c>
      <c r="Q41" t="s">
        <v>360</v>
      </c>
      <c r="R41" t="s">
        <v>360</v>
      </c>
      <c r="S41" s="14">
        <f t="shared" si="10"/>
        <v>-192.18309313342291</v>
      </c>
      <c r="T41" s="15">
        <f t="shared" si="11"/>
        <v>-3.6115007049000099</v>
      </c>
      <c r="U41" s="16">
        <v>0</v>
      </c>
      <c r="V41" s="17">
        <v>0</v>
      </c>
    </row>
    <row r="42" spans="1:22">
      <c r="A42" t="s">
        <v>478</v>
      </c>
      <c r="B42" t="str">
        <f>VLOOKUP(A42,EEZ_carbon_flux_by_territory_bo!$B$4:$O$240,2,FALSE)</f>
        <v>PAN</v>
      </c>
      <c r="C42" t="str">
        <f>VLOOKUP(A42,EEZ_carbon_flux_by_territory_bo!$C$4:$F$240,4,FALSE)</f>
        <v>NA</v>
      </c>
      <c r="D42">
        <f>SUMIF(EEZ_carbon_flux_by_territory_bo!B$4:B$240,A42,EEZ_carbon_flux_by_territory_bo!G$4:G$240)/10^12</f>
        <v>9.1273368445099994</v>
      </c>
      <c r="E42">
        <f>SUMIF(EEZ_carbon_flux_by_territory_bo!B$4:B$240,A42,EEZ_carbon_flux_by_territory_bo!I$4:I$240)^0.5</f>
        <v>3.5878794485199997E-2</v>
      </c>
      <c r="F42">
        <f>SUMIF(EEZ_carbon_flux_by_territory_bo!B$4:B$240,A42,EEZ_carbon_flux_by_territory_bo!L$4:L$240)</f>
        <v>8.5425299483111985</v>
      </c>
      <c r="G42">
        <f>SUMIF(EEZ_carbon_flux_by_territory_bo!B$4:B$240,A42,EEZ_carbon_flux_by_territory_bo!N$4:N$240)^0.5</f>
        <v>8.5033438530171479E-2</v>
      </c>
      <c r="H42">
        <f>SUMIF(EEZ_carbon_flux_by_territory_bo!C$4:C$240,A42,EEZ_carbon_flux_by_territory_bo!G$4:G$240)/10^12</f>
        <v>9.1273368445099994</v>
      </c>
      <c r="I42">
        <f>SUMIF(EEZ_carbon_flux_by_territory_bo!C$4:C$240,A42,EEZ_carbon_flux_by_territory_bo!I$4:I$240)^0.5</f>
        <v>3.5878794485199997E-2</v>
      </c>
      <c r="J42">
        <f>SUMIF(EEZ_carbon_flux_by_territory_bo!C$4:C$240,A42,EEZ_carbon_flux_by_territory_bo!L$4:L$240)</f>
        <v>8.5425299483111985</v>
      </c>
      <c r="K42">
        <f>SUMIF(EEZ_carbon_flux_by_territory_bo!C$4:C$240,A42,EEZ_carbon_flux_by_territory_bo!N$4:N$240)^0.5</f>
        <v>8.5033438530171479E-2</v>
      </c>
      <c r="L42">
        <f t="shared" si="6"/>
        <v>7.2306856682644513E-3</v>
      </c>
      <c r="M42">
        <f t="shared" si="7"/>
        <v>0</v>
      </c>
      <c r="N42">
        <f t="shared" si="8"/>
        <v>0</v>
      </c>
      <c r="O42">
        <f t="shared" si="9"/>
        <v>0</v>
      </c>
      <c r="Q42" t="s">
        <v>403</v>
      </c>
      <c r="R42" t="s">
        <v>403</v>
      </c>
      <c r="S42" s="14">
        <f t="shared" si="10"/>
        <v>-7.0207585035300042</v>
      </c>
      <c r="T42" s="15">
        <f t="shared" si="11"/>
        <v>-254.21465186399999</v>
      </c>
      <c r="U42" s="16">
        <v>0</v>
      </c>
      <c r="V42" s="17">
        <v>0</v>
      </c>
    </row>
    <row r="43" spans="1:22">
      <c r="A43" t="s">
        <v>338</v>
      </c>
      <c r="B43" t="str">
        <f>VLOOKUP(A43,EEZ_carbon_flux_by_territory_bo!$B$4:$O$240,2,FALSE)</f>
        <v>CIV</v>
      </c>
      <c r="C43" t="str">
        <f>VLOOKUP(A43,EEZ_carbon_flux_by_territory_bo!$C$4:$F$240,4,FALSE)</f>
        <v>NA</v>
      </c>
      <c r="D43">
        <f>SUMIF(EEZ_carbon_flux_by_territory_bo!B$4:B$240,A43,EEZ_carbon_flux_by_territory_bo!G$4:G$240)/10^12</f>
        <v>7.85140422983</v>
      </c>
      <c r="E43">
        <f>SUMIF(EEZ_carbon_flux_by_territory_bo!B$4:B$240,A43,EEZ_carbon_flux_by_territory_bo!I$4:I$240)^0.5</f>
        <v>1.4931299056499999E-2</v>
      </c>
      <c r="F43">
        <f>SUMIF(EEZ_carbon_flux_by_territory_bo!B$4:B$240,A43,EEZ_carbon_flux_by_territory_bo!L$4:L$240)</f>
        <v>7.8438976007274288</v>
      </c>
      <c r="G43">
        <f>SUMIF(EEZ_carbon_flux_by_territory_bo!B$4:B$240,A43,EEZ_carbon_flux_by_territory_bo!N$4:N$240)^0.5</f>
        <v>1.4964232777956806E-2</v>
      </c>
      <c r="H43">
        <f>SUMIF(EEZ_carbon_flux_by_territory_bo!C$4:C$240,A43,EEZ_carbon_flux_by_territory_bo!G$4:G$240)/10^12</f>
        <v>7.85140422983</v>
      </c>
      <c r="I43">
        <f>SUMIF(EEZ_carbon_flux_by_territory_bo!C$4:C$240,A43,EEZ_carbon_flux_by_territory_bo!I$4:I$240)^0.5</f>
        <v>1.4931299056499999E-2</v>
      </c>
      <c r="J43">
        <f>SUMIF(EEZ_carbon_flux_by_territory_bo!C$4:C$240,A43,EEZ_carbon_flux_by_territory_bo!L$4:L$240)</f>
        <v>7.8438976007274288</v>
      </c>
      <c r="K43">
        <f>SUMIF(EEZ_carbon_flux_by_territory_bo!C$4:C$240,A43,EEZ_carbon_flux_by_territory_bo!N$4:N$240)^0.5</f>
        <v>1.4964232777956806E-2</v>
      </c>
      <c r="L43">
        <f t="shared" si="6"/>
        <v>2.2392826263287687E-4</v>
      </c>
      <c r="M43">
        <f t="shared" si="7"/>
        <v>0</v>
      </c>
      <c r="N43">
        <f t="shared" si="8"/>
        <v>0</v>
      </c>
      <c r="O43">
        <f t="shared" si="9"/>
        <v>0</v>
      </c>
      <c r="Q43" t="s">
        <v>309</v>
      </c>
      <c r="R43" t="s">
        <v>309</v>
      </c>
      <c r="S43" s="14">
        <f t="shared" si="10"/>
        <v>0</v>
      </c>
      <c r="T43" s="15">
        <f t="shared" si="11"/>
        <v>-311.22748148699998</v>
      </c>
      <c r="U43" s="16">
        <v>0</v>
      </c>
      <c r="V43" s="17">
        <v>0</v>
      </c>
    </row>
    <row r="44" spans="1:22">
      <c r="A44" t="s">
        <v>535</v>
      </c>
      <c r="B44" t="str">
        <f>VLOOKUP(A44,EEZ_carbon_flux_by_territory_bo!$B$4:$O$240,2,FALSE)</f>
        <v>SUR</v>
      </c>
      <c r="C44" t="str">
        <f>VLOOKUP(A44,EEZ_carbon_flux_by_territory_bo!$C$4:$F$240,4,FALSE)</f>
        <v>NA</v>
      </c>
      <c r="D44">
        <f>SUMIF(EEZ_carbon_flux_by_territory_bo!B$4:B$240,A44,EEZ_carbon_flux_by_territory_bo!G$4:G$240)/10^12</f>
        <v>7.7425045180099996</v>
      </c>
      <c r="E44">
        <f>SUMIF(EEZ_carbon_flux_by_territory_bo!B$4:B$240,A44,EEZ_carbon_flux_by_territory_bo!I$4:I$240)^0.5</f>
        <v>1.95281954292E-2</v>
      </c>
      <c r="F44">
        <f>SUMIF(EEZ_carbon_flux_by_territory_bo!B$4:B$240,A44,EEZ_carbon_flux_by_territory_bo!L$4:L$240)</f>
        <v>7.6123735410616638</v>
      </c>
      <c r="G44">
        <f>SUMIF(EEZ_carbon_flux_by_territory_bo!B$4:B$240,A44,EEZ_carbon_flux_by_territory_bo!N$4:N$240)^0.5</f>
        <v>2.6023689664190344E-2</v>
      </c>
      <c r="H44">
        <f>SUMIF(EEZ_carbon_flux_by_territory_bo!C$4:C$240,A44,EEZ_carbon_flux_by_territory_bo!G$4:G$240)/10^12</f>
        <v>7.7425045180099996</v>
      </c>
      <c r="I44">
        <f>SUMIF(EEZ_carbon_flux_by_territory_bo!C$4:C$240,A44,EEZ_carbon_flux_by_territory_bo!I$4:I$240)^0.5</f>
        <v>1.95281954292E-2</v>
      </c>
      <c r="J44">
        <f>SUMIF(EEZ_carbon_flux_by_territory_bo!C$4:C$240,A44,EEZ_carbon_flux_by_territory_bo!L$4:L$240)</f>
        <v>7.6123735410616638</v>
      </c>
      <c r="K44">
        <f>SUMIF(EEZ_carbon_flux_by_territory_bo!C$4:C$240,A44,EEZ_carbon_flux_by_territory_bo!N$4:N$240)^0.5</f>
        <v>2.6023689664190344E-2</v>
      </c>
      <c r="L44">
        <f t="shared" si="6"/>
        <v>6.7723242373808731E-4</v>
      </c>
      <c r="M44">
        <f t="shared" si="7"/>
        <v>0</v>
      </c>
      <c r="N44">
        <f t="shared" si="8"/>
        <v>0</v>
      </c>
      <c r="O44">
        <f t="shared" si="9"/>
        <v>0</v>
      </c>
      <c r="Q44" t="s">
        <v>473</v>
      </c>
      <c r="R44" t="s">
        <v>473</v>
      </c>
      <c r="S44" s="14">
        <f t="shared" si="10"/>
        <v>-282.22516550660004</v>
      </c>
      <c r="T44" s="15">
        <f t="shared" si="11"/>
        <v>-29.394717630199978</v>
      </c>
      <c r="U44" s="16">
        <v>0</v>
      </c>
      <c r="V44" s="17">
        <v>0</v>
      </c>
    </row>
    <row r="45" spans="1:22">
      <c r="A45" t="s">
        <v>381</v>
      </c>
      <c r="B45" t="str">
        <f>VLOOKUP(A45,EEZ_carbon_flux_by_territory_bo!$B$4:$O$240,2,FALSE)</f>
        <v>HTI</v>
      </c>
      <c r="C45" t="str">
        <f>VLOOKUP(A45,EEZ_carbon_flux_by_territory_bo!$C$4:$F$240,4,FALSE)</f>
        <v>NA</v>
      </c>
      <c r="D45">
        <f>SUMIF(EEZ_carbon_flux_by_territory_bo!B$4:B$240,A45,EEZ_carbon_flux_by_territory_bo!G$4:G$240)/10^12</f>
        <v>7.7291464160199999</v>
      </c>
      <c r="E45">
        <f>SUMIF(EEZ_carbon_flux_by_territory_bo!B$4:B$240,A45,EEZ_carbon_flux_by_territory_bo!I$4:I$240)^0.5</f>
        <v>4.2866361890000003E-2</v>
      </c>
      <c r="F45">
        <f>SUMIF(EEZ_carbon_flux_by_territory_bo!B$4:B$240,A45,EEZ_carbon_flux_by_territory_bo!L$4:L$240)</f>
        <v>7.5710242957834861</v>
      </c>
      <c r="G45">
        <f>SUMIF(EEZ_carbon_flux_by_territory_bo!B$4:B$240,A45,EEZ_carbon_flux_by_territory_bo!N$4:N$240)^0.5</f>
        <v>5.1642244291732448E-2</v>
      </c>
      <c r="H45">
        <f>SUMIF(EEZ_carbon_flux_by_territory_bo!C$4:C$240,A45,EEZ_carbon_flux_by_territory_bo!G$4:G$240)/10^12</f>
        <v>7.7291464160199999</v>
      </c>
      <c r="I45">
        <f>SUMIF(EEZ_carbon_flux_by_territory_bo!C$4:C$240,A45,EEZ_carbon_flux_by_territory_bo!I$4:I$240)^0.5</f>
        <v>4.2866361890000003E-2</v>
      </c>
      <c r="J45">
        <f>SUMIF(EEZ_carbon_flux_by_territory_bo!C$4:C$240,A45,EEZ_carbon_flux_by_territory_bo!L$4:L$240)</f>
        <v>7.5710242957834861</v>
      </c>
      <c r="K45">
        <f>SUMIF(EEZ_carbon_flux_by_territory_bo!C$4:C$240,A45,EEZ_carbon_flux_by_territory_bo!N$4:N$240)^0.5</f>
        <v>5.1642244291732448E-2</v>
      </c>
      <c r="L45">
        <f t="shared" si="6"/>
        <v>2.6669213954869726E-3</v>
      </c>
      <c r="M45">
        <f t="shared" si="7"/>
        <v>0</v>
      </c>
      <c r="N45">
        <f t="shared" si="8"/>
        <v>0</v>
      </c>
      <c r="O45">
        <f t="shared" si="9"/>
        <v>0</v>
      </c>
      <c r="Q45" t="s">
        <v>269</v>
      </c>
      <c r="R45" t="s">
        <v>269</v>
      </c>
      <c r="S45" s="14">
        <f t="shared" si="10"/>
        <v>-57.455738792149987</v>
      </c>
      <c r="T45" s="15">
        <f t="shared" si="11"/>
        <v>-298.22188470899999</v>
      </c>
      <c r="U45" s="16">
        <v>0</v>
      </c>
      <c r="V45" s="17">
        <v>0</v>
      </c>
    </row>
    <row r="46" spans="1:22">
      <c r="A46" t="s">
        <v>424</v>
      </c>
      <c r="B46" t="str">
        <f>VLOOKUP(A46,EEZ_carbon_flux_by_territory_bo!$B$4:$O$240,2,FALSE)</f>
        <v>LBY</v>
      </c>
      <c r="C46" t="str">
        <f>VLOOKUP(A46,EEZ_carbon_flux_by_territory_bo!$C$4:$F$240,4,FALSE)</f>
        <v>NA</v>
      </c>
      <c r="D46">
        <f>SUMIF(EEZ_carbon_flux_by_territory_bo!B$4:B$240,A46,EEZ_carbon_flux_by_territory_bo!G$4:G$240)/10^12</f>
        <v>7.5235784936799996</v>
      </c>
      <c r="E46">
        <f>SUMIF(EEZ_carbon_flux_by_territory_bo!B$4:B$240,A46,EEZ_carbon_flux_by_territory_bo!I$4:I$240)^0.5</f>
        <v>1.43682898453E-2</v>
      </c>
      <c r="F46">
        <f>SUMIF(EEZ_carbon_flux_by_territory_bo!B$4:B$240,A46,EEZ_carbon_flux_by_territory_bo!L$4:L$240)</f>
        <v>7.5215458928661514</v>
      </c>
      <c r="G46">
        <f>SUMIF(EEZ_carbon_flux_by_territory_bo!B$4:B$240,A46,EEZ_carbon_flux_by_territory_bo!N$4:N$240)^0.5</f>
        <v>1.4374990383984442E-2</v>
      </c>
      <c r="H46">
        <f>SUMIF(EEZ_carbon_flux_by_territory_bo!C$4:C$240,A46,EEZ_carbon_flux_by_territory_bo!G$4:G$240)/10^12</f>
        <v>7.5235784936799996</v>
      </c>
      <c r="I46">
        <f>SUMIF(EEZ_carbon_flux_by_territory_bo!C$4:C$240,A46,EEZ_carbon_flux_by_territory_bo!I$4:I$240)^0.5</f>
        <v>1.43682898453E-2</v>
      </c>
      <c r="J46">
        <f>SUMIF(EEZ_carbon_flux_by_territory_bo!C$4:C$240,A46,EEZ_carbon_flux_by_territory_bo!L$4:L$240)</f>
        <v>7.5215458928661514</v>
      </c>
      <c r="K46">
        <f>SUMIF(EEZ_carbon_flux_by_territory_bo!C$4:C$240,A46,EEZ_carbon_flux_by_territory_bo!N$4:N$240)^0.5</f>
        <v>1.4374990383984442E-2</v>
      </c>
      <c r="L46">
        <f t="shared" si="6"/>
        <v>2.0664034853964518E-4</v>
      </c>
      <c r="M46">
        <f t="shared" si="7"/>
        <v>0</v>
      </c>
      <c r="N46">
        <f t="shared" si="8"/>
        <v>0</v>
      </c>
      <c r="O46">
        <f t="shared" si="9"/>
        <v>0</v>
      </c>
      <c r="Q46" t="s">
        <v>339</v>
      </c>
      <c r="R46" t="s">
        <v>339</v>
      </c>
      <c r="S46" s="14">
        <f t="shared" si="10"/>
        <v>-415.10709914330005</v>
      </c>
      <c r="T46" s="15">
        <f t="shared" si="11"/>
        <v>-1.4068850411899803</v>
      </c>
      <c r="U46" s="16">
        <v>0</v>
      </c>
      <c r="V46" s="17">
        <v>0</v>
      </c>
    </row>
    <row r="47" spans="1:22">
      <c r="A47" t="s">
        <v>463</v>
      </c>
      <c r="B47" t="str">
        <f>VLOOKUP(A47,EEZ_carbon_flux_by_territory_bo!$B$4:$O$240,2,FALSE)</f>
        <v>NLD</v>
      </c>
      <c r="C47" t="str">
        <f>VLOOKUP(A47,EEZ_carbon_flux_by_territory_bo!$C$4:$F$240,4,FALSE)</f>
        <v>EU</v>
      </c>
      <c r="D47">
        <f>SUMIF(EEZ_carbon_flux_by_territory_bo!B$4:B$240,A47,EEZ_carbon_flux_by_territory_bo!G$4:G$240)/10^12</f>
        <v>-1.16806073971</v>
      </c>
      <c r="E47">
        <f>SUMIF(EEZ_carbon_flux_by_territory_bo!B$4:B$240,A47,EEZ_carbon_flux_by_territory_bo!I$4:I$240)^0.5</f>
        <v>5.6019205552100002E-3</v>
      </c>
      <c r="F47">
        <f>SUMIF(EEZ_carbon_flux_by_territory_bo!B$4:B$240,A47,EEZ_carbon_flux_by_territory_bo!L$4:L$240)</f>
        <v>-1.2096175659138335</v>
      </c>
      <c r="G47">
        <f>SUMIF(EEZ_carbon_flux_by_territory_bo!B$4:B$240,A47,EEZ_carbon_flux_by_territory_bo!N$4:N$240)^0.5</f>
        <v>6.8497534925819961E-3</v>
      </c>
      <c r="H47">
        <f>SUMIF(EEZ_carbon_flux_by_territory_bo!C$4:C$240,A47,EEZ_carbon_flux_by_territory_bo!G$4:G$240)/10^12</f>
        <v>6.1569015915648198</v>
      </c>
      <c r="I47">
        <f>SUMIF(EEZ_carbon_flux_by_territory_bo!C$4:C$240,A47,EEZ_carbon_flux_by_territory_bo!I$4:I$240)^0.5</f>
        <v>9.1469526214654387E-2</v>
      </c>
      <c r="J47">
        <f>SUMIF(EEZ_carbon_flux_by_territory_bo!C$4:C$240,A47,EEZ_carbon_flux_by_territory_bo!L$4:L$240)</f>
        <v>6.1072730603683425</v>
      </c>
      <c r="K47">
        <f>SUMIF(EEZ_carbon_flux_by_territory_bo!C$4:C$240,A47,EEZ_carbon_flux_by_territory_bo!N$4:N$240)^0.5</f>
        <v>9.1563356870602755E-2</v>
      </c>
      <c r="L47">
        <f t="shared" si="6"/>
        <v>8.383848321413357E-3</v>
      </c>
      <c r="M47">
        <f t="shared" si="7"/>
        <v>7.3249623312748202</v>
      </c>
      <c r="N47">
        <f t="shared" si="8"/>
        <v>7.3168906262821762</v>
      </c>
      <c r="O47">
        <f t="shared" si="9"/>
        <v>9.1306786158008094E-2</v>
      </c>
      <c r="Q47" t="s">
        <v>494</v>
      </c>
      <c r="R47" t="s">
        <v>494</v>
      </c>
      <c r="S47" s="14">
        <f t="shared" si="10"/>
        <v>-6.4200458843899924</v>
      </c>
      <c r="T47" s="15">
        <f t="shared" si="11"/>
        <v>-694.53676970900005</v>
      </c>
      <c r="U47" s="16">
        <v>0</v>
      </c>
      <c r="V47" s="17">
        <v>0</v>
      </c>
    </row>
    <row r="48" spans="1:22">
      <c r="A48" t="s">
        <v>512</v>
      </c>
      <c r="B48" t="str">
        <f>VLOOKUP(A48,EEZ_carbon_flux_by_territory_bo!$B$4:$O$240,2,FALSE)</f>
        <v>STP</v>
      </c>
      <c r="C48" t="str">
        <f>VLOOKUP(A48,EEZ_carbon_flux_by_territory_bo!$C$4:$F$240,4,FALSE)</f>
        <v>NA</v>
      </c>
      <c r="D48">
        <f>SUMIF(EEZ_carbon_flux_by_territory_bo!B$4:B$240,A48,EEZ_carbon_flux_by_territory_bo!G$4:G$240)/10^12</f>
        <v>5.9343401148800003</v>
      </c>
      <c r="E48">
        <f>SUMIF(EEZ_carbon_flux_by_territory_bo!B$4:B$240,A48,EEZ_carbon_flux_by_territory_bo!I$4:I$240)^0.5</f>
        <v>1.7119487645799999E-2</v>
      </c>
      <c r="F48">
        <f>SUMIF(EEZ_carbon_flux_by_territory_bo!B$4:B$240,A48,EEZ_carbon_flux_by_territory_bo!L$4:L$240)</f>
        <v>5.9343401148800003</v>
      </c>
      <c r="G48">
        <f>SUMIF(EEZ_carbon_flux_by_territory_bo!B$4:B$240,A48,EEZ_carbon_flux_by_territory_bo!N$4:N$240)^0.5</f>
        <v>1.7119487645799999E-2</v>
      </c>
      <c r="H48">
        <f>SUMIF(EEZ_carbon_flux_by_territory_bo!C$4:C$240,A48,EEZ_carbon_flux_by_territory_bo!G$4:G$240)/10^12</f>
        <v>5.9343401148800003</v>
      </c>
      <c r="I48">
        <f>SUMIF(EEZ_carbon_flux_by_territory_bo!C$4:C$240,A48,EEZ_carbon_flux_by_territory_bo!I$4:I$240)^0.5</f>
        <v>1.7119487645799999E-2</v>
      </c>
      <c r="J48">
        <f>SUMIF(EEZ_carbon_flux_by_territory_bo!C$4:C$240,A48,EEZ_carbon_flux_by_territory_bo!L$4:L$240)</f>
        <v>5.9343401148800003</v>
      </c>
      <c r="K48">
        <f>SUMIF(EEZ_carbon_flux_by_territory_bo!C$4:C$240,A48,EEZ_carbon_flux_by_territory_bo!N$4:N$240)^0.5</f>
        <v>1.7119487645799999E-2</v>
      </c>
      <c r="L48">
        <f t="shared" si="6"/>
        <v>2.9307685725469878E-4</v>
      </c>
      <c r="M48">
        <f t="shared" si="7"/>
        <v>0</v>
      </c>
      <c r="N48">
        <f t="shared" si="8"/>
        <v>0</v>
      </c>
      <c r="O48">
        <f t="shared" si="9"/>
        <v>0</v>
      </c>
      <c r="Q48" t="s">
        <v>682</v>
      </c>
      <c r="R48" t="s">
        <v>682</v>
      </c>
      <c r="S48">
        <f>AK31</f>
        <v>-883.00458414547563</v>
      </c>
      <c r="T48">
        <f>AH31-AK31</f>
        <v>-103.63999883564429</v>
      </c>
      <c r="U48" s="16">
        <v>0</v>
      </c>
      <c r="V48" s="17">
        <v>0</v>
      </c>
    </row>
    <row r="49" spans="1:15">
      <c r="A49" t="s">
        <v>440</v>
      </c>
      <c r="B49" t="str">
        <f>VLOOKUP(A49,EEZ_carbon_flux_by_territory_bo!$B$4:$O$240,2,FALSE)</f>
        <v>MHL</v>
      </c>
      <c r="C49" t="str">
        <f>VLOOKUP(A49,EEZ_carbon_flux_by_territory_bo!$C$4:$F$240,4,FALSE)</f>
        <v>NA</v>
      </c>
      <c r="D49">
        <f>SUMIF(EEZ_carbon_flux_by_territory_bo!B$4:B$240,A49,EEZ_carbon_flux_by_territory_bo!G$4:G$240)/10^12</f>
        <v>5.5710898905299997</v>
      </c>
      <c r="E49">
        <f>SUMIF(EEZ_carbon_flux_by_territory_bo!B$4:B$240,A49,EEZ_carbon_flux_by_territory_bo!I$4:I$240)^0.5</f>
        <v>2.1532728071800001E-2</v>
      </c>
      <c r="F49">
        <f>SUMIF(EEZ_carbon_flux_by_territory_bo!B$4:B$240,A49,EEZ_carbon_flux_by_territory_bo!L$4:L$240)</f>
        <v>5.4779367021898651</v>
      </c>
      <c r="G49">
        <f>SUMIF(EEZ_carbon_flux_by_territory_bo!B$4:B$240,A49,EEZ_carbon_flux_by_territory_bo!N$4:N$240)^0.5</f>
        <v>2.9464568716839244E-2</v>
      </c>
      <c r="H49">
        <f>SUMIF(EEZ_carbon_flux_by_territory_bo!C$4:C$240,A49,EEZ_carbon_flux_by_territory_bo!G$4:G$240)/10^12</f>
        <v>5.5710898905299997</v>
      </c>
      <c r="I49">
        <f>SUMIF(EEZ_carbon_flux_by_territory_bo!C$4:C$240,A49,EEZ_carbon_flux_by_territory_bo!I$4:I$240)^0.5</f>
        <v>2.1532728071800001E-2</v>
      </c>
      <c r="J49">
        <f>SUMIF(EEZ_carbon_flux_by_territory_bo!C$4:C$240,A49,EEZ_carbon_flux_by_territory_bo!L$4:L$240)</f>
        <v>5.4779367021898651</v>
      </c>
      <c r="K49">
        <f>SUMIF(EEZ_carbon_flux_by_territory_bo!C$4:C$240,A49,EEZ_carbon_flux_by_territory_bo!N$4:N$240)^0.5</f>
        <v>2.9464568716839244E-2</v>
      </c>
      <c r="L49">
        <f t="shared" si="6"/>
        <v>8.6816080966934186E-4</v>
      </c>
      <c r="M49">
        <f t="shared" si="7"/>
        <v>0</v>
      </c>
      <c r="N49">
        <f t="shared" si="8"/>
        <v>0</v>
      </c>
      <c r="O49">
        <f t="shared" si="9"/>
        <v>0</v>
      </c>
    </row>
    <row r="50" spans="1:15">
      <c r="A50" t="s">
        <v>346</v>
      </c>
      <c r="B50" t="str">
        <f>VLOOKUP(A50,EEZ_carbon_flux_by_territory_bo!$B$4:$O$240,2,FALSE)</f>
        <v>SLV</v>
      </c>
      <c r="C50" t="str">
        <f>VLOOKUP(A50,EEZ_carbon_flux_by_territory_bo!$C$4:$F$240,4,FALSE)</f>
        <v>NA</v>
      </c>
      <c r="D50">
        <f>SUMIF(EEZ_carbon_flux_by_territory_bo!B$4:B$240,A50,EEZ_carbon_flux_by_territory_bo!G$4:G$240)/10^12</f>
        <v>4.6415761629399999</v>
      </c>
      <c r="E50">
        <f>SUMIF(EEZ_carbon_flux_by_territory_bo!B$4:B$240,A50,EEZ_carbon_flux_by_territory_bo!I$4:I$240)^0.5</f>
        <v>2.71668791662E-2</v>
      </c>
      <c r="F50">
        <f>SUMIF(EEZ_carbon_flux_by_territory_bo!B$4:B$240,A50,EEZ_carbon_flux_by_territory_bo!L$4:L$240)</f>
        <v>4.5828384114994662</v>
      </c>
      <c r="G50">
        <f>SUMIF(EEZ_carbon_flux_by_territory_bo!B$4:B$240,A50,EEZ_carbon_flux_by_territory_bo!N$4:N$240)^0.5</f>
        <v>2.8254590789048569E-2</v>
      </c>
      <c r="H50">
        <f>SUMIF(EEZ_carbon_flux_by_territory_bo!C$4:C$240,A50,EEZ_carbon_flux_by_territory_bo!G$4:G$240)/10^12</f>
        <v>4.6415761629399999</v>
      </c>
      <c r="I50">
        <f>SUMIF(EEZ_carbon_flux_by_territory_bo!C$4:C$240,A50,EEZ_carbon_flux_by_territory_bo!I$4:I$240)^0.5</f>
        <v>2.71668791662E-2</v>
      </c>
      <c r="J50">
        <f>SUMIF(EEZ_carbon_flux_by_territory_bo!C$4:C$240,A50,EEZ_carbon_flux_by_territory_bo!L$4:L$240)</f>
        <v>4.5828384114994662</v>
      </c>
      <c r="K50">
        <f>SUMIF(EEZ_carbon_flux_by_territory_bo!C$4:C$240,A50,EEZ_carbon_flux_by_territory_bo!N$4:N$240)^0.5</f>
        <v>2.8254590789048569E-2</v>
      </c>
      <c r="L50">
        <f t="shared" si="6"/>
        <v>7.9832190065658821E-4</v>
      </c>
      <c r="M50">
        <f t="shared" si="7"/>
        <v>0</v>
      </c>
      <c r="N50">
        <f t="shared" si="8"/>
        <v>0</v>
      </c>
      <c r="O50">
        <f t="shared" si="9"/>
        <v>0</v>
      </c>
    </row>
    <row r="51" spans="1:15">
      <c r="A51" t="s">
        <v>369</v>
      </c>
      <c r="B51" t="str">
        <f>VLOOKUP(A51,EEZ_carbon_flux_by_territory_bo!$B$4:$O$240,2,FALSE)</f>
        <v>GHA</v>
      </c>
      <c r="C51" t="str">
        <f>VLOOKUP(A51,EEZ_carbon_flux_by_territory_bo!$C$4:$F$240,4,FALSE)</f>
        <v>NA</v>
      </c>
      <c r="D51">
        <f>SUMIF(EEZ_carbon_flux_by_territory_bo!B$4:B$240,A51,EEZ_carbon_flux_by_territory_bo!G$4:G$240)/10^12</f>
        <v>4.9377799628199996</v>
      </c>
      <c r="E51">
        <f>SUMIF(EEZ_carbon_flux_by_territory_bo!B$4:B$240,A51,EEZ_carbon_flux_by_territory_bo!I$4:I$240)^0.5</f>
        <v>9.0134580438500003E-3</v>
      </c>
      <c r="F51">
        <f>SUMIF(EEZ_carbon_flux_by_territory_bo!B$4:B$240,A51,EEZ_carbon_flux_by_territory_bo!L$4:L$240)</f>
        <v>4.4369785942581537</v>
      </c>
      <c r="G51">
        <f>SUMIF(EEZ_carbon_flux_by_territory_bo!B$4:B$240,A51,EEZ_carbon_flux_by_territory_bo!N$4:N$240)^0.5</f>
        <v>0.10426180310282725</v>
      </c>
      <c r="H51">
        <f>SUMIF(EEZ_carbon_flux_by_territory_bo!C$4:C$240,A51,EEZ_carbon_flux_by_territory_bo!G$4:G$240)/10^12</f>
        <v>4.9377799628199996</v>
      </c>
      <c r="I51">
        <f>SUMIF(EEZ_carbon_flux_by_territory_bo!C$4:C$240,A51,EEZ_carbon_flux_by_territory_bo!I$4:I$240)^0.5</f>
        <v>9.0134580438500003E-3</v>
      </c>
      <c r="J51">
        <f>SUMIF(EEZ_carbon_flux_by_territory_bo!C$4:C$240,A51,EEZ_carbon_flux_by_territory_bo!L$4:L$240)</f>
        <v>4.4369785942581537</v>
      </c>
      <c r="K51">
        <f>SUMIF(EEZ_carbon_flux_by_territory_bo!C$4:C$240,A51,EEZ_carbon_flux_by_territory_bo!N$4:N$240)^0.5</f>
        <v>0.10426180310282725</v>
      </c>
      <c r="L51">
        <f t="shared" si="6"/>
        <v>1.0870523586252717E-2</v>
      </c>
      <c r="M51">
        <f t="shared" si="7"/>
        <v>0</v>
      </c>
      <c r="N51">
        <f t="shared" si="8"/>
        <v>0</v>
      </c>
      <c r="O51">
        <f t="shared" si="9"/>
        <v>0</v>
      </c>
    </row>
    <row r="52" spans="1:15">
      <c r="A52" t="s">
        <v>534</v>
      </c>
      <c r="B52" t="str">
        <f>VLOOKUP(A52,EEZ_carbon_flux_by_territory_bo!$B$4:$O$240,2,FALSE)</f>
        <v>SDN</v>
      </c>
      <c r="C52" t="str">
        <f>VLOOKUP(A52,EEZ_carbon_flux_by_territory_bo!$C$4:$F$240,4,FALSE)</f>
        <v>NA</v>
      </c>
      <c r="D52">
        <f>SUMIF(EEZ_carbon_flux_by_territory_bo!B$4:B$240,A52,EEZ_carbon_flux_by_territory_bo!G$4:G$240)/10^12</f>
        <v>5.2151840054900003</v>
      </c>
      <c r="E52">
        <f>SUMIF(EEZ_carbon_flux_by_territory_bo!B$4:B$240,A52,EEZ_carbon_flux_by_territory_bo!I$4:I$240)^0.5</f>
        <v>4.1431281158199995E-2</v>
      </c>
      <c r="F52">
        <f>SUMIF(EEZ_carbon_flux_by_territory_bo!B$4:B$240,A52,EEZ_carbon_flux_by_territory_bo!L$4:L$240)</f>
        <v>4.4290980162408191</v>
      </c>
      <c r="G52">
        <f>SUMIF(EEZ_carbon_flux_by_territory_bo!B$4:B$240,A52,EEZ_carbon_flux_by_territory_bo!N$4:N$240)^0.5</f>
        <v>0.17460450698591518</v>
      </c>
      <c r="H52">
        <f>SUMIF(EEZ_carbon_flux_by_territory_bo!C$4:C$240,A52,EEZ_carbon_flux_by_territory_bo!G$4:G$240)/10^12</f>
        <v>5.2151840054900003</v>
      </c>
      <c r="I52">
        <f>SUMIF(EEZ_carbon_flux_by_territory_bo!C$4:C$240,A52,EEZ_carbon_flux_by_territory_bo!I$4:I$240)^0.5</f>
        <v>4.1431281158199995E-2</v>
      </c>
      <c r="J52">
        <f>SUMIF(EEZ_carbon_flux_by_territory_bo!C$4:C$240,A52,EEZ_carbon_flux_by_territory_bo!L$4:L$240)</f>
        <v>4.4290980162408191</v>
      </c>
      <c r="K52">
        <f>SUMIF(EEZ_carbon_flux_by_territory_bo!C$4:C$240,A52,EEZ_carbon_flux_by_territory_bo!N$4:N$240)^0.5</f>
        <v>0.17460450698591518</v>
      </c>
      <c r="L52">
        <f t="shared" si="6"/>
        <v>3.0486733859794501E-2</v>
      </c>
      <c r="M52">
        <f t="shared" si="7"/>
        <v>0</v>
      </c>
      <c r="N52">
        <f t="shared" si="8"/>
        <v>0</v>
      </c>
      <c r="O52">
        <f t="shared" si="9"/>
        <v>0</v>
      </c>
    </row>
    <row r="53" spans="1:15">
      <c r="A53" t="s">
        <v>334</v>
      </c>
      <c r="B53" t="str">
        <f>VLOOKUP(A53,EEZ_carbon_flux_by_territory_bo!$B$4:$O$240,2,FALSE)</f>
        <v>CYP</v>
      </c>
      <c r="C53" t="str">
        <f>VLOOKUP(A53,EEZ_carbon_flux_by_territory_bo!$C$4:$F$240,4,FALSE)</f>
        <v>EU</v>
      </c>
      <c r="D53">
        <f>SUMIF(EEZ_carbon_flux_by_territory_bo!B$4:B$240,A53,EEZ_carbon_flux_by_territory_bo!G$4:G$240)/10^12</f>
        <v>4.2415419118299997</v>
      </c>
      <c r="E53">
        <f>SUMIF(EEZ_carbon_flux_by_territory_bo!B$4:B$240,A53,EEZ_carbon_flux_by_territory_bo!I$4:I$240)^0.5</f>
        <v>1.67871199964E-2</v>
      </c>
      <c r="F53">
        <f>SUMIF(EEZ_carbon_flux_by_territory_bo!B$4:B$240,A53,EEZ_carbon_flux_by_territory_bo!L$4:L$240)</f>
        <v>4.2238996804145872</v>
      </c>
      <c r="G53">
        <f>SUMIF(EEZ_carbon_flux_by_territory_bo!B$4:B$240,A53,EEZ_carbon_flux_by_territory_bo!N$4:N$240)^0.5</f>
        <v>1.7004440768962781E-2</v>
      </c>
      <c r="H53">
        <f>SUMIF(EEZ_carbon_flux_by_territory_bo!C$4:C$240,A53,EEZ_carbon_flux_by_territory_bo!G$4:G$240)/10^12</f>
        <v>4.2415419118299997</v>
      </c>
      <c r="I53">
        <f>SUMIF(EEZ_carbon_flux_by_territory_bo!C$4:C$240,A53,EEZ_carbon_flux_by_territory_bo!I$4:I$240)^0.5</f>
        <v>1.67871199964E-2</v>
      </c>
      <c r="J53">
        <f>SUMIF(EEZ_carbon_flux_by_territory_bo!C$4:C$240,A53,EEZ_carbon_flux_by_territory_bo!L$4:L$240)</f>
        <v>4.2238996804145872</v>
      </c>
      <c r="K53">
        <f>SUMIF(EEZ_carbon_flux_by_territory_bo!C$4:C$240,A53,EEZ_carbon_flux_by_territory_bo!N$4:N$240)^0.5</f>
        <v>1.7004440768962781E-2</v>
      </c>
      <c r="L53">
        <f t="shared" si="6"/>
        <v>2.8915100586516358E-4</v>
      </c>
      <c r="M53">
        <f t="shared" si="7"/>
        <v>0</v>
      </c>
      <c r="N53">
        <f t="shared" si="8"/>
        <v>0</v>
      </c>
      <c r="O53">
        <f t="shared" si="9"/>
        <v>0</v>
      </c>
    </row>
    <row r="54" spans="1:15">
      <c r="A54" t="s">
        <v>554</v>
      </c>
      <c r="B54" t="str">
        <f>VLOOKUP(A54,EEZ_carbon_flux_by_territory_bo!$B$4:$O$240,2,FALSE)</f>
        <v>TTO</v>
      </c>
      <c r="C54" t="str">
        <f>VLOOKUP(A54,EEZ_carbon_flux_by_territory_bo!$C$4:$F$240,4,FALSE)</f>
        <v>NA</v>
      </c>
      <c r="D54">
        <f>SUMIF(EEZ_carbon_flux_by_territory_bo!B$4:B$240,A54,EEZ_carbon_flux_by_territory_bo!G$4:G$240)/10^12</f>
        <v>4.1993883716599996</v>
      </c>
      <c r="E54">
        <f>SUMIF(EEZ_carbon_flux_by_territory_bo!B$4:B$240,A54,EEZ_carbon_flux_by_territory_bo!I$4:I$240)^0.5</f>
        <v>2.5094572927900002E-2</v>
      </c>
      <c r="F54">
        <f>SUMIF(EEZ_carbon_flux_by_territory_bo!B$4:B$240,A54,EEZ_carbon_flux_by_territory_bo!L$4:L$240)</f>
        <v>4.1881101695475387</v>
      </c>
      <c r="G54">
        <f>SUMIF(EEZ_carbon_flux_by_territory_bo!B$4:B$240,A54,EEZ_carbon_flux_by_territory_bo!N$4:N$240)^0.5</f>
        <v>2.5137314850083019E-2</v>
      </c>
      <c r="H54">
        <f>SUMIF(EEZ_carbon_flux_by_territory_bo!C$4:C$240,A54,EEZ_carbon_flux_by_territory_bo!G$4:G$240)/10^12</f>
        <v>4.1993883716599996</v>
      </c>
      <c r="I54">
        <f>SUMIF(EEZ_carbon_flux_by_territory_bo!C$4:C$240,A54,EEZ_carbon_flux_by_territory_bo!I$4:I$240)^0.5</f>
        <v>2.5094572927900002E-2</v>
      </c>
      <c r="J54">
        <f>SUMIF(EEZ_carbon_flux_by_territory_bo!C$4:C$240,A54,EEZ_carbon_flux_by_territory_bo!L$4:L$240)</f>
        <v>4.1881101695475387</v>
      </c>
      <c r="K54">
        <f>SUMIF(EEZ_carbon_flux_by_territory_bo!C$4:C$240,A54,EEZ_carbon_flux_by_territory_bo!N$4:N$240)^0.5</f>
        <v>2.5137314850083019E-2</v>
      </c>
      <c r="L54">
        <f t="shared" si="6"/>
        <v>6.3188459787220431E-4</v>
      </c>
      <c r="M54">
        <f t="shared" si="7"/>
        <v>0</v>
      </c>
      <c r="N54">
        <f t="shared" si="8"/>
        <v>0</v>
      </c>
      <c r="O54">
        <f t="shared" si="9"/>
        <v>0</v>
      </c>
    </row>
    <row r="55" spans="1:15">
      <c r="A55" t="s">
        <v>323</v>
      </c>
      <c r="B55" t="str">
        <f>VLOOKUP(A55,EEZ_carbon_flux_by_territory_bo!$B$4:$O$240,2,FALSE)</f>
        <v>COM</v>
      </c>
      <c r="C55" t="str">
        <f>VLOOKUP(A55,EEZ_carbon_flux_by_territory_bo!$C$4:$F$240,4,FALSE)</f>
        <v>NA</v>
      </c>
      <c r="D55">
        <f>SUMIF(EEZ_carbon_flux_by_territory_bo!B$4:B$240,A55,EEZ_carbon_flux_by_territory_bo!G$4:G$240)/10^12</f>
        <v>4.0396344606000003</v>
      </c>
      <c r="E55">
        <f>SUMIF(EEZ_carbon_flux_by_territory_bo!B$4:B$240,A55,EEZ_carbon_flux_by_territory_bo!I$4:I$240)^0.5</f>
        <v>8.9989954041900001E-3</v>
      </c>
      <c r="F55">
        <f>SUMIF(EEZ_carbon_flux_by_territory_bo!B$4:B$240,A55,EEZ_carbon_flux_by_territory_bo!L$4:L$240)</f>
        <v>3.815413662884136</v>
      </c>
      <c r="G55">
        <f>SUMIF(EEZ_carbon_flux_by_territory_bo!B$4:B$240,A55,EEZ_carbon_flux_by_territory_bo!N$4:N$240)^0.5</f>
        <v>4.9200444512811997E-2</v>
      </c>
      <c r="H55">
        <f>SUMIF(EEZ_carbon_flux_by_territory_bo!C$4:C$240,A55,EEZ_carbon_flux_by_territory_bo!G$4:G$240)/10^12</f>
        <v>4.0396344606000003</v>
      </c>
      <c r="I55">
        <f>SUMIF(EEZ_carbon_flux_by_territory_bo!C$4:C$240,A55,EEZ_carbon_flux_by_territory_bo!I$4:I$240)^0.5</f>
        <v>8.9989954041900001E-3</v>
      </c>
      <c r="J55">
        <f>SUMIF(EEZ_carbon_flux_by_territory_bo!C$4:C$240,A55,EEZ_carbon_flux_by_territory_bo!L$4:L$240)</f>
        <v>3.815413662884136</v>
      </c>
      <c r="K55">
        <f>SUMIF(EEZ_carbon_flux_by_territory_bo!C$4:C$240,A55,EEZ_carbon_flux_by_territory_bo!N$4:N$240)^0.5</f>
        <v>4.9200444512811997E-2</v>
      </c>
      <c r="L55">
        <f t="shared" si="6"/>
        <v>2.420683740258292E-3</v>
      </c>
      <c r="M55">
        <f t="shared" si="7"/>
        <v>0</v>
      </c>
      <c r="N55">
        <f t="shared" si="8"/>
        <v>0</v>
      </c>
      <c r="O55">
        <f t="shared" si="9"/>
        <v>0</v>
      </c>
    </row>
    <row r="56" spans="1:15">
      <c r="A56" t="s">
        <v>395</v>
      </c>
      <c r="B56" t="str">
        <f>VLOOKUP(A56,EEZ_carbon_flux_by_territory_bo!$B$4:$O$240,2,FALSE)</f>
        <v>IRN</v>
      </c>
      <c r="C56" t="str">
        <f>VLOOKUP(A56,EEZ_carbon_flux_by_territory_bo!$C$4:$F$240,4,FALSE)</f>
        <v>NA</v>
      </c>
      <c r="D56">
        <f>SUMIF(EEZ_carbon_flux_by_territory_bo!B$4:B$240,A56,EEZ_carbon_flux_by_territory_bo!G$4:G$240)/10^12</f>
        <v>3.0224818986800002</v>
      </c>
      <c r="E56">
        <f>SUMIF(EEZ_carbon_flux_by_territory_bo!B$4:B$240,A56,EEZ_carbon_flux_by_territory_bo!I$4:I$240)^0.5</f>
        <v>1.2502901592399999E-2</v>
      </c>
      <c r="F56">
        <f>SUMIF(EEZ_carbon_flux_by_territory_bo!B$4:B$240,A56,EEZ_carbon_flux_by_territory_bo!L$4:L$240)</f>
        <v>2.5237050791632201</v>
      </c>
      <c r="G56">
        <f>SUMIF(EEZ_carbon_flux_by_territory_bo!B$4:B$240,A56,EEZ_carbon_flux_by_territory_bo!N$4:N$240)^0.5</f>
        <v>0.10393728644649398</v>
      </c>
      <c r="H56">
        <f>SUMIF(EEZ_carbon_flux_by_territory_bo!C$4:C$240,A56,EEZ_carbon_flux_by_territory_bo!G$4:G$240)/10^12</f>
        <v>3.0224818986800002</v>
      </c>
      <c r="I56">
        <f>SUMIF(EEZ_carbon_flux_by_territory_bo!C$4:C$240,A56,EEZ_carbon_flux_by_territory_bo!I$4:I$240)^0.5</f>
        <v>1.2502901592399999E-2</v>
      </c>
      <c r="J56">
        <f>SUMIF(EEZ_carbon_flux_by_territory_bo!C$4:C$240,A56,EEZ_carbon_flux_by_territory_bo!L$4:L$240)</f>
        <v>2.5237050791632201</v>
      </c>
      <c r="K56">
        <f>SUMIF(EEZ_carbon_flux_by_territory_bo!C$4:C$240,A56,EEZ_carbon_flux_by_territory_bo!N$4:N$240)^0.5</f>
        <v>0.10393728644649398</v>
      </c>
      <c r="L56">
        <f t="shared" si="6"/>
        <v>1.0802959513860542E-2</v>
      </c>
      <c r="M56">
        <f t="shared" si="7"/>
        <v>0</v>
      </c>
      <c r="N56">
        <f t="shared" si="8"/>
        <v>0</v>
      </c>
      <c r="O56">
        <f t="shared" si="9"/>
        <v>0</v>
      </c>
    </row>
    <row r="57" spans="1:15">
      <c r="A57" t="s">
        <v>376</v>
      </c>
      <c r="B57" t="str">
        <f>VLOOKUP(A57,EEZ_carbon_flux_by_territory_bo!$B$4:$O$240,2,FALSE)</f>
        <v>GTM</v>
      </c>
      <c r="C57" t="str">
        <f>VLOOKUP(A57,EEZ_carbon_flux_by_territory_bo!$C$4:$F$240,4,FALSE)</f>
        <v>NA</v>
      </c>
      <c r="D57">
        <f>SUMIF(EEZ_carbon_flux_by_territory_bo!B$4:B$240,A57,EEZ_carbon_flux_by_territory_bo!G$4:G$240)/10^12</f>
        <v>2.4713221862700001</v>
      </c>
      <c r="E57">
        <f>SUMIF(EEZ_carbon_flux_by_territory_bo!B$4:B$240,A57,EEZ_carbon_flux_by_territory_bo!I$4:I$240)^0.5</f>
        <v>1.38128535859E-2</v>
      </c>
      <c r="F57">
        <f>SUMIF(EEZ_carbon_flux_by_territory_bo!B$4:B$240,A57,EEZ_carbon_flux_by_territory_bo!L$4:L$240)</f>
        <v>2.4105362287999861</v>
      </c>
      <c r="G57">
        <f>SUMIF(EEZ_carbon_flux_by_territory_bo!B$4:B$240,A57,EEZ_carbon_flux_by_territory_bo!N$4:N$240)^0.5</f>
        <v>1.5979829491368516E-2</v>
      </c>
      <c r="H57">
        <f>SUMIF(EEZ_carbon_flux_by_territory_bo!C$4:C$240,A57,EEZ_carbon_flux_by_territory_bo!G$4:G$240)/10^12</f>
        <v>2.4713221862700001</v>
      </c>
      <c r="I57">
        <f>SUMIF(EEZ_carbon_flux_by_territory_bo!C$4:C$240,A57,EEZ_carbon_flux_by_territory_bo!I$4:I$240)^0.5</f>
        <v>1.38128535859E-2</v>
      </c>
      <c r="J57">
        <f>SUMIF(EEZ_carbon_flux_by_territory_bo!C$4:C$240,A57,EEZ_carbon_flux_by_territory_bo!L$4:L$240)</f>
        <v>2.4105362287999861</v>
      </c>
      <c r="K57">
        <f>SUMIF(EEZ_carbon_flux_by_territory_bo!C$4:C$240,A57,EEZ_carbon_flux_by_territory_bo!N$4:N$240)^0.5</f>
        <v>1.5979829491368516E-2</v>
      </c>
      <c r="L57">
        <f t="shared" si="6"/>
        <v>2.5535495057321097E-4</v>
      </c>
      <c r="M57">
        <f t="shared" si="7"/>
        <v>0</v>
      </c>
      <c r="N57">
        <f t="shared" si="8"/>
        <v>0</v>
      </c>
      <c r="O57">
        <f t="shared" si="9"/>
        <v>0</v>
      </c>
    </row>
    <row r="58" spans="1:15">
      <c r="A58" t="s">
        <v>514</v>
      </c>
      <c r="B58" t="str">
        <f>VLOOKUP(A58,EEZ_carbon_flux_by_territory_bo!$B$4:$O$240,2,FALSE)</f>
        <v>SEN</v>
      </c>
      <c r="C58" t="str">
        <f>VLOOKUP(A58,EEZ_carbon_flux_by_territory_bo!$C$4:$F$240,4,FALSE)</f>
        <v>NA</v>
      </c>
      <c r="D58">
        <f>SUMIF(EEZ_carbon_flux_by_territory_bo!B$4:B$240,A58,EEZ_carbon_flux_by_territory_bo!G$4:G$240)/10^12</f>
        <v>2.80153679421</v>
      </c>
      <c r="E58">
        <f>SUMIF(EEZ_carbon_flux_by_territory_bo!B$4:B$240,A58,EEZ_carbon_flux_by_territory_bo!I$4:I$240)^0.5</f>
        <v>9.5221326312299997E-3</v>
      </c>
      <c r="F58">
        <f>SUMIF(EEZ_carbon_flux_by_territory_bo!B$4:B$240,A58,EEZ_carbon_flux_by_territory_bo!L$4:L$240)</f>
        <v>2.3250494707098999</v>
      </c>
      <c r="G58">
        <f>SUMIF(EEZ_carbon_flux_by_territory_bo!B$4:B$240,A58,EEZ_carbon_flux_by_territory_bo!N$4:N$240)^0.5</f>
        <v>6.4037957557317851E-2</v>
      </c>
      <c r="H58">
        <f>SUMIF(EEZ_carbon_flux_by_territory_bo!C$4:C$240,A58,EEZ_carbon_flux_by_territory_bo!G$4:G$240)/10^12</f>
        <v>2.80153679421</v>
      </c>
      <c r="I58">
        <f>SUMIF(EEZ_carbon_flux_by_territory_bo!C$4:C$240,A58,EEZ_carbon_flux_by_territory_bo!I$4:I$240)^0.5</f>
        <v>9.5221326312299997E-3</v>
      </c>
      <c r="J58">
        <f>SUMIF(EEZ_carbon_flux_by_territory_bo!C$4:C$240,A58,EEZ_carbon_flux_by_territory_bo!L$4:L$240)</f>
        <v>2.3250494707098999</v>
      </c>
      <c r="K58">
        <f>SUMIF(EEZ_carbon_flux_by_territory_bo!C$4:C$240,A58,EEZ_carbon_flux_by_territory_bo!N$4:N$240)^0.5</f>
        <v>6.4037957557317851E-2</v>
      </c>
      <c r="L58">
        <f t="shared" si="6"/>
        <v>4.1008600081128424E-3</v>
      </c>
      <c r="M58">
        <f t="shared" si="7"/>
        <v>0</v>
      </c>
      <c r="N58">
        <f t="shared" si="8"/>
        <v>0</v>
      </c>
      <c r="O58">
        <f t="shared" si="9"/>
        <v>0</v>
      </c>
    </row>
    <row r="59" spans="1:15">
      <c r="A59" t="s">
        <v>348</v>
      </c>
      <c r="B59" t="str">
        <f>VLOOKUP(A59,EEZ_carbon_flux_by_territory_bo!$B$4:$O$240,2,FALSE)</f>
        <v>ERI</v>
      </c>
      <c r="C59" t="str">
        <f>VLOOKUP(A59,EEZ_carbon_flux_by_territory_bo!$C$4:$F$240,4,FALSE)</f>
        <v>NA</v>
      </c>
      <c r="D59">
        <f>SUMIF(EEZ_carbon_flux_by_territory_bo!B$4:B$240,A59,EEZ_carbon_flux_by_territory_bo!G$4:G$240)/10^12</f>
        <v>1.66414263292</v>
      </c>
      <c r="E59">
        <f>SUMIF(EEZ_carbon_flux_by_territory_bo!B$4:B$240,A59,EEZ_carbon_flux_by_territory_bo!I$4:I$240)^0.5</f>
        <v>3.1853703769199999E-2</v>
      </c>
      <c r="F59">
        <f>SUMIF(EEZ_carbon_flux_by_territory_bo!B$4:B$240,A59,EEZ_carbon_flux_by_territory_bo!L$4:L$240)</f>
        <v>1.6521103291193873</v>
      </c>
      <c r="G59">
        <f>SUMIF(EEZ_carbon_flux_by_territory_bo!B$4:B$240,A59,EEZ_carbon_flux_by_territory_bo!N$4:N$240)^0.5</f>
        <v>3.18825834538147E-2</v>
      </c>
      <c r="H59">
        <f>SUMIF(EEZ_carbon_flux_by_territory_bo!C$4:C$240,A59,EEZ_carbon_flux_by_territory_bo!G$4:G$240)/10^12</f>
        <v>1.66414263292</v>
      </c>
      <c r="I59">
        <f>SUMIF(EEZ_carbon_flux_by_territory_bo!C$4:C$240,A59,EEZ_carbon_flux_by_territory_bo!I$4:I$240)^0.5</f>
        <v>3.1853703769199999E-2</v>
      </c>
      <c r="J59">
        <f>SUMIF(EEZ_carbon_flux_by_territory_bo!C$4:C$240,A59,EEZ_carbon_flux_by_territory_bo!L$4:L$240)</f>
        <v>1.6521103291193873</v>
      </c>
      <c r="K59">
        <f>SUMIF(EEZ_carbon_flux_by_territory_bo!C$4:C$240,A59,EEZ_carbon_flux_by_territory_bo!N$4:N$240)^0.5</f>
        <v>3.18825834538147E-2</v>
      </c>
      <c r="L59">
        <f t="shared" si="6"/>
        <v>1.016499127689459E-3</v>
      </c>
      <c r="M59">
        <f t="shared" si="7"/>
        <v>0</v>
      </c>
      <c r="N59">
        <f t="shared" si="8"/>
        <v>0</v>
      </c>
      <c r="O59">
        <f t="shared" si="9"/>
        <v>0</v>
      </c>
    </row>
    <row r="60" spans="1:15">
      <c r="A60" t="s">
        <v>508</v>
      </c>
      <c r="B60" t="str">
        <f>VLOOKUP(A60,EEZ_carbon_flux_by_territory_bo!$B$4:$O$240,2,FALSE)</f>
        <v>VCT</v>
      </c>
      <c r="C60" t="str">
        <f>VLOOKUP(A60,EEZ_carbon_flux_by_territory_bo!$C$4:$F$240,4,FALSE)</f>
        <v>NA</v>
      </c>
      <c r="D60">
        <f>SUMIF(EEZ_carbon_flux_by_territory_bo!B$4:B$240,A60,EEZ_carbon_flux_by_territory_bo!G$4:G$240)/10^12</f>
        <v>1.6513443936900001</v>
      </c>
      <c r="E60">
        <f>SUMIF(EEZ_carbon_flux_by_territory_bo!B$4:B$240,A60,EEZ_carbon_flux_by_territory_bo!I$4:I$240)^0.5</f>
        <v>1.87961119204E-2</v>
      </c>
      <c r="F60">
        <f>SUMIF(EEZ_carbon_flux_by_territory_bo!B$4:B$240,A60,EEZ_carbon_flux_by_territory_bo!L$4:L$240)</f>
        <v>1.6512630651783216</v>
      </c>
      <c r="G60">
        <f>SUMIF(EEZ_carbon_flux_by_territory_bo!B$4:B$240,A60,EEZ_carbon_flux_by_territory_bo!N$4:N$240)^0.5</f>
        <v>1.8796114994689569E-2</v>
      </c>
      <c r="H60">
        <f>SUMIF(EEZ_carbon_flux_by_territory_bo!C$4:C$240,A60,EEZ_carbon_flux_by_territory_bo!G$4:G$240)/10^12</f>
        <v>1.6513443936900001</v>
      </c>
      <c r="I60">
        <f>SUMIF(EEZ_carbon_flux_by_territory_bo!C$4:C$240,A60,EEZ_carbon_flux_by_territory_bo!I$4:I$240)^0.5</f>
        <v>1.87961119204E-2</v>
      </c>
      <c r="J60">
        <f>SUMIF(EEZ_carbon_flux_by_territory_bo!C$4:C$240,A60,EEZ_carbon_flux_by_territory_bo!L$4:L$240)</f>
        <v>1.6512630651783216</v>
      </c>
      <c r="K60">
        <f>SUMIF(EEZ_carbon_flux_by_territory_bo!C$4:C$240,A60,EEZ_carbon_flux_by_territory_bo!N$4:N$240)^0.5</f>
        <v>1.8796114994689569E-2</v>
      </c>
      <c r="L60">
        <f t="shared" si="6"/>
        <v>3.5329393889359408E-4</v>
      </c>
      <c r="M60">
        <f t="shared" si="7"/>
        <v>0</v>
      </c>
      <c r="N60">
        <f t="shared" si="8"/>
        <v>0</v>
      </c>
      <c r="O60">
        <f t="shared" si="9"/>
        <v>0</v>
      </c>
    </row>
    <row r="61" spans="1:15">
      <c r="A61" t="s">
        <v>327</v>
      </c>
      <c r="B61" t="str">
        <f>VLOOKUP(A61,EEZ_carbon_flux_by_territory_bo!$B$4:$O$240,2,FALSE)</f>
        <v>COG</v>
      </c>
      <c r="C61" t="str">
        <f>VLOOKUP(A61,EEZ_carbon_flux_by_territory_bo!$C$4:$F$240,4,FALSE)</f>
        <v>NA</v>
      </c>
      <c r="D61">
        <f>SUMIF(EEZ_carbon_flux_by_territory_bo!B$4:B$240,A61,EEZ_carbon_flux_by_territory_bo!G$4:G$240)/10^12</f>
        <v>1.5706155504399999</v>
      </c>
      <c r="E61">
        <f>SUMIF(EEZ_carbon_flux_by_territory_bo!B$4:B$240,A61,EEZ_carbon_flux_by_territory_bo!I$4:I$240)^0.5</f>
        <v>1.9392154536799999E-2</v>
      </c>
      <c r="F61">
        <f>SUMIF(EEZ_carbon_flux_by_territory_bo!B$4:B$240,A61,EEZ_carbon_flux_by_territory_bo!L$4:L$240)</f>
        <v>1.5706155504399999</v>
      </c>
      <c r="G61">
        <f>SUMIF(EEZ_carbon_flux_by_territory_bo!B$4:B$240,A61,EEZ_carbon_flux_by_territory_bo!N$4:N$240)^0.5</f>
        <v>1.9392154536799999E-2</v>
      </c>
      <c r="H61">
        <f>SUMIF(EEZ_carbon_flux_by_territory_bo!C$4:C$240,A61,EEZ_carbon_flux_by_territory_bo!G$4:G$240)/10^12</f>
        <v>1.5706155504399999</v>
      </c>
      <c r="I61">
        <f>SUMIF(EEZ_carbon_flux_by_territory_bo!C$4:C$240,A61,EEZ_carbon_flux_by_territory_bo!I$4:I$240)^0.5</f>
        <v>1.9392154536799999E-2</v>
      </c>
      <c r="J61">
        <f>SUMIF(EEZ_carbon_flux_by_territory_bo!C$4:C$240,A61,EEZ_carbon_flux_by_territory_bo!L$4:L$240)</f>
        <v>1.5706155504399999</v>
      </c>
      <c r="K61">
        <f>SUMIF(EEZ_carbon_flux_by_territory_bo!C$4:C$240,A61,EEZ_carbon_flux_by_territory_bo!N$4:N$240)^0.5</f>
        <v>1.9392154536799999E-2</v>
      </c>
      <c r="L61">
        <f t="shared" si="6"/>
        <v>3.7605565757913278E-4</v>
      </c>
      <c r="M61">
        <f t="shared" si="7"/>
        <v>0</v>
      </c>
      <c r="N61">
        <f t="shared" si="8"/>
        <v>0</v>
      </c>
      <c r="O61">
        <f t="shared" si="9"/>
        <v>0</v>
      </c>
    </row>
    <row r="62" spans="1:15">
      <c r="A62" t="s">
        <v>282</v>
      </c>
      <c r="B62" t="str">
        <f>VLOOKUP(A62,EEZ_carbon_flux_by_territory_bo!$B$4:$O$240,2,FALSE)</f>
        <v>BLZ</v>
      </c>
      <c r="C62" t="str">
        <f>VLOOKUP(A62,EEZ_carbon_flux_by_territory_bo!$C$4:$F$240,4,FALSE)</f>
        <v>NA</v>
      </c>
      <c r="D62">
        <f>SUMIF(EEZ_carbon_flux_by_territory_bo!B$4:B$240,A62,EEZ_carbon_flux_by_territory_bo!G$4:G$240)/10^12</f>
        <v>2.5039492514999999</v>
      </c>
      <c r="E62">
        <f>SUMIF(EEZ_carbon_flux_by_territory_bo!B$4:B$240,A62,EEZ_carbon_flux_by_territory_bo!I$4:I$240)^0.5</f>
        <v>4.2593238795800001E-2</v>
      </c>
      <c r="F62">
        <f>SUMIF(EEZ_carbon_flux_by_territory_bo!B$4:B$240,A62,EEZ_carbon_flux_by_territory_bo!L$4:L$240)</f>
        <v>1.5374455226723518</v>
      </c>
      <c r="G62">
        <f>SUMIF(EEZ_carbon_flux_by_territory_bo!B$4:B$240,A62,EEZ_carbon_flux_by_territory_bo!N$4:N$240)^0.5</f>
        <v>0.19251757498907363</v>
      </c>
      <c r="H62">
        <f>SUMIF(EEZ_carbon_flux_by_territory_bo!C$4:C$240,A62,EEZ_carbon_flux_by_territory_bo!G$4:G$240)/10^12</f>
        <v>2.5039492514999999</v>
      </c>
      <c r="I62">
        <f>SUMIF(EEZ_carbon_flux_by_territory_bo!C$4:C$240,A62,EEZ_carbon_flux_by_territory_bo!I$4:I$240)^0.5</f>
        <v>4.2593238795800001E-2</v>
      </c>
      <c r="J62">
        <f>SUMIF(EEZ_carbon_flux_by_territory_bo!C$4:C$240,A62,EEZ_carbon_flux_by_territory_bo!L$4:L$240)</f>
        <v>1.5374455226723518</v>
      </c>
      <c r="K62">
        <f>SUMIF(EEZ_carbon_flux_by_territory_bo!C$4:C$240,A62,EEZ_carbon_flux_by_territory_bo!N$4:N$240)^0.5</f>
        <v>0.19251757498907363</v>
      </c>
      <c r="L62">
        <f t="shared" si="6"/>
        <v>3.7063016679673585E-2</v>
      </c>
      <c r="M62">
        <f t="shared" si="7"/>
        <v>0</v>
      </c>
      <c r="N62">
        <f t="shared" si="8"/>
        <v>0</v>
      </c>
      <c r="O62">
        <f t="shared" si="9"/>
        <v>0</v>
      </c>
    </row>
    <row r="63" spans="1:15">
      <c r="A63" t="s">
        <v>518</v>
      </c>
      <c r="B63" t="str">
        <f>VLOOKUP(A63,EEZ_carbon_flux_by_territory_bo!$B$4:$O$240,2,FALSE)</f>
        <v>SLE</v>
      </c>
      <c r="C63" t="str">
        <f>VLOOKUP(A63,EEZ_carbon_flux_by_territory_bo!$C$4:$F$240,4,FALSE)</f>
        <v>NA</v>
      </c>
      <c r="D63">
        <f>SUMIF(EEZ_carbon_flux_by_territory_bo!B$4:B$240,A63,EEZ_carbon_flux_by_territory_bo!G$4:G$240)/10^12</f>
        <v>2.46234626707</v>
      </c>
      <c r="E63">
        <f>SUMIF(EEZ_carbon_flux_by_territory_bo!B$4:B$240,A63,EEZ_carbon_flux_by_territory_bo!I$4:I$240)^0.5</f>
        <v>1.22395364658E-2</v>
      </c>
      <c r="F63">
        <f>SUMIF(EEZ_carbon_flux_by_territory_bo!B$4:B$240,A63,EEZ_carbon_flux_by_territory_bo!L$4:L$240)</f>
        <v>1.43410942287106</v>
      </c>
      <c r="G63">
        <f>SUMIF(EEZ_carbon_flux_by_territory_bo!B$4:B$240,A63,EEZ_carbon_flux_by_territory_bo!N$4:N$240)^0.5</f>
        <v>0.17246471331523583</v>
      </c>
      <c r="H63">
        <f>SUMIF(EEZ_carbon_flux_by_territory_bo!C$4:C$240,A63,EEZ_carbon_flux_by_territory_bo!G$4:G$240)/10^12</f>
        <v>2.46234626707</v>
      </c>
      <c r="I63">
        <f>SUMIF(EEZ_carbon_flux_by_territory_bo!C$4:C$240,A63,EEZ_carbon_flux_by_territory_bo!I$4:I$240)^0.5</f>
        <v>1.22395364658E-2</v>
      </c>
      <c r="J63">
        <f>SUMIF(EEZ_carbon_flux_by_territory_bo!C$4:C$240,A63,EEZ_carbon_flux_by_territory_bo!L$4:L$240)</f>
        <v>1.43410942287106</v>
      </c>
      <c r="K63">
        <f>SUMIF(EEZ_carbon_flux_by_territory_bo!C$4:C$240,A63,EEZ_carbon_flux_by_territory_bo!N$4:N$240)^0.5</f>
        <v>0.17246471331523583</v>
      </c>
      <c r="L63">
        <f t="shared" si="6"/>
        <v>2.9744077338906483E-2</v>
      </c>
      <c r="M63">
        <f t="shared" si="7"/>
        <v>0</v>
      </c>
      <c r="N63">
        <f t="shared" si="8"/>
        <v>0</v>
      </c>
      <c r="O63">
        <f t="shared" si="9"/>
        <v>0</v>
      </c>
    </row>
    <row r="64" spans="1:15">
      <c r="A64" t="s">
        <v>400</v>
      </c>
      <c r="B64" t="str">
        <f>VLOOKUP(A64,EEZ_carbon_flux_by_territory_bo!$B$4:$O$240,2,FALSE)</f>
        <v>ISR</v>
      </c>
      <c r="C64" t="str">
        <f>VLOOKUP(A64,EEZ_carbon_flux_by_territory_bo!$C$4:$F$240,4,FALSE)</f>
        <v>NA</v>
      </c>
      <c r="D64">
        <f>SUMIF(EEZ_carbon_flux_by_territory_bo!B$4:B$240,A64,EEZ_carbon_flux_by_territory_bo!G$4:G$240)/10^12</f>
        <v>1.2714856615100001</v>
      </c>
      <c r="E64">
        <f>SUMIF(EEZ_carbon_flux_by_territory_bo!B$4:B$240,A64,EEZ_carbon_flux_by_territory_bo!I$4:I$240)^0.5</f>
        <v>1.4751782839799998E-2</v>
      </c>
      <c r="F64">
        <f>SUMIF(EEZ_carbon_flux_by_territory_bo!B$4:B$240,A64,EEZ_carbon_flux_by_territory_bo!L$4:L$240)</f>
        <v>1.2684143658358193</v>
      </c>
      <c r="G64">
        <f>SUMIF(EEZ_carbon_flux_by_territory_bo!B$4:B$240,A64,EEZ_carbon_flux_by_territory_bo!N$4:N$240)^0.5</f>
        <v>1.4766679584735997E-2</v>
      </c>
      <c r="H64">
        <f>SUMIF(EEZ_carbon_flux_by_territory_bo!C$4:C$240,A64,EEZ_carbon_flux_by_territory_bo!G$4:G$240)/10^12</f>
        <v>1.2714856615100001</v>
      </c>
      <c r="I64">
        <f>SUMIF(EEZ_carbon_flux_by_territory_bo!C$4:C$240,A64,EEZ_carbon_flux_by_territory_bo!I$4:I$240)^0.5</f>
        <v>1.4751782839799998E-2</v>
      </c>
      <c r="J64">
        <f>SUMIF(EEZ_carbon_flux_by_territory_bo!C$4:C$240,A64,EEZ_carbon_flux_by_territory_bo!L$4:L$240)</f>
        <v>1.2684143658358193</v>
      </c>
      <c r="K64">
        <f>SUMIF(EEZ_carbon_flux_by_territory_bo!C$4:C$240,A64,EEZ_carbon_flux_by_territory_bo!N$4:N$240)^0.5</f>
        <v>1.4766679584735997E-2</v>
      </c>
      <c r="L64">
        <f t="shared" si="6"/>
        <v>2.1805482595825887E-4</v>
      </c>
      <c r="M64">
        <f t="shared" si="7"/>
        <v>0</v>
      </c>
      <c r="N64">
        <f t="shared" si="8"/>
        <v>0</v>
      </c>
      <c r="O64">
        <f t="shared" si="9"/>
        <v>0</v>
      </c>
    </row>
    <row r="65" spans="1:15">
      <c r="A65" t="s">
        <v>455</v>
      </c>
      <c r="B65" t="str">
        <f>VLOOKUP(A65,EEZ_carbon_flux_by_territory_bo!$B$4:$O$240,2,FALSE)</f>
        <v>MAR</v>
      </c>
      <c r="C65" t="str">
        <f>VLOOKUP(A65,EEZ_carbon_flux_by_territory_bo!$C$4:$F$240,4,FALSE)</f>
        <v>NA</v>
      </c>
      <c r="D65">
        <f>SUMIF(EEZ_carbon_flux_by_territory_bo!B$4:B$240,A65,EEZ_carbon_flux_by_territory_bo!G$4:G$240)/10^12</f>
        <v>1.1524887239299999</v>
      </c>
      <c r="E65">
        <f>SUMIF(EEZ_carbon_flux_by_territory_bo!B$4:B$240,A65,EEZ_carbon_flux_by_territory_bo!I$4:I$240)^0.5</f>
        <v>7.3991012066099999E-3</v>
      </c>
      <c r="F65">
        <f>SUMIF(EEZ_carbon_flux_by_territory_bo!B$4:B$240,A65,EEZ_carbon_flux_by_territory_bo!L$4:L$240)</f>
        <v>1.1506986422465593</v>
      </c>
      <c r="G65">
        <f>SUMIF(EEZ_carbon_flux_by_territory_bo!B$4:B$240,A65,EEZ_carbon_flux_by_territory_bo!N$4:N$240)^0.5</f>
        <v>7.4028837412574494E-3</v>
      </c>
      <c r="H65">
        <f>SUMIF(EEZ_carbon_flux_by_territory_bo!C$4:C$240,A65,EEZ_carbon_flux_by_territory_bo!G$4:G$240)/10^12</f>
        <v>1.1524887239299999</v>
      </c>
      <c r="I65">
        <f>SUMIF(EEZ_carbon_flux_by_territory_bo!C$4:C$240,A65,EEZ_carbon_flux_by_territory_bo!I$4:I$240)^0.5</f>
        <v>7.3991012066099999E-3</v>
      </c>
      <c r="J65">
        <f>SUMIF(EEZ_carbon_flux_by_territory_bo!C$4:C$240,A65,EEZ_carbon_flux_by_territory_bo!L$4:L$240)</f>
        <v>1.1506986422465593</v>
      </c>
      <c r="K65">
        <f>SUMIF(EEZ_carbon_flux_by_territory_bo!C$4:C$240,A65,EEZ_carbon_flux_by_territory_bo!N$4:N$240)^0.5</f>
        <v>7.4028837412574494E-3</v>
      </c>
      <c r="L65">
        <f t="shared" si="6"/>
        <v>5.4802687686573893E-5</v>
      </c>
      <c r="M65">
        <f t="shared" si="7"/>
        <v>0</v>
      </c>
      <c r="N65">
        <f t="shared" si="8"/>
        <v>0</v>
      </c>
      <c r="O65">
        <f t="shared" si="9"/>
        <v>0</v>
      </c>
    </row>
    <row r="66" spans="1:15">
      <c r="A66" t="s">
        <v>283</v>
      </c>
      <c r="B66" t="str">
        <f>VLOOKUP(A66,EEZ_carbon_flux_by_territory_bo!$B$4:$O$240,2,FALSE)</f>
        <v>BEN</v>
      </c>
      <c r="C66" t="str">
        <f>VLOOKUP(A66,EEZ_carbon_flux_by_territory_bo!$C$4:$F$240,4,FALSE)</f>
        <v>NA</v>
      </c>
      <c r="D66">
        <f>SUMIF(EEZ_carbon_flux_by_territory_bo!B$4:B$240,A66,EEZ_carbon_flux_by_territory_bo!G$4:G$240)/10^12</f>
        <v>1.39678080569</v>
      </c>
      <c r="E66">
        <f>SUMIF(EEZ_carbon_flux_by_territory_bo!B$4:B$240,A66,EEZ_carbon_flux_by_territory_bo!I$4:I$240)^0.5</f>
        <v>9.995195220510001E-3</v>
      </c>
      <c r="F66">
        <f>SUMIF(EEZ_carbon_flux_by_territory_bo!B$4:B$240,A66,EEZ_carbon_flux_by_territory_bo!L$4:L$240)</f>
        <v>1.1495938629122906</v>
      </c>
      <c r="G66">
        <f>SUMIF(EEZ_carbon_flux_by_territory_bo!B$4:B$240,A66,EEZ_carbon_flux_by_territory_bo!N$4:N$240)^0.5</f>
        <v>5.2794283351148781E-2</v>
      </c>
      <c r="H66">
        <f>SUMIF(EEZ_carbon_flux_by_territory_bo!C$4:C$240,A66,EEZ_carbon_flux_by_territory_bo!G$4:G$240)/10^12</f>
        <v>1.39678080569</v>
      </c>
      <c r="I66">
        <f>SUMIF(EEZ_carbon_flux_by_territory_bo!C$4:C$240,A66,EEZ_carbon_flux_by_territory_bo!I$4:I$240)^0.5</f>
        <v>9.995195220510001E-3</v>
      </c>
      <c r="J66">
        <f>SUMIF(EEZ_carbon_flux_by_territory_bo!C$4:C$240,A66,EEZ_carbon_flux_by_territory_bo!L$4:L$240)</f>
        <v>1.1495938629122906</v>
      </c>
      <c r="K66">
        <f>SUMIF(EEZ_carbon_flux_by_territory_bo!C$4:C$240,A66,EEZ_carbon_flux_by_territory_bo!N$4:N$240)^0.5</f>
        <v>5.2794283351148781E-2</v>
      </c>
      <c r="L66">
        <f t="shared" si="6"/>
        <v>2.7872363545613853E-3</v>
      </c>
      <c r="M66">
        <f t="shared" si="7"/>
        <v>0</v>
      </c>
      <c r="N66">
        <f t="shared" si="8"/>
        <v>0</v>
      </c>
      <c r="O66">
        <f t="shared" si="9"/>
        <v>0</v>
      </c>
    </row>
    <row r="67" spans="1:15">
      <c r="A67" t="s">
        <v>469</v>
      </c>
      <c r="B67" t="str">
        <f>VLOOKUP(A67,EEZ_carbon_flux_by_territory_bo!$B$4:$O$240,2,FALSE)</f>
        <v>NGA</v>
      </c>
      <c r="C67" t="str">
        <f>VLOOKUP(A67,EEZ_carbon_flux_by_territory_bo!$C$4:$F$240,4,FALSE)</f>
        <v>NA</v>
      </c>
      <c r="D67">
        <f>SUMIF(EEZ_carbon_flux_by_territory_bo!B$4:B$240,A67,EEZ_carbon_flux_by_territory_bo!G$4:G$240)/10^12</f>
        <v>3.6913319945</v>
      </c>
      <c r="E67">
        <f>SUMIF(EEZ_carbon_flux_by_territory_bo!B$4:B$240,A67,EEZ_carbon_flux_by_territory_bo!I$4:I$240)^0.5</f>
        <v>1.6148360543199999E-2</v>
      </c>
      <c r="F67">
        <f>SUMIF(EEZ_carbon_flux_by_territory_bo!B$4:B$240,A67,EEZ_carbon_flux_by_territory_bo!L$4:L$240)</f>
        <v>1.0365611599716997</v>
      </c>
      <c r="G67">
        <f>SUMIF(EEZ_carbon_flux_by_territory_bo!B$4:B$240,A67,EEZ_carbon_flux_by_territory_bo!N$4:N$240)^0.5</f>
        <v>0.3672852780507822</v>
      </c>
      <c r="H67">
        <f>SUMIF(EEZ_carbon_flux_by_territory_bo!C$4:C$240,A67,EEZ_carbon_flux_by_territory_bo!G$4:G$240)/10^12</f>
        <v>3.6913319945</v>
      </c>
      <c r="I67">
        <f>SUMIF(EEZ_carbon_flux_by_territory_bo!C$4:C$240,A67,EEZ_carbon_flux_by_territory_bo!I$4:I$240)^0.5</f>
        <v>1.6148360543199999E-2</v>
      </c>
      <c r="J67">
        <f>SUMIF(EEZ_carbon_flux_by_territory_bo!C$4:C$240,A67,EEZ_carbon_flux_by_territory_bo!L$4:L$240)</f>
        <v>1.0365611599716997</v>
      </c>
      <c r="K67">
        <f>SUMIF(EEZ_carbon_flux_by_territory_bo!C$4:C$240,A67,EEZ_carbon_flux_by_territory_bo!N$4:N$240)^0.5</f>
        <v>0.3672852780507822</v>
      </c>
      <c r="L67">
        <f t="shared" si="6"/>
        <v>0.1348984754728404</v>
      </c>
      <c r="M67">
        <f t="shared" si="7"/>
        <v>0</v>
      </c>
      <c r="N67">
        <f t="shared" si="8"/>
        <v>0</v>
      </c>
      <c r="O67">
        <f t="shared" si="9"/>
        <v>0</v>
      </c>
    </row>
    <row r="68" spans="1:15">
      <c r="A68" t="s">
        <v>538</v>
      </c>
      <c r="B68" t="str">
        <f>VLOOKUP(A68,EEZ_carbon_flux_by_territory_bo!$B$4:$O$240,2,FALSE)</f>
        <v>SWE</v>
      </c>
      <c r="C68" t="str">
        <f>VLOOKUP(A68,EEZ_carbon_flux_by_territory_bo!$C$4:$F$240,4,FALSE)</f>
        <v>EU</v>
      </c>
      <c r="D68">
        <f>SUMIF(EEZ_carbon_flux_by_territory_bo!B$4:B$240,A68,EEZ_carbon_flux_by_territory_bo!G$4:G$240)/10^12</f>
        <v>0.72994311241800003</v>
      </c>
      <c r="E68">
        <f>SUMIF(EEZ_carbon_flux_by_territory_bo!B$4:B$240,A68,EEZ_carbon_flux_by_territory_bo!I$4:I$240)^0.5</f>
        <v>6.6601702090200001E-3</v>
      </c>
      <c r="F68">
        <f>SUMIF(EEZ_carbon_flux_by_territory_bo!B$4:B$240,A68,EEZ_carbon_flux_by_territory_bo!L$4:L$240)</f>
        <v>0.71050381423544962</v>
      </c>
      <c r="G68">
        <f>SUMIF(EEZ_carbon_flux_by_territory_bo!B$4:B$240,A68,EEZ_carbon_flux_by_territory_bo!N$4:N$240)^0.5</f>
        <v>6.9047774605847543E-3</v>
      </c>
      <c r="H68">
        <f>SUMIF(EEZ_carbon_flux_by_territory_bo!C$4:C$240,A68,EEZ_carbon_flux_by_territory_bo!G$4:G$240)/10^12</f>
        <v>0.72994311241800003</v>
      </c>
      <c r="I68">
        <f>SUMIF(EEZ_carbon_flux_by_territory_bo!C$4:C$240,A68,EEZ_carbon_flux_by_territory_bo!I$4:I$240)^0.5</f>
        <v>6.6601702090200001E-3</v>
      </c>
      <c r="J68">
        <f>SUMIF(EEZ_carbon_flux_by_territory_bo!C$4:C$240,A68,EEZ_carbon_flux_by_territory_bo!L$4:L$240)</f>
        <v>0.71050381423544962</v>
      </c>
      <c r="K68">
        <f>SUMIF(EEZ_carbon_flux_by_territory_bo!C$4:C$240,A68,EEZ_carbon_flux_by_territory_bo!N$4:N$240)^0.5</f>
        <v>6.9047774605847543E-3</v>
      </c>
      <c r="L68">
        <f t="shared" si="6"/>
        <v>4.7675951780199251E-5</v>
      </c>
      <c r="M68">
        <f t="shared" si="7"/>
        <v>0</v>
      </c>
      <c r="N68">
        <f t="shared" si="8"/>
        <v>0</v>
      </c>
      <c r="O68">
        <f t="shared" si="9"/>
        <v>0</v>
      </c>
    </row>
    <row r="69" spans="1:15">
      <c r="A69" t="s">
        <v>420</v>
      </c>
      <c r="B69" t="str">
        <f>VLOOKUP(A69,EEZ_carbon_flux_by_territory_bo!$B$4:$O$240,2,FALSE)</f>
        <v>LBN</v>
      </c>
      <c r="C69" t="str">
        <f>VLOOKUP(A69,EEZ_carbon_flux_by_territory_bo!$C$4:$F$240,4,FALSE)</f>
        <v>NA</v>
      </c>
      <c r="D69">
        <f>SUMIF(EEZ_carbon_flux_by_territory_bo!B$4:B$240,A69,EEZ_carbon_flux_by_territory_bo!G$4:G$240)/10^12</f>
        <v>0.70688550448300003</v>
      </c>
      <c r="E69">
        <f>SUMIF(EEZ_carbon_flux_by_territory_bo!B$4:B$240,A69,EEZ_carbon_flux_by_territory_bo!I$4:I$240)^0.5</f>
        <v>1.51964798005E-2</v>
      </c>
      <c r="F69">
        <f>SUMIF(EEZ_carbon_flux_by_territory_bo!B$4:B$240,A69,EEZ_carbon_flux_by_territory_bo!L$4:L$240)</f>
        <v>0.70688550448300003</v>
      </c>
      <c r="G69">
        <f>SUMIF(EEZ_carbon_flux_by_territory_bo!B$4:B$240,A69,EEZ_carbon_flux_by_territory_bo!N$4:N$240)^0.5</f>
        <v>1.51964798005E-2</v>
      </c>
      <c r="H69">
        <f>SUMIF(EEZ_carbon_flux_by_territory_bo!C$4:C$240,A69,EEZ_carbon_flux_by_territory_bo!G$4:G$240)/10^12</f>
        <v>0.70688550448300003</v>
      </c>
      <c r="I69">
        <f>SUMIF(EEZ_carbon_flux_by_territory_bo!C$4:C$240,A69,EEZ_carbon_flux_by_territory_bo!I$4:I$240)^0.5</f>
        <v>1.51964798005E-2</v>
      </c>
      <c r="J69">
        <f>SUMIF(EEZ_carbon_flux_by_territory_bo!C$4:C$240,A69,EEZ_carbon_flux_by_territory_bo!L$4:L$240)</f>
        <v>0.70688550448300003</v>
      </c>
      <c r="K69">
        <f>SUMIF(EEZ_carbon_flux_by_territory_bo!C$4:C$240,A69,EEZ_carbon_flux_by_territory_bo!N$4:N$240)^0.5</f>
        <v>1.51964798005E-2</v>
      </c>
      <c r="L69">
        <f t="shared" si="6"/>
        <v>2.3093299832700452E-4</v>
      </c>
      <c r="M69">
        <f t="shared" si="7"/>
        <v>0</v>
      </c>
      <c r="N69">
        <f t="shared" si="8"/>
        <v>0</v>
      </c>
      <c r="O69">
        <f t="shared" si="9"/>
        <v>0</v>
      </c>
    </row>
    <row r="70" spans="1:15">
      <c r="A70" t="s">
        <v>325</v>
      </c>
      <c r="B70" t="str">
        <f>VLOOKUP(A70,EEZ_carbon_flux_by_territory_bo!$B$4:$O$240,2,FALSE)</f>
        <v>COD</v>
      </c>
      <c r="C70" t="str">
        <f>VLOOKUP(A70,EEZ_carbon_flux_by_territory_bo!$C$4:$F$240,4,FALSE)</f>
        <v>NA</v>
      </c>
      <c r="D70">
        <f>SUMIF(EEZ_carbon_flux_by_territory_bo!B$4:B$240,A70,EEZ_carbon_flux_by_territory_bo!G$4:G$240)/10^12</f>
        <v>0.74455588545600004</v>
      </c>
      <c r="E70">
        <f>SUMIF(EEZ_carbon_flux_by_territory_bo!B$4:B$240,A70,EEZ_carbon_flux_by_territory_bo!I$4:I$240)^0.5</f>
        <v>1.9603888200400002E-2</v>
      </c>
      <c r="F70">
        <f>SUMIF(EEZ_carbon_flux_by_territory_bo!B$4:B$240,A70,EEZ_carbon_flux_by_territory_bo!L$4:L$240)</f>
        <v>0.70536403794496205</v>
      </c>
      <c r="G70">
        <f>SUMIF(EEZ_carbon_flux_by_territory_bo!B$4:B$240,A70,EEZ_carbon_flux_by_territory_bo!N$4:N$240)^0.5</f>
        <v>2.0276842453798738E-2</v>
      </c>
      <c r="H70">
        <f>SUMIF(EEZ_carbon_flux_by_territory_bo!C$4:C$240,A70,EEZ_carbon_flux_by_territory_bo!G$4:G$240)/10^12</f>
        <v>0.74455588545600004</v>
      </c>
      <c r="I70">
        <f>SUMIF(EEZ_carbon_flux_by_territory_bo!C$4:C$240,A70,EEZ_carbon_flux_by_territory_bo!I$4:I$240)^0.5</f>
        <v>1.9603888200400002E-2</v>
      </c>
      <c r="J70">
        <f>SUMIF(EEZ_carbon_flux_by_territory_bo!C$4:C$240,A70,EEZ_carbon_flux_by_territory_bo!L$4:L$240)</f>
        <v>0.70536403794496205</v>
      </c>
      <c r="K70">
        <f>SUMIF(EEZ_carbon_flux_by_territory_bo!C$4:C$240,A70,EEZ_carbon_flux_by_territory_bo!N$4:N$240)^0.5</f>
        <v>2.0276842453798738E-2</v>
      </c>
      <c r="L70">
        <f t="shared" ref="L70:L101" si="12">K70^2</f>
        <v>4.1115033989617484E-4</v>
      </c>
      <c r="M70">
        <f t="shared" ref="M70:M101" si="13">H70-D70</f>
        <v>0</v>
      </c>
      <c r="N70">
        <f t="shared" ref="N70:N101" si="14">J70-F70</f>
        <v>0</v>
      </c>
      <c r="O70">
        <f t="shared" ref="O70:O101" si="15">(L70-G70^2)^0.5</f>
        <v>0</v>
      </c>
    </row>
    <row r="71" spans="1:15">
      <c r="A71" t="s">
        <v>359</v>
      </c>
      <c r="B71" t="str">
        <f>VLOOKUP(A71,EEZ_carbon_flux_by_territory_bo!$B$4:$O$240,2,FALSE)</f>
        <v>FIN</v>
      </c>
      <c r="C71" t="str">
        <f>VLOOKUP(A71,EEZ_carbon_flux_by_territory_bo!$C$4:$F$240,4,FALSE)</f>
        <v>EU</v>
      </c>
      <c r="D71">
        <f>SUMIF(EEZ_carbon_flux_by_territory_bo!B$4:B$240,A71,EEZ_carbon_flux_by_territory_bo!G$4:G$240)/10^12</f>
        <v>0.67273853861599997</v>
      </c>
      <c r="E71">
        <f>SUMIF(EEZ_carbon_flux_by_territory_bo!B$4:B$240,A71,EEZ_carbon_flux_by_territory_bo!I$4:I$240)^0.5</f>
        <v>7.0847273924799998E-3</v>
      </c>
      <c r="F71">
        <f>SUMIF(EEZ_carbon_flux_by_territory_bo!B$4:B$240,A71,EEZ_carbon_flux_by_territory_bo!L$4:L$240)</f>
        <v>0.63676245661591901</v>
      </c>
      <c r="G71">
        <f>SUMIF(EEZ_carbon_flux_by_territory_bo!B$4:B$240,A71,EEZ_carbon_flux_by_territory_bo!N$4:N$240)^0.5</f>
        <v>7.8807845738549532E-3</v>
      </c>
      <c r="H71">
        <f>SUMIF(EEZ_carbon_flux_by_territory_bo!C$4:C$240,A71,EEZ_carbon_flux_by_territory_bo!G$4:G$240)/10^12</f>
        <v>0.67273853861599997</v>
      </c>
      <c r="I71">
        <f>SUMIF(EEZ_carbon_flux_by_territory_bo!C$4:C$240,A71,EEZ_carbon_flux_by_territory_bo!I$4:I$240)^0.5</f>
        <v>7.0847273924799998E-3</v>
      </c>
      <c r="J71">
        <f>SUMIF(EEZ_carbon_flux_by_territory_bo!C$4:C$240,A71,EEZ_carbon_flux_by_territory_bo!L$4:L$240)</f>
        <v>0.63676245661591901</v>
      </c>
      <c r="K71">
        <f>SUMIF(EEZ_carbon_flux_by_territory_bo!C$4:C$240,A71,EEZ_carbon_flux_by_territory_bo!N$4:N$240)^0.5</f>
        <v>7.8807845738549532E-3</v>
      </c>
      <c r="L71">
        <f t="shared" si="12"/>
        <v>6.2106765499510193E-5</v>
      </c>
      <c r="M71">
        <f t="shared" si="13"/>
        <v>0</v>
      </c>
      <c r="N71">
        <f t="shared" si="14"/>
        <v>0</v>
      </c>
      <c r="O71">
        <f t="shared" si="15"/>
        <v>0</v>
      </c>
    </row>
    <row r="72" spans="1:15">
      <c r="A72" t="s">
        <v>548</v>
      </c>
      <c r="B72" t="str">
        <f>VLOOKUP(A72,EEZ_carbon_flux_by_territory_bo!$B$4:$O$240,2,FALSE)</f>
        <v>THA</v>
      </c>
      <c r="C72" t="str">
        <f>VLOOKUP(A72,EEZ_carbon_flux_by_territory_bo!$C$4:$F$240,4,FALSE)</f>
        <v>NA</v>
      </c>
      <c r="D72">
        <f>SUMIF(EEZ_carbon_flux_by_territory_bo!B$4:B$240,A72,EEZ_carbon_flux_by_territory_bo!G$4:G$240)/10^12</f>
        <v>1.3596706760399999</v>
      </c>
      <c r="E72">
        <f>SUMIF(EEZ_carbon_flux_by_territory_bo!B$4:B$240,A72,EEZ_carbon_flux_by_territory_bo!I$4:I$240)^0.5</f>
        <v>7.4214730712399996E-3</v>
      </c>
      <c r="F72">
        <f>SUMIF(EEZ_carbon_flux_by_territory_bo!B$4:B$240,A72,EEZ_carbon_flux_by_territory_bo!L$4:L$240)</f>
        <v>0.61010897043659984</v>
      </c>
      <c r="G72">
        <f>SUMIF(EEZ_carbon_flux_by_territory_bo!B$4:B$240,A72,EEZ_carbon_flux_by_territory_bo!N$4:N$240)^0.5</f>
        <v>8.9937318335769442E-2</v>
      </c>
      <c r="H72">
        <f>SUMIF(EEZ_carbon_flux_by_territory_bo!C$4:C$240,A72,EEZ_carbon_flux_by_territory_bo!G$4:G$240)/10^12</f>
        <v>1.3596706760399999</v>
      </c>
      <c r="I72">
        <f>SUMIF(EEZ_carbon_flux_by_territory_bo!C$4:C$240,A72,EEZ_carbon_flux_by_territory_bo!I$4:I$240)^0.5</f>
        <v>7.4214730712399996E-3</v>
      </c>
      <c r="J72">
        <f>SUMIF(EEZ_carbon_flux_by_territory_bo!C$4:C$240,A72,EEZ_carbon_flux_by_territory_bo!L$4:L$240)</f>
        <v>0.61010897043659984</v>
      </c>
      <c r="K72">
        <f>SUMIF(EEZ_carbon_flux_by_territory_bo!C$4:C$240,A72,EEZ_carbon_flux_by_territory_bo!N$4:N$240)^0.5</f>
        <v>8.9937318335769442E-2</v>
      </c>
      <c r="L72">
        <f t="shared" si="12"/>
        <v>8.088721229429531E-3</v>
      </c>
      <c r="M72">
        <f t="shared" si="13"/>
        <v>0</v>
      </c>
      <c r="N72">
        <f t="shared" si="14"/>
        <v>0</v>
      </c>
      <c r="O72">
        <f t="shared" si="15"/>
        <v>0</v>
      </c>
    </row>
    <row r="73" spans="1:15">
      <c r="A73" t="s">
        <v>307</v>
      </c>
      <c r="B73" t="str">
        <f>VLOOKUP(A73,EEZ_carbon_flux_by_territory_bo!$B$4:$O$240,2,FALSE)</f>
        <v>KHM</v>
      </c>
      <c r="C73" t="str">
        <f>VLOOKUP(A73,EEZ_carbon_flux_by_territory_bo!$C$4:$F$240,4,FALSE)</f>
        <v>NA</v>
      </c>
      <c r="D73">
        <f>SUMIF(EEZ_carbon_flux_by_territory_bo!B$4:B$240,A73,EEZ_carbon_flux_by_territory_bo!G$4:G$240)/10^12</f>
        <v>0.69122479796500003</v>
      </c>
      <c r="E73">
        <f>SUMIF(EEZ_carbon_flux_by_territory_bo!B$4:B$240,A73,EEZ_carbon_flux_by_territory_bo!I$4:I$240)^0.5</f>
        <v>7.9121765618200002E-3</v>
      </c>
      <c r="F73">
        <f>SUMIF(EEZ_carbon_flux_by_territory_bo!B$4:B$240,A73,EEZ_carbon_flux_by_territory_bo!L$4:L$240)</f>
        <v>0.60850896393782805</v>
      </c>
      <c r="G73">
        <f>SUMIF(EEZ_carbon_flux_by_territory_bo!B$4:B$240,A73,EEZ_carbon_flux_by_territory_bo!N$4:N$240)^0.5</f>
        <v>1.3496235835287557E-2</v>
      </c>
      <c r="H73">
        <f>SUMIF(EEZ_carbon_flux_by_territory_bo!C$4:C$240,A73,EEZ_carbon_flux_by_territory_bo!G$4:G$240)/10^12</f>
        <v>0.69122479796500003</v>
      </c>
      <c r="I73">
        <f>SUMIF(EEZ_carbon_flux_by_territory_bo!C$4:C$240,A73,EEZ_carbon_flux_by_territory_bo!I$4:I$240)^0.5</f>
        <v>7.9121765618200002E-3</v>
      </c>
      <c r="J73">
        <f>SUMIF(EEZ_carbon_flux_by_territory_bo!C$4:C$240,A73,EEZ_carbon_flux_by_territory_bo!L$4:L$240)</f>
        <v>0.60850896393782805</v>
      </c>
      <c r="K73">
        <f>SUMIF(EEZ_carbon_flux_by_territory_bo!C$4:C$240,A73,EEZ_carbon_flux_by_territory_bo!N$4:N$240)^0.5</f>
        <v>1.3496235835287557E-2</v>
      </c>
      <c r="L73">
        <f t="shared" si="12"/>
        <v>1.8214838172170002E-4</v>
      </c>
      <c r="M73">
        <f t="shared" si="13"/>
        <v>0</v>
      </c>
      <c r="N73">
        <f t="shared" si="14"/>
        <v>0</v>
      </c>
      <c r="O73">
        <f t="shared" si="15"/>
        <v>0</v>
      </c>
    </row>
    <row r="74" spans="1:15">
      <c r="A74" t="s">
        <v>551</v>
      </c>
      <c r="B74" t="str">
        <f>VLOOKUP(A74,EEZ_carbon_flux_by_territory_bo!$B$4:$O$240,2,FALSE)</f>
        <v>TGO</v>
      </c>
      <c r="C74" t="str">
        <f>VLOOKUP(A74,EEZ_carbon_flux_by_territory_bo!$C$4:$F$240,4,FALSE)</f>
        <v>NA</v>
      </c>
      <c r="D74">
        <f>SUMIF(EEZ_carbon_flux_by_territory_bo!B$4:B$240,A74,EEZ_carbon_flux_by_territory_bo!G$4:G$240)/10^12</f>
        <v>0.51699042661200001</v>
      </c>
      <c r="E74">
        <f>SUMIF(EEZ_carbon_flux_by_territory_bo!B$4:B$240,A74,EEZ_carbon_flux_by_territory_bo!I$4:I$240)^0.5</f>
        <v>1.1280833507600001E-2</v>
      </c>
      <c r="F74">
        <f>SUMIF(EEZ_carbon_flux_by_territory_bo!B$4:B$240,A74,EEZ_carbon_flux_by_territory_bo!L$4:L$240)</f>
        <v>0.4827369067055744</v>
      </c>
      <c r="G74">
        <f>SUMIF(EEZ_carbon_flux_by_territory_bo!B$4:B$240,A74,EEZ_carbon_flux_by_territory_bo!N$4:N$240)^0.5</f>
        <v>1.3371558886175802E-2</v>
      </c>
      <c r="H74">
        <f>SUMIF(EEZ_carbon_flux_by_territory_bo!C$4:C$240,A74,EEZ_carbon_flux_by_territory_bo!G$4:G$240)/10^12</f>
        <v>0.51699042661200001</v>
      </c>
      <c r="I74">
        <f>SUMIF(EEZ_carbon_flux_by_territory_bo!C$4:C$240,A74,EEZ_carbon_flux_by_territory_bo!I$4:I$240)^0.5</f>
        <v>1.1280833507600001E-2</v>
      </c>
      <c r="J74">
        <f>SUMIF(EEZ_carbon_flux_by_territory_bo!C$4:C$240,A74,EEZ_carbon_flux_by_territory_bo!L$4:L$240)</f>
        <v>0.4827369067055744</v>
      </c>
      <c r="K74">
        <f>SUMIF(EEZ_carbon_flux_by_territory_bo!C$4:C$240,A74,EEZ_carbon_flux_by_territory_bo!N$4:N$240)^0.5</f>
        <v>1.3371558886175802E-2</v>
      </c>
      <c r="L74">
        <f t="shared" si="12"/>
        <v>1.7879858704646705E-4</v>
      </c>
      <c r="M74">
        <f t="shared" si="13"/>
        <v>0</v>
      </c>
      <c r="N74">
        <f t="shared" si="14"/>
        <v>0</v>
      </c>
      <c r="O74">
        <f t="shared" si="15"/>
        <v>0</v>
      </c>
    </row>
    <row r="75" spans="1:15">
      <c r="A75" t="s">
        <v>541</v>
      </c>
      <c r="B75" t="str">
        <f>VLOOKUP(A75,EEZ_carbon_flux_by_territory_bo!$B$4:$O$240,2,FALSE)</f>
        <v>SYR</v>
      </c>
      <c r="C75" t="str">
        <f>VLOOKUP(A75,EEZ_carbon_flux_by_territory_bo!$C$4:$F$240,4,FALSE)</f>
        <v>NA</v>
      </c>
      <c r="D75">
        <f>SUMIF(EEZ_carbon_flux_by_territory_bo!B$4:B$240,A75,EEZ_carbon_flux_by_territory_bo!G$4:G$240)/10^12</f>
        <v>0.36384940541400002</v>
      </c>
      <c r="E75">
        <f>SUMIF(EEZ_carbon_flux_by_territory_bo!B$4:B$240,A75,EEZ_carbon_flux_by_territory_bo!I$4:I$240)^0.5</f>
        <v>1.7699693007999999E-2</v>
      </c>
      <c r="F75">
        <f>SUMIF(EEZ_carbon_flux_by_territory_bo!B$4:B$240,A75,EEZ_carbon_flux_by_territory_bo!L$4:L$240)</f>
        <v>0.36384940541400002</v>
      </c>
      <c r="G75">
        <f>SUMIF(EEZ_carbon_flux_by_territory_bo!B$4:B$240,A75,EEZ_carbon_flux_by_territory_bo!N$4:N$240)^0.5</f>
        <v>1.7699693007999999E-2</v>
      </c>
      <c r="H75">
        <f>SUMIF(EEZ_carbon_flux_by_territory_bo!C$4:C$240,A75,EEZ_carbon_flux_by_territory_bo!G$4:G$240)/10^12</f>
        <v>0.36384940541400002</v>
      </c>
      <c r="I75">
        <f>SUMIF(EEZ_carbon_flux_by_territory_bo!C$4:C$240,A75,EEZ_carbon_flux_by_territory_bo!I$4:I$240)^0.5</f>
        <v>1.7699693007999999E-2</v>
      </c>
      <c r="J75">
        <f>SUMIF(EEZ_carbon_flux_by_territory_bo!C$4:C$240,A75,EEZ_carbon_flux_by_territory_bo!L$4:L$240)</f>
        <v>0.36384940541400002</v>
      </c>
      <c r="K75">
        <f>SUMIF(EEZ_carbon_flux_by_territory_bo!C$4:C$240,A75,EEZ_carbon_flux_by_territory_bo!N$4:N$240)^0.5</f>
        <v>1.7699693007999999E-2</v>
      </c>
      <c r="L75">
        <f t="shared" si="12"/>
        <v>3.1327913257744405E-4</v>
      </c>
      <c r="M75">
        <f t="shared" si="13"/>
        <v>0</v>
      </c>
      <c r="N75">
        <f t="shared" si="14"/>
        <v>0</v>
      </c>
      <c r="O75">
        <f t="shared" si="15"/>
        <v>0</v>
      </c>
    </row>
    <row r="76" spans="1:15">
      <c r="A76" t="s">
        <v>503</v>
      </c>
      <c r="B76" t="str">
        <f>VLOOKUP(A76,EEZ_carbon_flux_by_territory_bo!$B$4:$O$240,2,FALSE)</f>
        <v>LCA</v>
      </c>
      <c r="C76" t="str">
        <f>VLOOKUP(A76,EEZ_carbon_flux_by_territory_bo!$C$4:$F$240,4,FALSE)</f>
        <v>NA</v>
      </c>
      <c r="D76">
        <f>SUMIF(EEZ_carbon_flux_by_territory_bo!B$4:B$240,A76,EEZ_carbon_flux_by_territory_bo!G$4:G$240)/10^12</f>
        <v>0.34831043030300002</v>
      </c>
      <c r="E76">
        <f>SUMIF(EEZ_carbon_flux_by_territory_bo!B$4:B$240,A76,EEZ_carbon_flux_by_territory_bo!I$4:I$240)^0.5</f>
        <v>1.4519358584999999E-2</v>
      </c>
      <c r="F76">
        <f>SUMIF(EEZ_carbon_flux_by_territory_bo!B$4:B$240,A76,EEZ_carbon_flux_by_territory_bo!L$4:L$240)</f>
        <v>0.34689575740273093</v>
      </c>
      <c r="G76">
        <f>SUMIF(EEZ_carbon_flux_by_territory_bo!B$4:B$240,A76,EEZ_carbon_flux_by_territory_bo!N$4:N$240)^0.5</f>
        <v>1.4521595193813189E-2</v>
      </c>
      <c r="H76">
        <f>SUMIF(EEZ_carbon_flux_by_territory_bo!C$4:C$240,A76,EEZ_carbon_flux_by_territory_bo!G$4:G$240)/10^12</f>
        <v>0.34831043030300002</v>
      </c>
      <c r="I76">
        <f>SUMIF(EEZ_carbon_flux_by_territory_bo!C$4:C$240,A76,EEZ_carbon_flux_by_territory_bo!I$4:I$240)^0.5</f>
        <v>1.4519358584999999E-2</v>
      </c>
      <c r="J76">
        <f>SUMIF(EEZ_carbon_flux_by_territory_bo!C$4:C$240,A76,EEZ_carbon_flux_by_territory_bo!L$4:L$240)</f>
        <v>0.34689575740273093</v>
      </c>
      <c r="K76">
        <f>SUMIF(EEZ_carbon_flux_by_territory_bo!C$4:C$240,A76,EEZ_carbon_flux_by_territory_bo!N$4:N$240)^0.5</f>
        <v>1.4521595193813189E-2</v>
      </c>
      <c r="L76">
        <f t="shared" si="12"/>
        <v>2.1087672697297832E-4</v>
      </c>
      <c r="M76">
        <f t="shared" si="13"/>
        <v>0</v>
      </c>
      <c r="N76">
        <f t="shared" si="14"/>
        <v>0</v>
      </c>
      <c r="O76">
        <f t="shared" si="15"/>
        <v>0</v>
      </c>
    </row>
    <row r="77" spans="1:15">
      <c r="A77" t="s">
        <v>489</v>
      </c>
      <c r="B77" t="str">
        <f>VLOOKUP(A77,EEZ_carbon_flux_by_territory_bo!$B$4:$O$240,2,FALSE)</f>
        <v>QAT</v>
      </c>
      <c r="C77" t="str">
        <f>VLOOKUP(A77,EEZ_carbon_flux_by_territory_bo!$C$4:$F$240,4,FALSE)</f>
        <v>NA</v>
      </c>
      <c r="D77">
        <f>SUMIF(EEZ_carbon_flux_by_territory_bo!B$4:B$240,A77,EEZ_carbon_flux_by_territory_bo!G$4:G$240)/10^12</f>
        <v>0.51027365716899997</v>
      </c>
      <c r="E77">
        <f>SUMIF(EEZ_carbon_flux_by_territory_bo!B$4:B$240,A77,EEZ_carbon_flux_by_territory_bo!I$4:I$240)^0.5</f>
        <v>1.40312200761E-2</v>
      </c>
      <c r="F77">
        <f>SUMIF(EEZ_carbon_flux_by_territory_bo!B$4:B$240,A77,EEZ_carbon_flux_by_territory_bo!L$4:L$240)</f>
        <v>0.30689535094271891</v>
      </c>
      <c r="G77">
        <f>SUMIF(EEZ_carbon_flux_by_territory_bo!B$4:B$240,A77,EEZ_carbon_flux_by_territory_bo!N$4:N$240)^0.5</f>
        <v>4.5960932194257821E-2</v>
      </c>
      <c r="H77">
        <f>SUMIF(EEZ_carbon_flux_by_territory_bo!C$4:C$240,A77,EEZ_carbon_flux_by_territory_bo!G$4:G$240)/10^12</f>
        <v>0.51027365716899997</v>
      </c>
      <c r="I77">
        <f>SUMIF(EEZ_carbon_flux_by_territory_bo!C$4:C$240,A77,EEZ_carbon_flux_by_territory_bo!I$4:I$240)^0.5</f>
        <v>1.40312200761E-2</v>
      </c>
      <c r="J77">
        <f>SUMIF(EEZ_carbon_flux_by_territory_bo!C$4:C$240,A77,EEZ_carbon_flux_by_territory_bo!L$4:L$240)</f>
        <v>0.30689535094271891</v>
      </c>
      <c r="K77">
        <f>SUMIF(EEZ_carbon_flux_by_territory_bo!C$4:C$240,A77,EEZ_carbon_flux_by_territory_bo!N$4:N$240)^0.5</f>
        <v>4.5960932194257821E-2</v>
      </c>
      <c r="L77">
        <f t="shared" si="12"/>
        <v>2.1124072881651651E-3</v>
      </c>
      <c r="M77">
        <f t="shared" si="13"/>
        <v>0</v>
      </c>
      <c r="N77">
        <f t="shared" si="14"/>
        <v>0</v>
      </c>
      <c r="O77">
        <f t="shared" si="15"/>
        <v>0</v>
      </c>
    </row>
    <row r="78" spans="1:15">
      <c r="A78" t="s">
        <v>486</v>
      </c>
      <c r="B78" t="str">
        <f>VLOOKUP(A78,EEZ_carbon_flux_by_territory_bo!$B$4:$O$240,2,FALSE)</f>
        <v>POL</v>
      </c>
      <c r="C78" t="str">
        <f>VLOOKUP(A78,EEZ_carbon_flux_by_territory_bo!$C$4:$F$240,4,FALSE)</f>
        <v>EU</v>
      </c>
      <c r="D78">
        <f>SUMIF(EEZ_carbon_flux_by_territory_bo!B$4:B$240,A78,EEZ_carbon_flux_by_territory_bo!G$4:G$240)/10^12</f>
        <v>0.284316452956</v>
      </c>
      <c r="E78">
        <f>SUMIF(EEZ_carbon_flux_by_territory_bo!B$4:B$240,A78,EEZ_carbon_flux_by_territory_bo!I$4:I$240)^0.5</f>
        <v>5.04537884529E-3</v>
      </c>
      <c r="F78">
        <f>SUMIF(EEZ_carbon_flux_by_territory_bo!B$4:B$240,A78,EEZ_carbon_flux_by_territory_bo!L$4:L$240)</f>
        <v>0.2838494233828272</v>
      </c>
      <c r="G78">
        <f>SUMIF(EEZ_carbon_flux_by_territory_bo!B$4:B$240,A78,EEZ_carbon_flux_by_territory_bo!N$4:N$240)^0.5</f>
        <v>5.0463863880398667E-3</v>
      </c>
      <c r="H78">
        <f>SUMIF(EEZ_carbon_flux_by_territory_bo!C$4:C$240,A78,EEZ_carbon_flux_by_territory_bo!G$4:G$240)/10^12</f>
        <v>0.284316452956</v>
      </c>
      <c r="I78">
        <f>SUMIF(EEZ_carbon_flux_by_territory_bo!C$4:C$240,A78,EEZ_carbon_flux_by_territory_bo!I$4:I$240)^0.5</f>
        <v>5.04537884529E-3</v>
      </c>
      <c r="J78">
        <f>SUMIF(EEZ_carbon_flux_by_territory_bo!C$4:C$240,A78,EEZ_carbon_flux_by_territory_bo!L$4:L$240)</f>
        <v>0.2838494233828272</v>
      </c>
      <c r="K78">
        <f>SUMIF(EEZ_carbon_flux_by_territory_bo!C$4:C$240,A78,EEZ_carbon_flux_by_territory_bo!N$4:N$240)^0.5</f>
        <v>5.0463863880398667E-3</v>
      </c>
      <c r="L78">
        <f t="shared" si="12"/>
        <v>2.5466015577394053E-5</v>
      </c>
      <c r="M78">
        <f t="shared" si="13"/>
        <v>0</v>
      </c>
      <c r="N78">
        <f t="shared" si="14"/>
        <v>0</v>
      </c>
      <c r="O78">
        <f t="shared" si="15"/>
        <v>0</v>
      </c>
    </row>
    <row r="79" spans="1:15">
      <c r="A79" t="s">
        <v>456</v>
      </c>
      <c r="B79" t="str">
        <f>VLOOKUP(A79,EEZ_carbon_flux_by_territory_bo!$B$4:$O$240,2,FALSE)</f>
        <v>MOZ</v>
      </c>
      <c r="C79" t="str">
        <f>VLOOKUP(A79,EEZ_carbon_flux_by_territory_bo!$C$4:$F$240,4,FALSE)</f>
        <v>NA</v>
      </c>
      <c r="D79">
        <f>SUMIF(EEZ_carbon_flux_by_territory_bo!B$4:B$240,A79,EEZ_carbon_flux_by_territory_bo!G$4:G$240)/10^12</f>
        <v>0.90683826949500002</v>
      </c>
      <c r="E79">
        <f>SUMIF(EEZ_carbon_flux_by_territory_bo!B$4:B$240,A79,EEZ_carbon_flux_by_territory_bo!I$4:I$240)^0.5</f>
        <v>1.1189902765299999E-2</v>
      </c>
      <c r="F79">
        <f>SUMIF(EEZ_carbon_flux_by_territory_bo!B$4:B$240,A79,EEZ_carbon_flux_by_territory_bo!L$4:L$240)</f>
        <v>0.27193517528688804</v>
      </c>
      <c r="G79">
        <f>SUMIF(EEZ_carbon_flux_by_territory_bo!B$4:B$240,A79,EEZ_carbon_flux_by_territory_bo!N$4:N$240)^0.5</f>
        <v>7.3663658014332306E-2</v>
      </c>
      <c r="H79">
        <f>SUMIF(EEZ_carbon_flux_by_territory_bo!C$4:C$240,A79,EEZ_carbon_flux_by_territory_bo!G$4:G$240)/10^12</f>
        <v>0.90683826949500002</v>
      </c>
      <c r="I79">
        <f>SUMIF(EEZ_carbon_flux_by_territory_bo!C$4:C$240,A79,EEZ_carbon_flux_by_territory_bo!I$4:I$240)^0.5</f>
        <v>1.1189902765299999E-2</v>
      </c>
      <c r="J79">
        <f>SUMIF(EEZ_carbon_flux_by_territory_bo!C$4:C$240,A79,EEZ_carbon_flux_by_territory_bo!L$4:L$240)</f>
        <v>0.27193517528688804</v>
      </c>
      <c r="K79">
        <f>SUMIF(EEZ_carbon_flux_by_territory_bo!C$4:C$240,A79,EEZ_carbon_flux_by_territory_bo!N$4:N$240)^0.5</f>
        <v>7.3663658014332306E-2</v>
      </c>
      <c r="L79">
        <f t="shared" si="12"/>
        <v>5.4263345120525042E-3</v>
      </c>
      <c r="M79">
        <f t="shared" si="13"/>
        <v>0</v>
      </c>
      <c r="N79">
        <f t="shared" si="14"/>
        <v>0</v>
      </c>
      <c r="O79">
        <f t="shared" si="15"/>
        <v>0</v>
      </c>
    </row>
    <row r="80" spans="1:15">
      <c r="A80" t="s">
        <v>419</v>
      </c>
      <c r="B80" t="str">
        <f>VLOOKUP(A80,EEZ_carbon_flux_by_territory_bo!$B$4:$O$240,2,FALSE)</f>
        <v>LVA</v>
      </c>
      <c r="C80" t="str">
        <f>VLOOKUP(A80,EEZ_carbon_flux_by_territory_bo!$C$4:$F$240,4,FALSE)</f>
        <v>EU</v>
      </c>
      <c r="D80">
        <f>SUMIF(EEZ_carbon_flux_by_territory_bo!B$4:B$240,A80,EEZ_carbon_flux_by_territory_bo!G$4:G$240)/10^12</f>
        <v>0.160153146069</v>
      </c>
      <c r="E80">
        <f>SUMIF(EEZ_carbon_flux_by_territory_bo!B$4:B$240,A80,EEZ_carbon_flux_by_territory_bo!I$4:I$240)^0.5</f>
        <v>2.9641481222499998E-3</v>
      </c>
      <c r="F80">
        <f>SUMIF(EEZ_carbon_flux_by_territory_bo!B$4:B$240,A80,EEZ_carbon_flux_by_territory_bo!L$4:L$240)</f>
        <v>0.15996048573621066</v>
      </c>
      <c r="G80">
        <f>SUMIF(EEZ_carbon_flux_by_territory_bo!B$4:B$240,A80,EEZ_carbon_flux_by_territory_bo!N$4:N$240)^0.5</f>
        <v>2.9642057535752921E-3</v>
      </c>
      <c r="H80">
        <f>SUMIF(EEZ_carbon_flux_by_territory_bo!C$4:C$240,A80,EEZ_carbon_flux_by_territory_bo!G$4:G$240)/10^12</f>
        <v>0.160153146069</v>
      </c>
      <c r="I80">
        <f>SUMIF(EEZ_carbon_flux_by_territory_bo!C$4:C$240,A80,EEZ_carbon_flux_by_territory_bo!I$4:I$240)^0.5</f>
        <v>2.9641481222499998E-3</v>
      </c>
      <c r="J80">
        <f>SUMIF(EEZ_carbon_flux_by_territory_bo!C$4:C$240,A80,EEZ_carbon_flux_by_territory_bo!L$4:L$240)</f>
        <v>0.15996048573621066</v>
      </c>
      <c r="K80">
        <f>SUMIF(EEZ_carbon_flux_by_territory_bo!C$4:C$240,A80,EEZ_carbon_flux_by_territory_bo!N$4:N$240)^0.5</f>
        <v>2.9642057535752921E-3</v>
      </c>
      <c r="L80">
        <f t="shared" si="12"/>
        <v>8.7865157495288661E-6</v>
      </c>
      <c r="M80">
        <f t="shared" si="13"/>
        <v>0</v>
      </c>
      <c r="N80">
        <f t="shared" si="14"/>
        <v>0</v>
      </c>
      <c r="O80">
        <f t="shared" si="15"/>
        <v>0</v>
      </c>
    </row>
    <row r="81" spans="1:15">
      <c r="A81" t="s">
        <v>427</v>
      </c>
      <c r="B81" t="str">
        <f>VLOOKUP(A81,EEZ_carbon_flux_by_territory_bo!$B$4:$O$240,2,FALSE)</f>
        <v>LTU</v>
      </c>
      <c r="C81" t="str">
        <f>VLOOKUP(A81,EEZ_carbon_flux_by_territory_bo!$C$4:$F$240,4,FALSE)</f>
        <v>EU</v>
      </c>
      <c r="D81">
        <f>SUMIF(EEZ_carbon_flux_by_territory_bo!B$4:B$240,A81,EEZ_carbon_flux_by_territory_bo!G$4:G$240)/10^12</f>
        <v>8.4707123332600012E-2</v>
      </c>
      <c r="E81">
        <f>SUMIF(EEZ_carbon_flux_by_territory_bo!B$4:B$240,A81,EEZ_carbon_flux_by_territory_bo!I$4:I$240)^0.5</f>
        <v>3.5849082845100001E-3</v>
      </c>
      <c r="F81">
        <f>SUMIF(EEZ_carbon_flux_by_territory_bo!B$4:B$240,A81,EEZ_carbon_flux_by_territory_bo!L$4:L$240)</f>
        <v>8.4707123332600012E-2</v>
      </c>
      <c r="G81">
        <f>SUMIF(EEZ_carbon_flux_by_territory_bo!B$4:B$240,A81,EEZ_carbon_flux_by_territory_bo!N$4:N$240)^0.5</f>
        <v>3.5849082845100001E-3</v>
      </c>
      <c r="H81">
        <f>SUMIF(EEZ_carbon_flux_by_territory_bo!C$4:C$240,A81,EEZ_carbon_flux_by_territory_bo!G$4:G$240)/10^12</f>
        <v>8.4707123332600012E-2</v>
      </c>
      <c r="I81">
        <f>SUMIF(EEZ_carbon_flux_by_territory_bo!C$4:C$240,A81,EEZ_carbon_flux_by_territory_bo!I$4:I$240)^0.5</f>
        <v>3.5849082845100001E-3</v>
      </c>
      <c r="J81">
        <f>SUMIF(EEZ_carbon_flux_by_territory_bo!C$4:C$240,A81,EEZ_carbon_flux_by_territory_bo!L$4:L$240)</f>
        <v>8.4707123332600012E-2</v>
      </c>
      <c r="K81">
        <f>SUMIF(EEZ_carbon_flux_by_territory_bo!C$4:C$240,A81,EEZ_carbon_flux_by_territory_bo!N$4:N$240)^0.5</f>
        <v>3.5849082845100001E-3</v>
      </c>
      <c r="L81">
        <f t="shared" si="12"/>
        <v>1.2851567408348432E-5</v>
      </c>
      <c r="M81">
        <f t="shared" si="13"/>
        <v>0</v>
      </c>
      <c r="N81">
        <f t="shared" si="14"/>
        <v>0</v>
      </c>
      <c r="O81">
        <f t="shared" si="15"/>
        <v>0</v>
      </c>
    </row>
    <row r="82" spans="1:15">
      <c r="A82" t="s">
        <v>340</v>
      </c>
      <c r="B82" t="str">
        <f>VLOOKUP(A82,EEZ_carbon_flux_by_territory_bo!$B$4:$O$240,2,FALSE)</f>
        <v>DJI</v>
      </c>
      <c r="C82" t="str">
        <f>VLOOKUP(A82,EEZ_carbon_flux_by_territory_bo!$C$4:$F$240,4,FALSE)</f>
        <v>NA</v>
      </c>
      <c r="D82">
        <f>SUMIF(EEZ_carbon_flux_by_territory_bo!B$4:B$240,A82,EEZ_carbon_flux_by_territory_bo!G$4:G$240)/10^12</f>
        <v>7.4500261963699993E-2</v>
      </c>
      <c r="E82">
        <f>SUMIF(EEZ_carbon_flux_by_territory_bo!B$4:B$240,A82,EEZ_carbon_flux_by_territory_bo!I$4:I$240)^0.5</f>
        <v>2.4638645720599997E-2</v>
      </c>
      <c r="F82">
        <f>SUMIF(EEZ_carbon_flux_by_territory_bo!B$4:B$240,A82,EEZ_carbon_flux_by_territory_bo!L$4:L$240)</f>
        <v>7.3540679709673873E-2</v>
      </c>
      <c r="G82">
        <f>SUMIF(EEZ_carbon_flux_by_territory_bo!B$4:B$240,A82,EEZ_carbon_flux_by_territory_bo!N$4:N$240)^0.5</f>
        <v>2.4638972212104402E-2</v>
      </c>
      <c r="H82">
        <f>SUMIF(EEZ_carbon_flux_by_territory_bo!C$4:C$240,A82,EEZ_carbon_flux_by_territory_bo!G$4:G$240)/10^12</f>
        <v>7.4500261963699993E-2</v>
      </c>
      <c r="I82">
        <f>SUMIF(EEZ_carbon_flux_by_territory_bo!C$4:C$240,A82,EEZ_carbon_flux_by_territory_bo!I$4:I$240)^0.5</f>
        <v>2.4638645720599997E-2</v>
      </c>
      <c r="J82">
        <f>SUMIF(EEZ_carbon_flux_by_territory_bo!C$4:C$240,A82,EEZ_carbon_flux_by_territory_bo!L$4:L$240)</f>
        <v>7.3540679709673873E-2</v>
      </c>
      <c r="K82">
        <f>SUMIF(EEZ_carbon_flux_by_territory_bo!C$4:C$240,A82,EEZ_carbon_flux_by_territory_bo!N$4:N$240)^0.5</f>
        <v>2.4638972212104402E-2</v>
      </c>
      <c r="L82">
        <f t="shared" si="12"/>
        <v>6.0707895166885292E-4</v>
      </c>
      <c r="M82">
        <f t="shared" si="13"/>
        <v>0</v>
      </c>
      <c r="N82">
        <f t="shared" si="14"/>
        <v>0</v>
      </c>
      <c r="O82">
        <f t="shared" si="15"/>
        <v>0</v>
      </c>
    </row>
    <row r="83" spans="1:15">
      <c r="A83" t="s">
        <v>300</v>
      </c>
      <c r="B83" t="str">
        <f>VLOOKUP(A83,EEZ_carbon_flux_by_territory_bo!$B$4:$O$240,2,FALSE)</f>
        <v>BRN</v>
      </c>
      <c r="C83" t="str">
        <f>VLOOKUP(A83,EEZ_carbon_flux_by_territory_bo!$C$4:$F$240,4,FALSE)</f>
        <v>NA</v>
      </c>
      <c r="D83">
        <f>SUMIF(EEZ_carbon_flux_by_territory_bo!B$4:B$240,A83,EEZ_carbon_flux_by_territory_bo!G$4:G$240)/10^12</f>
        <v>7.9658287922799997E-2</v>
      </c>
      <c r="E83">
        <f>SUMIF(EEZ_carbon_flux_by_territory_bo!B$4:B$240,A83,EEZ_carbon_flux_by_territory_bo!I$4:I$240)^0.5</f>
        <v>6.4115661655799999E-3</v>
      </c>
      <c r="F83">
        <f>SUMIF(EEZ_carbon_flux_by_territory_bo!B$4:B$240,A83,EEZ_carbon_flux_by_territory_bo!L$4:L$240)</f>
        <v>6.0620120340694E-2</v>
      </c>
      <c r="G83">
        <f>SUMIF(EEZ_carbon_flux_by_territory_bo!B$4:B$240,A83,EEZ_carbon_flux_by_territory_bo!N$4:N$240)^0.5</f>
        <v>6.8877537130995949E-3</v>
      </c>
      <c r="H83">
        <f>SUMIF(EEZ_carbon_flux_by_territory_bo!C$4:C$240,A83,EEZ_carbon_flux_by_territory_bo!G$4:G$240)/10^12</f>
        <v>7.9658287922799997E-2</v>
      </c>
      <c r="I83">
        <f>SUMIF(EEZ_carbon_flux_by_territory_bo!C$4:C$240,A83,EEZ_carbon_flux_by_territory_bo!I$4:I$240)^0.5</f>
        <v>6.4115661655799999E-3</v>
      </c>
      <c r="J83">
        <f>SUMIF(EEZ_carbon_flux_by_territory_bo!C$4:C$240,A83,EEZ_carbon_flux_by_territory_bo!L$4:L$240)</f>
        <v>6.0620120340694E-2</v>
      </c>
      <c r="K83">
        <f>SUMIF(EEZ_carbon_flux_by_territory_bo!C$4:C$240,A83,EEZ_carbon_flux_by_territory_bo!N$4:N$240)^0.5</f>
        <v>6.8877537130995949E-3</v>
      </c>
      <c r="L83">
        <f t="shared" si="12"/>
        <v>4.744115121231726E-5</v>
      </c>
      <c r="M83">
        <f t="shared" si="13"/>
        <v>0</v>
      </c>
      <c r="N83">
        <f t="shared" si="14"/>
        <v>0</v>
      </c>
      <c r="O83">
        <f t="shared" si="15"/>
        <v>0</v>
      </c>
    </row>
    <row r="84" spans="1:15">
      <c r="A84" t="s">
        <v>349</v>
      </c>
      <c r="B84" t="str">
        <f>VLOOKUP(A84,EEZ_carbon_flux_by_territory_bo!$B$4:$O$240,2,FALSE)</f>
        <v>EST</v>
      </c>
      <c r="C84" t="str">
        <f>VLOOKUP(A84,EEZ_carbon_flux_by_territory_bo!$C$4:$F$240,4,FALSE)</f>
        <v>EU</v>
      </c>
      <c r="D84">
        <f>SUMIF(EEZ_carbon_flux_by_territory_bo!B$4:B$240,A84,EEZ_carbon_flux_by_territory_bo!G$4:G$240)/10^12</f>
        <v>6.0742931965899999E-2</v>
      </c>
      <c r="E84">
        <f>SUMIF(EEZ_carbon_flux_by_territory_bo!B$4:B$240,A84,EEZ_carbon_flux_by_territory_bo!I$4:I$240)^0.5</f>
        <v>1.47031380042E-3</v>
      </c>
      <c r="F84">
        <f>SUMIF(EEZ_carbon_flux_by_territory_bo!B$4:B$240,A84,EEZ_carbon_flux_by_territory_bo!L$4:L$240)</f>
        <v>5.9688947865794907E-2</v>
      </c>
      <c r="G84">
        <f>SUMIF(EEZ_carbon_flux_by_territory_bo!B$4:B$240,A84,EEZ_carbon_flux_by_territory_bo!N$4:N$240)^0.5</f>
        <v>1.4737869506171472E-3</v>
      </c>
      <c r="H84">
        <f>SUMIF(EEZ_carbon_flux_by_territory_bo!C$4:C$240,A84,EEZ_carbon_flux_by_territory_bo!G$4:G$240)/10^12</f>
        <v>6.0742931965899999E-2</v>
      </c>
      <c r="I84">
        <f>SUMIF(EEZ_carbon_flux_by_territory_bo!C$4:C$240,A84,EEZ_carbon_flux_by_territory_bo!I$4:I$240)^0.5</f>
        <v>1.47031380042E-3</v>
      </c>
      <c r="J84">
        <f>SUMIF(EEZ_carbon_flux_by_territory_bo!C$4:C$240,A84,EEZ_carbon_flux_by_territory_bo!L$4:L$240)</f>
        <v>5.9688947865794907E-2</v>
      </c>
      <c r="K84">
        <f>SUMIF(EEZ_carbon_flux_by_territory_bo!C$4:C$240,A84,EEZ_carbon_flux_by_territory_bo!N$4:N$240)^0.5</f>
        <v>1.4737869506171472E-3</v>
      </c>
      <c r="L84">
        <f t="shared" si="12"/>
        <v>2.1720479758093897E-6</v>
      </c>
      <c r="M84">
        <f t="shared" si="13"/>
        <v>0</v>
      </c>
      <c r="N84">
        <f t="shared" si="14"/>
        <v>0</v>
      </c>
      <c r="O84">
        <f t="shared" si="15"/>
        <v>0</v>
      </c>
    </row>
    <row r="85" spans="1:15">
      <c r="A85" t="s">
        <v>453</v>
      </c>
      <c r="B85" t="str">
        <f>VLOOKUP(A85,EEZ_carbon_flux_by_territory_bo!$B$4:$O$240,2,FALSE)</f>
        <v>MNE</v>
      </c>
      <c r="C85" t="str">
        <f>VLOOKUP(A85,EEZ_carbon_flux_by_territory_bo!$C$4:$F$240,4,FALSE)</f>
        <v>NA</v>
      </c>
      <c r="D85">
        <f>SUMIF(EEZ_carbon_flux_by_territory_bo!B$4:B$240,A85,EEZ_carbon_flux_by_territory_bo!G$4:G$240)/10^12</f>
        <v>1.2693751505799999E-2</v>
      </c>
      <c r="E85">
        <f>SUMIF(EEZ_carbon_flux_by_territory_bo!B$4:B$240,A85,EEZ_carbon_flux_by_territory_bo!I$4:I$240)^0.5</f>
        <v>1.0862018087500001E-3</v>
      </c>
      <c r="F85">
        <f>SUMIF(EEZ_carbon_flux_by_territory_bo!B$4:B$240,A85,EEZ_carbon_flux_by_territory_bo!L$4:L$240)</f>
        <v>1.2408953605539189E-2</v>
      </c>
      <c r="G85">
        <f>SUMIF(EEZ_carbon_flux_by_territory_bo!B$4:B$240,A85,EEZ_carbon_flux_by_territory_bo!N$4:N$240)^0.5</f>
        <v>1.0865454240354207E-3</v>
      </c>
      <c r="H85">
        <f>SUMIF(EEZ_carbon_flux_by_territory_bo!C$4:C$240,A85,EEZ_carbon_flux_by_territory_bo!G$4:G$240)/10^12</f>
        <v>1.2693751505799999E-2</v>
      </c>
      <c r="I85">
        <f>SUMIF(EEZ_carbon_flux_by_territory_bo!C$4:C$240,A85,EEZ_carbon_flux_by_territory_bo!I$4:I$240)^0.5</f>
        <v>1.0862018087500001E-3</v>
      </c>
      <c r="J85">
        <f>SUMIF(EEZ_carbon_flux_by_territory_bo!C$4:C$240,A85,EEZ_carbon_flux_by_territory_bo!L$4:L$240)</f>
        <v>1.2408953605539189E-2</v>
      </c>
      <c r="K85">
        <f>SUMIF(EEZ_carbon_flux_by_territory_bo!C$4:C$240,A85,EEZ_carbon_flux_by_territory_bo!N$4:N$240)^0.5</f>
        <v>1.0865454240354207E-3</v>
      </c>
      <c r="L85">
        <f t="shared" si="12"/>
        <v>1.1805809584923122E-6</v>
      </c>
      <c r="M85">
        <f t="shared" si="13"/>
        <v>0</v>
      </c>
      <c r="N85">
        <f t="shared" si="14"/>
        <v>0</v>
      </c>
      <c r="O85">
        <f t="shared" si="15"/>
        <v>0</v>
      </c>
    </row>
    <row r="86" spans="1:15">
      <c r="A86" t="s">
        <v>256</v>
      </c>
      <c r="B86" t="str">
        <f>VLOOKUP(A86,EEZ_carbon_flux_by_territory_bo!$B$4:$O$240,2,FALSE)</f>
        <v>ALB</v>
      </c>
      <c r="C86" t="str">
        <f>VLOOKUP(A86,EEZ_carbon_flux_by_territory_bo!$C$4:$F$240,4,FALSE)</f>
        <v>NA</v>
      </c>
      <c r="D86">
        <f>SUMIF(EEZ_carbon_flux_by_territory_bo!B$4:B$240,A86,EEZ_carbon_flux_by_territory_bo!G$4:G$240)/10^12</f>
        <v>2.9595217548199999E-2</v>
      </c>
      <c r="E86">
        <f>SUMIF(EEZ_carbon_flux_by_territory_bo!B$4:B$240,A86,EEZ_carbon_flux_by_territory_bo!I$4:I$240)^0.5</f>
        <v>1.8270416086600002E-3</v>
      </c>
      <c r="F86">
        <f>SUMIF(EEZ_carbon_flux_by_territory_bo!B$4:B$240,A86,EEZ_carbon_flux_by_territory_bo!L$4:L$240)</f>
        <v>9.2061221262186993E-3</v>
      </c>
      <c r="G86">
        <f>SUMIF(EEZ_carbon_flux_by_territory_bo!B$4:B$240,A86,EEZ_carbon_flux_by_territory_bo!N$4:N$240)^0.5</f>
        <v>2.7587714662035373E-3</v>
      </c>
      <c r="H86">
        <f>SUMIF(EEZ_carbon_flux_by_territory_bo!C$4:C$240,A86,EEZ_carbon_flux_by_territory_bo!G$4:G$240)/10^12</f>
        <v>2.9595217548199999E-2</v>
      </c>
      <c r="I86">
        <f>SUMIF(EEZ_carbon_flux_by_territory_bo!C$4:C$240,A86,EEZ_carbon_flux_by_territory_bo!I$4:I$240)^0.5</f>
        <v>1.8270416086600002E-3</v>
      </c>
      <c r="J86">
        <f>SUMIF(EEZ_carbon_flux_by_territory_bo!C$4:C$240,A86,EEZ_carbon_flux_by_territory_bo!L$4:L$240)</f>
        <v>9.2061221262186993E-3</v>
      </c>
      <c r="K86">
        <f>SUMIF(EEZ_carbon_flux_by_territory_bo!C$4:C$240,A86,EEZ_carbon_flux_by_territory_bo!N$4:N$240)^0.5</f>
        <v>2.7587714662035373E-3</v>
      </c>
      <c r="L86">
        <f t="shared" si="12"/>
        <v>7.6108200027388147E-6</v>
      </c>
      <c r="M86">
        <f t="shared" si="13"/>
        <v>0</v>
      </c>
      <c r="N86">
        <f t="shared" si="14"/>
        <v>0</v>
      </c>
      <c r="O86">
        <f t="shared" si="15"/>
        <v>0</v>
      </c>
    </row>
    <row r="87" spans="1:15">
      <c r="A87" t="s">
        <v>502</v>
      </c>
      <c r="B87" t="str">
        <f>VLOOKUP(A87,EEZ_carbon_flux_by_territory_bo!$B$4:$O$240,2,FALSE)</f>
        <v>KNA</v>
      </c>
      <c r="C87" t="str">
        <f>VLOOKUP(A87,EEZ_carbon_flux_by_territory_bo!$C$4:$F$240,4,FALSE)</f>
        <v>NA</v>
      </c>
      <c r="D87">
        <f>SUMIF(EEZ_carbon_flux_by_territory_bo!B$4:B$240,A87,EEZ_carbon_flux_by_territory_bo!G$4:G$240)/10^12</f>
        <v>1.61708265712E-2</v>
      </c>
      <c r="E87">
        <f>SUMIF(EEZ_carbon_flux_by_territory_bo!B$4:B$240,A87,EEZ_carbon_flux_by_territory_bo!I$4:I$240)^0.5</f>
        <v>1.4758141239999999E-3</v>
      </c>
      <c r="F87">
        <f>SUMIF(EEZ_carbon_flux_by_territory_bo!B$4:B$240,A87,EEZ_carbon_flux_by_territory_bo!L$4:L$240)</f>
        <v>5.4449459495370632E-3</v>
      </c>
      <c r="G87">
        <f>SUMIF(EEZ_carbon_flux_by_territory_bo!B$4:B$240,A87,EEZ_carbon_flux_by_territory_bo!N$4:N$240)^0.5</f>
        <v>2.7294365922592803E-3</v>
      </c>
      <c r="H87">
        <f>SUMIF(EEZ_carbon_flux_by_territory_bo!C$4:C$240,A87,EEZ_carbon_flux_by_territory_bo!G$4:G$240)/10^12</f>
        <v>1.61708265712E-2</v>
      </c>
      <c r="I87">
        <f>SUMIF(EEZ_carbon_flux_by_territory_bo!C$4:C$240,A87,EEZ_carbon_flux_by_territory_bo!I$4:I$240)^0.5</f>
        <v>1.4758141239999999E-3</v>
      </c>
      <c r="J87">
        <f>SUMIF(EEZ_carbon_flux_by_territory_bo!C$4:C$240,A87,EEZ_carbon_flux_by_territory_bo!L$4:L$240)</f>
        <v>5.4449459495370632E-3</v>
      </c>
      <c r="K87">
        <f>SUMIF(EEZ_carbon_flux_by_territory_bo!C$4:C$240,A87,EEZ_carbon_flux_by_territory_bo!N$4:N$240)^0.5</f>
        <v>2.7294365922592803E-3</v>
      </c>
      <c r="L87">
        <f t="shared" si="12"/>
        <v>7.4498241111639527E-6</v>
      </c>
      <c r="M87">
        <f t="shared" si="13"/>
        <v>0</v>
      </c>
      <c r="N87">
        <f t="shared" si="14"/>
        <v>0</v>
      </c>
      <c r="O87">
        <f t="shared" si="15"/>
        <v>0</v>
      </c>
    </row>
    <row r="88" spans="1:15">
      <c r="A88" t="s">
        <v>396</v>
      </c>
      <c r="B88" t="str">
        <f>VLOOKUP(A88,EEZ_carbon_flux_by_territory_bo!$B$4:$O$240,2,FALSE)</f>
        <v>IRQ</v>
      </c>
      <c r="C88" t="str">
        <f>VLOOKUP(A88,EEZ_carbon_flux_by_territory_bo!$C$4:$F$240,4,FALSE)</f>
        <v>NA</v>
      </c>
      <c r="D88">
        <f>SUMIF(EEZ_carbon_flux_by_territory_bo!B$4:B$240,A88,EEZ_carbon_flux_by_territory_bo!G$4:G$240)/10^12</f>
        <v>1.62536126042E-2</v>
      </c>
      <c r="E88">
        <f>SUMIF(EEZ_carbon_flux_by_territory_bo!B$4:B$240,A88,EEZ_carbon_flux_by_territory_bo!I$4:I$240)^0.5</f>
        <v>8.1268063021199995E-3</v>
      </c>
      <c r="F88">
        <f>SUMIF(EEZ_carbon_flux_by_territory_bo!B$4:B$240,A88,EEZ_carbon_flux_by_territory_bo!L$4:L$240)</f>
        <v>3.0452853149616002E-3</v>
      </c>
      <c r="G88">
        <f>SUMIF(EEZ_carbon_flux_by_territory_bo!B$4:B$240,A88,EEZ_carbon_flux_by_territory_bo!N$4:N$240)^0.5</f>
        <v>8.6126495428652423E-3</v>
      </c>
      <c r="H88">
        <f>SUMIF(EEZ_carbon_flux_by_territory_bo!C$4:C$240,A88,EEZ_carbon_flux_by_territory_bo!G$4:G$240)/10^12</f>
        <v>1.62536126042E-2</v>
      </c>
      <c r="I88">
        <f>SUMIF(EEZ_carbon_flux_by_territory_bo!C$4:C$240,A88,EEZ_carbon_flux_by_territory_bo!I$4:I$240)^0.5</f>
        <v>8.1268063021199995E-3</v>
      </c>
      <c r="J88">
        <f>SUMIF(EEZ_carbon_flux_by_territory_bo!C$4:C$240,A88,EEZ_carbon_flux_by_territory_bo!L$4:L$240)</f>
        <v>3.0452853149616002E-3</v>
      </c>
      <c r="K88">
        <f>SUMIF(EEZ_carbon_flux_by_territory_bo!C$4:C$240,A88,EEZ_carbon_flux_by_territory_bo!N$4:N$240)^0.5</f>
        <v>8.6126495428652423E-3</v>
      </c>
      <c r="L88">
        <f t="shared" si="12"/>
        <v>7.4177732148216868E-5</v>
      </c>
      <c r="M88">
        <f t="shared" si="13"/>
        <v>0</v>
      </c>
      <c r="N88">
        <f t="shared" si="14"/>
        <v>0</v>
      </c>
      <c r="O88">
        <f t="shared" si="15"/>
        <v>0</v>
      </c>
    </row>
    <row r="89" spans="1:15">
      <c r="A89" t="s">
        <v>450</v>
      </c>
      <c r="B89" t="str">
        <f>VLOOKUP(A89,EEZ_carbon_flux_by_territory_bo!$B$4:$O$240,2,FALSE)</f>
        <v>MCO</v>
      </c>
      <c r="C89" t="str">
        <f>VLOOKUP(A89,EEZ_carbon_flux_by_territory_bo!$C$4:$F$240,4,FALSE)</f>
        <v>NA</v>
      </c>
      <c r="D89">
        <f>SUMIF(EEZ_carbon_flux_by_territory_bo!B$4:B$240,A89,EEZ_carbon_flux_by_territory_bo!G$4:G$240)/10^12</f>
        <v>1.3129284976700001E-4</v>
      </c>
      <c r="E89">
        <f>SUMIF(EEZ_carbon_flux_by_territory_bo!B$4:B$240,A89,EEZ_carbon_flux_by_territory_bo!I$4:I$240)^0.5</f>
        <v>0</v>
      </c>
      <c r="F89">
        <f>SUMIF(EEZ_carbon_flux_by_territory_bo!B$4:B$240,A89,EEZ_carbon_flux_by_territory_bo!L$4:L$240)</f>
        <v>5.6770575923400008E-5</v>
      </c>
      <c r="G89">
        <f>SUMIF(EEZ_carbon_flux_by_territory_bo!B$4:B$240,A89,EEZ_carbon_flux_by_territory_bo!N$4:N$240)^0.5</f>
        <v>1.609003639805E-5</v>
      </c>
      <c r="H89">
        <f>SUMIF(EEZ_carbon_flux_by_territory_bo!C$4:C$240,A89,EEZ_carbon_flux_by_territory_bo!G$4:G$240)/10^12</f>
        <v>1.3129284976700001E-4</v>
      </c>
      <c r="I89">
        <f>SUMIF(EEZ_carbon_flux_by_territory_bo!C$4:C$240,A89,EEZ_carbon_flux_by_territory_bo!I$4:I$240)^0.5</f>
        <v>0</v>
      </c>
      <c r="J89">
        <f>SUMIF(EEZ_carbon_flux_by_territory_bo!C$4:C$240,A89,EEZ_carbon_flux_by_territory_bo!L$4:L$240)</f>
        <v>5.6770575923400008E-5</v>
      </c>
      <c r="K89">
        <f>SUMIF(EEZ_carbon_flux_by_territory_bo!C$4:C$240,A89,EEZ_carbon_flux_by_territory_bo!N$4:N$240)^0.5</f>
        <v>1.609003639805E-5</v>
      </c>
      <c r="L89">
        <f t="shared" si="12"/>
        <v>2.5888927129057379E-10</v>
      </c>
      <c r="M89">
        <f t="shared" si="13"/>
        <v>0</v>
      </c>
      <c r="N89">
        <f t="shared" si="14"/>
        <v>0</v>
      </c>
      <c r="O89">
        <f t="shared" si="15"/>
        <v>0</v>
      </c>
    </row>
    <row r="90" spans="1:15">
      <c r="A90" t="s">
        <v>477</v>
      </c>
      <c r="B90" t="str">
        <f>VLOOKUP(A90,EEZ_carbon_flux_by_territory_bo!$B$4:$O$240,2,FALSE)</f>
        <v>PSE</v>
      </c>
      <c r="C90" t="str">
        <f>VLOOKUP(A90,EEZ_carbon_flux_by_territory_bo!$C$4:$F$240,4,FALSE)</f>
        <v>NA</v>
      </c>
      <c r="D90">
        <f>SUMIF(EEZ_carbon_flux_by_territory_bo!B$4:B$240,A90,EEZ_carbon_flux_by_territory_bo!G$4:G$240)/10^12</f>
        <v>0</v>
      </c>
      <c r="E90">
        <f>SUMIF(EEZ_carbon_flux_by_territory_bo!B$4:B$240,A90,EEZ_carbon_flux_by_territory_bo!I$4:I$240)^0.5</f>
        <v>0</v>
      </c>
      <c r="F90">
        <f>SUMIF(EEZ_carbon_flux_by_territory_bo!B$4:B$240,A90,EEZ_carbon_flux_by_territory_bo!L$4:L$240)</f>
        <v>0</v>
      </c>
      <c r="G90">
        <f>SUMIF(EEZ_carbon_flux_by_territory_bo!B$4:B$240,A90,EEZ_carbon_flux_by_territory_bo!N$4:N$240)^0.5</f>
        <v>0</v>
      </c>
      <c r="H90">
        <f>SUMIF(EEZ_carbon_flux_by_territory_bo!C$4:C$240,A90,EEZ_carbon_flux_by_territory_bo!G$4:G$240)/10^12</f>
        <v>0</v>
      </c>
      <c r="I90">
        <f>SUMIF(EEZ_carbon_flux_by_territory_bo!C$4:C$240,A90,EEZ_carbon_flux_by_territory_bo!I$4:I$240)^0.5</f>
        <v>0</v>
      </c>
      <c r="J90">
        <f>SUMIF(EEZ_carbon_flux_by_territory_bo!C$4:C$240,A90,EEZ_carbon_flux_by_territory_bo!L$4:L$240)</f>
        <v>0</v>
      </c>
      <c r="K90">
        <f>SUMIF(EEZ_carbon_flux_by_territory_bo!C$4:C$240,A90,EEZ_carbon_flux_by_territory_bo!N$4:N$240)^0.5</f>
        <v>0</v>
      </c>
      <c r="L90">
        <f t="shared" si="12"/>
        <v>0</v>
      </c>
      <c r="M90">
        <f t="shared" si="13"/>
        <v>0</v>
      </c>
      <c r="N90">
        <f t="shared" si="14"/>
        <v>0</v>
      </c>
      <c r="O90">
        <f t="shared" si="15"/>
        <v>0</v>
      </c>
    </row>
    <row r="91" spans="1:15">
      <c r="A91" t="s">
        <v>276</v>
      </c>
      <c r="B91" t="str">
        <f>VLOOKUP(A91,EEZ_carbon_flux_by_territory_bo!$B$4:$O$240,2,FALSE)</f>
        <v>BHR</v>
      </c>
      <c r="C91" t="str">
        <f>VLOOKUP(A91,EEZ_carbon_flux_by_territory_bo!$C$4:$F$240,4,FALSE)</f>
        <v>NA</v>
      </c>
      <c r="D91">
        <f>SUMIF(EEZ_carbon_flux_by_territory_bo!B$4:B$240,A91,EEZ_carbon_flux_by_territory_bo!G$4:G$240)/10^12</f>
        <v>8.0273853256499994E-2</v>
      </c>
      <c r="E91">
        <f>SUMIF(EEZ_carbon_flux_by_territory_bo!B$4:B$240,A91,EEZ_carbon_flux_by_territory_bo!I$4:I$240)^0.5</f>
        <v>1.1597705226399999E-2</v>
      </c>
      <c r="F91">
        <f>SUMIF(EEZ_carbon_flux_by_territory_bo!B$4:B$240,A91,EEZ_carbon_flux_by_territory_bo!L$4:L$240)</f>
        <v>-1.4556861336768701E-2</v>
      </c>
      <c r="G91">
        <f>SUMIF(EEZ_carbon_flux_by_territory_bo!B$4:B$240,A91,EEZ_carbon_flux_by_territory_bo!N$4:N$240)^0.5</f>
        <v>2.3503613373932444E-2</v>
      </c>
      <c r="H91">
        <f>SUMIF(EEZ_carbon_flux_by_territory_bo!C$4:C$240,A91,EEZ_carbon_flux_by_territory_bo!G$4:G$240)/10^12</f>
        <v>8.0273853256499994E-2</v>
      </c>
      <c r="I91">
        <f>SUMIF(EEZ_carbon_flux_by_territory_bo!C$4:C$240,A91,EEZ_carbon_flux_by_territory_bo!I$4:I$240)^0.5</f>
        <v>1.1597705226399999E-2</v>
      </c>
      <c r="J91">
        <f>SUMIF(EEZ_carbon_flux_by_territory_bo!C$4:C$240,A91,EEZ_carbon_flux_by_territory_bo!L$4:L$240)</f>
        <v>-1.4556861336768701E-2</v>
      </c>
      <c r="K91">
        <f>SUMIF(EEZ_carbon_flux_by_territory_bo!C$4:C$240,A91,EEZ_carbon_flux_by_territory_bo!N$4:N$240)^0.5</f>
        <v>2.3503613373932444E-2</v>
      </c>
      <c r="L91">
        <f t="shared" si="12"/>
        <v>5.5241984163129608E-4</v>
      </c>
      <c r="M91">
        <f t="shared" si="13"/>
        <v>0</v>
      </c>
      <c r="N91">
        <f t="shared" si="14"/>
        <v>0</v>
      </c>
      <c r="O91">
        <f t="shared" si="15"/>
        <v>0</v>
      </c>
    </row>
    <row r="92" spans="1:15">
      <c r="A92" t="s">
        <v>257</v>
      </c>
      <c r="B92" t="str">
        <f>VLOOKUP(A92,EEZ_carbon_flux_by_territory_bo!$B$4:$O$240,2,FALSE)</f>
        <v>DZA</v>
      </c>
      <c r="C92" t="str">
        <f>VLOOKUP(A92,EEZ_carbon_flux_by_territory_bo!$C$4:$F$240,4,FALSE)</f>
        <v>NA</v>
      </c>
      <c r="D92">
        <f>SUMIF(EEZ_carbon_flux_by_territory_bo!B$4:B$240,A92,EEZ_carbon_flux_by_territory_bo!G$4:G$240)/10^12</f>
        <v>-8.1037749368199994E-3</v>
      </c>
      <c r="E92">
        <f>SUMIF(EEZ_carbon_flux_by_territory_bo!B$4:B$240,A92,EEZ_carbon_flux_by_territory_bo!I$4:I$240)^0.5</f>
        <v>2.6717438238899999E-3</v>
      </c>
      <c r="F92">
        <f>SUMIF(EEZ_carbon_flux_by_territory_bo!B$4:B$240,A92,EEZ_carbon_flux_by_territory_bo!L$4:L$240)</f>
        <v>-1.5242621237146398E-2</v>
      </c>
      <c r="G92">
        <f>SUMIF(EEZ_carbon_flux_by_territory_bo!B$4:B$240,A92,EEZ_carbon_flux_by_territory_bo!N$4:N$240)^0.5</f>
        <v>3.0844691035376713E-3</v>
      </c>
      <c r="H92">
        <f>SUMIF(EEZ_carbon_flux_by_territory_bo!C$4:C$240,A92,EEZ_carbon_flux_by_territory_bo!G$4:G$240)/10^12</f>
        <v>-8.1037749368199994E-3</v>
      </c>
      <c r="I92">
        <f>SUMIF(EEZ_carbon_flux_by_territory_bo!C$4:C$240,A92,EEZ_carbon_flux_by_territory_bo!I$4:I$240)^0.5</f>
        <v>2.6717438238899999E-3</v>
      </c>
      <c r="J92">
        <f>SUMIF(EEZ_carbon_flux_by_territory_bo!C$4:C$240,A92,EEZ_carbon_flux_by_territory_bo!L$4:L$240)</f>
        <v>-1.5242621237146398E-2</v>
      </c>
      <c r="K92">
        <f>SUMIF(EEZ_carbon_flux_by_territory_bo!C$4:C$240,A92,EEZ_carbon_flux_by_territory_bo!N$4:N$240)^0.5</f>
        <v>3.0844691035376713E-3</v>
      </c>
      <c r="L92">
        <f t="shared" si="12"/>
        <v>9.5139496506784852E-6</v>
      </c>
      <c r="M92">
        <f t="shared" si="13"/>
        <v>0</v>
      </c>
      <c r="N92">
        <f t="shared" si="14"/>
        <v>0</v>
      </c>
      <c r="O92">
        <f t="shared" si="15"/>
        <v>0</v>
      </c>
    </row>
    <row r="93" spans="1:15">
      <c r="A93" t="s">
        <v>519</v>
      </c>
      <c r="B93" t="str">
        <f>VLOOKUP(A93,EEZ_carbon_flux_by_territory_bo!$B$4:$O$240,2,FALSE)</f>
        <v>SGP</v>
      </c>
      <c r="C93" t="str">
        <f>VLOOKUP(A93,EEZ_carbon_flux_by_territory_bo!$C$4:$F$240,4,FALSE)</f>
        <v>NA</v>
      </c>
      <c r="D93">
        <f>SUMIF(EEZ_carbon_flux_by_territory_bo!B$4:B$240,A93,EEZ_carbon_flux_by_territory_bo!G$4:G$240)/10^12</f>
        <v>0</v>
      </c>
      <c r="E93">
        <f>SUMIF(EEZ_carbon_flux_by_territory_bo!B$4:B$240,A93,EEZ_carbon_flux_by_territory_bo!I$4:I$240)^0.5</f>
        <v>0</v>
      </c>
      <c r="F93">
        <f>SUMIF(EEZ_carbon_flux_by_territory_bo!B$4:B$240,A93,EEZ_carbon_flux_by_territory_bo!L$4:L$240)</f>
        <v>-2.3695841870557899E-2</v>
      </c>
      <c r="G93">
        <f>SUMIF(EEZ_carbon_flux_by_territory_bo!B$4:B$240,A93,EEZ_carbon_flux_by_territory_bo!N$4:N$240)^0.5</f>
        <v>4.898910416616253E-3</v>
      </c>
      <c r="H93">
        <f>SUMIF(EEZ_carbon_flux_by_territory_bo!C$4:C$240,A93,EEZ_carbon_flux_by_territory_bo!G$4:G$240)/10^12</f>
        <v>0</v>
      </c>
      <c r="I93">
        <f>SUMIF(EEZ_carbon_flux_by_territory_bo!C$4:C$240,A93,EEZ_carbon_flux_by_territory_bo!I$4:I$240)^0.5</f>
        <v>0</v>
      </c>
      <c r="J93">
        <f>SUMIF(EEZ_carbon_flux_by_territory_bo!C$4:C$240,A93,EEZ_carbon_flux_by_territory_bo!L$4:L$240)</f>
        <v>-2.3695841870557899E-2</v>
      </c>
      <c r="K93">
        <f>SUMIF(EEZ_carbon_flux_by_territory_bo!C$4:C$240,A93,EEZ_carbon_flux_by_territory_bo!N$4:N$240)^0.5</f>
        <v>4.898910416616253E-3</v>
      </c>
      <c r="L93">
        <f t="shared" si="12"/>
        <v>2.3999323270031229E-5</v>
      </c>
      <c r="M93">
        <f t="shared" si="13"/>
        <v>0</v>
      </c>
      <c r="N93">
        <f t="shared" si="14"/>
        <v>0</v>
      </c>
      <c r="O93">
        <f t="shared" si="15"/>
        <v>0</v>
      </c>
    </row>
    <row r="94" spans="1:15">
      <c r="A94" t="s">
        <v>366</v>
      </c>
      <c r="B94" t="str">
        <f>VLOOKUP(A94,EEZ_carbon_flux_by_territory_bo!$B$4:$O$240,2,FALSE)</f>
        <v>GMB</v>
      </c>
      <c r="C94" t="str">
        <f>VLOOKUP(A94,EEZ_carbon_flux_by_territory_bo!$C$4:$F$240,4,FALSE)</f>
        <v>NA</v>
      </c>
      <c r="D94">
        <f>SUMIF(EEZ_carbon_flux_by_territory_bo!B$4:B$240,A94,EEZ_carbon_flux_by_territory_bo!G$4:G$240)/10^12</f>
        <v>8.3000529213300006E-2</v>
      </c>
      <c r="E94">
        <f>SUMIF(EEZ_carbon_flux_by_territory_bo!B$4:B$240,A94,EEZ_carbon_flux_by_territory_bo!I$4:I$240)^0.5</f>
        <v>2.31056615606E-3</v>
      </c>
      <c r="F94">
        <f>SUMIF(EEZ_carbon_flux_by_territory_bo!B$4:B$240,A94,EEZ_carbon_flux_by_territory_bo!L$4:L$240)</f>
        <v>-3.531278896432799E-2</v>
      </c>
      <c r="G94">
        <f>SUMIF(EEZ_carbon_flux_by_territory_bo!B$4:B$240,A94,EEZ_carbon_flux_by_territory_bo!N$4:N$240)^0.5</f>
        <v>1.5808880078176938E-2</v>
      </c>
      <c r="H94">
        <f>SUMIF(EEZ_carbon_flux_by_territory_bo!C$4:C$240,A94,EEZ_carbon_flux_by_territory_bo!G$4:G$240)/10^12</f>
        <v>8.3000529213300006E-2</v>
      </c>
      <c r="I94">
        <f>SUMIF(EEZ_carbon_flux_by_territory_bo!C$4:C$240,A94,EEZ_carbon_flux_by_territory_bo!I$4:I$240)^0.5</f>
        <v>2.31056615606E-3</v>
      </c>
      <c r="J94">
        <f>SUMIF(EEZ_carbon_flux_by_territory_bo!C$4:C$240,A94,EEZ_carbon_flux_by_territory_bo!L$4:L$240)</f>
        <v>-3.531278896432799E-2</v>
      </c>
      <c r="K94">
        <f>SUMIF(EEZ_carbon_flux_by_territory_bo!C$4:C$240,A94,EEZ_carbon_flux_by_territory_bo!N$4:N$240)^0.5</f>
        <v>1.5808880078176938E-2</v>
      </c>
      <c r="L94">
        <f t="shared" si="12"/>
        <v>2.4992068932617968E-4</v>
      </c>
      <c r="M94">
        <f t="shared" si="13"/>
        <v>0</v>
      </c>
      <c r="N94">
        <f t="shared" si="14"/>
        <v>0</v>
      </c>
      <c r="O94">
        <f t="shared" si="15"/>
        <v>0</v>
      </c>
    </row>
    <row r="95" spans="1:15">
      <c r="A95" t="s">
        <v>281</v>
      </c>
      <c r="B95" t="str">
        <f>VLOOKUP(A95,EEZ_carbon_flux_by_territory_bo!$B$4:$O$240,2,FALSE)</f>
        <v>BEL</v>
      </c>
      <c r="C95" t="str">
        <f>VLOOKUP(A95,EEZ_carbon_flux_by_territory_bo!$C$4:$F$240,4,FALSE)</f>
        <v>EU</v>
      </c>
      <c r="D95">
        <f>SUMIF(EEZ_carbon_flux_by_territory_bo!B$4:B$240,A95,EEZ_carbon_flux_by_territory_bo!G$4:G$240)/10^12</f>
        <v>-3.5011852314099999E-2</v>
      </c>
      <c r="E95">
        <f>SUMIF(EEZ_carbon_flux_by_territory_bo!B$4:B$240,A95,EEZ_carbon_flux_by_territory_bo!I$4:I$240)^0.5</f>
        <v>4.34007335331E-3</v>
      </c>
      <c r="F95">
        <f>SUMIF(EEZ_carbon_flux_by_territory_bo!B$4:B$240,A95,EEZ_carbon_flux_by_territory_bo!L$4:L$240)</f>
        <v>-3.6008254275853371E-2</v>
      </c>
      <c r="G95">
        <f>SUMIF(EEZ_carbon_flux_by_territory_bo!B$4:B$240,A95,EEZ_carbon_flux_by_territory_bo!N$4:N$240)^0.5</f>
        <v>4.3411260361193903E-3</v>
      </c>
      <c r="H95">
        <f>SUMIF(EEZ_carbon_flux_by_territory_bo!C$4:C$240,A95,EEZ_carbon_flux_by_territory_bo!G$4:G$240)/10^12</f>
        <v>-3.5011852314099999E-2</v>
      </c>
      <c r="I95">
        <f>SUMIF(EEZ_carbon_flux_by_territory_bo!C$4:C$240,A95,EEZ_carbon_flux_by_territory_bo!I$4:I$240)^0.5</f>
        <v>4.34007335331E-3</v>
      </c>
      <c r="J95">
        <f>SUMIF(EEZ_carbon_flux_by_territory_bo!C$4:C$240,A95,EEZ_carbon_flux_by_territory_bo!L$4:L$240)</f>
        <v>-3.6008254275853371E-2</v>
      </c>
      <c r="K95">
        <f>SUMIF(EEZ_carbon_flux_by_territory_bo!C$4:C$240,A95,EEZ_carbon_flux_by_territory_bo!N$4:N$240)^0.5</f>
        <v>4.3411260361193903E-3</v>
      </c>
      <c r="L95">
        <f t="shared" si="12"/>
        <v>1.8845375261473649E-5</v>
      </c>
      <c r="M95">
        <f t="shared" si="13"/>
        <v>0</v>
      </c>
      <c r="N95">
        <f t="shared" si="14"/>
        <v>0</v>
      </c>
      <c r="O95">
        <f t="shared" si="15"/>
        <v>0</v>
      </c>
    </row>
    <row r="96" spans="1:15">
      <c r="A96" t="s">
        <v>401</v>
      </c>
      <c r="B96" t="str">
        <f>VLOOKUP(A96,EEZ_carbon_flux_by_territory_bo!$B$4:$O$240,2,FALSE)</f>
        <v>ITA</v>
      </c>
      <c r="C96" t="str">
        <f>VLOOKUP(A96,EEZ_carbon_flux_by_territory_bo!$C$4:$F$240,4,FALSE)</f>
        <v>EU</v>
      </c>
      <c r="D96">
        <f>SUMIF(EEZ_carbon_flux_by_territory_bo!B$4:B$240,A96,EEZ_carbon_flux_by_territory_bo!G$4:G$240)/10^12</f>
        <v>1.42369924655</v>
      </c>
      <c r="E96">
        <f>SUMIF(EEZ_carbon_flux_by_territory_bo!B$4:B$240,A96,EEZ_carbon_flux_by_territory_bo!I$4:I$240)^0.5</f>
        <v>5.0440292691400004E-3</v>
      </c>
      <c r="F96">
        <f>SUMIF(EEZ_carbon_flux_by_territory_bo!B$4:B$240,A96,EEZ_carbon_flux_by_territory_bo!L$4:L$240)</f>
        <v>-0.10116604012814023</v>
      </c>
      <c r="G96">
        <f>SUMIF(EEZ_carbon_flux_by_territory_bo!B$4:B$240,A96,EEZ_carbon_flux_by_territory_bo!N$4:N$240)^0.5</f>
        <v>0.30377799542757122</v>
      </c>
      <c r="H96">
        <f>SUMIF(EEZ_carbon_flux_by_territory_bo!C$4:C$240,A96,EEZ_carbon_flux_by_territory_bo!G$4:G$240)/10^12</f>
        <v>1.42369924655</v>
      </c>
      <c r="I96">
        <f>SUMIF(EEZ_carbon_flux_by_territory_bo!C$4:C$240,A96,EEZ_carbon_flux_by_territory_bo!I$4:I$240)^0.5</f>
        <v>5.0440292691400004E-3</v>
      </c>
      <c r="J96">
        <f>SUMIF(EEZ_carbon_flux_by_territory_bo!C$4:C$240,A96,EEZ_carbon_flux_by_territory_bo!L$4:L$240)</f>
        <v>-0.10116604012814023</v>
      </c>
      <c r="K96">
        <f>SUMIF(EEZ_carbon_flux_by_territory_bo!C$4:C$240,A96,EEZ_carbon_flux_by_territory_bo!N$4:N$240)^0.5</f>
        <v>0.30377799542757122</v>
      </c>
      <c r="L96">
        <f t="shared" si="12"/>
        <v>9.228107050599349E-2</v>
      </c>
      <c r="M96">
        <f t="shared" si="13"/>
        <v>0</v>
      </c>
      <c r="N96">
        <f t="shared" si="14"/>
        <v>0</v>
      </c>
      <c r="O96">
        <f t="shared" si="15"/>
        <v>0</v>
      </c>
    </row>
    <row r="97" spans="1:15">
      <c r="A97" t="s">
        <v>330</v>
      </c>
      <c r="B97" t="str">
        <f>VLOOKUP(A97,EEZ_carbon_flux_by_territory_bo!$B$4:$O$240,2,FALSE)</f>
        <v>HRV</v>
      </c>
      <c r="C97" t="str">
        <f>VLOOKUP(A97,EEZ_carbon_flux_by_territory_bo!$C$4:$F$240,4,FALSE)</f>
        <v>EU</v>
      </c>
      <c r="D97">
        <f>SUMIF(EEZ_carbon_flux_by_territory_bo!B$4:B$240,A97,EEZ_carbon_flux_by_territory_bo!G$4:G$240)/10^12</f>
        <v>-9.8372973527199994E-2</v>
      </c>
      <c r="E97">
        <f>SUMIF(EEZ_carbon_flux_by_territory_bo!B$4:B$240,A97,EEZ_carbon_flux_by_territory_bo!I$4:I$240)^0.5</f>
        <v>2.2437264257899998E-3</v>
      </c>
      <c r="F97">
        <f>SUMIF(EEZ_carbon_flux_by_territory_bo!B$4:B$240,A97,EEZ_carbon_flux_by_territory_bo!L$4:L$240)</f>
        <v>-0.15260222566146855</v>
      </c>
      <c r="G97">
        <f>SUMIF(EEZ_carbon_flux_by_territory_bo!B$4:B$240,A97,EEZ_carbon_flux_by_territory_bo!N$4:N$240)^0.5</f>
        <v>1.1606806825047703E-2</v>
      </c>
      <c r="H97">
        <f>SUMIF(EEZ_carbon_flux_by_territory_bo!C$4:C$240,A97,EEZ_carbon_flux_by_territory_bo!G$4:G$240)/10^12</f>
        <v>-9.8372973527199994E-2</v>
      </c>
      <c r="I97">
        <f>SUMIF(EEZ_carbon_flux_by_territory_bo!C$4:C$240,A97,EEZ_carbon_flux_by_territory_bo!I$4:I$240)^0.5</f>
        <v>2.2437264257899998E-3</v>
      </c>
      <c r="J97">
        <f>SUMIF(EEZ_carbon_flux_by_territory_bo!C$4:C$240,A97,EEZ_carbon_flux_by_territory_bo!L$4:L$240)</f>
        <v>-0.15260222566146855</v>
      </c>
      <c r="K97">
        <f>SUMIF(EEZ_carbon_flux_by_territory_bo!C$4:C$240,A97,EEZ_carbon_flux_by_territory_bo!N$4:N$240)^0.5</f>
        <v>1.1606806825047703E-2</v>
      </c>
      <c r="L97">
        <f t="shared" si="12"/>
        <v>1.3471796467397394E-4</v>
      </c>
      <c r="M97">
        <f t="shared" si="13"/>
        <v>0</v>
      </c>
      <c r="N97">
        <f t="shared" si="14"/>
        <v>0</v>
      </c>
      <c r="O97">
        <f t="shared" si="15"/>
        <v>0</v>
      </c>
    </row>
    <row r="98" spans="1:15">
      <c r="A98" t="s">
        <v>414</v>
      </c>
      <c r="B98" t="str">
        <f>VLOOKUP(A98,EEZ_carbon_flux_by_territory_bo!$B$4:$O$240,2,FALSE)</f>
        <v>KWT</v>
      </c>
      <c r="C98" t="str">
        <f>VLOOKUP(A98,EEZ_carbon_flux_by_territory_bo!$C$4:$F$240,4,FALSE)</f>
        <v>NA</v>
      </c>
      <c r="D98">
        <f>SUMIF(EEZ_carbon_flux_by_territory_bo!B$4:B$240,A98,EEZ_carbon_flux_by_territory_bo!G$4:G$240)/10^12</f>
        <v>9.7292096286300006E-2</v>
      </c>
      <c r="E98">
        <f>SUMIF(EEZ_carbon_flux_by_territory_bo!B$4:B$240,A98,EEZ_carbon_flux_by_territory_bo!I$4:I$240)^0.5</f>
        <v>7.8821149280500005E-3</v>
      </c>
      <c r="F98">
        <f>SUMIF(EEZ_carbon_flux_by_territory_bo!B$4:B$240,A98,EEZ_carbon_flux_by_territory_bo!L$4:L$240)</f>
        <v>-0.18253307309833997</v>
      </c>
      <c r="G98">
        <f>SUMIF(EEZ_carbon_flux_by_territory_bo!B$4:B$240,A98,EEZ_carbon_flux_by_territory_bo!N$4:N$240)^0.5</f>
        <v>6.0928788011056612E-2</v>
      </c>
      <c r="H98">
        <f>SUMIF(EEZ_carbon_flux_by_territory_bo!C$4:C$240,A98,EEZ_carbon_flux_by_territory_bo!G$4:G$240)/10^12</f>
        <v>9.7292096286300006E-2</v>
      </c>
      <c r="I98">
        <f>SUMIF(EEZ_carbon_flux_by_territory_bo!C$4:C$240,A98,EEZ_carbon_flux_by_territory_bo!I$4:I$240)^0.5</f>
        <v>7.8821149280500005E-3</v>
      </c>
      <c r="J98">
        <f>SUMIF(EEZ_carbon_flux_by_territory_bo!C$4:C$240,A98,EEZ_carbon_flux_by_territory_bo!L$4:L$240)</f>
        <v>-0.18253307309833997</v>
      </c>
      <c r="K98">
        <f>SUMIF(EEZ_carbon_flux_by_territory_bo!C$4:C$240,A98,EEZ_carbon_flux_by_territory_bo!N$4:N$240)^0.5</f>
        <v>6.0928788011056612E-2</v>
      </c>
      <c r="L98">
        <f t="shared" si="12"/>
        <v>3.7123172084962759E-3</v>
      </c>
      <c r="M98">
        <f t="shared" si="13"/>
        <v>0</v>
      </c>
      <c r="N98">
        <f t="shared" si="14"/>
        <v>0</v>
      </c>
      <c r="O98">
        <f t="shared" si="15"/>
        <v>0</v>
      </c>
    </row>
    <row r="99" spans="1:15">
      <c r="A99" t="s">
        <v>532</v>
      </c>
      <c r="B99" t="str">
        <f>VLOOKUP(A99,EEZ_carbon_flux_by_territory_bo!$B$4:$O$240,2,FALSE)</f>
        <v>ESP</v>
      </c>
      <c r="C99" t="str">
        <f>VLOOKUP(A99,EEZ_carbon_flux_by_territory_bo!$C$4:$F$240,4,FALSE)</f>
        <v>EU</v>
      </c>
      <c r="D99">
        <f>SUMIF(EEZ_carbon_flux_by_territory_bo!B$4:B$240,A99,EEZ_carbon_flux_by_territory_bo!G$4:G$240)/10^12</f>
        <v>1.67495488995</v>
      </c>
      <c r="E99">
        <f>SUMIF(EEZ_carbon_flux_by_territory_bo!B$4:B$240,A99,EEZ_carbon_flux_by_territory_bo!I$4:I$240)^0.5</f>
        <v>1.0294753538241186E-2</v>
      </c>
      <c r="F99">
        <f>SUMIF(EEZ_carbon_flux_by_territory_bo!B$4:B$240,A99,EEZ_carbon_flux_by_territory_bo!L$4:L$240)</f>
        <v>-0.20262604150387276</v>
      </c>
      <c r="G99">
        <f>SUMIF(EEZ_carbon_flux_by_territory_bo!B$4:B$240,A99,EEZ_carbon_flux_by_territory_bo!N$4:N$240)^0.5</f>
        <v>0.21622732211992843</v>
      </c>
      <c r="H99">
        <f>SUMIF(EEZ_carbon_flux_by_territory_bo!C$4:C$240,A99,EEZ_carbon_flux_by_territory_bo!G$4:G$240)/10^12</f>
        <v>1.67495488995</v>
      </c>
      <c r="I99">
        <f>SUMIF(EEZ_carbon_flux_by_territory_bo!C$4:C$240,A99,EEZ_carbon_flux_by_territory_bo!I$4:I$240)^0.5</f>
        <v>1.0294753538241186E-2</v>
      </c>
      <c r="J99">
        <f>SUMIF(EEZ_carbon_flux_by_territory_bo!C$4:C$240,A99,EEZ_carbon_flux_by_territory_bo!L$4:L$240)</f>
        <v>-0.20262604150387276</v>
      </c>
      <c r="K99">
        <f>SUMIF(EEZ_carbon_flux_by_territory_bo!C$4:C$240,A99,EEZ_carbon_flux_by_territory_bo!N$4:N$240)^0.5</f>
        <v>0.21622732211992843</v>
      </c>
      <c r="L99">
        <f t="shared" si="12"/>
        <v>4.6754254831155292E-2</v>
      </c>
      <c r="M99">
        <f t="shared" si="13"/>
        <v>0</v>
      </c>
      <c r="N99">
        <f t="shared" si="14"/>
        <v>0</v>
      </c>
      <c r="O99">
        <f t="shared" si="15"/>
        <v>0</v>
      </c>
    </row>
    <row r="100" spans="1:15">
      <c r="A100" t="s">
        <v>439</v>
      </c>
      <c r="B100" t="str">
        <f>VLOOKUP(A100,EEZ_carbon_flux_by_territory_bo!$B$4:$O$240,2,FALSE)</f>
        <v>MLT</v>
      </c>
      <c r="C100" t="str">
        <f>VLOOKUP(A100,EEZ_carbon_flux_by_territory_bo!$C$4:$F$240,4,FALSE)</f>
        <v>EU</v>
      </c>
      <c r="D100">
        <f>SUMIF(EEZ_carbon_flux_by_territory_bo!B$4:B$240,A100,EEZ_carbon_flux_by_territory_bo!G$4:G$240)/10^12</f>
        <v>-0.20160151460100001</v>
      </c>
      <c r="E100">
        <f>SUMIF(EEZ_carbon_flux_by_territory_bo!B$4:B$240,A100,EEZ_carbon_flux_by_territory_bo!I$4:I$240)^0.5</f>
        <v>4.5842032394799994E-3</v>
      </c>
      <c r="F100">
        <f>SUMIF(EEZ_carbon_flux_by_territory_bo!B$4:B$240,A100,EEZ_carbon_flux_by_territory_bo!L$4:L$240)</f>
        <v>-0.26457123137597599</v>
      </c>
      <c r="G100">
        <f>SUMIF(EEZ_carbon_flux_by_territory_bo!B$4:B$240,A100,EEZ_carbon_flux_by_territory_bo!N$4:N$240)^0.5</f>
        <v>1.4347784170293946E-2</v>
      </c>
      <c r="H100">
        <f>SUMIF(EEZ_carbon_flux_by_territory_bo!C$4:C$240,A100,EEZ_carbon_flux_by_territory_bo!G$4:G$240)/10^12</f>
        <v>-0.20160151460100001</v>
      </c>
      <c r="I100">
        <f>SUMIF(EEZ_carbon_flux_by_territory_bo!C$4:C$240,A100,EEZ_carbon_flux_by_territory_bo!I$4:I$240)^0.5</f>
        <v>4.5842032394799994E-3</v>
      </c>
      <c r="J100">
        <f>SUMIF(EEZ_carbon_flux_by_territory_bo!C$4:C$240,A100,EEZ_carbon_flux_by_territory_bo!L$4:L$240)</f>
        <v>-0.26457123137597599</v>
      </c>
      <c r="K100">
        <f>SUMIF(EEZ_carbon_flux_by_territory_bo!C$4:C$240,A100,EEZ_carbon_flux_by_territory_bo!N$4:N$240)^0.5</f>
        <v>1.4347784170293946E-2</v>
      </c>
      <c r="L100">
        <f t="shared" si="12"/>
        <v>2.0585891059733753E-4</v>
      </c>
      <c r="M100">
        <f t="shared" si="13"/>
        <v>0</v>
      </c>
      <c r="N100">
        <f t="shared" si="14"/>
        <v>0</v>
      </c>
      <c r="O100">
        <f t="shared" si="15"/>
        <v>0</v>
      </c>
    </row>
    <row r="101" spans="1:15">
      <c r="A101" t="s">
        <v>277</v>
      </c>
      <c r="B101" t="str">
        <f>VLOOKUP(A101,EEZ_carbon_flux_by_territory_bo!$B$4:$O$240,2,FALSE)</f>
        <v>BGD</v>
      </c>
      <c r="C101" t="str">
        <f>VLOOKUP(A101,EEZ_carbon_flux_by_territory_bo!$C$4:$F$240,4,FALSE)</f>
        <v>NA</v>
      </c>
      <c r="D101">
        <f>SUMIF(EEZ_carbon_flux_by_territory_bo!B$4:B$240,A101,EEZ_carbon_flux_by_territory_bo!G$4:G$240)/10^12</f>
        <v>0.41089389388100001</v>
      </c>
      <c r="E101">
        <f>SUMIF(EEZ_carbon_flux_by_territory_bo!B$4:B$240,A101,EEZ_carbon_flux_by_territory_bo!I$4:I$240)^0.5</f>
        <v>1.01225080353E-2</v>
      </c>
      <c r="F101">
        <f>SUMIF(EEZ_carbon_flux_by_territory_bo!B$4:B$240,A101,EEZ_carbon_flux_by_territory_bo!L$4:L$240)</f>
        <v>-0.35779907711164</v>
      </c>
      <c r="G101">
        <f>SUMIF(EEZ_carbon_flux_by_territory_bo!B$4:B$240,A101,EEZ_carbon_flux_by_territory_bo!N$4:N$240)^0.5</f>
        <v>0.10211180997770222</v>
      </c>
      <c r="H101">
        <f>SUMIF(EEZ_carbon_flux_by_territory_bo!C$4:C$240,A101,EEZ_carbon_flux_by_territory_bo!G$4:G$240)/10^12</f>
        <v>0.41089389388100001</v>
      </c>
      <c r="I101">
        <f>SUMIF(EEZ_carbon_flux_by_territory_bo!C$4:C$240,A101,EEZ_carbon_flux_by_territory_bo!I$4:I$240)^0.5</f>
        <v>1.01225080353E-2</v>
      </c>
      <c r="J101">
        <f>SUMIF(EEZ_carbon_flux_by_territory_bo!C$4:C$240,A101,EEZ_carbon_flux_by_territory_bo!L$4:L$240)</f>
        <v>-0.35779907711164</v>
      </c>
      <c r="K101">
        <f>SUMIF(EEZ_carbon_flux_by_territory_bo!C$4:C$240,A101,EEZ_carbon_flux_by_territory_bo!N$4:N$240)^0.5</f>
        <v>0.10211180997770222</v>
      </c>
      <c r="L101">
        <f t="shared" si="12"/>
        <v>1.0426821736922368E-2</v>
      </c>
      <c r="M101">
        <f t="shared" si="13"/>
        <v>0</v>
      </c>
      <c r="N101">
        <f t="shared" si="14"/>
        <v>0</v>
      </c>
      <c r="O101">
        <f t="shared" si="15"/>
        <v>0</v>
      </c>
    </row>
    <row r="102" spans="1:15">
      <c r="A102" t="s">
        <v>566</v>
      </c>
      <c r="B102" t="str">
        <f>VLOOKUP(A102,EEZ_carbon_flux_by_territory_bo!$B$4:$O$240,2,FALSE)</f>
        <v>ARE</v>
      </c>
      <c r="C102" t="str">
        <f>VLOOKUP(A102,EEZ_carbon_flux_by_territory_bo!$C$4:$F$240,4,FALSE)</f>
        <v>NA</v>
      </c>
      <c r="D102">
        <f>SUMIF(EEZ_carbon_flux_by_territory_bo!B$4:B$240,A102,EEZ_carbon_flux_by_territory_bo!G$4:G$240)/10^12</f>
        <v>0.40910815374100001</v>
      </c>
      <c r="E102">
        <f>SUMIF(EEZ_carbon_flux_by_territory_bo!B$4:B$240,A102,EEZ_carbon_flux_by_territory_bo!I$4:I$240)^0.5</f>
        <v>8.2553601677600001E-3</v>
      </c>
      <c r="F102">
        <f>SUMIF(EEZ_carbon_flux_by_territory_bo!B$4:B$240,A102,EEZ_carbon_flux_by_territory_bo!L$4:L$240)</f>
        <v>-0.43055438546728703</v>
      </c>
      <c r="G102">
        <f>SUMIF(EEZ_carbon_flux_by_territory_bo!B$4:B$240,A102,EEZ_carbon_flux_by_territory_bo!N$4:N$240)^0.5</f>
        <v>0.17452950008539167</v>
      </c>
      <c r="H102">
        <f>SUMIF(EEZ_carbon_flux_by_territory_bo!C$4:C$240,A102,EEZ_carbon_flux_by_territory_bo!G$4:G$240)/10^12</f>
        <v>0.40910815374100001</v>
      </c>
      <c r="I102">
        <f>SUMIF(EEZ_carbon_flux_by_territory_bo!C$4:C$240,A102,EEZ_carbon_flux_by_territory_bo!I$4:I$240)^0.5</f>
        <v>8.2553601677600001E-3</v>
      </c>
      <c r="J102">
        <f>SUMIF(EEZ_carbon_flux_by_territory_bo!C$4:C$240,A102,EEZ_carbon_flux_by_territory_bo!L$4:L$240)</f>
        <v>-0.43055438546728703</v>
      </c>
      <c r="K102">
        <f>SUMIF(EEZ_carbon_flux_by_territory_bo!C$4:C$240,A102,EEZ_carbon_flux_by_territory_bo!N$4:N$240)^0.5</f>
        <v>0.17452950008539167</v>
      </c>
      <c r="L102">
        <f t="shared" ref="L102:L133" si="16">K102^2</f>
        <v>3.0460546400056732E-2</v>
      </c>
      <c r="M102">
        <f t="shared" ref="M102:M133" si="17">H102-D102</f>
        <v>0</v>
      </c>
      <c r="N102">
        <f t="shared" ref="N102:N133" si="18">J102-F102</f>
        <v>0</v>
      </c>
      <c r="O102">
        <f t="shared" ref="O102:O133" si="19">(L102-G102^2)^0.5</f>
        <v>0</v>
      </c>
    </row>
    <row r="103" spans="1:15">
      <c r="A103" t="s">
        <v>308</v>
      </c>
      <c r="B103" t="str">
        <f>VLOOKUP(A103,EEZ_carbon_flux_by_territory_bo!$B$4:$O$240,2,FALSE)</f>
        <v>CMR</v>
      </c>
      <c r="C103" t="str">
        <f>VLOOKUP(A103,EEZ_carbon_flux_by_territory_bo!$C$4:$F$240,4,FALSE)</f>
        <v>NA</v>
      </c>
      <c r="D103">
        <f>SUMIF(EEZ_carbon_flux_by_territory_bo!B$4:B$240,A103,EEZ_carbon_flux_by_territory_bo!G$4:G$240)/10^12</f>
        <v>-0.12038796672</v>
      </c>
      <c r="E103">
        <f>SUMIF(EEZ_carbon_flux_by_territory_bo!B$4:B$240,A103,EEZ_carbon_flux_by_territory_bo!I$4:I$240)^0.5</f>
        <v>9.5991515407000006E-3</v>
      </c>
      <c r="F103">
        <f>SUMIF(EEZ_carbon_flux_by_territory_bo!B$4:B$240,A103,EEZ_carbon_flux_by_territory_bo!L$4:L$240)</f>
        <v>-0.49406816133263998</v>
      </c>
      <c r="G103">
        <f>SUMIF(EEZ_carbon_flux_by_territory_bo!B$4:B$240,A103,EEZ_carbon_flux_by_territory_bo!N$4:N$240)^0.5</f>
        <v>5.0318596747188235E-2</v>
      </c>
      <c r="H103">
        <f>SUMIF(EEZ_carbon_flux_by_territory_bo!C$4:C$240,A103,EEZ_carbon_flux_by_territory_bo!G$4:G$240)/10^12</f>
        <v>-0.12038796672</v>
      </c>
      <c r="I103">
        <f>SUMIF(EEZ_carbon_flux_by_territory_bo!C$4:C$240,A103,EEZ_carbon_flux_by_territory_bo!I$4:I$240)^0.5</f>
        <v>9.5991515407000006E-3</v>
      </c>
      <c r="J103">
        <f>SUMIF(EEZ_carbon_flux_by_territory_bo!C$4:C$240,A103,EEZ_carbon_flux_by_territory_bo!L$4:L$240)</f>
        <v>-0.49406816133263998</v>
      </c>
      <c r="K103">
        <f>SUMIF(EEZ_carbon_flux_by_territory_bo!C$4:C$240,A103,EEZ_carbon_flux_by_territory_bo!N$4:N$240)^0.5</f>
        <v>5.0318596747188235E-2</v>
      </c>
      <c r="L103">
        <f t="shared" si="16"/>
        <v>2.5319611786061426E-3</v>
      </c>
      <c r="M103">
        <f t="shared" si="17"/>
        <v>0</v>
      </c>
      <c r="N103">
        <f t="shared" si="18"/>
        <v>0</v>
      </c>
      <c r="O103">
        <f t="shared" si="19"/>
        <v>0</v>
      </c>
    </row>
    <row r="104" spans="1:15">
      <c r="A104" t="s">
        <v>367</v>
      </c>
      <c r="B104" t="str">
        <f>VLOOKUP(A104,EEZ_carbon_flux_by_territory_bo!$B$4:$O$240,2,FALSE)</f>
        <v>GEO</v>
      </c>
      <c r="C104" t="str">
        <f>VLOOKUP(A104,EEZ_carbon_flux_by_territory_bo!$C$4:$F$240,4,FALSE)</f>
        <v>NA</v>
      </c>
      <c r="D104">
        <f>SUMIF(EEZ_carbon_flux_by_territory_bo!B$4:B$240,A104,EEZ_carbon_flux_by_territory_bo!G$4:G$240)/10^12</f>
        <v>-0.93819448350199997</v>
      </c>
      <c r="E104">
        <f>SUMIF(EEZ_carbon_flux_by_territory_bo!B$4:B$240,A104,EEZ_carbon_flux_by_territory_bo!I$4:I$240)^0.5</f>
        <v>1.7878454232400001E-2</v>
      </c>
      <c r="F104">
        <f>SUMIF(EEZ_carbon_flux_by_territory_bo!B$4:B$240,A104,EEZ_carbon_flux_by_territory_bo!L$4:L$240)</f>
        <v>-0.93819448350199997</v>
      </c>
      <c r="G104">
        <f>SUMIF(EEZ_carbon_flux_by_territory_bo!B$4:B$240,A104,EEZ_carbon_flux_by_territory_bo!N$4:N$240)^0.5</f>
        <v>1.7878454232400001E-2</v>
      </c>
      <c r="H104">
        <f>SUMIF(EEZ_carbon_flux_by_territory_bo!C$4:C$240,A104,EEZ_carbon_flux_by_territory_bo!G$4:G$240)/10^12</f>
        <v>-0.93819448350199997</v>
      </c>
      <c r="I104">
        <f>SUMIF(EEZ_carbon_flux_by_territory_bo!C$4:C$240,A104,EEZ_carbon_flux_by_territory_bo!I$4:I$240)^0.5</f>
        <v>1.7878454232400001E-2</v>
      </c>
      <c r="J104">
        <f>SUMIF(EEZ_carbon_flux_by_territory_bo!C$4:C$240,A104,EEZ_carbon_flux_by_territory_bo!L$4:L$240)</f>
        <v>-0.93819448350199997</v>
      </c>
      <c r="K104">
        <f>SUMIF(EEZ_carbon_flux_by_territory_bo!C$4:C$240,A104,EEZ_carbon_flux_by_territory_bo!N$4:N$240)^0.5</f>
        <v>1.7878454232400001E-2</v>
      </c>
      <c r="L104">
        <f t="shared" si="16"/>
        <v>3.1963912574002151E-4</v>
      </c>
      <c r="M104">
        <f t="shared" si="17"/>
        <v>0</v>
      </c>
      <c r="N104">
        <f t="shared" si="18"/>
        <v>0</v>
      </c>
      <c r="O104">
        <f t="shared" si="19"/>
        <v>0</v>
      </c>
    </row>
    <row r="105" spans="1:15">
      <c r="A105" t="s">
        <v>476</v>
      </c>
      <c r="B105" t="str">
        <f>VLOOKUP(A105,EEZ_carbon_flux_by_territory_bo!$B$4:$O$240,2,FALSE)</f>
        <v>PLW</v>
      </c>
      <c r="C105" t="str">
        <f>VLOOKUP(A105,EEZ_carbon_flux_by_territory_bo!$C$4:$F$240,4,FALSE)</f>
        <v>NA</v>
      </c>
      <c r="D105">
        <f>SUMIF(EEZ_carbon_flux_by_territory_bo!B$4:B$240,A105,EEZ_carbon_flux_by_territory_bo!G$4:G$240)/10^12</f>
        <v>-0.90718001442399998</v>
      </c>
      <c r="E105">
        <f>SUMIF(EEZ_carbon_flux_by_territory_bo!B$4:B$240,A105,EEZ_carbon_flux_by_territory_bo!I$4:I$240)^0.5</f>
        <v>5.0597285421899998E-3</v>
      </c>
      <c r="F105">
        <f>SUMIF(EEZ_carbon_flux_by_territory_bo!B$4:B$240,A105,EEZ_carbon_flux_by_territory_bo!L$4:L$240)</f>
        <v>-1.0459223993243136</v>
      </c>
      <c r="G105">
        <f>SUMIF(EEZ_carbon_flux_by_territory_bo!B$4:B$240,A105,EEZ_carbon_flux_by_territory_bo!N$4:N$240)^0.5</f>
        <v>2.8308044295802318E-2</v>
      </c>
      <c r="H105">
        <f>SUMIF(EEZ_carbon_flux_by_territory_bo!C$4:C$240,A105,EEZ_carbon_flux_by_territory_bo!G$4:G$240)/10^12</f>
        <v>-0.90718001442399998</v>
      </c>
      <c r="I105">
        <f>SUMIF(EEZ_carbon_flux_by_territory_bo!C$4:C$240,A105,EEZ_carbon_flux_by_territory_bo!I$4:I$240)^0.5</f>
        <v>5.0597285421899998E-3</v>
      </c>
      <c r="J105">
        <f>SUMIF(EEZ_carbon_flux_by_territory_bo!C$4:C$240,A105,EEZ_carbon_flux_by_territory_bo!L$4:L$240)</f>
        <v>-1.0459223993243136</v>
      </c>
      <c r="K105">
        <f>SUMIF(EEZ_carbon_flux_by_territory_bo!C$4:C$240,A105,EEZ_carbon_flux_by_territory_bo!N$4:N$240)^0.5</f>
        <v>2.8308044295802318E-2</v>
      </c>
      <c r="L105">
        <f t="shared" si="16"/>
        <v>8.0134537185310611E-4</v>
      </c>
      <c r="M105">
        <f t="shared" si="17"/>
        <v>0</v>
      </c>
      <c r="N105">
        <f t="shared" si="18"/>
        <v>0</v>
      </c>
      <c r="O105">
        <f t="shared" si="19"/>
        <v>0</v>
      </c>
    </row>
    <row r="106" spans="1:15">
      <c r="A106" t="s">
        <v>368</v>
      </c>
      <c r="B106" t="str">
        <f>VLOOKUP(A106,EEZ_carbon_flux_by_territory_bo!$B$4:$O$240,2,FALSE)</f>
        <v>DEU</v>
      </c>
      <c r="C106" t="str">
        <f>VLOOKUP(A106,EEZ_carbon_flux_by_territory_bo!$C$4:$F$240,4,FALSE)</f>
        <v>EU</v>
      </c>
      <c r="D106">
        <f>SUMIF(EEZ_carbon_flux_by_territory_bo!B$4:B$240,A106,EEZ_carbon_flux_by_territory_bo!G$4:G$240)/10^12</f>
        <v>-0.95563419010899997</v>
      </c>
      <c r="E106">
        <f>SUMIF(EEZ_carbon_flux_by_territory_bo!B$4:B$240,A106,EEZ_carbon_flux_by_territory_bo!I$4:I$240)^0.5</f>
        <v>8.5525554467100005E-3</v>
      </c>
      <c r="F106">
        <f>SUMIF(EEZ_carbon_flux_by_territory_bo!B$4:B$240,A106,EEZ_carbon_flux_by_territory_bo!L$4:L$240)</f>
        <v>-1.0661784255386719</v>
      </c>
      <c r="G106">
        <f>SUMIF(EEZ_carbon_flux_by_territory_bo!B$4:B$240,A106,EEZ_carbon_flux_by_territory_bo!N$4:N$240)^0.5</f>
        <v>1.5641979483643539E-2</v>
      </c>
      <c r="H106">
        <f>SUMIF(EEZ_carbon_flux_by_territory_bo!C$4:C$240,A106,EEZ_carbon_flux_by_territory_bo!G$4:G$240)/10^12</f>
        <v>-0.95563419010899997</v>
      </c>
      <c r="I106">
        <f>SUMIF(EEZ_carbon_flux_by_territory_bo!C$4:C$240,A106,EEZ_carbon_flux_by_territory_bo!I$4:I$240)^0.5</f>
        <v>8.5525554467100005E-3</v>
      </c>
      <c r="J106">
        <f>SUMIF(EEZ_carbon_flux_by_territory_bo!C$4:C$240,A106,EEZ_carbon_flux_by_territory_bo!L$4:L$240)</f>
        <v>-1.0661784255386719</v>
      </c>
      <c r="K106">
        <f>SUMIF(EEZ_carbon_flux_by_territory_bo!C$4:C$240,A106,EEZ_carbon_flux_by_territory_bo!N$4:N$240)^0.5</f>
        <v>1.5641979483643539E-2</v>
      </c>
      <c r="L106">
        <f t="shared" si="16"/>
        <v>2.446715221667254E-4</v>
      </c>
      <c r="M106">
        <f t="shared" si="17"/>
        <v>0</v>
      </c>
      <c r="N106">
        <f t="shared" si="18"/>
        <v>0</v>
      </c>
      <c r="O106">
        <f t="shared" si="19"/>
        <v>0</v>
      </c>
    </row>
    <row r="107" spans="1:15">
      <c r="A107" t="s">
        <v>378</v>
      </c>
      <c r="B107" t="str">
        <f>VLOOKUP(A107,EEZ_carbon_flux_by_territory_bo!$B$4:$O$240,2,FALSE)</f>
        <v>GIN</v>
      </c>
      <c r="C107" t="str">
        <f>VLOOKUP(A107,EEZ_carbon_flux_by_territory_bo!$C$4:$F$240,4,FALSE)</f>
        <v>NA</v>
      </c>
      <c r="D107">
        <f>SUMIF(EEZ_carbon_flux_by_territory_bo!B$4:B$240,A107,EEZ_carbon_flux_by_territory_bo!G$4:G$240)/10^12</f>
        <v>1.5786361877199999</v>
      </c>
      <c r="E107">
        <f>SUMIF(EEZ_carbon_flux_by_territory_bo!B$4:B$240,A107,EEZ_carbon_flux_by_territory_bo!I$4:I$240)^0.5</f>
        <v>6.3353442751700002E-3</v>
      </c>
      <c r="F107">
        <f>SUMIF(EEZ_carbon_flux_by_territory_bo!B$4:B$240,A107,EEZ_carbon_flux_by_territory_bo!L$4:L$240)</f>
        <v>-1.1087107206417</v>
      </c>
      <c r="G107">
        <f>SUMIF(EEZ_carbon_flux_by_territory_bo!B$4:B$240,A107,EEZ_carbon_flux_by_territory_bo!N$4:N$240)^0.5</f>
        <v>0.49335238470924009</v>
      </c>
      <c r="H107">
        <f>SUMIF(EEZ_carbon_flux_by_territory_bo!C$4:C$240,A107,EEZ_carbon_flux_by_territory_bo!G$4:G$240)/10^12</f>
        <v>1.5786361877199999</v>
      </c>
      <c r="I107">
        <f>SUMIF(EEZ_carbon_flux_by_territory_bo!C$4:C$240,A107,EEZ_carbon_flux_by_territory_bo!I$4:I$240)^0.5</f>
        <v>6.3353442751700002E-3</v>
      </c>
      <c r="J107">
        <f>SUMIF(EEZ_carbon_flux_by_territory_bo!C$4:C$240,A107,EEZ_carbon_flux_by_territory_bo!L$4:L$240)</f>
        <v>-1.1087107206417</v>
      </c>
      <c r="K107">
        <f>SUMIF(EEZ_carbon_flux_by_territory_bo!C$4:C$240,A107,EEZ_carbon_flux_by_territory_bo!N$4:N$240)^0.5</f>
        <v>0.49335238470924009</v>
      </c>
      <c r="L107">
        <f t="shared" si="16"/>
        <v>0.24339657549829402</v>
      </c>
      <c r="M107">
        <f t="shared" si="17"/>
        <v>0</v>
      </c>
      <c r="N107">
        <f t="shared" si="18"/>
        <v>0</v>
      </c>
      <c r="O107">
        <f t="shared" si="19"/>
        <v>0</v>
      </c>
    </row>
    <row r="108" spans="1:15">
      <c r="A108" t="s">
        <v>555</v>
      </c>
      <c r="B108" t="str">
        <f>VLOOKUP(A108,EEZ_carbon_flux_by_territory_bo!$B$4:$O$240,2,FALSE)</f>
        <v>TUN</v>
      </c>
      <c r="C108" t="str">
        <f>VLOOKUP(A108,EEZ_carbon_flux_by_territory_bo!$C$4:$F$240,4,FALSE)</f>
        <v>NA</v>
      </c>
      <c r="D108">
        <f>SUMIF(EEZ_carbon_flux_by_territory_bo!B$4:B$240,A108,EEZ_carbon_flux_by_territory_bo!G$4:G$240)/10^12</f>
        <v>-0.48552335521000001</v>
      </c>
      <c r="E108">
        <f>SUMIF(EEZ_carbon_flux_by_territory_bo!B$4:B$240,A108,EEZ_carbon_flux_by_territory_bo!I$4:I$240)^0.5</f>
        <v>5.3259569629799993E-3</v>
      </c>
      <c r="F108">
        <f>SUMIF(EEZ_carbon_flux_by_territory_bo!B$4:B$240,A108,EEZ_carbon_flux_by_territory_bo!L$4:L$240)</f>
        <v>-1.3656327987455201</v>
      </c>
      <c r="G108">
        <f>SUMIF(EEZ_carbon_flux_by_territory_bo!B$4:B$240,A108,EEZ_carbon_flux_by_territory_bo!N$4:N$240)^0.5</f>
        <v>0.19009825280775286</v>
      </c>
      <c r="H108">
        <f>SUMIF(EEZ_carbon_flux_by_territory_bo!C$4:C$240,A108,EEZ_carbon_flux_by_territory_bo!G$4:G$240)/10^12</f>
        <v>-0.48552335521000001</v>
      </c>
      <c r="I108">
        <f>SUMIF(EEZ_carbon_flux_by_territory_bo!C$4:C$240,A108,EEZ_carbon_flux_by_territory_bo!I$4:I$240)^0.5</f>
        <v>5.3259569629799993E-3</v>
      </c>
      <c r="J108">
        <f>SUMIF(EEZ_carbon_flux_by_territory_bo!C$4:C$240,A108,EEZ_carbon_flux_by_territory_bo!L$4:L$240)</f>
        <v>-1.3656327987455201</v>
      </c>
      <c r="K108">
        <f>SUMIF(EEZ_carbon_flux_by_territory_bo!C$4:C$240,A108,EEZ_carbon_flux_by_territory_bo!N$4:N$240)^0.5</f>
        <v>0.19009825280775286</v>
      </c>
      <c r="L108">
        <f t="shared" si="16"/>
        <v>3.6137345720560321E-2</v>
      </c>
      <c r="M108">
        <f t="shared" si="17"/>
        <v>0</v>
      </c>
      <c r="N108">
        <f t="shared" si="18"/>
        <v>0</v>
      </c>
      <c r="O108">
        <f t="shared" si="19"/>
        <v>0</v>
      </c>
    </row>
    <row r="109" spans="1:15">
      <c r="A109" t="s">
        <v>556</v>
      </c>
      <c r="B109" t="str">
        <f>VLOOKUP(A109,EEZ_carbon_flux_by_territory_bo!$B$4:$O$240,2,FALSE)</f>
        <v>TUR</v>
      </c>
      <c r="C109" t="str">
        <f>VLOOKUP(A109,EEZ_carbon_flux_by_territory_bo!$C$4:$F$240,4,FALSE)</f>
        <v>NA</v>
      </c>
      <c r="D109">
        <f>SUMIF(EEZ_carbon_flux_by_territory_bo!B$4:B$240,A109,EEZ_carbon_flux_by_territory_bo!G$4:G$240)/10^12</f>
        <v>-1.4336776662199999</v>
      </c>
      <c r="E109">
        <f>SUMIF(EEZ_carbon_flux_by_territory_bo!B$4:B$240,A109,EEZ_carbon_flux_by_territory_bo!I$4:I$240)^0.5</f>
        <v>1.5599384594299999E-2</v>
      </c>
      <c r="F109">
        <f>SUMIF(EEZ_carbon_flux_by_territory_bo!B$4:B$240,A109,EEZ_carbon_flux_by_territory_bo!L$4:L$240)</f>
        <v>-1.5032285189599417</v>
      </c>
      <c r="G109">
        <f>SUMIF(EEZ_carbon_flux_by_territory_bo!B$4:B$240,A109,EEZ_carbon_flux_by_territory_bo!N$4:N$240)^0.5</f>
        <v>1.6963111138398986E-2</v>
      </c>
      <c r="H109">
        <f>SUMIF(EEZ_carbon_flux_by_territory_bo!C$4:C$240,A109,EEZ_carbon_flux_by_territory_bo!G$4:G$240)/10^12</f>
        <v>-1.4336776662199999</v>
      </c>
      <c r="I109">
        <f>SUMIF(EEZ_carbon_flux_by_territory_bo!C$4:C$240,A109,EEZ_carbon_flux_by_territory_bo!I$4:I$240)^0.5</f>
        <v>1.5599384594299999E-2</v>
      </c>
      <c r="J109">
        <f>SUMIF(EEZ_carbon_flux_by_territory_bo!C$4:C$240,A109,EEZ_carbon_flux_by_territory_bo!L$4:L$240)</f>
        <v>-1.5032285189599417</v>
      </c>
      <c r="K109">
        <f>SUMIF(EEZ_carbon_flux_by_territory_bo!C$4:C$240,A109,EEZ_carbon_flux_by_territory_bo!N$4:N$240)^0.5</f>
        <v>1.6963111138398986E-2</v>
      </c>
      <c r="L109">
        <f t="shared" si="16"/>
        <v>2.8774713949367576E-4</v>
      </c>
      <c r="M109">
        <f t="shared" si="17"/>
        <v>0</v>
      </c>
      <c r="N109">
        <f t="shared" si="18"/>
        <v>0</v>
      </c>
      <c r="O109">
        <f t="shared" si="19"/>
        <v>0</v>
      </c>
    </row>
    <row r="110" spans="1:15">
      <c r="A110" t="s">
        <v>435</v>
      </c>
      <c r="B110" t="str">
        <f>VLOOKUP(A110,EEZ_carbon_flux_by_territory_bo!$B$4:$O$240,2,FALSE)</f>
        <v>MYS</v>
      </c>
      <c r="C110" t="str">
        <f>VLOOKUP(A110,EEZ_carbon_flux_by_territory_bo!$C$4:$F$240,4,FALSE)</f>
        <v>NA</v>
      </c>
      <c r="D110">
        <f>SUMIF(EEZ_carbon_flux_by_territory_bo!B$4:B$240,A110,EEZ_carbon_flux_by_territory_bo!G$4:G$240)/10^12</f>
        <v>-0.65213291579199995</v>
      </c>
      <c r="E110">
        <f>SUMIF(EEZ_carbon_flux_by_territory_bo!B$4:B$240,A110,EEZ_carbon_flux_by_territory_bo!I$4:I$240)^0.5</f>
        <v>7.903286053659999E-3</v>
      </c>
      <c r="F110">
        <f>SUMIF(EEZ_carbon_flux_by_territory_bo!B$4:B$240,A110,EEZ_carbon_flux_by_territory_bo!L$4:L$240)</f>
        <v>-1.7202364004530921</v>
      </c>
      <c r="G110">
        <f>SUMIF(EEZ_carbon_flux_by_territory_bo!B$4:B$240,A110,EEZ_carbon_flux_by_territory_bo!N$4:N$240)^0.5</f>
        <v>0.13043485703890917</v>
      </c>
      <c r="H110">
        <f>SUMIF(EEZ_carbon_flux_by_territory_bo!C$4:C$240,A110,EEZ_carbon_flux_by_territory_bo!G$4:G$240)/10^12</f>
        <v>-0.65213291579199995</v>
      </c>
      <c r="I110">
        <f>SUMIF(EEZ_carbon_flux_by_territory_bo!C$4:C$240,A110,EEZ_carbon_flux_by_territory_bo!I$4:I$240)^0.5</f>
        <v>7.903286053659999E-3</v>
      </c>
      <c r="J110">
        <f>SUMIF(EEZ_carbon_flux_by_territory_bo!C$4:C$240,A110,EEZ_carbon_flux_by_territory_bo!L$4:L$240)</f>
        <v>-1.7202364004530921</v>
      </c>
      <c r="K110">
        <f>SUMIF(EEZ_carbon_flux_by_territory_bo!C$4:C$240,A110,EEZ_carbon_flux_by_territory_bo!N$4:N$240)^0.5</f>
        <v>0.13043485703890917</v>
      </c>
      <c r="L110">
        <f t="shared" si="16"/>
        <v>1.7013251930760673E-2</v>
      </c>
      <c r="M110">
        <f t="shared" si="17"/>
        <v>0</v>
      </c>
      <c r="N110">
        <f t="shared" si="18"/>
        <v>0</v>
      </c>
      <c r="O110">
        <f t="shared" si="19"/>
        <v>0</v>
      </c>
    </row>
    <row r="111" spans="1:15">
      <c r="A111" t="s">
        <v>379</v>
      </c>
      <c r="B111" t="str">
        <f>VLOOKUP(A111,EEZ_carbon_flux_by_territory_bo!$B$4:$O$240,2,FALSE)</f>
        <v>GNB</v>
      </c>
      <c r="C111" t="str">
        <f>VLOOKUP(A111,EEZ_carbon_flux_by_territory_bo!$C$4:$F$240,4,FALSE)</f>
        <v>NA</v>
      </c>
      <c r="D111">
        <f>SUMIF(EEZ_carbon_flux_by_territory_bo!B$4:B$240,A111,EEZ_carbon_flux_by_territory_bo!G$4:G$240)/10^12</f>
        <v>1.37180676105</v>
      </c>
      <c r="E111">
        <f>SUMIF(EEZ_carbon_flux_by_territory_bo!B$4:B$240,A111,EEZ_carbon_flux_by_territory_bo!I$4:I$240)^0.5</f>
        <v>4.4587206914599997E-3</v>
      </c>
      <c r="F111">
        <f>SUMIF(EEZ_carbon_flux_by_territory_bo!B$4:B$240,A111,EEZ_carbon_flux_by_territory_bo!L$4:L$240)</f>
        <v>-1.8134663120004804</v>
      </c>
      <c r="G111">
        <f>SUMIF(EEZ_carbon_flux_by_territory_bo!B$4:B$240,A111,EEZ_carbon_flux_by_territory_bo!N$4:N$240)^0.5</f>
        <v>0.58847275476541383</v>
      </c>
      <c r="H111">
        <f>SUMIF(EEZ_carbon_flux_by_territory_bo!C$4:C$240,A111,EEZ_carbon_flux_by_territory_bo!G$4:G$240)/10^12</f>
        <v>1.37180676105</v>
      </c>
      <c r="I111">
        <f>SUMIF(EEZ_carbon_flux_by_territory_bo!C$4:C$240,A111,EEZ_carbon_flux_by_territory_bo!I$4:I$240)^0.5</f>
        <v>4.4587206914599997E-3</v>
      </c>
      <c r="J111">
        <f>SUMIF(EEZ_carbon_flux_by_territory_bo!C$4:C$240,A111,EEZ_carbon_flux_by_territory_bo!L$4:L$240)</f>
        <v>-1.8134663120004804</v>
      </c>
      <c r="K111">
        <f>SUMIF(EEZ_carbon_flux_by_territory_bo!C$4:C$240,A111,EEZ_carbon_flux_by_territory_bo!N$4:N$240)^0.5</f>
        <v>0.58847275476541383</v>
      </c>
      <c r="L111">
        <f t="shared" si="16"/>
        <v>0.34630018310119487</v>
      </c>
      <c r="M111">
        <f t="shared" si="17"/>
        <v>0</v>
      </c>
      <c r="N111">
        <f t="shared" si="18"/>
        <v>0</v>
      </c>
      <c r="O111">
        <f t="shared" si="19"/>
        <v>0</v>
      </c>
    </row>
    <row r="112" spans="1:15">
      <c r="A112" t="s">
        <v>492</v>
      </c>
      <c r="B112" t="str">
        <f>VLOOKUP(A112,EEZ_carbon_flux_by_territory_bo!$B$4:$O$240,2,FALSE)</f>
        <v>ROU</v>
      </c>
      <c r="C112" t="str">
        <f>VLOOKUP(A112,EEZ_carbon_flux_by_territory_bo!$C$4:$F$240,4,FALSE)</f>
        <v>EU</v>
      </c>
      <c r="D112">
        <f>SUMIF(EEZ_carbon_flux_by_territory_bo!B$4:B$240,A112,EEZ_carbon_flux_by_territory_bo!G$4:G$240)/10^12</f>
        <v>-1.8399228995900001</v>
      </c>
      <c r="E112">
        <f>SUMIF(EEZ_carbon_flux_by_territory_bo!B$4:B$240,A112,EEZ_carbon_flux_by_territory_bo!I$4:I$240)^0.5</f>
        <v>1.7482290012400002E-2</v>
      </c>
      <c r="F112">
        <f>SUMIF(EEZ_carbon_flux_by_territory_bo!B$4:B$240,A112,EEZ_carbon_flux_by_territory_bo!L$4:L$240)</f>
        <v>-1.8547542701910711</v>
      </c>
      <c r="G112">
        <f>SUMIF(EEZ_carbon_flux_by_territory_bo!B$4:B$240,A112,EEZ_carbon_flux_by_territory_bo!N$4:N$240)^0.5</f>
        <v>1.7540102927971129E-2</v>
      </c>
      <c r="H112">
        <f>SUMIF(EEZ_carbon_flux_by_territory_bo!C$4:C$240,A112,EEZ_carbon_flux_by_territory_bo!G$4:G$240)/10^12</f>
        <v>-1.8399228995900001</v>
      </c>
      <c r="I112">
        <f>SUMIF(EEZ_carbon_flux_by_territory_bo!C$4:C$240,A112,EEZ_carbon_flux_by_territory_bo!I$4:I$240)^0.5</f>
        <v>1.7482290012400002E-2</v>
      </c>
      <c r="J112">
        <f>SUMIF(EEZ_carbon_flux_by_territory_bo!C$4:C$240,A112,EEZ_carbon_flux_by_territory_bo!L$4:L$240)</f>
        <v>-1.8547542701910711</v>
      </c>
      <c r="K112">
        <f>SUMIF(EEZ_carbon_flux_by_territory_bo!C$4:C$240,A112,EEZ_carbon_flux_by_territory_bo!N$4:N$240)^0.5</f>
        <v>1.7540102927971129E-2</v>
      </c>
      <c r="L112">
        <f t="shared" si="16"/>
        <v>3.0765521072382136E-4</v>
      </c>
      <c r="M112">
        <f t="shared" si="17"/>
        <v>0</v>
      </c>
      <c r="N112">
        <f t="shared" si="18"/>
        <v>0</v>
      </c>
      <c r="O112">
        <f t="shared" si="19"/>
        <v>0</v>
      </c>
    </row>
    <row r="113" spans="1:15">
      <c r="A113" t="s">
        <v>301</v>
      </c>
      <c r="B113" t="str">
        <f>VLOOKUP(A113,EEZ_carbon_flux_by_territory_bo!$B$4:$O$240,2,FALSE)</f>
        <v>BGR</v>
      </c>
      <c r="C113" t="str">
        <f>VLOOKUP(A113,EEZ_carbon_flux_by_territory_bo!$C$4:$F$240,4,FALSE)</f>
        <v>EU</v>
      </c>
      <c r="D113">
        <f>SUMIF(EEZ_carbon_flux_by_territory_bo!B$4:B$240,A113,EEZ_carbon_flux_by_territory_bo!G$4:G$240)/10^12</f>
        <v>-1.98907757932</v>
      </c>
      <c r="E113">
        <f>SUMIF(EEZ_carbon_flux_by_territory_bo!B$4:B$240,A113,EEZ_carbon_flux_by_territory_bo!I$4:I$240)^0.5</f>
        <v>2.1491916609499999E-2</v>
      </c>
      <c r="F113">
        <f>SUMIF(EEZ_carbon_flux_by_territory_bo!B$4:B$240,A113,EEZ_carbon_flux_by_territory_bo!L$4:L$240)</f>
        <v>-1.9891631355529158</v>
      </c>
      <c r="G113">
        <f>SUMIF(EEZ_carbon_flux_by_territory_bo!B$4:B$240,A113,EEZ_carbon_flux_by_territory_bo!N$4:N$240)^0.5</f>
        <v>2.1491918176995358E-2</v>
      </c>
      <c r="H113">
        <f>SUMIF(EEZ_carbon_flux_by_territory_bo!C$4:C$240,A113,EEZ_carbon_flux_by_territory_bo!G$4:G$240)/10^12</f>
        <v>-1.98907757932</v>
      </c>
      <c r="I113">
        <f>SUMIF(EEZ_carbon_flux_by_territory_bo!C$4:C$240,A113,EEZ_carbon_flux_by_territory_bo!I$4:I$240)^0.5</f>
        <v>2.1491916609499999E-2</v>
      </c>
      <c r="J113">
        <f>SUMIF(EEZ_carbon_flux_by_territory_bo!C$4:C$240,A113,EEZ_carbon_flux_by_territory_bo!L$4:L$240)</f>
        <v>-1.9891631355529158</v>
      </c>
      <c r="K113">
        <f>SUMIF(EEZ_carbon_flux_by_territory_bo!C$4:C$240,A113,EEZ_carbon_flux_by_territory_bo!N$4:N$240)^0.5</f>
        <v>2.1491918176995358E-2</v>
      </c>
      <c r="L113">
        <f t="shared" si="16"/>
        <v>4.619025469266635E-4</v>
      </c>
      <c r="M113">
        <f t="shared" si="17"/>
        <v>0</v>
      </c>
      <c r="N113">
        <f t="shared" si="18"/>
        <v>0</v>
      </c>
      <c r="O113">
        <f t="shared" si="19"/>
        <v>0</v>
      </c>
    </row>
    <row r="114" spans="1:15">
      <c r="A114" t="s">
        <v>573</v>
      </c>
      <c r="B114" t="str">
        <f>VLOOKUP(A114,EEZ_carbon_flux_by_territory_bo!$B$4:$O$240,2,FALSE)</f>
        <v>URY</v>
      </c>
      <c r="C114" t="str">
        <f>VLOOKUP(A114,EEZ_carbon_flux_by_territory_bo!$C$4:$F$240,4,FALSE)</f>
        <v>NA</v>
      </c>
      <c r="D114">
        <f>SUMIF(EEZ_carbon_flux_by_territory_bo!B$4:B$240,A114,EEZ_carbon_flux_by_territory_bo!G$4:G$240)/10^12</f>
        <v>-2.0075738236</v>
      </c>
      <c r="E114">
        <f>SUMIF(EEZ_carbon_flux_by_territory_bo!B$4:B$240,A114,EEZ_carbon_flux_by_territory_bo!I$4:I$240)^0.5</f>
        <v>4.0025353332699999E-3</v>
      </c>
      <c r="F114">
        <f>SUMIF(EEZ_carbon_flux_by_territory_bo!B$4:B$240,A114,EEZ_carbon_flux_by_territory_bo!L$4:L$240)</f>
        <v>-2.0143150783953958</v>
      </c>
      <c r="G114">
        <f>SUMIF(EEZ_carbon_flux_by_territory_bo!B$4:B$240,A114,EEZ_carbon_flux_by_territory_bo!N$4:N$240)^0.5</f>
        <v>4.0544532016402145E-3</v>
      </c>
      <c r="H114">
        <f>SUMIF(EEZ_carbon_flux_by_territory_bo!C$4:C$240,A114,EEZ_carbon_flux_by_territory_bo!G$4:G$240)/10^12</f>
        <v>-2.0075738236</v>
      </c>
      <c r="I114">
        <f>SUMIF(EEZ_carbon_flux_by_territory_bo!C$4:C$240,A114,EEZ_carbon_flux_by_territory_bo!I$4:I$240)^0.5</f>
        <v>4.0025353332699999E-3</v>
      </c>
      <c r="J114">
        <f>SUMIF(EEZ_carbon_flux_by_territory_bo!C$4:C$240,A114,EEZ_carbon_flux_by_territory_bo!L$4:L$240)</f>
        <v>-2.0143150783953958</v>
      </c>
      <c r="K114">
        <f>SUMIF(EEZ_carbon_flux_by_territory_bo!C$4:C$240,A114,EEZ_carbon_flux_by_territory_bo!N$4:N$240)^0.5</f>
        <v>4.0544532016402145E-3</v>
      </c>
      <c r="L114">
        <f t="shared" si="16"/>
        <v>1.6438590764290586E-5</v>
      </c>
      <c r="M114">
        <f t="shared" si="17"/>
        <v>0</v>
      </c>
      <c r="N114">
        <f t="shared" si="18"/>
        <v>0</v>
      </c>
      <c r="O114">
        <f t="shared" si="19"/>
        <v>0</v>
      </c>
    </row>
    <row r="115" spans="1:15">
      <c r="A115" t="s">
        <v>264</v>
      </c>
      <c r="B115" t="str">
        <f>VLOOKUP(A115,EEZ_carbon_flux_by_territory_bo!$B$4:$O$240,2,FALSE)</f>
        <v>ATG</v>
      </c>
      <c r="C115" t="str">
        <f>VLOOKUP(A115,EEZ_carbon_flux_by_territory_bo!$C$4:$F$240,4,FALSE)</f>
        <v>NA</v>
      </c>
      <c r="D115">
        <f>SUMIF(EEZ_carbon_flux_by_territory_bo!B$4:B$240,A115,EEZ_carbon_flux_by_territory_bo!G$4:G$240)/10^12</f>
        <v>-2.7806099129700002</v>
      </c>
      <c r="E115">
        <f>SUMIF(EEZ_carbon_flux_by_territory_bo!B$4:B$240,A115,EEZ_carbon_flux_by_territory_bo!I$4:I$240)^0.5</f>
        <v>1.0019347695499999E-2</v>
      </c>
      <c r="F115">
        <f>SUMIF(EEZ_carbon_flux_by_territory_bo!B$4:B$240,A115,EEZ_carbon_flux_by_territory_bo!L$4:L$240)</f>
        <v>-2.8263969908504158</v>
      </c>
      <c r="G115">
        <f>SUMIF(EEZ_carbon_flux_by_territory_bo!B$4:B$240,A115,EEZ_carbon_flux_by_territory_bo!N$4:N$240)^0.5</f>
        <v>1.383524087166375E-2</v>
      </c>
      <c r="H115">
        <f>SUMIF(EEZ_carbon_flux_by_territory_bo!C$4:C$240,A115,EEZ_carbon_flux_by_territory_bo!G$4:G$240)/10^12</f>
        <v>-2.7806099129700002</v>
      </c>
      <c r="I115">
        <f>SUMIF(EEZ_carbon_flux_by_territory_bo!C$4:C$240,A115,EEZ_carbon_flux_by_territory_bo!I$4:I$240)^0.5</f>
        <v>1.0019347695499999E-2</v>
      </c>
      <c r="J115">
        <f>SUMIF(EEZ_carbon_flux_by_territory_bo!C$4:C$240,A115,EEZ_carbon_flux_by_territory_bo!L$4:L$240)</f>
        <v>-2.8263969908504158</v>
      </c>
      <c r="K115">
        <f>SUMIF(EEZ_carbon_flux_by_territory_bo!C$4:C$240,A115,EEZ_carbon_flux_by_territory_bo!N$4:N$240)^0.5</f>
        <v>1.383524087166375E-2</v>
      </c>
      <c r="L115">
        <f t="shared" si="16"/>
        <v>1.9141388997695512E-4</v>
      </c>
      <c r="M115">
        <f t="shared" si="17"/>
        <v>0</v>
      </c>
      <c r="N115">
        <f t="shared" si="18"/>
        <v>0</v>
      </c>
      <c r="O115">
        <f t="shared" si="19"/>
        <v>0</v>
      </c>
    </row>
    <row r="116" spans="1:15">
      <c r="A116" t="s">
        <v>564</v>
      </c>
      <c r="B116" t="str">
        <f>VLOOKUP(A116,EEZ_carbon_flux_by_territory_bo!$B$4:$O$240,2,FALSE)</f>
        <v>UKR</v>
      </c>
      <c r="C116" t="str">
        <f>VLOOKUP(A116,EEZ_carbon_flux_by_territory_bo!$C$4:$F$240,4,FALSE)</f>
        <v>NA</v>
      </c>
      <c r="D116">
        <f>SUMIF(EEZ_carbon_flux_by_territory_bo!B$4:B$240,A116,EEZ_carbon_flux_by_territory_bo!G$4:G$240)/10^12</f>
        <v>-2.8158931947100001</v>
      </c>
      <c r="E116">
        <f>SUMIF(EEZ_carbon_flux_by_territory_bo!B$4:B$240,A116,EEZ_carbon_flux_by_territory_bo!I$4:I$240)^0.5</f>
        <v>1.3618546624600001E-2</v>
      </c>
      <c r="F116">
        <f>SUMIF(EEZ_carbon_flux_by_territory_bo!B$4:B$240,A116,EEZ_carbon_flux_by_territory_bo!L$4:L$240)</f>
        <v>-3.8653156942402402</v>
      </c>
      <c r="G116">
        <f>SUMIF(EEZ_carbon_flux_by_territory_bo!B$4:B$240,A116,EEZ_carbon_flux_by_territory_bo!N$4:N$240)^0.5</f>
        <v>0.22698875918623473</v>
      </c>
      <c r="H116">
        <f>SUMIF(EEZ_carbon_flux_by_territory_bo!C$4:C$240,A116,EEZ_carbon_flux_by_territory_bo!G$4:G$240)/10^12</f>
        <v>-2.8158931947100001</v>
      </c>
      <c r="I116">
        <f>SUMIF(EEZ_carbon_flux_by_territory_bo!C$4:C$240,A116,EEZ_carbon_flux_by_territory_bo!I$4:I$240)^0.5</f>
        <v>1.3618546624600001E-2</v>
      </c>
      <c r="J116">
        <f>SUMIF(EEZ_carbon_flux_by_territory_bo!C$4:C$240,A116,EEZ_carbon_flux_by_territory_bo!L$4:L$240)</f>
        <v>-3.8653156942402402</v>
      </c>
      <c r="K116">
        <f>SUMIF(EEZ_carbon_flux_by_territory_bo!C$4:C$240,A116,EEZ_carbon_flux_by_territory_bo!N$4:N$240)^0.5</f>
        <v>0.22698875918623473</v>
      </c>
      <c r="L116">
        <f t="shared" si="16"/>
        <v>5.1523896796906464E-2</v>
      </c>
      <c r="M116">
        <f t="shared" si="17"/>
        <v>0</v>
      </c>
      <c r="N116">
        <f t="shared" si="18"/>
        <v>0</v>
      </c>
      <c r="O116">
        <f t="shared" si="19"/>
        <v>0</v>
      </c>
    </row>
    <row r="117" spans="1:15">
      <c r="A117" t="s">
        <v>509</v>
      </c>
      <c r="B117" t="str">
        <f>VLOOKUP(A117,EEZ_carbon_flux_by_territory_bo!$B$4:$O$240,2,FALSE)</f>
        <v>WSM</v>
      </c>
      <c r="C117" t="str">
        <f>VLOOKUP(A117,EEZ_carbon_flux_by_territory_bo!$C$4:$F$240,4,FALSE)</f>
        <v>NA</v>
      </c>
      <c r="D117">
        <f>SUMIF(EEZ_carbon_flux_by_territory_bo!B$4:B$240,A117,EEZ_carbon_flux_by_territory_bo!G$4:G$240)/10^12</f>
        <v>-4.2394693557499998</v>
      </c>
      <c r="E117">
        <f>SUMIF(EEZ_carbon_flux_by_territory_bo!B$4:B$240,A117,EEZ_carbon_flux_by_territory_bo!I$4:I$240)^0.5</f>
        <v>1.32943530705E-2</v>
      </c>
      <c r="F117">
        <f>SUMIF(EEZ_carbon_flux_by_territory_bo!B$4:B$240,A117,EEZ_carbon_flux_by_territory_bo!L$4:L$240)</f>
        <v>-4.4141416005777305</v>
      </c>
      <c r="G117">
        <f>SUMIF(EEZ_carbon_flux_by_territory_bo!B$4:B$240,A117,EEZ_carbon_flux_by_territory_bo!N$4:N$240)^0.5</f>
        <v>3.9854502815754513E-2</v>
      </c>
      <c r="H117">
        <f>SUMIF(EEZ_carbon_flux_by_territory_bo!C$4:C$240,A117,EEZ_carbon_flux_by_territory_bo!G$4:G$240)/10^12</f>
        <v>-4.2394693557499998</v>
      </c>
      <c r="I117">
        <f>SUMIF(EEZ_carbon_flux_by_territory_bo!C$4:C$240,A117,EEZ_carbon_flux_by_territory_bo!I$4:I$240)^0.5</f>
        <v>1.32943530705E-2</v>
      </c>
      <c r="J117">
        <f>SUMIF(EEZ_carbon_flux_by_territory_bo!C$4:C$240,A117,EEZ_carbon_flux_by_territory_bo!L$4:L$240)</f>
        <v>-4.4141416005777305</v>
      </c>
      <c r="K117">
        <f>SUMIF(EEZ_carbon_flux_by_territory_bo!C$4:C$240,A117,EEZ_carbon_flux_by_territory_bo!N$4:N$240)^0.5</f>
        <v>3.9854502815754513E-2</v>
      </c>
      <c r="L117">
        <f t="shared" si="16"/>
        <v>1.5883813946909844E-3</v>
      </c>
      <c r="M117">
        <f t="shared" si="17"/>
        <v>0</v>
      </c>
      <c r="N117">
        <f t="shared" si="18"/>
        <v>0</v>
      </c>
      <c r="O117">
        <f t="shared" si="19"/>
        <v>0</v>
      </c>
    </row>
    <row r="118" spans="1:15">
      <c r="A118" t="s">
        <v>580</v>
      </c>
      <c r="B118" t="str">
        <f>VLOOKUP(A118,EEZ_carbon_flux_by_territory_bo!$B$4:$O$240,2,FALSE)</f>
        <v>VNM</v>
      </c>
      <c r="C118" t="str">
        <f>VLOOKUP(A118,EEZ_carbon_flux_by_territory_bo!$C$4:$F$240,4,FALSE)</f>
        <v>NA</v>
      </c>
      <c r="D118">
        <f>SUMIF(EEZ_carbon_flux_by_territory_bo!B$4:B$240,A118,EEZ_carbon_flux_by_territory_bo!G$4:G$240)/10^12</f>
        <v>-4.8325677862600003</v>
      </c>
      <c r="E118">
        <f>SUMIF(EEZ_carbon_flux_by_territory_bo!B$4:B$240,A118,EEZ_carbon_flux_by_territory_bo!I$4:I$240)^0.5</f>
        <v>2.13875477127E-2</v>
      </c>
      <c r="F118">
        <f>SUMIF(EEZ_carbon_flux_by_territory_bo!B$4:B$240,A118,EEZ_carbon_flux_by_territory_bo!L$4:L$240)</f>
        <v>-5.2126819587164146</v>
      </c>
      <c r="G118">
        <f>SUMIF(EEZ_carbon_flux_by_territory_bo!B$4:B$240,A118,EEZ_carbon_flux_by_territory_bo!N$4:N$240)^0.5</f>
        <v>5.3969144433146016E-2</v>
      </c>
      <c r="H118">
        <f>SUMIF(EEZ_carbon_flux_by_territory_bo!C$4:C$240,A118,EEZ_carbon_flux_by_territory_bo!G$4:G$240)/10^12</f>
        <v>-4.8325677862600003</v>
      </c>
      <c r="I118">
        <f>SUMIF(EEZ_carbon_flux_by_territory_bo!C$4:C$240,A118,EEZ_carbon_flux_by_territory_bo!I$4:I$240)^0.5</f>
        <v>2.13875477127E-2</v>
      </c>
      <c r="J118">
        <f>SUMIF(EEZ_carbon_flux_by_territory_bo!C$4:C$240,A118,EEZ_carbon_flux_by_territory_bo!L$4:L$240)</f>
        <v>-5.2126819587164146</v>
      </c>
      <c r="K118">
        <f>SUMIF(EEZ_carbon_flux_by_territory_bo!C$4:C$240,A118,EEZ_carbon_flux_by_territory_bo!N$4:N$240)^0.5</f>
        <v>5.3969144433146016E-2</v>
      </c>
      <c r="L118">
        <f t="shared" si="16"/>
        <v>2.9126685508457754E-3</v>
      </c>
      <c r="M118">
        <f t="shared" si="17"/>
        <v>0</v>
      </c>
      <c r="N118">
        <f t="shared" si="18"/>
        <v>0</v>
      </c>
      <c r="O118">
        <f t="shared" si="19"/>
        <v>0</v>
      </c>
    </row>
    <row r="119" spans="1:15">
      <c r="A119" t="s">
        <v>457</v>
      </c>
      <c r="B119" t="str">
        <f>VLOOKUP(A119,EEZ_carbon_flux_by_territory_bo!$B$4:$O$240,2,FALSE)</f>
        <v>MMR</v>
      </c>
      <c r="C119" t="str">
        <f>VLOOKUP(A119,EEZ_carbon_flux_by_territory_bo!$C$4:$F$240,4,FALSE)</f>
        <v>NA</v>
      </c>
      <c r="D119">
        <f>SUMIF(EEZ_carbon_flux_by_territory_bo!B$4:B$240,A119,EEZ_carbon_flux_by_territory_bo!G$4:G$240)/10^12</f>
        <v>-3.9127532862500001</v>
      </c>
      <c r="E119">
        <f>SUMIF(EEZ_carbon_flux_by_territory_bo!B$4:B$240,A119,EEZ_carbon_flux_by_territory_bo!I$4:I$240)^0.5</f>
        <v>5.7120790521700002E-3</v>
      </c>
      <c r="F119">
        <f>SUMIF(EEZ_carbon_flux_by_territory_bo!B$4:B$240,A119,EEZ_carbon_flux_by_territory_bo!L$4:L$240)</f>
        <v>-5.3146634655922202</v>
      </c>
      <c r="G119">
        <f>SUMIF(EEZ_carbon_flux_by_territory_bo!B$4:B$240,A119,EEZ_carbon_flux_by_territory_bo!N$4:N$240)^0.5</f>
        <v>0.16191878290806383</v>
      </c>
      <c r="H119">
        <f>SUMIF(EEZ_carbon_flux_by_territory_bo!C$4:C$240,A119,EEZ_carbon_flux_by_territory_bo!G$4:G$240)/10^12</f>
        <v>-3.9127532862500001</v>
      </c>
      <c r="I119">
        <f>SUMIF(EEZ_carbon_flux_by_territory_bo!C$4:C$240,A119,EEZ_carbon_flux_by_territory_bo!I$4:I$240)^0.5</f>
        <v>5.7120790521700002E-3</v>
      </c>
      <c r="J119">
        <f>SUMIF(EEZ_carbon_flux_by_territory_bo!C$4:C$240,A119,EEZ_carbon_flux_by_territory_bo!L$4:L$240)</f>
        <v>-5.3146634655922202</v>
      </c>
      <c r="K119">
        <f>SUMIF(EEZ_carbon_flux_by_territory_bo!C$4:C$240,A119,EEZ_carbon_flux_by_territory_bo!N$4:N$240)^0.5</f>
        <v>0.16191878290806383</v>
      </c>
      <c r="L119">
        <f t="shared" si="16"/>
        <v>2.6217692258428703E-2</v>
      </c>
      <c r="M119">
        <f t="shared" si="17"/>
        <v>0</v>
      </c>
      <c r="N119">
        <f t="shared" si="18"/>
        <v>0</v>
      </c>
      <c r="O119">
        <f t="shared" si="19"/>
        <v>0</v>
      </c>
    </row>
    <row r="120" spans="1:15">
      <c r="A120" t="s">
        <v>479</v>
      </c>
      <c r="B120" t="str">
        <f>VLOOKUP(A120,EEZ_carbon_flux_by_territory_bo!$B$4:$O$240,2,FALSE)</f>
        <v>PNG</v>
      </c>
      <c r="C120" t="str">
        <f>VLOOKUP(A120,EEZ_carbon_flux_by_territory_bo!$C$4:$F$240,4,FALSE)</f>
        <v>NA</v>
      </c>
      <c r="D120">
        <f>SUMIF(EEZ_carbon_flux_by_territory_bo!B$4:B$240,A120,EEZ_carbon_flux_by_territory_bo!G$4:G$240)/10^12</f>
        <v>-5.03827916962</v>
      </c>
      <c r="E120">
        <f>SUMIF(EEZ_carbon_flux_by_territory_bo!B$4:B$240,A120,EEZ_carbon_flux_by_territory_bo!I$4:I$240)^0.5</f>
        <v>2.42827021038E-2</v>
      </c>
      <c r="F120">
        <f>SUMIF(EEZ_carbon_flux_by_territory_bo!B$4:B$240,A120,EEZ_carbon_flux_by_territory_bo!L$4:L$240)</f>
        <v>-7.5015551515226004</v>
      </c>
      <c r="G120">
        <f>SUMIF(EEZ_carbon_flux_by_territory_bo!B$4:B$240,A120,EEZ_carbon_flux_by_territory_bo!N$4:N$240)^0.5</f>
        <v>0.37029185409919402</v>
      </c>
      <c r="H120">
        <f>SUMIF(EEZ_carbon_flux_by_territory_bo!C$4:C$240,A120,EEZ_carbon_flux_by_territory_bo!G$4:G$240)/10^12</f>
        <v>-5.03827916962</v>
      </c>
      <c r="I120">
        <f>SUMIF(EEZ_carbon_flux_by_territory_bo!C$4:C$240,A120,EEZ_carbon_flux_by_territory_bo!I$4:I$240)^0.5</f>
        <v>2.42827021038E-2</v>
      </c>
      <c r="J120">
        <f>SUMIF(EEZ_carbon_flux_by_territory_bo!C$4:C$240,A120,EEZ_carbon_flux_by_territory_bo!L$4:L$240)</f>
        <v>-7.5015551515226004</v>
      </c>
      <c r="K120">
        <f>SUMIF(EEZ_carbon_flux_by_territory_bo!C$4:C$240,A120,EEZ_carbon_flux_by_territory_bo!N$4:N$240)^0.5</f>
        <v>0.37029185409919402</v>
      </c>
      <c r="L120">
        <f t="shared" si="16"/>
        <v>0.13711605721221878</v>
      </c>
      <c r="M120">
        <f t="shared" si="17"/>
        <v>0</v>
      </c>
      <c r="N120">
        <f t="shared" si="18"/>
        <v>0</v>
      </c>
      <c r="O120">
        <f t="shared" si="19"/>
        <v>0</v>
      </c>
    </row>
    <row r="121" spans="1:15">
      <c r="A121" t="s">
        <v>411</v>
      </c>
      <c r="B121" t="str">
        <f>VLOOKUP(A121,EEZ_carbon_flux_by_territory_bo!$B$4:$O$240,2,FALSE)</f>
        <v>PRK</v>
      </c>
      <c r="C121" t="str">
        <f>VLOOKUP(A121,EEZ_carbon_flux_by_territory_bo!$C$4:$F$240,4,FALSE)</f>
        <v>NA</v>
      </c>
      <c r="D121">
        <f>SUMIF(EEZ_carbon_flux_by_territory_bo!B$4:B$240,A121,EEZ_carbon_flux_by_territory_bo!G$4:G$240)/10^12</f>
        <v>-10.288223225099999</v>
      </c>
      <c r="E121">
        <f>SUMIF(EEZ_carbon_flux_by_territory_bo!B$4:B$240,A121,EEZ_carbon_flux_by_territory_bo!I$4:I$240)^0.5</f>
        <v>4.0394885978099995E-2</v>
      </c>
      <c r="F121">
        <f>SUMIF(EEZ_carbon_flux_by_territory_bo!B$4:B$240,A121,EEZ_carbon_flux_by_territory_bo!L$4:L$240)</f>
        <v>-10.288223225099999</v>
      </c>
      <c r="G121">
        <f>SUMIF(EEZ_carbon_flux_by_territory_bo!B$4:B$240,A121,EEZ_carbon_flux_by_territory_bo!N$4:N$240)^0.5</f>
        <v>4.0394885978099995E-2</v>
      </c>
      <c r="H121">
        <f>SUMIF(EEZ_carbon_flux_by_territory_bo!C$4:C$240,A121,EEZ_carbon_flux_by_territory_bo!G$4:G$240)/10^12</f>
        <v>-10.288223225099999</v>
      </c>
      <c r="I121">
        <f>SUMIF(EEZ_carbon_flux_by_territory_bo!C$4:C$240,A121,EEZ_carbon_flux_by_territory_bo!I$4:I$240)^0.5</f>
        <v>4.0394885978099995E-2</v>
      </c>
      <c r="J121">
        <f>SUMIF(EEZ_carbon_flux_by_territory_bo!C$4:C$240,A121,EEZ_carbon_flux_by_territory_bo!L$4:L$240)</f>
        <v>-10.288223225099999</v>
      </c>
      <c r="K121">
        <f>SUMIF(EEZ_carbon_flux_by_territory_bo!C$4:C$240,A121,EEZ_carbon_flux_by_territory_bo!N$4:N$240)^0.5</f>
        <v>4.0394885978099995E-2</v>
      </c>
      <c r="L121">
        <f t="shared" si="16"/>
        <v>1.6317468131836995E-3</v>
      </c>
      <c r="M121">
        <f t="shared" si="17"/>
        <v>0</v>
      </c>
      <c r="N121">
        <f t="shared" si="18"/>
        <v>0</v>
      </c>
      <c r="O121">
        <f t="shared" si="19"/>
        <v>0</v>
      </c>
    </row>
    <row r="122" spans="1:15">
      <c r="A122" t="s">
        <v>484</v>
      </c>
      <c r="B122" t="str">
        <f>VLOOKUP(A122,EEZ_carbon_flux_by_territory_bo!$B$4:$O$240,2,FALSE)</f>
        <v>PHL</v>
      </c>
      <c r="C122" t="str">
        <f>VLOOKUP(A122,EEZ_carbon_flux_by_territory_bo!$C$4:$F$240,4,FALSE)</f>
        <v>NA</v>
      </c>
      <c r="D122">
        <f>SUMIF(EEZ_carbon_flux_by_territory_bo!B$4:B$240,A122,EEZ_carbon_flux_by_territory_bo!G$4:G$240)/10^12</f>
        <v>-7.43194173937</v>
      </c>
      <c r="E122">
        <f>SUMIF(EEZ_carbon_flux_by_territory_bo!B$4:B$240,A122,EEZ_carbon_flux_by_territory_bo!I$4:I$240)^0.5</f>
        <v>1.7096246034799999E-2</v>
      </c>
      <c r="F122">
        <f>SUMIF(EEZ_carbon_flux_by_territory_bo!B$4:B$240,A122,EEZ_carbon_flux_by_territory_bo!L$4:L$240)</f>
        <v>-10.529316401243459</v>
      </c>
      <c r="G122">
        <f>SUMIF(EEZ_carbon_flux_by_territory_bo!B$4:B$240,A122,EEZ_carbon_flux_by_territory_bo!N$4:N$240)^0.5</f>
        <v>0.57478751930100269</v>
      </c>
      <c r="H122">
        <f>SUMIF(EEZ_carbon_flux_by_territory_bo!C$4:C$240,A122,EEZ_carbon_flux_by_territory_bo!G$4:G$240)/10^12</f>
        <v>-7.43194173937</v>
      </c>
      <c r="I122">
        <f>SUMIF(EEZ_carbon_flux_by_territory_bo!C$4:C$240,A122,EEZ_carbon_flux_by_territory_bo!I$4:I$240)^0.5</f>
        <v>1.7096246034799999E-2</v>
      </c>
      <c r="J122">
        <f>SUMIF(EEZ_carbon_flux_by_territory_bo!C$4:C$240,A122,EEZ_carbon_flux_by_territory_bo!L$4:L$240)</f>
        <v>-10.529316401243459</v>
      </c>
      <c r="K122">
        <f>SUMIF(EEZ_carbon_flux_by_territory_bo!C$4:C$240,A122,EEZ_carbon_flux_by_territory_bo!N$4:N$240)^0.5</f>
        <v>0.57478751930100269</v>
      </c>
      <c r="L122">
        <f t="shared" si="16"/>
        <v>0.33038069234420053</v>
      </c>
      <c r="M122">
        <f t="shared" si="17"/>
        <v>0</v>
      </c>
      <c r="N122">
        <f t="shared" si="18"/>
        <v>0</v>
      </c>
      <c r="O122">
        <f t="shared" si="19"/>
        <v>0</v>
      </c>
    </row>
    <row r="123" spans="1:15">
      <c r="A123" t="s">
        <v>543</v>
      </c>
      <c r="B123" t="str">
        <f>VLOOKUP(A123,EEZ_carbon_flux_by_territory_bo!$B$4:$O$240,2,FALSE)</f>
        <v>TWN</v>
      </c>
      <c r="C123" t="str">
        <f>VLOOKUP(A123,EEZ_carbon_flux_by_territory_bo!$C$4:$F$240,4,FALSE)</f>
        <v>NA</v>
      </c>
      <c r="D123">
        <f>SUMIF(EEZ_carbon_flux_by_territory_bo!B$4:B$240,A123,EEZ_carbon_flux_by_territory_bo!G$4:G$240)/10^12</f>
        <v>-17.381194556200001</v>
      </c>
      <c r="E123">
        <f>SUMIF(EEZ_carbon_flux_by_territory_bo!B$4:B$240,A123,EEZ_carbon_flux_by_territory_bo!I$4:I$240)^0.5</f>
        <v>2.0654590108200001E-2</v>
      </c>
      <c r="F123">
        <f>SUMIF(EEZ_carbon_flux_by_territory_bo!B$4:B$240,A123,EEZ_carbon_flux_by_territory_bo!L$4:L$240)</f>
        <v>-17.613605900675413</v>
      </c>
      <c r="G123">
        <f>SUMIF(EEZ_carbon_flux_by_territory_bo!B$4:B$240,A123,EEZ_carbon_flux_by_territory_bo!N$4:N$240)^0.5</f>
        <v>5.173774888139291E-2</v>
      </c>
      <c r="H123">
        <f>SUMIF(EEZ_carbon_flux_by_territory_bo!C$4:C$240,A123,EEZ_carbon_flux_by_territory_bo!G$4:G$240)/10^12</f>
        <v>-17.381194556200001</v>
      </c>
      <c r="I123">
        <f>SUMIF(EEZ_carbon_flux_by_territory_bo!C$4:C$240,A123,EEZ_carbon_flux_by_territory_bo!I$4:I$240)^0.5</f>
        <v>2.0654590108200001E-2</v>
      </c>
      <c r="J123">
        <f>SUMIF(EEZ_carbon_flux_by_territory_bo!C$4:C$240,A123,EEZ_carbon_flux_by_territory_bo!L$4:L$240)</f>
        <v>-17.613605900675413</v>
      </c>
      <c r="K123">
        <f>SUMIF(EEZ_carbon_flux_by_territory_bo!C$4:C$240,A123,EEZ_carbon_flux_by_territory_bo!N$4:N$240)^0.5</f>
        <v>5.173774888139291E-2</v>
      </c>
      <c r="L123">
        <f t="shared" si="16"/>
        <v>2.6767946593140735E-3</v>
      </c>
      <c r="M123">
        <f t="shared" si="17"/>
        <v>0</v>
      </c>
      <c r="N123">
        <f t="shared" si="18"/>
        <v>0</v>
      </c>
      <c r="O123">
        <f t="shared" si="19"/>
        <v>0</v>
      </c>
    </row>
    <row r="124" spans="1:15">
      <c r="A124" t="s">
        <v>397</v>
      </c>
      <c r="B124" t="str">
        <f>VLOOKUP(A124,EEZ_carbon_flux_by_territory_bo!$B$4:$O$240,2,FALSE)</f>
        <v>IRL</v>
      </c>
      <c r="C124" t="str">
        <f>VLOOKUP(A124,EEZ_carbon_flux_by_territory_bo!$C$4:$F$240,4,FALSE)</f>
        <v>EU</v>
      </c>
      <c r="D124">
        <f>SUMIF(EEZ_carbon_flux_by_territory_bo!B$4:B$240,A124,EEZ_carbon_flux_by_territory_bo!G$4:G$240)/10^12</f>
        <v>-17.896500531800001</v>
      </c>
      <c r="E124">
        <f>SUMIF(EEZ_carbon_flux_by_territory_bo!B$4:B$240,A124,EEZ_carbon_flux_by_territory_bo!I$4:I$240)^0.5</f>
        <v>9.6667266147900006E-3</v>
      </c>
      <c r="F124">
        <f>SUMIF(EEZ_carbon_flux_by_territory_bo!B$4:B$240,A124,EEZ_carbon_flux_by_territory_bo!L$4:L$240)</f>
        <v>-17.923292491160602</v>
      </c>
      <c r="G124">
        <f>SUMIF(EEZ_carbon_flux_by_territory_bo!B$4:B$240,A124,EEZ_carbon_flux_by_territory_bo!N$4:N$240)^0.5</f>
        <v>1.0002639529235607E-2</v>
      </c>
      <c r="H124">
        <f>SUMIF(EEZ_carbon_flux_by_territory_bo!C$4:C$240,A124,EEZ_carbon_flux_by_territory_bo!G$4:G$240)/10^12</f>
        <v>-17.896500531800001</v>
      </c>
      <c r="I124">
        <f>SUMIF(EEZ_carbon_flux_by_territory_bo!C$4:C$240,A124,EEZ_carbon_flux_by_territory_bo!I$4:I$240)^0.5</f>
        <v>9.6667266147900006E-3</v>
      </c>
      <c r="J124">
        <f>SUMIF(EEZ_carbon_flux_by_territory_bo!C$4:C$240,A124,EEZ_carbon_flux_by_territory_bo!L$4:L$240)</f>
        <v>-17.923292491160602</v>
      </c>
      <c r="K124">
        <f>SUMIF(EEZ_carbon_flux_by_territory_bo!C$4:C$240,A124,EEZ_carbon_flux_by_territory_bo!N$4:N$240)^0.5</f>
        <v>1.0002639529235607E-2</v>
      </c>
      <c r="L124">
        <f t="shared" si="16"/>
        <v>1.0005279755182673E-4</v>
      </c>
      <c r="M124">
        <f t="shared" si="17"/>
        <v>0</v>
      </c>
      <c r="N124">
        <f t="shared" si="18"/>
        <v>0</v>
      </c>
      <c r="O124">
        <f t="shared" si="19"/>
        <v>0</v>
      </c>
    </row>
    <row r="125" spans="1:15">
      <c r="A125" t="s">
        <v>487</v>
      </c>
      <c r="B125" t="str">
        <f>VLOOKUP(A125,EEZ_carbon_flux_by_territory_bo!$B$4:$O$240,2,FALSE)</f>
        <v>PRT</v>
      </c>
      <c r="C125" t="str">
        <f>VLOOKUP(A125,EEZ_carbon_flux_by_territory_bo!$C$4:$F$240,4,FALSE)</f>
        <v>EU</v>
      </c>
      <c r="D125">
        <f>SUMIF(EEZ_carbon_flux_by_territory_bo!B$4:B$240,A125,EEZ_carbon_flux_by_territory_bo!G$4:G$240)/10^12</f>
        <v>-19.618898862719998</v>
      </c>
      <c r="E125">
        <f>SUMIF(EEZ_carbon_flux_by_territory_bo!B$4:B$240,A125,EEZ_carbon_flux_by_territory_bo!I$4:I$240)^0.5</f>
        <v>1.1299402085951619E-2</v>
      </c>
      <c r="F125">
        <f>SUMIF(EEZ_carbon_flux_by_territory_bo!B$4:B$240,A125,EEZ_carbon_flux_by_territory_bo!L$4:L$240)</f>
        <v>-19.780334233516815</v>
      </c>
      <c r="G125">
        <f>SUMIF(EEZ_carbon_flux_by_territory_bo!B$4:B$240,A125,EEZ_carbon_flux_by_territory_bo!N$4:N$240)^0.5</f>
        <v>1.4409670309540195E-2</v>
      </c>
      <c r="H125">
        <f>SUMIF(EEZ_carbon_flux_by_territory_bo!C$4:C$240,A125,EEZ_carbon_flux_by_territory_bo!G$4:G$240)/10^12</f>
        <v>-19.618898862719998</v>
      </c>
      <c r="I125">
        <f>SUMIF(EEZ_carbon_flux_by_territory_bo!C$4:C$240,A125,EEZ_carbon_flux_by_territory_bo!I$4:I$240)^0.5</f>
        <v>1.1299402085951619E-2</v>
      </c>
      <c r="J125">
        <f>SUMIF(EEZ_carbon_flux_by_territory_bo!C$4:C$240,A125,EEZ_carbon_flux_by_territory_bo!L$4:L$240)</f>
        <v>-19.780334233516815</v>
      </c>
      <c r="K125">
        <f>SUMIF(EEZ_carbon_flux_by_territory_bo!C$4:C$240,A125,EEZ_carbon_flux_by_territory_bo!N$4:N$240)^0.5</f>
        <v>1.4409670309540195E-2</v>
      </c>
      <c r="L125">
        <f t="shared" si="16"/>
        <v>2.0763859842964422E-4</v>
      </c>
      <c r="M125">
        <f t="shared" si="17"/>
        <v>0</v>
      </c>
      <c r="N125">
        <f t="shared" si="18"/>
        <v>0</v>
      </c>
      <c r="O125">
        <f t="shared" si="19"/>
        <v>0</v>
      </c>
    </row>
    <row r="126" spans="1:15">
      <c r="A126" t="s">
        <v>525</v>
      </c>
      <c r="B126" t="str">
        <f>VLOOKUP(A126,EEZ_carbon_flux_by_territory_bo!$B$4:$O$240,2,FALSE)</f>
        <v>SLB</v>
      </c>
      <c r="C126" t="str">
        <f>VLOOKUP(A126,EEZ_carbon_flux_by_territory_bo!$C$4:$F$240,4,FALSE)</f>
        <v>NA</v>
      </c>
      <c r="D126">
        <f>SUMIF(EEZ_carbon_flux_by_territory_bo!B$4:B$240,A126,EEZ_carbon_flux_by_territory_bo!G$4:G$240)/10^12</f>
        <v>-21.738289880699998</v>
      </c>
      <c r="E126">
        <f>SUMIF(EEZ_carbon_flux_by_territory_bo!B$4:B$240,A126,EEZ_carbon_flux_by_territory_bo!I$4:I$240)^0.5</f>
        <v>2.0424205452999999E-2</v>
      </c>
      <c r="F126">
        <f>SUMIF(EEZ_carbon_flux_by_territory_bo!B$4:B$240,A126,EEZ_carbon_flux_by_territory_bo!L$4:L$240)</f>
        <v>-22.041407903494012</v>
      </c>
      <c r="G126">
        <f>SUMIF(EEZ_carbon_flux_by_territory_bo!B$4:B$240,A126,EEZ_carbon_flux_by_territory_bo!N$4:N$240)^0.5</f>
        <v>5.3203946976029093E-2</v>
      </c>
      <c r="H126">
        <f>SUMIF(EEZ_carbon_flux_by_territory_bo!C$4:C$240,A126,EEZ_carbon_flux_by_territory_bo!G$4:G$240)/10^12</f>
        <v>-21.738289880699998</v>
      </c>
      <c r="I126">
        <f>SUMIF(EEZ_carbon_flux_by_territory_bo!C$4:C$240,A126,EEZ_carbon_flux_by_territory_bo!I$4:I$240)^0.5</f>
        <v>2.0424205452999999E-2</v>
      </c>
      <c r="J126">
        <f>SUMIF(EEZ_carbon_flux_by_territory_bo!C$4:C$240,A126,EEZ_carbon_flux_by_territory_bo!L$4:L$240)</f>
        <v>-22.041407903494012</v>
      </c>
      <c r="K126">
        <f>SUMIF(EEZ_carbon_flux_by_territory_bo!C$4:C$240,A126,EEZ_carbon_flux_by_territory_bo!N$4:N$240)^0.5</f>
        <v>5.3203946976029093E-2</v>
      </c>
      <c r="L126">
        <f t="shared" si="16"/>
        <v>2.8306599738281151E-3</v>
      </c>
      <c r="M126">
        <f t="shared" si="17"/>
        <v>0</v>
      </c>
      <c r="N126">
        <f t="shared" si="18"/>
        <v>0</v>
      </c>
      <c r="O126">
        <f t="shared" si="19"/>
        <v>0</v>
      </c>
    </row>
    <row r="127" spans="1:15">
      <c r="A127" t="s">
        <v>472</v>
      </c>
      <c r="B127" t="str">
        <f>VLOOKUP(A127,EEZ_carbon_flux_by_territory_bo!$B$4:$O$240,2,FALSE)</f>
        <v>MNP</v>
      </c>
      <c r="C127" t="str">
        <f>VLOOKUP(A127,EEZ_carbon_flux_by_territory_bo!$C$4:$F$240,4,FALSE)</f>
        <v>NA</v>
      </c>
      <c r="D127">
        <f>SUMIF(EEZ_carbon_flux_by_territory_bo!B$4:B$240,A127,EEZ_carbon_flux_by_territory_bo!G$4:G$240)/10^12</f>
        <v>-23.402653473400001</v>
      </c>
      <c r="E127">
        <f>SUMIF(EEZ_carbon_flux_by_territory_bo!B$4:B$240,A127,EEZ_carbon_flux_by_territory_bo!I$4:I$240)^0.5</f>
        <v>7.4696189747700007E-3</v>
      </c>
      <c r="F127">
        <f>SUMIF(EEZ_carbon_flux_by_territory_bo!B$4:B$240,A127,EEZ_carbon_flux_by_territory_bo!L$4:L$240)</f>
        <v>-23.402653473400001</v>
      </c>
      <c r="G127">
        <f>SUMIF(EEZ_carbon_flux_by_territory_bo!B$4:B$240,A127,EEZ_carbon_flux_by_territory_bo!N$4:N$240)^0.5</f>
        <v>7.4696189747700007E-3</v>
      </c>
      <c r="H127">
        <f>SUMIF(EEZ_carbon_flux_by_territory_bo!C$4:C$240,A127,EEZ_carbon_flux_by_territory_bo!G$4:G$240)/10^12</f>
        <v>-23.402653473400001</v>
      </c>
      <c r="I127">
        <f>SUMIF(EEZ_carbon_flux_by_territory_bo!C$4:C$240,A127,EEZ_carbon_flux_by_territory_bo!I$4:I$240)^0.5</f>
        <v>7.4696189747700007E-3</v>
      </c>
      <c r="J127">
        <f>SUMIF(EEZ_carbon_flux_by_territory_bo!C$4:C$240,A127,EEZ_carbon_flux_by_territory_bo!L$4:L$240)</f>
        <v>-23.402653473400001</v>
      </c>
      <c r="K127">
        <f>SUMIF(EEZ_carbon_flux_by_territory_bo!C$4:C$240,A127,EEZ_carbon_flux_by_territory_bo!N$4:N$240)^0.5</f>
        <v>7.4696189747700007E-3</v>
      </c>
      <c r="L127">
        <f t="shared" si="16"/>
        <v>5.5795207628244035E-5</v>
      </c>
      <c r="M127">
        <f t="shared" si="17"/>
        <v>0</v>
      </c>
      <c r="N127">
        <f t="shared" si="18"/>
        <v>0</v>
      </c>
      <c r="O127">
        <f t="shared" si="19"/>
        <v>0</v>
      </c>
    </row>
    <row r="128" spans="1:15">
      <c r="A128" t="s">
        <v>413</v>
      </c>
      <c r="B128" t="str">
        <f>VLOOKUP(A128,EEZ_carbon_flux_by_territory_bo!$B$4:$O$240,2,FALSE)</f>
        <v>KOR</v>
      </c>
      <c r="C128" t="str">
        <f>VLOOKUP(A128,EEZ_carbon_flux_by_territory_bo!$C$4:$F$240,4,FALSE)</f>
        <v>NA</v>
      </c>
      <c r="D128">
        <f>SUMIF(EEZ_carbon_flux_by_territory_bo!B$4:B$240,A128,EEZ_carbon_flux_by_territory_bo!G$4:G$240)/10^12</f>
        <v>-27.361977723300001</v>
      </c>
      <c r="E128">
        <f>SUMIF(EEZ_carbon_flux_by_territory_bo!B$4:B$240,A128,EEZ_carbon_flux_by_territory_bo!I$4:I$240)^0.5</f>
        <v>2.7829160887299999E-2</v>
      </c>
      <c r="F128">
        <f>SUMIF(EEZ_carbon_flux_by_territory_bo!B$4:B$240,A128,EEZ_carbon_flux_by_territory_bo!L$4:L$240)</f>
        <v>-27.361977723300001</v>
      </c>
      <c r="G128">
        <f>SUMIF(EEZ_carbon_flux_by_territory_bo!B$4:B$240,A128,EEZ_carbon_flux_by_territory_bo!N$4:N$240)^0.5</f>
        <v>2.7829160887299999E-2</v>
      </c>
      <c r="H128">
        <f>SUMIF(EEZ_carbon_flux_by_territory_bo!C$4:C$240,A128,EEZ_carbon_flux_by_territory_bo!G$4:G$240)/10^12</f>
        <v>-27.361977723300001</v>
      </c>
      <c r="I128">
        <f>SUMIF(EEZ_carbon_flux_by_territory_bo!C$4:C$240,A128,EEZ_carbon_flux_by_territory_bo!I$4:I$240)^0.5</f>
        <v>2.7829160887299999E-2</v>
      </c>
      <c r="J128">
        <f>SUMIF(EEZ_carbon_flux_by_territory_bo!C$4:C$240,A128,EEZ_carbon_flux_by_territory_bo!L$4:L$240)</f>
        <v>-27.361977723300001</v>
      </c>
      <c r="K128">
        <f>SUMIF(EEZ_carbon_flux_by_territory_bo!C$4:C$240,A128,EEZ_carbon_flux_by_territory_bo!N$4:N$240)^0.5</f>
        <v>2.7829160887299999E-2</v>
      </c>
      <c r="L128">
        <f t="shared" si="16"/>
        <v>7.7446219569122805E-4</v>
      </c>
      <c r="M128">
        <f t="shared" si="17"/>
        <v>0</v>
      </c>
      <c r="N128">
        <f t="shared" si="18"/>
        <v>0</v>
      </c>
      <c r="O128">
        <f t="shared" si="19"/>
        <v>0</v>
      </c>
    </row>
    <row r="129" spans="1:15">
      <c r="A129" t="s">
        <v>470</v>
      </c>
      <c r="B129" t="str">
        <f>VLOOKUP(A129,EEZ_carbon_flux_by_territory_bo!$B$4:$O$240,2,FALSE)</f>
        <v>NIU</v>
      </c>
      <c r="C129" t="str">
        <f>VLOOKUP(A129,EEZ_carbon_flux_by_territory_bo!$C$4:$F$240,4,FALSE)</f>
        <v>NA</v>
      </c>
      <c r="D129">
        <f>SUMIF(EEZ_carbon_flux_by_territory_bo!B$4:B$240,A129,EEZ_carbon_flux_by_territory_bo!G$4:G$240)/10^12</f>
        <v>-29.421447278599999</v>
      </c>
      <c r="E129">
        <f>SUMIF(EEZ_carbon_flux_by_territory_bo!B$4:B$240,A129,EEZ_carbon_flux_by_territory_bo!I$4:I$240)^0.5</f>
        <v>9.4848892397599999E-3</v>
      </c>
      <c r="F129">
        <f>SUMIF(EEZ_carbon_flux_by_territory_bo!B$4:B$240,A129,EEZ_carbon_flux_by_territory_bo!L$4:L$240)</f>
        <v>-29.421447278599999</v>
      </c>
      <c r="G129">
        <f>SUMIF(EEZ_carbon_flux_by_territory_bo!B$4:B$240,A129,EEZ_carbon_flux_by_territory_bo!N$4:N$240)^0.5</f>
        <v>9.4848892397599999E-3</v>
      </c>
      <c r="H129">
        <f>SUMIF(EEZ_carbon_flux_by_territory_bo!C$4:C$240,A129,EEZ_carbon_flux_by_territory_bo!G$4:G$240)/10^12</f>
        <v>-29.421447278599999</v>
      </c>
      <c r="I129">
        <f>SUMIF(EEZ_carbon_flux_by_territory_bo!C$4:C$240,A129,EEZ_carbon_flux_by_territory_bo!I$4:I$240)^0.5</f>
        <v>9.4848892397599999E-3</v>
      </c>
      <c r="J129">
        <f>SUMIF(EEZ_carbon_flux_by_territory_bo!C$4:C$240,A129,EEZ_carbon_flux_by_territory_bo!L$4:L$240)</f>
        <v>-29.421447278599999</v>
      </c>
      <c r="K129">
        <f>SUMIF(EEZ_carbon_flux_by_territory_bo!C$4:C$240,A129,EEZ_carbon_flux_by_territory_bo!N$4:N$240)^0.5</f>
        <v>9.4848892397599999E-3</v>
      </c>
      <c r="L129">
        <f t="shared" si="16"/>
        <v>8.9963123890515027E-5</v>
      </c>
      <c r="M129">
        <f t="shared" si="17"/>
        <v>0</v>
      </c>
      <c r="N129">
        <f t="shared" si="18"/>
        <v>0</v>
      </c>
      <c r="O129">
        <f t="shared" si="19"/>
        <v>0</v>
      </c>
    </row>
    <row r="130" spans="1:15">
      <c r="A130" t="s">
        <v>328</v>
      </c>
      <c r="B130" t="str">
        <f>VLOOKUP(A130,EEZ_carbon_flux_by_territory_bo!$B$4:$O$240,2,FALSE)</f>
        <v>COK</v>
      </c>
      <c r="C130" t="str">
        <f>VLOOKUP(A130,EEZ_carbon_flux_by_territory_bo!$C$4:$F$240,4,FALSE)</f>
        <v>NA</v>
      </c>
      <c r="D130">
        <f>SUMIF(EEZ_carbon_flux_by_territory_bo!B$4:B$240,A130,EEZ_carbon_flux_by_territory_bo!G$4:G$240)/10^12</f>
        <v>-36.426302259300002</v>
      </c>
      <c r="E130">
        <f>SUMIF(EEZ_carbon_flux_by_territory_bo!B$4:B$240,A130,EEZ_carbon_flux_by_territory_bo!I$4:I$240)^0.5</f>
        <v>4.8585029879599999E-2</v>
      </c>
      <c r="F130">
        <f>SUMIF(EEZ_carbon_flux_by_territory_bo!B$4:B$240,A130,EEZ_carbon_flux_by_territory_bo!L$4:L$240)</f>
        <v>-36.426302259300002</v>
      </c>
      <c r="G130">
        <f>SUMIF(EEZ_carbon_flux_by_territory_bo!B$4:B$240,A130,EEZ_carbon_flux_by_territory_bo!N$4:N$240)^0.5</f>
        <v>4.8585029879599999E-2</v>
      </c>
      <c r="H130">
        <f>SUMIF(EEZ_carbon_flux_by_territory_bo!C$4:C$240,A130,EEZ_carbon_flux_by_territory_bo!G$4:G$240)/10^12</f>
        <v>-36.426302259300002</v>
      </c>
      <c r="I130">
        <f>SUMIF(EEZ_carbon_flux_by_territory_bo!C$4:C$240,A130,EEZ_carbon_flux_by_territory_bo!I$4:I$240)^0.5</f>
        <v>4.8585029879599999E-2</v>
      </c>
      <c r="J130">
        <f>SUMIF(EEZ_carbon_flux_by_territory_bo!C$4:C$240,A130,EEZ_carbon_flux_by_territory_bo!L$4:L$240)</f>
        <v>-36.426302259300002</v>
      </c>
      <c r="K130">
        <f>SUMIF(EEZ_carbon_flux_by_territory_bo!C$4:C$240,A130,EEZ_carbon_flux_by_territory_bo!N$4:N$240)^0.5</f>
        <v>4.8585029879599999E-2</v>
      </c>
      <c r="L130">
        <f t="shared" si="16"/>
        <v>2.3605051284016246E-3</v>
      </c>
      <c r="M130">
        <f t="shared" si="17"/>
        <v>0</v>
      </c>
      <c r="N130">
        <f t="shared" si="18"/>
        <v>0</v>
      </c>
      <c r="O130">
        <f t="shared" si="19"/>
        <v>0</v>
      </c>
    </row>
    <row r="131" spans="1:15">
      <c r="A131" t="s">
        <v>317</v>
      </c>
      <c r="B131" t="str">
        <f>VLOOKUP(A131,EEZ_carbon_flux_by_territory_bo!$B$4:$O$240,2,FALSE)</f>
        <v>CHN</v>
      </c>
      <c r="C131" t="str">
        <f>VLOOKUP(A131,EEZ_carbon_flux_by_territory_bo!$C$4:$F$240,4,FALSE)</f>
        <v>NA</v>
      </c>
      <c r="D131">
        <f>SUMIF(EEZ_carbon_flux_by_territory_bo!B$4:B$240,A131,EEZ_carbon_flux_by_territory_bo!G$4:G$240)/10^12</f>
        <v>-34.280675519500001</v>
      </c>
      <c r="E131">
        <f>SUMIF(EEZ_carbon_flux_by_territory_bo!B$4:B$240,A131,EEZ_carbon_flux_by_territory_bo!I$4:I$240)^0.5</f>
        <v>2.0677728239599999E-2</v>
      </c>
      <c r="F131">
        <f>SUMIF(EEZ_carbon_flux_by_territory_bo!B$4:B$240,A131,EEZ_carbon_flux_by_territory_bo!L$4:L$240)</f>
        <v>-37.129366927651091</v>
      </c>
      <c r="G131">
        <f>SUMIF(EEZ_carbon_flux_by_territory_bo!B$4:B$240,A131,EEZ_carbon_flux_by_territory_bo!N$4:N$240)^0.5</f>
        <v>0.32308797218097529</v>
      </c>
      <c r="H131">
        <f>SUMIF(EEZ_carbon_flux_by_territory_bo!C$4:C$240,A131,EEZ_carbon_flux_by_territory_bo!G$4:G$240)/10^12</f>
        <v>-34.280675519500001</v>
      </c>
      <c r="I131">
        <f>SUMIF(EEZ_carbon_flux_by_territory_bo!C$4:C$240,A131,EEZ_carbon_flux_by_territory_bo!I$4:I$240)^0.5</f>
        <v>2.0677728239599999E-2</v>
      </c>
      <c r="J131">
        <f>SUMIF(EEZ_carbon_flux_by_territory_bo!C$4:C$240,A131,EEZ_carbon_flux_by_territory_bo!L$4:L$240)</f>
        <v>-37.129366927651091</v>
      </c>
      <c r="K131">
        <f>SUMIF(EEZ_carbon_flux_by_territory_bo!C$4:C$240,A131,EEZ_carbon_flux_by_territory_bo!N$4:N$240)^0.5</f>
        <v>0.32308797218097529</v>
      </c>
      <c r="L131">
        <f t="shared" si="16"/>
        <v>0.10438583776801466</v>
      </c>
      <c r="M131">
        <f t="shared" si="17"/>
        <v>0</v>
      </c>
      <c r="N131">
        <f t="shared" si="18"/>
        <v>0</v>
      </c>
      <c r="O131">
        <f t="shared" si="19"/>
        <v>0</v>
      </c>
    </row>
    <row r="132" spans="1:15">
      <c r="A132" t="s">
        <v>391</v>
      </c>
      <c r="B132" t="str">
        <f>VLOOKUP(A132,EEZ_carbon_flux_by_territory_bo!$B$4:$O$240,2,FALSE)</f>
        <v>ISL</v>
      </c>
      <c r="C132" t="str">
        <f>VLOOKUP(A132,EEZ_carbon_flux_by_territory_bo!$C$4:$F$240,4,FALSE)</f>
        <v>EU</v>
      </c>
      <c r="D132">
        <f>SUMIF(EEZ_carbon_flux_by_territory_bo!B$4:B$240,A132,EEZ_carbon_flux_by_territory_bo!G$4:G$240)/10^12</f>
        <v>-43.082742922999998</v>
      </c>
      <c r="E132">
        <f>SUMIF(EEZ_carbon_flux_by_territory_bo!B$4:B$240,A132,EEZ_carbon_flux_by_territory_bo!I$4:I$240)^0.5</f>
        <v>3.0412449681900003E-2</v>
      </c>
      <c r="F132">
        <f>SUMIF(EEZ_carbon_flux_by_territory_bo!B$4:B$240,A132,EEZ_carbon_flux_by_territory_bo!L$4:L$240)</f>
        <v>-43.089836017612377</v>
      </c>
      <c r="G132">
        <f>SUMIF(EEZ_carbon_flux_by_territory_bo!B$4:B$240,A132,EEZ_carbon_flux_by_territory_bo!N$4:N$240)^0.5</f>
        <v>3.0420062472221485E-2</v>
      </c>
      <c r="H132">
        <f>SUMIF(EEZ_carbon_flux_by_territory_bo!C$4:C$240,A132,EEZ_carbon_flux_by_territory_bo!G$4:G$240)/10^12</f>
        <v>-43.082742922999998</v>
      </c>
      <c r="I132">
        <f>SUMIF(EEZ_carbon_flux_by_territory_bo!C$4:C$240,A132,EEZ_carbon_flux_by_territory_bo!I$4:I$240)^0.5</f>
        <v>3.0412449681900003E-2</v>
      </c>
      <c r="J132">
        <f>SUMIF(EEZ_carbon_flux_by_territory_bo!C$4:C$240,A132,EEZ_carbon_flux_by_territory_bo!L$4:L$240)</f>
        <v>-43.089836017612377</v>
      </c>
      <c r="K132">
        <f>SUMIF(EEZ_carbon_flux_by_territory_bo!C$4:C$240,A132,EEZ_carbon_flux_by_territory_bo!N$4:N$240)^0.5</f>
        <v>3.0420062472221485E-2</v>
      </c>
      <c r="L132">
        <f t="shared" si="16"/>
        <v>9.253802008138579E-4</v>
      </c>
      <c r="M132">
        <f t="shared" si="17"/>
        <v>0</v>
      </c>
      <c r="N132">
        <f t="shared" si="18"/>
        <v>0</v>
      </c>
      <c r="O132">
        <f t="shared" si="19"/>
        <v>0</v>
      </c>
    </row>
    <row r="133" spans="1:15">
      <c r="A133" t="s">
        <v>458</v>
      </c>
      <c r="B133" t="str">
        <f>VLOOKUP(A133,EEZ_carbon_flux_by_territory_bo!$B$4:$O$240,2,FALSE)</f>
        <v>NAM</v>
      </c>
      <c r="C133" t="str">
        <f>VLOOKUP(A133,EEZ_carbon_flux_by_territory_bo!$C$4:$F$240,4,FALSE)</f>
        <v>NA</v>
      </c>
      <c r="D133">
        <f>SUMIF(EEZ_carbon_flux_by_territory_bo!B$4:B$240,A133,EEZ_carbon_flux_by_territory_bo!G$4:G$240)/10^12</f>
        <v>-43.7757929817</v>
      </c>
      <c r="E133">
        <f>SUMIF(EEZ_carbon_flux_by_territory_bo!B$4:B$240,A133,EEZ_carbon_flux_by_territory_bo!I$4:I$240)^0.5</f>
        <v>4.4361411325099999E-2</v>
      </c>
      <c r="F133">
        <f>SUMIF(EEZ_carbon_flux_by_territory_bo!B$4:B$240,A133,EEZ_carbon_flux_by_territory_bo!L$4:L$240)</f>
        <v>-43.7757929817</v>
      </c>
      <c r="G133">
        <f>SUMIF(EEZ_carbon_flux_by_territory_bo!B$4:B$240,A133,EEZ_carbon_flux_by_territory_bo!N$4:N$240)^0.5</f>
        <v>4.4361411325099999E-2</v>
      </c>
      <c r="H133">
        <f>SUMIF(EEZ_carbon_flux_by_territory_bo!C$4:C$240,A133,EEZ_carbon_flux_by_territory_bo!G$4:G$240)/10^12</f>
        <v>-43.7757929817</v>
      </c>
      <c r="I133">
        <f>SUMIF(EEZ_carbon_flux_by_territory_bo!C$4:C$240,A133,EEZ_carbon_flux_by_territory_bo!I$4:I$240)^0.5</f>
        <v>4.4361411325099999E-2</v>
      </c>
      <c r="J133">
        <f>SUMIF(EEZ_carbon_flux_by_territory_bo!C$4:C$240,A133,EEZ_carbon_flux_by_territory_bo!L$4:L$240)</f>
        <v>-43.7757929817</v>
      </c>
      <c r="K133">
        <f>SUMIF(EEZ_carbon_flux_by_territory_bo!C$4:C$240,A133,EEZ_carbon_flux_by_territory_bo!N$4:N$240)^0.5</f>
        <v>4.4361411325099999E-2</v>
      </c>
      <c r="L133">
        <f t="shared" si="16"/>
        <v>1.9679348147547105E-3</v>
      </c>
      <c r="M133">
        <f t="shared" si="17"/>
        <v>0</v>
      </c>
      <c r="N133">
        <f t="shared" si="18"/>
        <v>0</v>
      </c>
      <c r="O133">
        <f t="shared" si="19"/>
        <v>0</v>
      </c>
    </row>
    <row r="134" spans="1:15">
      <c r="A134" t="s">
        <v>432</v>
      </c>
      <c r="B134" t="str">
        <f>VLOOKUP(A134,EEZ_carbon_flux_by_territory_bo!$B$4:$O$240,2,FALSE)</f>
        <v>MDG</v>
      </c>
      <c r="C134" t="str">
        <f>VLOOKUP(A134,EEZ_carbon_flux_by_territory_bo!$C$4:$F$240,4,FALSE)</f>
        <v>NA</v>
      </c>
      <c r="D134">
        <f>SUMIF(EEZ_carbon_flux_by_territory_bo!B$4:B$240,A134,EEZ_carbon_flux_by_territory_bo!G$4:G$240)/10^12</f>
        <v>-45.015258407300003</v>
      </c>
      <c r="E134">
        <f>SUMIF(EEZ_carbon_flux_by_territory_bo!B$4:B$240,A134,EEZ_carbon_flux_by_territory_bo!I$4:I$240)^0.5</f>
        <v>3.0734850518200001E-2</v>
      </c>
      <c r="F134">
        <f>SUMIF(EEZ_carbon_flux_by_territory_bo!B$4:B$240,A134,EEZ_carbon_flux_by_territory_bo!L$4:L$240)</f>
        <v>-46.464709477987192</v>
      </c>
      <c r="G134">
        <f>SUMIF(EEZ_carbon_flux_by_territory_bo!B$4:B$240,A134,EEZ_carbon_flux_by_territory_bo!N$4:N$240)^0.5</f>
        <v>0.22899762777184507</v>
      </c>
      <c r="H134">
        <f>SUMIF(EEZ_carbon_flux_by_territory_bo!C$4:C$240,A134,EEZ_carbon_flux_by_territory_bo!G$4:G$240)/10^12</f>
        <v>-45.015258407300003</v>
      </c>
      <c r="I134">
        <f>SUMIF(EEZ_carbon_flux_by_territory_bo!C$4:C$240,A134,EEZ_carbon_flux_by_territory_bo!I$4:I$240)^0.5</f>
        <v>3.0734850518200001E-2</v>
      </c>
      <c r="J134">
        <f>SUMIF(EEZ_carbon_flux_by_territory_bo!C$4:C$240,A134,EEZ_carbon_flux_by_territory_bo!L$4:L$240)</f>
        <v>-46.464709477987192</v>
      </c>
      <c r="K134">
        <f>SUMIF(EEZ_carbon_flux_by_territory_bo!C$4:C$240,A134,EEZ_carbon_flux_by_territory_bo!N$4:N$240)^0.5</f>
        <v>0.22899762777184507</v>
      </c>
      <c r="L134">
        <f t="shared" ref="L134:L152" si="20">K134^2</f>
        <v>5.2439913525132512E-2</v>
      </c>
      <c r="M134">
        <f t="shared" ref="M134:M152" si="21">H134-D134</f>
        <v>0</v>
      </c>
      <c r="N134">
        <f t="shared" ref="N134:N152" si="22">J134-F134</f>
        <v>0</v>
      </c>
      <c r="O134">
        <f t="shared" ref="O134:O152" si="23">(L134-G134^2)^0.5</f>
        <v>0</v>
      </c>
    </row>
    <row r="135" spans="1:15">
      <c r="A135" t="s">
        <v>553</v>
      </c>
      <c r="B135" t="str">
        <f>VLOOKUP(A135,EEZ_carbon_flux_by_territory_bo!$B$4:$O$240,2,FALSE)</f>
        <v>TON</v>
      </c>
      <c r="C135" t="str">
        <f>VLOOKUP(A135,EEZ_carbon_flux_by_territory_bo!$C$4:$F$240,4,FALSE)</f>
        <v>NA</v>
      </c>
      <c r="D135">
        <f>SUMIF(EEZ_carbon_flux_by_territory_bo!B$4:B$240,A135,EEZ_carbon_flux_by_territory_bo!G$4:G$240)/10^12</f>
        <v>-51.7880821579</v>
      </c>
      <c r="E135">
        <f>SUMIF(EEZ_carbon_flux_by_territory_bo!B$4:B$240,A135,EEZ_carbon_flux_by_territory_bo!I$4:I$240)^0.5</f>
        <v>1.66806457981E-2</v>
      </c>
      <c r="F135">
        <f>SUMIF(EEZ_carbon_flux_by_territory_bo!B$4:B$240,A135,EEZ_carbon_flux_by_territory_bo!L$4:L$240)</f>
        <v>-52.441238123147507</v>
      </c>
      <c r="G135">
        <f>SUMIF(EEZ_carbon_flux_by_territory_bo!B$4:B$240,A135,EEZ_carbon_flux_by_territory_bo!N$4:N$240)^0.5</f>
        <v>0.14171328095881852</v>
      </c>
      <c r="H135">
        <f>SUMIF(EEZ_carbon_flux_by_territory_bo!C$4:C$240,A135,EEZ_carbon_flux_by_territory_bo!G$4:G$240)/10^12</f>
        <v>-51.7880821579</v>
      </c>
      <c r="I135">
        <f>SUMIF(EEZ_carbon_flux_by_territory_bo!C$4:C$240,A135,EEZ_carbon_flux_by_territory_bo!I$4:I$240)^0.5</f>
        <v>1.66806457981E-2</v>
      </c>
      <c r="J135">
        <f>SUMIF(EEZ_carbon_flux_by_territory_bo!C$4:C$240,A135,EEZ_carbon_flux_by_territory_bo!L$4:L$240)</f>
        <v>-52.441238123147507</v>
      </c>
      <c r="K135">
        <f>SUMIF(EEZ_carbon_flux_by_territory_bo!C$4:C$240,A135,EEZ_carbon_flux_by_territory_bo!N$4:N$240)^0.5</f>
        <v>0.14171328095881852</v>
      </c>
      <c r="L135">
        <f t="shared" si="20"/>
        <v>2.0082654000113036E-2</v>
      </c>
      <c r="M135">
        <f t="shared" si="21"/>
        <v>0</v>
      </c>
      <c r="N135">
        <f t="shared" si="22"/>
        <v>0</v>
      </c>
      <c r="O135">
        <f t="shared" si="23"/>
        <v>0</v>
      </c>
    </row>
    <row r="136" spans="1:15">
      <c r="A136" t="s">
        <v>576</v>
      </c>
      <c r="B136" t="str">
        <f>VLOOKUP(A136,EEZ_carbon_flux_by_territory_bo!$B$4:$O$240,2,FALSE)</f>
        <v>VUT</v>
      </c>
      <c r="C136" t="str">
        <f>VLOOKUP(A136,EEZ_carbon_flux_by_territory_bo!$C$4:$F$240,4,FALSE)</f>
        <v>NA</v>
      </c>
      <c r="D136">
        <f>SUMIF(EEZ_carbon_flux_by_territory_bo!B$4:B$240,A136,EEZ_carbon_flux_by_territory_bo!G$4:G$240)/10^12</f>
        <v>-54.399065521899999</v>
      </c>
      <c r="E136">
        <f>SUMIF(EEZ_carbon_flux_by_territory_bo!B$4:B$240,A136,EEZ_carbon_flux_by_territory_bo!I$4:I$240)^0.5</f>
        <v>3.5663410292699996E-2</v>
      </c>
      <c r="F136">
        <f>SUMIF(EEZ_carbon_flux_by_territory_bo!B$4:B$240,A136,EEZ_carbon_flux_by_territory_bo!L$4:L$240)</f>
        <v>-54.620513194230661</v>
      </c>
      <c r="G136">
        <f>SUMIF(EEZ_carbon_flux_by_territory_bo!B$4:B$240,A136,EEZ_carbon_flux_by_territory_bo!N$4:N$240)^0.5</f>
        <v>5.9238787908255659E-2</v>
      </c>
      <c r="H136">
        <f>SUMIF(EEZ_carbon_flux_by_territory_bo!C$4:C$240,A136,EEZ_carbon_flux_by_territory_bo!G$4:G$240)/10^12</f>
        <v>-54.399065521899999</v>
      </c>
      <c r="I136">
        <f>SUMIF(EEZ_carbon_flux_by_territory_bo!C$4:C$240,A136,EEZ_carbon_flux_by_territory_bo!I$4:I$240)^0.5</f>
        <v>3.5663410292699996E-2</v>
      </c>
      <c r="J136">
        <f>SUMIF(EEZ_carbon_flux_by_territory_bo!C$4:C$240,A136,EEZ_carbon_flux_by_territory_bo!L$4:L$240)</f>
        <v>-54.620513194230661</v>
      </c>
      <c r="K136">
        <f>SUMIF(EEZ_carbon_flux_by_territory_bo!C$4:C$240,A136,EEZ_carbon_flux_by_territory_bo!N$4:N$240)^0.5</f>
        <v>5.9238787908255659E-2</v>
      </c>
      <c r="L136">
        <f t="shared" si="20"/>
        <v>3.5092339928392969E-3</v>
      </c>
      <c r="M136">
        <f t="shared" si="21"/>
        <v>0</v>
      </c>
      <c r="N136">
        <f t="shared" si="22"/>
        <v>0</v>
      </c>
      <c r="O136">
        <f t="shared" si="23"/>
        <v>0</v>
      </c>
    </row>
    <row r="137" spans="1:15">
      <c r="A137" t="s">
        <v>265</v>
      </c>
      <c r="B137" t="str">
        <f>VLOOKUP(A137,EEZ_carbon_flux_by_territory_bo!$B$4:$O$240,2,FALSE)</f>
        <v>ARG</v>
      </c>
      <c r="C137" t="str">
        <f>VLOOKUP(A137,EEZ_carbon_flux_by_territory_bo!$C$4:$F$240,4,FALSE)</f>
        <v>NA</v>
      </c>
      <c r="D137">
        <f>SUMIF(EEZ_carbon_flux_by_territory_bo!B$4:B$240,A137,EEZ_carbon_flux_by_territory_bo!G$4:G$240)/10^12</f>
        <v>-56.248103239800002</v>
      </c>
      <c r="E137">
        <f>SUMIF(EEZ_carbon_flux_by_territory_bo!B$4:B$240,A137,EEZ_carbon_flux_by_territory_bo!I$4:I$240)^0.5</f>
        <v>2.4306123478E-2</v>
      </c>
      <c r="F137">
        <f>SUMIF(EEZ_carbon_flux_by_territory_bo!B$4:B$240,A137,EEZ_carbon_flux_by_territory_bo!L$4:L$240)</f>
        <v>-56.570240846291455</v>
      </c>
      <c r="G137">
        <f>SUMIF(EEZ_carbon_flux_by_territory_bo!B$4:B$240,A137,EEZ_carbon_flux_by_territory_bo!N$4:N$240)^0.5</f>
        <v>3.9318955764748878E-2</v>
      </c>
      <c r="H137">
        <f>SUMIF(EEZ_carbon_flux_by_territory_bo!C$4:C$240,A137,EEZ_carbon_flux_by_territory_bo!G$4:G$240)/10^12</f>
        <v>-56.248103239800002</v>
      </c>
      <c r="I137">
        <f>SUMIF(EEZ_carbon_flux_by_territory_bo!C$4:C$240,A137,EEZ_carbon_flux_by_territory_bo!I$4:I$240)^0.5</f>
        <v>2.4306123478E-2</v>
      </c>
      <c r="J137">
        <f>SUMIF(EEZ_carbon_flux_by_territory_bo!C$4:C$240,A137,EEZ_carbon_flux_by_territory_bo!L$4:L$240)</f>
        <v>-56.570240846291455</v>
      </c>
      <c r="K137">
        <f>SUMIF(EEZ_carbon_flux_by_territory_bo!C$4:C$240,A137,EEZ_carbon_flux_by_territory_bo!N$4:N$240)^0.5</f>
        <v>3.9318955764748878E-2</v>
      </c>
      <c r="L137">
        <f t="shared" si="20"/>
        <v>1.545980282430279E-3</v>
      </c>
      <c r="M137">
        <f t="shared" si="21"/>
        <v>0</v>
      </c>
      <c r="N137">
        <f t="shared" si="22"/>
        <v>0</v>
      </c>
      <c r="O137">
        <f t="shared" si="23"/>
        <v>0</v>
      </c>
    </row>
    <row r="138" spans="1:15">
      <c r="A138" t="s">
        <v>358</v>
      </c>
      <c r="B138" t="str">
        <f>VLOOKUP(A138,EEZ_carbon_flux_by_territory_bo!$B$4:$O$240,2,FALSE)</f>
        <v>FJI</v>
      </c>
      <c r="C138" t="str">
        <f>VLOOKUP(A138,EEZ_carbon_flux_by_territory_bo!$C$4:$F$240,4,FALSE)</f>
        <v>NA</v>
      </c>
      <c r="D138">
        <f>SUMIF(EEZ_carbon_flux_by_territory_bo!B$4:B$240,A138,EEZ_carbon_flux_by_territory_bo!G$4:G$240)/10^12</f>
        <v>-88.399384146100005</v>
      </c>
      <c r="E138">
        <f>SUMIF(EEZ_carbon_flux_by_territory_bo!B$4:B$240,A138,EEZ_carbon_flux_by_territory_bo!I$4:I$240)^0.5</f>
        <v>2.7004692041299998E-2</v>
      </c>
      <c r="F138">
        <f>SUMIF(EEZ_carbon_flux_by_territory_bo!B$4:B$240,A138,EEZ_carbon_flux_by_territory_bo!L$4:L$240)</f>
        <v>-88.898426727897089</v>
      </c>
      <c r="G138">
        <f>SUMIF(EEZ_carbon_flux_by_territory_bo!B$4:B$240,A138,EEZ_carbon_flux_by_territory_bo!N$4:N$240)^0.5</f>
        <v>7.5975760251695154E-2</v>
      </c>
      <c r="H138">
        <f>SUMIF(EEZ_carbon_flux_by_territory_bo!C$4:C$240,A138,EEZ_carbon_flux_by_territory_bo!G$4:G$240)/10^12</f>
        <v>-88.399384146100005</v>
      </c>
      <c r="I138">
        <f>SUMIF(EEZ_carbon_flux_by_territory_bo!C$4:C$240,A138,EEZ_carbon_flux_by_territory_bo!I$4:I$240)^0.5</f>
        <v>2.7004692041299998E-2</v>
      </c>
      <c r="J138">
        <f>SUMIF(EEZ_carbon_flux_by_territory_bo!C$4:C$240,A138,EEZ_carbon_flux_by_territory_bo!L$4:L$240)</f>
        <v>-88.898426727897089</v>
      </c>
      <c r="K138">
        <f>SUMIF(EEZ_carbon_flux_by_territory_bo!C$4:C$240,A138,EEZ_carbon_flux_by_territory_bo!N$4:N$240)^0.5</f>
        <v>7.5975760251695154E-2</v>
      </c>
      <c r="L138">
        <f t="shared" si="20"/>
        <v>5.7723161458230615E-3</v>
      </c>
      <c r="M138">
        <f t="shared" si="21"/>
        <v>0</v>
      </c>
      <c r="N138">
        <f t="shared" si="22"/>
        <v>0</v>
      </c>
      <c r="O138">
        <f t="shared" si="23"/>
        <v>0</v>
      </c>
    </row>
    <row r="139" spans="1:15">
      <c r="A139" t="s">
        <v>528</v>
      </c>
      <c r="B139" t="str">
        <f>VLOOKUP(A139,EEZ_carbon_flux_by_territory_bo!$B$4:$O$240,2,FALSE)</f>
        <v>ZAF</v>
      </c>
      <c r="C139" t="str">
        <f>VLOOKUP(A139,EEZ_carbon_flux_by_territory_bo!$C$4:$F$240,4,FALSE)</f>
        <v>NA</v>
      </c>
      <c r="D139">
        <f>SUMIF(EEZ_carbon_flux_by_territory_bo!B$4:B$240,A139,EEZ_carbon_flux_by_territory_bo!G$4:G$240)/10^12</f>
        <v>-97.367201624200007</v>
      </c>
      <c r="E139">
        <f>SUMIF(EEZ_carbon_flux_by_territory_bo!B$4:B$240,A139,EEZ_carbon_flux_by_territory_bo!I$4:I$240)^0.5</f>
        <v>3.0385577072782954E-2</v>
      </c>
      <c r="F139">
        <f>SUMIF(EEZ_carbon_flux_by_territory_bo!B$4:B$240,A139,EEZ_carbon_flux_by_territory_bo!L$4:L$240)</f>
        <v>-97.552997152082725</v>
      </c>
      <c r="G139">
        <f>SUMIF(EEZ_carbon_flux_by_territory_bo!B$4:B$240,A139,EEZ_carbon_flux_by_territory_bo!N$4:N$240)^0.5</f>
        <v>3.7791986525941804E-2</v>
      </c>
      <c r="H139">
        <f>SUMIF(EEZ_carbon_flux_by_territory_bo!C$4:C$240,A139,EEZ_carbon_flux_by_territory_bo!G$4:G$240)/10^12</f>
        <v>-97.367201624200007</v>
      </c>
      <c r="I139">
        <f>SUMIF(EEZ_carbon_flux_by_territory_bo!C$4:C$240,A139,EEZ_carbon_flux_by_territory_bo!I$4:I$240)^0.5</f>
        <v>3.0385577072782954E-2</v>
      </c>
      <c r="J139">
        <f>SUMIF(EEZ_carbon_flux_by_territory_bo!C$4:C$240,A139,EEZ_carbon_flux_by_territory_bo!L$4:L$240)</f>
        <v>-97.552997152082725</v>
      </c>
      <c r="K139">
        <f>SUMIF(EEZ_carbon_flux_by_territory_bo!C$4:C$240,A139,EEZ_carbon_flux_by_territory_bo!N$4:N$240)^0.5</f>
        <v>3.7791986525941804E-2</v>
      </c>
      <c r="L139">
        <f t="shared" si="20"/>
        <v>1.4282342455769668E-3</v>
      </c>
      <c r="M139">
        <f t="shared" si="21"/>
        <v>0</v>
      </c>
      <c r="N139">
        <f t="shared" si="22"/>
        <v>0</v>
      </c>
      <c r="O139">
        <f t="shared" si="23"/>
        <v>0</v>
      </c>
    </row>
    <row r="140" spans="1:15">
      <c r="A140" t="s">
        <v>316</v>
      </c>
      <c r="B140" t="str">
        <f>VLOOKUP(A140,EEZ_carbon_flux_by_territory_bo!$B$4:$O$240,2,FALSE)</f>
        <v>CHL</v>
      </c>
      <c r="C140" t="str">
        <f>VLOOKUP(A140,EEZ_carbon_flux_by_territory_bo!$C$4:$F$240,4,FALSE)</f>
        <v>NA</v>
      </c>
      <c r="D140">
        <f>SUMIF(EEZ_carbon_flux_by_territory_bo!B$4:B$240,A140,EEZ_carbon_flux_by_territory_bo!G$4:G$240)/10^12</f>
        <v>-117.054899456</v>
      </c>
      <c r="E140">
        <f>SUMIF(EEZ_carbon_flux_by_territory_bo!B$4:B$240,A140,EEZ_carbon_flux_by_territory_bo!I$4:I$240)^0.5</f>
        <v>4.1840380702699999E-2</v>
      </c>
      <c r="F140">
        <f>SUMIF(EEZ_carbon_flux_by_territory_bo!B$4:B$240,A140,EEZ_carbon_flux_by_territory_bo!L$4:L$240)</f>
        <v>-117.05740442062286</v>
      </c>
      <c r="G140">
        <f>SUMIF(EEZ_carbon_flux_by_territory_bo!B$4:B$240,A140,EEZ_carbon_flux_by_territory_bo!N$4:N$240)^0.5</f>
        <v>4.1841070914059288E-2</v>
      </c>
      <c r="H140">
        <f>SUMIF(EEZ_carbon_flux_by_territory_bo!C$4:C$240,A140,EEZ_carbon_flux_by_territory_bo!G$4:G$240)/10^12</f>
        <v>-103.2714026136</v>
      </c>
      <c r="I140">
        <f>SUMIF(EEZ_carbon_flux_by_territory_bo!C$4:C$240,A140,EEZ_carbon_flux_by_territory_bo!I$4:I$240)^0.5</f>
        <v>4.261391693437782E-2</v>
      </c>
      <c r="J140">
        <f>SUMIF(EEZ_carbon_flux_by_territory_bo!C$4:C$240,A140,EEZ_carbon_flux_by_territory_bo!L$4:L$240)</f>
        <v>-103.27390757822286</v>
      </c>
      <c r="K140">
        <f>SUMIF(EEZ_carbon_flux_by_territory_bo!C$4:C$240,A140,EEZ_carbon_flux_by_territory_bo!N$4:N$240)^0.5</f>
        <v>4.2614594617085361E-2</v>
      </c>
      <c r="L140">
        <f t="shared" si="20"/>
        <v>1.8160036743785205E-3</v>
      </c>
      <c r="M140">
        <f t="shared" si="21"/>
        <v>13.783496842399998</v>
      </c>
      <c r="N140">
        <f t="shared" si="22"/>
        <v>13.783496842399998</v>
      </c>
      <c r="O140">
        <f t="shared" si="23"/>
        <v>8.0826022507100009E-3</v>
      </c>
    </row>
    <row r="141" spans="1:15">
      <c r="A141" t="s">
        <v>464</v>
      </c>
      <c r="B141" t="str">
        <f>VLOOKUP(A141,EEZ_carbon_flux_by_territory_bo!$B$4:$O$240,2,FALSE)</f>
        <v>NCL</v>
      </c>
      <c r="C141" t="str">
        <f>VLOOKUP(A141,EEZ_carbon_flux_by_territory_bo!$C$4:$F$240,4,FALSE)</f>
        <v>NA</v>
      </c>
      <c r="D141">
        <f>SUMIF(EEZ_carbon_flux_by_territory_bo!B$4:B$240,A141,EEZ_carbon_flux_by_territory_bo!G$4:G$240)/10^12</f>
        <v>-112.64803109899999</v>
      </c>
      <c r="E141">
        <f>SUMIF(EEZ_carbon_flux_by_territory_bo!B$4:B$240,A141,EEZ_carbon_flux_by_territory_bo!I$4:I$240)^0.5</f>
        <v>2.4847387039199999E-2</v>
      </c>
      <c r="F141">
        <f>SUMIF(EEZ_carbon_flux_by_territory_bo!B$4:B$240,A141,EEZ_carbon_flux_by_territory_bo!L$4:L$240)</f>
        <v>-112.95099148195362</v>
      </c>
      <c r="G141">
        <f>SUMIF(EEZ_carbon_flux_by_territory_bo!B$4:B$240,A141,EEZ_carbon_flux_by_territory_bo!N$4:N$240)^0.5</f>
        <v>6.1627002420448732E-2</v>
      </c>
      <c r="H141">
        <f>SUMIF(EEZ_carbon_flux_by_territory_bo!C$4:C$240,A141,EEZ_carbon_flux_by_territory_bo!G$4:G$240)/10^12</f>
        <v>-112.64803109899999</v>
      </c>
      <c r="I141">
        <f>SUMIF(EEZ_carbon_flux_by_territory_bo!C$4:C$240,A141,EEZ_carbon_flux_by_territory_bo!I$4:I$240)^0.5</f>
        <v>2.4847387039199999E-2</v>
      </c>
      <c r="J141">
        <f>SUMIF(EEZ_carbon_flux_by_territory_bo!C$4:C$240,A141,EEZ_carbon_flux_by_territory_bo!L$4:L$240)</f>
        <v>-112.95099148195362</v>
      </c>
      <c r="K141">
        <f>SUMIF(EEZ_carbon_flux_by_territory_bo!C$4:C$240,A141,EEZ_carbon_flux_by_territory_bo!N$4:N$240)^0.5</f>
        <v>6.1627002420448732E-2</v>
      </c>
      <c r="L141">
        <f t="shared" si="20"/>
        <v>3.7978874273299937E-3</v>
      </c>
      <c r="M141">
        <f t="shared" si="21"/>
        <v>0</v>
      </c>
      <c r="N141">
        <f t="shared" si="22"/>
        <v>0</v>
      </c>
      <c r="O141">
        <f t="shared" si="23"/>
        <v>0</v>
      </c>
    </row>
    <row r="142" spans="1:15">
      <c r="A142" t="s">
        <v>572</v>
      </c>
      <c r="B142" t="str">
        <f>VLOOKUP(A142,EEZ_carbon_flux_by_territory_bo!$B$4:$O$240,2,FALSE)</f>
        <v>USA</v>
      </c>
      <c r="C142" t="str">
        <f>VLOOKUP(A142,EEZ_carbon_flux_by_territory_bo!$C$4:$F$240,4,FALSE)</f>
        <v>NA</v>
      </c>
      <c r="D142">
        <f>SUMIF(EEZ_carbon_flux_by_territory_bo!B$4:B$240,A142,EEZ_carbon_flux_by_territory_bo!G$4:G$240)/10^12</f>
        <v>-60.2462738969</v>
      </c>
      <c r="E142">
        <f>SUMIF(EEZ_carbon_flux_by_territory_bo!B$4:B$240,A142,EEZ_carbon_flux_by_territory_bo!I$4:I$240)^0.5</f>
        <v>2.3521588843700002E-2</v>
      </c>
      <c r="F142">
        <f>SUMIF(EEZ_carbon_flux_by_territory_bo!B$4:B$240,A142,EEZ_carbon_flux_by_territory_bo!L$4:L$240)</f>
        <v>-68.216038395692394</v>
      </c>
      <c r="G142">
        <f>SUMIF(EEZ_carbon_flux_by_territory_bo!B$4:B$240,A142,EEZ_carbon_flux_by_territory_bo!N$4:N$240)^0.5</f>
        <v>0.72410044249098815</v>
      </c>
      <c r="H142">
        <f>SUMIF(EEZ_carbon_flux_by_territory_bo!C$4:C$240,A142,EEZ_carbon_flux_by_territory_bo!G$4:G$240)/10^12</f>
        <v>-104.545251195498</v>
      </c>
      <c r="I142">
        <f>SUMIF(EEZ_carbon_flux_by_territory_bo!C$4:C$240,A142,EEZ_carbon_flux_by_territory_bo!I$4:I$240)^0.5</f>
        <v>8.1215118315890789E-2</v>
      </c>
      <c r="J142">
        <f>SUMIF(EEZ_carbon_flux_by_territory_bo!C$4:C$240,A142,EEZ_carbon_flux_by_territory_bo!L$4:L$240)</f>
        <v>-113.04664134754</v>
      </c>
      <c r="K142">
        <f>SUMIF(EEZ_carbon_flux_by_territory_bo!C$4:C$240,A142,EEZ_carbon_flux_by_territory_bo!N$4:N$240)^0.5</f>
        <v>0.73136464081718011</v>
      </c>
      <c r="L142">
        <f t="shared" si="20"/>
        <v>0.53489423783764289</v>
      </c>
      <c r="M142">
        <f t="shared" si="21"/>
        <v>-44.298977298597997</v>
      </c>
      <c r="N142">
        <f t="shared" si="22"/>
        <v>-44.830602951847609</v>
      </c>
      <c r="O142">
        <f t="shared" si="23"/>
        <v>0.10282405857579267</v>
      </c>
    </row>
    <row r="143" spans="1:15">
      <c r="A143" t="s">
        <v>568</v>
      </c>
      <c r="B143" t="str">
        <f>VLOOKUP(A143,EEZ_carbon_flux_by_territory_bo!$B$4:$O$240,2,FALSE)</f>
        <v>GBR</v>
      </c>
      <c r="C143" t="str">
        <f>VLOOKUP(A143,EEZ_carbon_flux_by_territory_bo!$C$4:$F$240,4,FALSE)</f>
        <v>NA</v>
      </c>
      <c r="D143">
        <f>SUMIF(EEZ_carbon_flux_by_territory_bo!B$4:B$240,A143,EEZ_carbon_flux_by_territory_bo!G$4:G$240)/10^12</f>
        <v>-11.818357556300001</v>
      </c>
      <c r="E143">
        <f>SUMIF(EEZ_carbon_flux_by_territory_bo!B$4:B$240,A143,EEZ_carbon_flux_by_territory_bo!I$4:I$240)^0.5</f>
        <v>6.0246058558199997E-3</v>
      </c>
      <c r="F143">
        <f>SUMIF(EEZ_carbon_flux_by_territory_bo!B$4:B$240,A143,EEZ_carbon_flux_by_territory_bo!L$4:L$240)</f>
        <v>-11.993587518997375</v>
      </c>
      <c r="G143">
        <f>SUMIF(EEZ_carbon_flux_by_territory_bo!B$4:B$240,A143,EEZ_carbon_flux_by_territory_bo!N$4:N$240)^0.5</f>
        <v>1.6557848838357651E-2</v>
      </c>
      <c r="H143">
        <f>SUMIF(EEZ_carbon_flux_by_territory_bo!C$4:C$240,A143,EEZ_carbon_flux_by_territory_bo!G$4:G$240)/10^12</f>
        <v>-125.40294864806604</v>
      </c>
      <c r="I143">
        <f>SUMIF(EEZ_carbon_flux_by_territory_bo!C$4:C$240,A143,EEZ_carbon_flux_by_territory_bo!I$4:I$240)^0.5</f>
        <v>8.2842218600386375E-2</v>
      </c>
      <c r="J143">
        <f>SUMIF(EEZ_carbon_flux_by_territory_bo!C$4:C$240,A143,EEZ_carbon_flux_by_territory_bo!L$4:L$240)</f>
        <v>-126.45890384190513</v>
      </c>
      <c r="K143">
        <f>SUMIF(EEZ_carbon_flux_by_territory_bo!C$4:C$240,A143,EEZ_carbon_flux_by_territory_bo!N$4:N$240)^0.5</f>
        <v>0.1288794055090923</v>
      </c>
      <c r="L143">
        <f t="shared" si="20"/>
        <v>1.660990116437705E-2</v>
      </c>
      <c r="M143">
        <f t="shared" si="21"/>
        <v>-113.58459109176604</v>
      </c>
      <c r="N143">
        <f t="shared" si="22"/>
        <v>-114.46531632290775</v>
      </c>
      <c r="O143">
        <f t="shared" si="23"/>
        <v>0.12781134067923375</v>
      </c>
    </row>
    <row r="144" spans="1:15">
      <c r="A144" t="s">
        <v>444</v>
      </c>
      <c r="B144" t="str">
        <f>VLOOKUP(A144,EEZ_carbon_flux_by_territory_bo!$B$4:$O$240,2,FALSE)</f>
        <v>MUS</v>
      </c>
      <c r="C144" t="str">
        <f>VLOOKUP(A144,EEZ_carbon_flux_by_territory_bo!$C$4:$F$240,4,FALSE)</f>
        <v>NA</v>
      </c>
      <c r="D144">
        <f>SUMIF(EEZ_carbon_flux_by_territory_bo!B$4:B$240,A144,EEZ_carbon_flux_by_territory_bo!G$4:G$240)/10^12</f>
        <v>-176.95136297799999</v>
      </c>
      <c r="E144">
        <f>SUMIF(EEZ_carbon_flux_by_territory_bo!B$4:B$240,A144,EEZ_carbon_flux_by_territory_bo!I$4:I$240)^0.5</f>
        <v>6.2493486531800001E-2</v>
      </c>
      <c r="F144">
        <f>SUMIF(EEZ_carbon_flux_by_territory_bo!B$4:B$240,A144,EEZ_carbon_flux_by_territory_bo!L$4:L$240)</f>
        <v>-176.96686849476595</v>
      </c>
      <c r="G144">
        <f>SUMIF(EEZ_carbon_flux_by_territory_bo!B$4:B$240,A144,EEZ_carbon_flux_by_territory_bo!N$4:N$240)^0.5</f>
        <v>6.2583092792015751E-2</v>
      </c>
      <c r="H144">
        <f>SUMIF(EEZ_carbon_flux_by_territory_bo!C$4:C$240,A144,EEZ_carbon_flux_by_territory_bo!G$4:G$240)/10^12</f>
        <v>-176.95136297799999</v>
      </c>
      <c r="I144">
        <f>SUMIF(EEZ_carbon_flux_by_territory_bo!C$4:C$240,A144,EEZ_carbon_flux_by_territory_bo!I$4:I$240)^0.5</f>
        <v>6.2493486531800001E-2</v>
      </c>
      <c r="J144">
        <f>SUMIF(EEZ_carbon_flux_by_territory_bo!C$4:C$240,A144,EEZ_carbon_flux_by_territory_bo!L$4:L$240)</f>
        <v>-176.96686849476595</v>
      </c>
      <c r="K144">
        <f>SUMIF(EEZ_carbon_flux_by_territory_bo!C$4:C$240,A144,EEZ_carbon_flux_by_territory_bo!N$4:N$240)^0.5</f>
        <v>6.2583092792015751E-2</v>
      </c>
      <c r="L144">
        <f t="shared" si="20"/>
        <v>3.9166435034140535E-3</v>
      </c>
      <c r="M144">
        <f t="shared" si="21"/>
        <v>0</v>
      </c>
      <c r="N144">
        <f t="shared" si="22"/>
        <v>0</v>
      </c>
      <c r="O144">
        <f t="shared" si="23"/>
        <v>0</v>
      </c>
    </row>
    <row r="145" spans="1:15">
      <c r="A145" t="s">
        <v>465</v>
      </c>
      <c r="B145" t="str">
        <f>VLOOKUP(A145,EEZ_carbon_flux_by_territory_bo!$B$4:$O$240,2,FALSE)</f>
        <v>NZL</v>
      </c>
      <c r="C145" t="str">
        <f>VLOOKUP(A145,EEZ_carbon_flux_by_territory_bo!$C$4:$F$240,4,FALSE)</f>
        <v>NA</v>
      </c>
      <c r="D145">
        <f>SUMIF(EEZ_carbon_flux_by_territory_bo!B$4:B$240,A145,EEZ_carbon_flux_by_territory_bo!G$4:G$240)/10^12</f>
        <v>-194.46546658700001</v>
      </c>
      <c r="E145">
        <f>SUMIF(EEZ_carbon_flux_by_territory_bo!B$4:B$240,A145,EEZ_carbon_flux_by_territory_bo!I$4:I$240)^0.5</f>
        <v>1.55657297501E-2</v>
      </c>
      <c r="F145">
        <f>SUMIF(EEZ_carbon_flux_by_territory_bo!B$4:B$240,A145,EEZ_carbon_flux_by_territory_bo!L$4:L$240)</f>
        <v>-194.5659518956974</v>
      </c>
      <c r="G145">
        <f>SUMIF(EEZ_carbon_flux_by_territory_bo!B$4:B$240,A145,EEZ_carbon_flux_by_territory_bo!N$4:N$240)^0.5</f>
        <v>1.7532113798229387E-2</v>
      </c>
      <c r="H145">
        <f>SUMIF(EEZ_carbon_flux_by_territory_bo!C$4:C$240,A145,EEZ_carbon_flux_by_territory_bo!G$4:G$240)/10^12</f>
        <v>-184.8141393738</v>
      </c>
      <c r="I145">
        <f>SUMIF(EEZ_carbon_flux_by_territory_bo!C$4:C$240,A145,EEZ_carbon_flux_by_territory_bo!I$4:I$240)^0.5</f>
        <v>2.2588948118374957E-2</v>
      </c>
      <c r="J145">
        <f>SUMIF(EEZ_carbon_flux_by_territory_bo!C$4:C$240,A145,EEZ_carbon_flux_by_territory_bo!L$4:L$240)</f>
        <v>-184.91462468249739</v>
      </c>
      <c r="K145">
        <f>SUMIF(EEZ_carbon_flux_by_territory_bo!C$4:C$240,A145,EEZ_carbon_flux_by_territory_bo!N$4:N$240)^0.5</f>
        <v>2.3986322116480312E-2</v>
      </c>
      <c r="L145">
        <f t="shared" si="20"/>
        <v>5.7534364867555259E-4</v>
      </c>
      <c r="M145">
        <f t="shared" si="21"/>
        <v>9.6513272132000054</v>
      </c>
      <c r="N145">
        <f t="shared" si="22"/>
        <v>9.6513272132000054</v>
      </c>
      <c r="O145">
        <f t="shared" si="23"/>
        <v>1.63697475375E-2</v>
      </c>
    </row>
    <row r="146" spans="1:15">
      <c r="A146" t="s">
        <v>360</v>
      </c>
      <c r="B146" t="str">
        <f>VLOOKUP(A146,EEZ_carbon_flux_by_territory_bo!$B$4:$O$240,2,FALSE)</f>
        <v>FRA</v>
      </c>
      <c r="C146" t="str">
        <f>VLOOKUP(A146,EEZ_carbon_flux_by_territory_bo!$C$4:$F$240,4,FALSE)</f>
        <v>EU</v>
      </c>
      <c r="D146">
        <f>SUMIF(EEZ_carbon_flux_by_territory_bo!B$4:B$240,A146,EEZ_carbon_flux_by_territory_bo!G$4:G$240)/10^12</f>
        <v>-3.6115007049000001</v>
      </c>
      <c r="E146">
        <f>SUMIF(EEZ_carbon_flux_by_territory_bo!B$4:B$240,A146,EEZ_carbon_flux_by_territory_bo!I$4:I$240)^0.5</f>
        <v>5.1413258295299998E-3</v>
      </c>
      <c r="F146">
        <f>SUMIF(EEZ_carbon_flux_by_territory_bo!B$4:B$240,A146,EEZ_carbon_flux_by_territory_bo!L$4:L$240)</f>
        <v>-4.0112994221940488</v>
      </c>
      <c r="G146">
        <f>SUMIF(EEZ_carbon_flux_by_territory_bo!B$4:B$240,A146,EEZ_carbon_flux_by_territory_bo!N$4:N$240)^0.5</f>
        <v>4.4915311500222148E-2</v>
      </c>
      <c r="H146">
        <f>SUMIF(EEZ_carbon_flux_by_territory_bo!C$4:C$240,A146,EEZ_carbon_flux_by_territory_bo!G$4:G$240)/10^12</f>
        <v>-195.79459383832292</v>
      </c>
      <c r="I146">
        <f>SUMIF(EEZ_carbon_flux_by_territory_bo!C$4:C$240,A146,EEZ_carbon_flux_by_territory_bo!I$4:I$240)^0.5</f>
        <v>0.10522390885332127</v>
      </c>
      <c r="J146">
        <f>SUMIF(EEZ_carbon_flux_by_territory_bo!C$4:C$240,A146,EEZ_carbon_flux_by_territory_bo!L$4:L$240)</f>
        <v>-197.00050954405191</v>
      </c>
      <c r="K146">
        <f>SUMIF(EEZ_carbon_flux_by_territory_bo!C$4:C$240,A146,EEZ_carbon_flux_by_territory_bo!N$4:N$240)^0.5</f>
        <v>0.13741243071654693</v>
      </c>
      <c r="L146">
        <f t="shared" si="20"/>
        <v>1.8882176115429812E-2</v>
      </c>
      <c r="M146">
        <f t="shared" si="21"/>
        <v>-192.18309313342291</v>
      </c>
      <c r="N146">
        <f t="shared" si="22"/>
        <v>-192.98921012185787</v>
      </c>
      <c r="O146">
        <f t="shared" si="23"/>
        <v>0.12986450981029352</v>
      </c>
    </row>
    <row r="147" spans="1:15">
      <c r="A147" t="s">
        <v>403</v>
      </c>
      <c r="B147" t="str">
        <f>VLOOKUP(A147,EEZ_carbon_flux_by_territory_bo!$B$4:$O$240,2,FALSE)</f>
        <v>JPN</v>
      </c>
      <c r="C147" t="str">
        <f>VLOOKUP(A147,EEZ_carbon_flux_by_territory_bo!$C$4:$F$240,4,FALSE)</f>
        <v>NA</v>
      </c>
      <c r="D147">
        <f>SUMIF(EEZ_carbon_flux_by_territory_bo!B$4:B$240,A147,EEZ_carbon_flux_by_territory_bo!G$4:G$240)/10^12</f>
        <v>-254.21465186399999</v>
      </c>
      <c r="E147">
        <f>SUMIF(EEZ_carbon_flux_by_territory_bo!B$4:B$240,A147,EEZ_carbon_flux_by_territory_bo!I$4:I$240)^0.5</f>
        <v>2.9600998702400003E-2</v>
      </c>
      <c r="F147">
        <f>SUMIF(EEZ_carbon_flux_by_territory_bo!B$4:B$240,A147,EEZ_carbon_flux_by_territory_bo!L$4:L$240)</f>
        <v>-254.29991515204034</v>
      </c>
      <c r="G147">
        <f>SUMIF(EEZ_carbon_flux_by_territory_bo!B$4:B$240,A147,EEZ_carbon_flux_by_territory_bo!N$4:N$240)^0.5</f>
        <v>3.4662407331634594E-2</v>
      </c>
      <c r="H147">
        <f>SUMIF(EEZ_carbon_flux_by_territory_bo!C$4:C$240,A147,EEZ_carbon_flux_by_territory_bo!G$4:G$240)/10^12</f>
        <v>-261.23541036752999</v>
      </c>
      <c r="I147">
        <f>SUMIF(EEZ_carbon_flux_by_territory_bo!C$4:C$240,A147,EEZ_carbon_flux_by_territory_bo!I$4:I$240)^0.5</f>
        <v>3.6146792642907474E-2</v>
      </c>
      <c r="J147">
        <f>SUMIF(EEZ_carbon_flux_by_territory_bo!C$4:C$240,A147,EEZ_carbon_flux_by_territory_bo!L$4:L$240)</f>
        <v>-261.32067365557032</v>
      </c>
      <c r="K147">
        <f>SUMIF(EEZ_carbon_flux_by_territory_bo!C$4:C$240,A147,EEZ_carbon_flux_by_territory_bo!N$4:N$240)^0.5</f>
        <v>4.0396212399357673E-2</v>
      </c>
      <c r="L147">
        <f t="shared" si="20"/>
        <v>1.6318539762140186E-3</v>
      </c>
      <c r="M147">
        <f t="shared" si="21"/>
        <v>-7.0207585035300042</v>
      </c>
      <c r="N147">
        <f t="shared" si="22"/>
        <v>-7.0207585035299758</v>
      </c>
      <c r="O147">
        <f t="shared" si="23"/>
        <v>2.0745396939799994E-2</v>
      </c>
    </row>
    <row r="148" spans="1:15">
      <c r="A148" t="s">
        <v>309</v>
      </c>
      <c r="B148" t="str">
        <f>VLOOKUP(A148,EEZ_carbon_flux_by_territory_bo!$B$4:$O$240,2,FALSE)</f>
        <v>CAN</v>
      </c>
      <c r="C148" t="str">
        <f>VLOOKUP(A148,EEZ_carbon_flux_by_territory_bo!$C$4:$F$240,4,FALSE)</f>
        <v>NA</v>
      </c>
      <c r="D148">
        <f>SUMIF(EEZ_carbon_flux_by_territory_bo!B$4:B$240,A148,EEZ_carbon_flux_by_territory_bo!G$4:G$240)/10^12</f>
        <v>-311.22748148699998</v>
      </c>
      <c r="E148">
        <f>SUMIF(EEZ_carbon_flux_by_territory_bo!B$4:B$240,A148,EEZ_carbon_flux_by_territory_bo!I$4:I$240)^0.5</f>
        <v>3.3382089144599995E-2</v>
      </c>
      <c r="F148">
        <f>SUMIF(EEZ_carbon_flux_by_territory_bo!B$4:B$240,A148,EEZ_carbon_flux_by_territory_bo!L$4:L$240)</f>
        <v>-311.58816583825819</v>
      </c>
      <c r="G148">
        <f>SUMIF(EEZ_carbon_flux_by_territory_bo!B$4:B$240,A148,EEZ_carbon_flux_by_territory_bo!N$4:N$240)^0.5</f>
        <v>4.5982309171682327E-2</v>
      </c>
      <c r="H148">
        <f>SUMIF(EEZ_carbon_flux_by_territory_bo!C$4:C$240,A148,EEZ_carbon_flux_by_territory_bo!G$4:G$240)/10^12</f>
        <v>-311.22748148699998</v>
      </c>
      <c r="I148">
        <f>SUMIF(EEZ_carbon_flux_by_territory_bo!C$4:C$240,A148,EEZ_carbon_flux_by_territory_bo!I$4:I$240)^0.5</f>
        <v>3.3382089144599995E-2</v>
      </c>
      <c r="J148">
        <f>SUMIF(EEZ_carbon_flux_by_territory_bo!C$4:C$240,A148,EEZ_carbon_flux_by_territory_bo!L$4:L$240)</f>
        <v>-311.58816583825819</v>
      </c>
      <c r="K148">
        <f>SUMIF(EEZ_carbon_flux_by_territory_bo!C$4:C$240,A148,EEZ_carbon_flux_by_territory_bo!N$4:N$240)^0.5</f>
        <v>4.5982309171682327E-2</v>
      </c>
      <c r="L148">
        <f t="shared" si="20"/>
        <v>2.1143727567601808E-3</v>
      </c>
      <c r="M148">
        <f t="shared" si="21"/>
        <v>0</v>
      </c>
      <c r="N148">
        <f t="shared" si="22"/>
        <v>0</v>
      </c>
      <c r="O148">
        <f t="shared" si="23"/>
        <v>0</v>
      </c>
    </row>
    <row r="149" spans="1:15">
      <c r="A149" t="s">
        <v>473</v>
      </c>
      <c r="B149" t="str">
        <f>VLOOKUP(A149,EEZ_carbon_flux_by_territory_bo!$B$4:$O$240,2,FALSE)</f>
        <v>NOR</v>
      </c>
      <c r="C149" t="str">
        <f>VLOOKUP(A149,EEZ_carbon_flux_by_territory_bo!$C$4:$F$240,4,FALSE)</f>
        <v>EU</v>
      </c>
      <c r="D149">
        <f>SUMIF(EEZ_carbon_flux_by_territory_bo!B$4:B$240,A149,EEZ_carbon_flux_by_territory_bo!G$4:G$240)/10^12</f>
        <v>-29.394717630199999</v>
      </c>
      <c r="E149">
        <f>SUMIF(EEZ_carbon_flux_by_territory_bo!B$4:B$240,A149,EEZ_carbon_flux_by_territory_bo!I$4:I$240)^0.5</f>
        <v>7.5375921078999998E-3</v>
      </c>
      <c r="F149">
        <f>SUMIF(EEZ_carbon_flux_by_territory_bo!B$4:B$240,A149,EEZ_carbon_flux_by_territory_bo!L$4:L$240)</f>
        <v>-29.404800111295366</v>
      </c>
      <c r="G149">
        <f>SUMIF(EEZ_carbon_flux_by_territory_bo!B$4:B$240,A149,EEZ_carbon_flux_by_territory_bo!N$4:N$240)^0.5</f>
        <v>7.8456475492307276E-3</v>
      </c>
      <c r="H149">
        <f>SUMIF(EEZ_carbon_flux_by_territory_bo!C$4:C$240,A149,EEZ_carbon_flux_by_territory_bo!G$4:G$240)/10^12</f>
        <v>-311.61988313680001</v>
      </c>
      <c r="I149">
        <f>SUMIF(EEZ_carbon_flux_by_territory_bo!C$4:C$240,A149,EEZ_carbon_flux_by_territory_bo!I$4:I$240)^0.5</f>
        <v>6.3295530279237164E-2</v>
      </c>
      <c r="J149">
        <f>SUMIF(EEZ_carbon_flux_by_territory_bo!C$4:C$240,A149,EEZ_carbon_flux_by_territory_bo!L$4:L$240)</f>
        <v>-311.62996561789538</v>
      </c>
      <c r="K149">
        <f>SUMIF(EEZ_carbon_flux_by_territory_bo!C$4:C$240,A149,EEZ_carbon_flux_by_territory_bo!N$4:N$240)^0.5</f>
        <v>6.3332953855094284E-2</v>
      </c>
      <c r="L149">
        <f t="shared" si="20"/>
        <v>4.0110630440115024E-3</v>
      </c>
      <c r="M149">
        <f t="shared" si="21"/>
        <v>-282.22516550660004</v>
      </c>
      <c r="N149">
        <f t="shared" si="22"/>
        <v>-282.22516550660004</v>
      </c>
      <c r="O149">
        <f t="shared" si="23"/>
        <v>6.2845118016793891E-2</v>
      </c>
    </row>
    <row r="150" spans="1:15">
      <c r="A150" t="s">
        <v>269</v>
      </c>
      <c r="B150" t="str">
        <f>VLOOKUP(A150,EEZ_carbon_flux_by_territory_bo!$B$4:$O$240,2,FALSE)</f>
        <v>AUS</v>
      </c>
      <c r="C150" t="str">
        <f>VLOOKUP(A150,EEZ_carbon_flux_by_territory_bo!$C$4:$F$240,4,FALSE)</f>
        <v>NA</v>
      </c>
      <c r="D150">
        <f>SUMIF(EEZ_carbon_flux_by_territory_bo!B$4:B$240,A150,EEZ_carbon_flux_by_territory_bo!G$4:G$240)/10^12</f>
        <v>-298.22188470899999</v>
      </c>
      <c r="E150">
        <f>SUMIF(EEZ_carbon_flux_by_territory_bo!B$4:B$240,A150,EEZ_carbon_flux_by_territory_bo!I$4:I$240)^0.5</f>
        <v>3.9954375402699999E-2</v>
      </c>
      <c r="F150">
        <f>SUMIF(EEZ_carbon_flux_by_territory_bo!B$4:B$240,A150,EEZ_carbon_flux_by_territory_bo!L$4:L$240)</f>
        <v>-310.71891103489168</v>
      </c>
      <c r="G150">
        <f>SUMIF(EEZ_carbon_flux_by_territory_bo!B$4:B$240,A150,EEZ_carbon_flux_by_territory_bo!N$4:N$240)^0.5</f>
        <v>1.6179310757340668</v>
      </c>
      <c r="H150">
        <f>SUMIF(EEZ_carbon_flux_by_territory_bo!C$4:C$240,A150,EEZ_carbon_flux_by_territory_bo!G$4:G$240)/10^12</f>
        <v>-355.67762350114998</v>
      </c>
      <c r="I150">
        <f>SUMIF(EEZ_carbon_flux_by_territory_bo!C$4:C$240,A150,EEZ_carbon_flux_by_territory_bo!I$4:I$240)^0.5</f>
        <v>5.3971091045269537E-2</v>
      </c>
      <c r="J150">
        <f>SUMIF(EEZ_carbon_flux_by_territory_bo!C$4:C$240,A150,EEZ_carbon_flux_by_territory_bo!L$4:L$240)</f>
        <v>-368.20271554607984</v>
      </c>
      <c r="K150">
        <f>SUMIF(EEZ_carbon_flux_by_territory_bo!C$4:C$240,A150,EEZ_carbon_flux_by_territory_bo!N$4:N$240)^0.5</f>
        <v>1.6183492242605682</v>
      </c>
      <c r="L150">
        <f t="shared" si="20"/>
        <v>2.6190542116647828</v>
      </c>
      <c r="M150">
        <f t="shared" si="21"/>
        <v>-57.455738792149987</v>
      </c>
      <c r="N150">
        <f t="shared" si="22"/>
        <v>-57.483804511188168</v>
      </c>
      <c r="O150">
        <f t="shared" si="23"/>
        <v>3.6786489894910811E-2</v>
      </c>
    </row>
    <row r="151" spans="1:15">
      <c r="A151" t="s">
        <v>339</v>
      </c>
      <c r="B151" t="str">
        <f>VLOOKUP(A151,EEZ_carbon_flux_by_territory_bo!$B$4:$O$240,2,FALSE)</f>
        <v>DNK</v>
      </c>
      <c r="C151" t="str">
        <f>VLOOKUP(A151,EEZ_carbon_flux_by_territory_bo!$C$4:$F$240,4,FALSE)</f>
        <v>EU</v>
      </c>
      <c r="D151">
        <f>SUMIF(EEZ_carbon_flux_by_territory_bo!B$4:B$240,A151,EEZ_carbon_flux_by_territory_bo!G$4:G$240)/10^12</f>
        <v>-1.40688504119</v>
      </c>
      <c r="E151">
        <f>SUMIF(EEZ_carbon_flux_by_territory_bo!B$4:B$240,A151,EEZ_carbon_flux_by_territory_bo!I$4:I$240)^0.5</f>
        <v>7.7939993886299999E-3</v>
      </c>
      <c r="F151">
        <f>SUMIF(EEZ_carbon_flux_by_territory_bo!B$4:B$240,A151,EEZ_carbon_flux_by_territory_bo!L$4:L$240)</f>
        <v>-1.6966270016533089</v>
      </c>
      <c r="G151">
        <f>SUMIF(EEZ_carbon_flux_by_territory_bo!B$4:B$240,A151,EEZ_carbon_flux_by_territory_bo!N$4:N$240)^0.5</f>
        <v>4.6148824592295946E-2</v>
      </c>
      <c r="H151">
        <f>SUMIF(EEZ_carbon_flux_by_territory_bo!C$4:C$240,A151,EEZ_carbon_flux_by_territory_bo!G$4:G$240)/10^12</f>
        <v>-416.51398418449003</v>
      </c>
      <c r="I151">
        <f>SUMIF(EEZ_carbon_flux_by_territory_bo!C$4:C$240,A151,EEZ_carbon_flux_by_territory_bo!I$4:I$240)^0.5</f>
        <v>6.1783203663520143E-2</v>
      </c>
      <c r="J151">
        <f>SUMIF(EEZ_carbon_flux_by_territory_bo!C$4:C$240,A151,EEZ_carbon_flux_by_territory_bo!L$4:L$240)</f>
        <v>-416.80372614495332</v>
      </c>
      <c r="K151">
        <f>SUMIF(EEZ_carbon_flux_by_territory_bo!C$4:C$240,A151,EEZ_carbon_flux_by_territory_bo!N$4:N$240)^0.5</f>
        <v>7.6721130333882226E-2</v>
      </c>
      <c r="L151">
        <f t="shared" si="20"/>
        <v>5.8861318397085433E-3</v>
      </c>
      <c r="M151">
        <f t="shared" si="21"/>
        <v>-415.10709914330005</v>
      </c>
      <c r="N151">
        <f t="shared" si="22"/>
        <v>-415.10709914329999</v>
      </c>
      <c r="O151">
        <f t="shared" si="23"/>
        <v>6.1289622518482231E-2</v>
      </c>
    </row>
    <row r="152" spans="1:15">
      <c r="A152" t="s">
        <v>494</v>
      </c>
      <c r="B152" t="str">
        <f>VLOOKUP(A152,EEZ_carbon_flux_by_territory_bo!$B$4:$O$240,2,FALSE)</f>
        <v>RUS</v>
      </c>
      <c r="C152" t="str">
        <f>VLOOKUP(A152,EEZ_carbon_flux_by_territory_bo!$C$4:$F$240,4,FALSE)</f>
        <v>NA</v>
      </c>
      <c r="D152">
        <f>SUMIF(EEZ_carbon_flux_by_territory_bo!B$4:B$240,A152,EEZ_carbon_flux_by_territory_bo!G$4:G$240)/10^12</f>
        <v>-694.53676970900005</v>
      </c>
      <c r="E152">
        <f>SUMIF(EEZ_carbon_flux_by_territory_bo!B$4:B$240,A152,EEZ_carbon_flux_by_territory_bo!I$4:I$240)^0.5</f>
        <v>4.1651043910800004E-2</v>
      </c>
      <c r="F152">
        <f>SUMIF(EEZ_carbon_flux_by_territory_bo!B$4:B$240,A152,EEZ_carbon_flux_by_territory_bo!L$4:L$240)</f>
        <v>-696.55541966273961</v>
      </c>
      <c r="G152">
        <f>SUMIF(EEZ_carbon_flux_by_territory_bo!B$4:B$240,A152,EEZ_carbon_flux_by_territory_bo!N$4:N$240)^0.5</f>
        <v>0.18866597283501882</v>
      </c>
      <c r="H152">
        <f>SUMIF(EEZ_carbon_flux_by_territory_bo!C$4:C$240,A152,EEZ_carbon_flux_by_territory_bo!G$4:G$240)/10^12</f>
        <v>-700.95681559339005</v>
      </c>
      <c r="I152">
        <f>SUMIF(EEZ_carbon_flux_by_territory_bo!C$4:C$240,A152,EEZ_carbon_flux_by_territory_bo!I$4:I$240)^0.5</f>
        <v>4.5308637104981619E-2</v>
      </c>
      <c r="J152">
        <f>SUMIF(EEZ_carbon_flux_by_territory_bo!C$4:C$240,A152,EEZ_carbon_flux_by_territory_bo!L$4:L$240)</f>
        <v>-702.9754655471296</v>
      </c>
      <c r="K152">
        <f>SUMIF(EEZ_carbon_flux_by_territory_bo!C$4:C$240,A152,EEZ_carbon_flux_by_territory_bo!N$4:N$240)^0.5</f>
        <v>0.18950702478598408</v>
      </c>
      <c r="L152">
        <f t="shared" si="20"/>
        <v>3.5912912443235585E-2</v>
      </c>
      <c r="M152">
        <f t="shared" si="21"/>
        <v>-6.4200458843899924</v>
      </c>
      <c r="N152">
        <f t="shared" si="22"/>
        <v>-6.4200458843899924</v>
      </c>
      <c r="O152">
        <f t="shared" si="23"/>
        <v>1.7834324698500072E-2</v>
      </c>
    </row>
    <row r="153" spans="1:15">
      <c r="J153">
        <v>-986.64458298111992</v>
      </c>
    </row>
  </sheetData>
  <autoFilter ref="A5:O5" xr:uid="{0EA8F692-45EB-4F3D-9F74-EFAAE212478C}">
    <sortState ref="A6:O153">
      <sortCondition descending="1" ref="J5"/>
    </sortState>
  </autoFilter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4F79F-2B5A-4425-B4D6-7EEC4FC5C3F9}">
  <dimension ref="A1:L149"/>
  <sheetViews>
    <sheetView tabSelected="1" workbookViewId="0">
      <selection activeCell="G2" sqref="G2"/>
    </sheetView>
  </sheetViews>
  <sheetFormatPr baseColWidth="10" defaultRowHeight="15"/>
  <sheetData>
    <row r="1" spans="1:12">
      <c r="B1" t="s">
        <v>595</v>
      </c>
      <c r="C1" t="s">
        <v>672</v>
      </c>
      <c r="D1" t="s">
        <v>657</v>
      </c>
    </row>
    <row r="2" spans="1:12">
      <c r="A2">
        <v>1</v>
      </c>
      <c r="B2" t="s">
        <v>682</v>
      </c>
      <c r="C2">
        <v>-407.35530557892258</v>
      </c>
      <c r="D2">
        <v>0.64437808208148784</v>
      </c>
      <c r="F2">
        <v>1</v>
      </c>
      <c r="G2" t="s">
        <v>698</v>
      </c>
      <c r="H2">
        <v>-407.35530557892258</v>
      </c>
      <c r="I2">
        <v>0.64437808208148784</v>
      </c>
      <c r="J2">
        <f>-I2</f>
        <v>-0.64437808208148784</v>
      </c>
      <c r="K2">
        <f>H2+I2</f>
        <v>-406.71092749684112</v>
      </c>
      <c r="L2">
        <f>H2-I2</f>
        <v>-407.99968366100404</v>
      </c>
    </row>
    <row r="3" spans="1:12">
      <c r="A3">
        <v>2</v>
      </c>
      <c r="B3" t="s">
        <v>494</v>
      </c>
      <c r="C3">
        <v>-290.2370220406271</v>
      </c>
      <c r="D3">
        <v>0.45911363630281077</v>
      </c>
      <c r="F3">
        <v>2</v>
      </c>
      <c r="G3" t="s">
        <v>494</v>
      </c>
      <c r="H3">
        <v>-290.2370220406271</v>
      </c>
      <c r="I3">
        <v>0.45911363630281077</v>
      </c>
      <c r="J3">
        <f t="shared" ref="J3:J11" si="0">-I3</f>
        <v>-0.45911363630281077</v>
      </c>
      <c r="K3">
        <f t="shared" ref="K3:K11" si="1">H3+I3</f>
        <v>-289.77790840432431</v>
      </c>
      <c r="L3">
        <f t="shared" ref="L3:L11" si="2">H3-I3</f>
        <v>-290.69613567692988</v>
      </c>
    </row>
    <row r="4" spans="1:12">
      <c r="A4">
        <v>3</v>
      </c>
      <c r="B4" t="s">
        <v>339</v>
      </c>
      <c r="C4">
        <v>-172.08548261011535</v>
      </c>
      <c r="D4">
        <v>0.27221472684830289</v>
      </c>
      <c r="F4">
        <v>3</v>
      </c>
      <c r="G4" t="s">
        <v>269</v>
      </c>
      <c r="H4">
        <v>-152.0196150575353</v>
      </c>
      <c r="I4">
        <v>0.24047338195417683</v>
      </c>
      <c r="J4">
        <f t="shared" si="0"/>
        <v>-0.24047338195417683</v>
      </c>
      <c r="K4">
        <f t="shared" si="1"/>
        <v>-151.77914167558112</v>
      </c>
      <c r="L4">
        <f t="shared" si="2"/>
        <v>-152.26008843948949</v>
      </c>
    </row>
    <row r="5" spans="1:12">
      <c r="A5">
        <v>4</v>
      </c>
      <c r="B5" t="s">
        <v>269</v>
      </c>
      <c r="C5">
        <v>-152.0196150575353</v>
      </c>
      <c r="D5">
        <v>0.24047338195417683</v>
      </c>
      <c r="F5">
        <v>4</v>
      </c>
      <c r="G5" t="s">
        <v>309</v>
      </c>
      <c r="H5">
        <v>-128.64520283878116</v>
      </c>
      <c r="I5">
        <v>0.20349839056699648</v>
      </c>
      <c r="J5">
        <f t="shared" si="0"/>
        <v>-0.20349839056699648</v>
      </c>
      <c r="K5">
        <f t="shared" si="1"/>
        <v>-128.44170444821415</v>
      </c>
      <c r="L5">
        <f t="shared" si="2"/>
        <v>-128.84870122934817</v>
      </c>
    </row>
    <row r="6" spans="1:12">
      <c r="A6">
        <v>5</v>
      </c>
      <c r="B6" t="s">
        <v>473</v>
      </c>
      <c r="C6">
        <v>-128.66246068654178</v>
      </c>
      <c r="D6">
        <v>0.20352569002446891</v>
      </c>
      <c r="F6">
        <v>5</v>
      </c>
      <c r="G6" t="s">
        <v>403</v>
      </c>
      <c r="H6">
        <v>-107.89129612142689</v>
      </c>
      <c r="I6">
        <v>0.17066866569764441</v>
      </c>
      <c r="J6">
        <f t="shared" si="0"/>
        <v>-0.17066866569764441</v>
      </c>
      <c r="K6">
        <f t="shared" si="1"/>
        <v>-107.72062745572924</v>
      </c>
      <c r="L6">
        <f t="shared" si="2"/>
        <v>-108.06196478712454</v>
      </c>
    </row>
    <row r="7" spans="1:12">
      <c r="A7">
        <v>6</v>
      </c>
      <c r="B7" t="s">
        <v>309</v>
      </c>
      <c r="C7">
        <v>-128.64520283878116</v>
      </c>
      <c r="D7">
        <v>0.20349839056699648</v>
      </c>
      <c r="F7">
        <v>6</v>
      </c>
      <c r="G7" t="s">
        <v>465</v>
      </c>
      <c r="H7">
        <v>-76.345580507332997</v>
      </c>
      <c r="I7">
        <v>0.12076783601185172</v>
      </c>
      <c r="J7">
        <f t="shared" si="0"/>
        <v>-0.12076783601185172</v>
      </c>
      <c r="K7">
        <f t="shared" si="1"/>
        <v>-76.224812671321146</v>
      </c>
      <c r="L7">
        <f t="shared" si="2"/>
        <v>-76.466348343344848</v>
      </c>
    </row>
    <row r="8" spans="1:12">
      <c r="A8">
        <v>7</v>
      </c>
      <c r="B8" t="s">
        <v>403</v>
      </c>
      <c r="C8">
        <v>-107.89129612142689</v>
      </c>
      <c r="D8">
        <v>0.17066866569764441</v>
      </c>
      <c r="F8">
        <v>7</v>
      </c>
      <c r="G8" t="s">
        <v>444</v>
      </c>
      <c r="H8">
        <v>-73.064195592943719</v>
      </c>
      <c r="I8">
        <v>0.11557715237830901</v>
      </c>
      <c r="J8">
        <f t="shared" si="0"/>
        <v>-0.11557715237830901</v>
      </c>
      <c r="K8">
        <f t="shared" si="1"/>
        <v>-72.948618440565411</v>
      </c>
      <c r="L8">
        <f t="shared" si="2"/>
        <v>-73.179772745322026</v>
      </c>
    </row>
    <row r="9" spans="1:12">
      <c r="A9">
        <v>8</v>
      </c>
      <c r="B9" t="s">
        <v>360</v>
      </c>
      <c r="C9">
        <v>-81.335471908753902</v>
      </c>
      <c r="D9">
        <v>0.12866113359999259</v>
      </c>
      <c r="F9">
        <v>8</v>
      </c>
      <c r="G9" t="s">
        <v>568</v>
      </c>
      <c r="H9">
        <v>-52.211005163644472</v>
      </c>
      <c r="I9">
        <v>8.2590374815623049E-2</v>
      </c>
      <c r="J9">
        <f t="shared" si="0"/>
        <v>-8.2590374815623049E-2</v>
      </c>
      <c r="K9">
        <f t="shared" si="1"/>
        <v>-52.128414788828849</v>
      </c>
      <c r="L9">
        <f t="shared" si="2"/>
        <v>-52.293595538460096</v>
      </c>
    </row>
    <row r="10" spans="1:12">
      <c r="A10">
        <v>9</v>
      </c>
      <c r="B10" t="s">
        <v>465</v>
      </c>
      <c r="C10">
        <v>-76.345580507332997</v>
      </c>
      <c r="D10">
        <v>0.12076783601185172</v>
      </c>
      <c r="F10">
        <v>9</v>
      </c>
      <c r="G10" t="s">
        <v>572</v>
      </c>
      <c r="H10">
        <v>-46.673493093913855</v>
      </c>
      <c r="I10">
        <v>7.383081931670793E-2</v>
      </c>
      <c r="J10">
        <f t="shared" si="0"/>
        <v>-7.383081931670793E-2</v>
      </c>
      <c r="K10">
        <f t="shared" si="1"/>
        <v>-46.599662274597144</v>
      </c>
      <c r="L10">
        <f t="shared" si="2"/>
        <v>-46.747323913230566</v>
      </c>
    </row>
    <row r="11" spans="1:12">
      <c r="A11">
        <v>10</v>
      </c>
      <c r="B11" t="s">
        <v>444</v>
      </c>
      <c r="C11">
        <v>-73.064195592943719</v>
      </c>
      <c r="D11">
        <v>0.11557715237830901</v>
      </c>
      <c r="F11">
        <v>10</v>
      </c>
      <c r="G11" t="s">
        <v>464</v>
      </c>
      <c r="H11">
        <v>-46.634002196283781</v>
      </c>
      <c r="I11">
        <v>7.3768350340543784E-2</v>
      </c>
      <c r="J11">
        <f t="shared" si="0"/>
        <v>-7.3768350340543784E-2</v>
      </c>
      <c r="K11">
        <f t="shared" si="1"/>
        <v>-46.560233845943237</v>
      </c>
      <c r="L11">
        <f t="shared" si="2"/>
        <v>-46.707770546624324</v>
      </c>
    </row>
    <row r="12" spans="1:12">
      <c r="A12">
        <v>11</v>
      </c>
      <c r="B12" t="s">
        <v>568</v>
      </c>
      <c r="C12">
        <v>-52.211005163644472</v>
      </c>
      <c r="D12">
        <v>8.2590374815623049E-2</v>
      </c>
    </row>
    <row r="13" spans="1:12">
      <c r="A13">
        <v>12</v>
      </c>
      <c r="B13" t="s">
        <v>572</v>
      </c>
      <c r="C13">
        <v>-46.673493093913855</v>
      </c>
      <c r="D13">
        <v>7.383081931670793E-2</v>
      </c>
    </row>
    <row r="14" spans="1:12">
      <c r="A14">
        <v>13</v>
      </c>
      <c r="B14" t="s">
        <v>464</v>
      </c>
      <c r="C14">
        <v>-46.634002196283781</v>
      </c>
      <c r="D14">
        <v>7.3768350340543784E-2</v>
      </c>
    </row>
    <row r="15" spans="1:12">
      <c r="A15">
        <v>14</v>
      </c>
      <c r="B15" t="s">
        <v>316</v>
      </c>
      <c r="C15">
        <v>-42.638630875507864</v>
      </c>
      <c r="D15">
        <v>6.7448241890683019E-2</v>
      </c>
    </row>
    <row r="16" spans="1:12">
      <c r="A16">
        <v>15</v>
      </c>
      <c r="B16" t="s">
        <v>528</v>
      </c>
      <c r="C16">
        <v>-40.276642318550508</v>
      </c>
      <c r="D16">
        <v>6.3711912363643819E-2</v>
      </c>
    </row>
    <row r="17" spans="1:4">
      <c r="A17">
        <v>16</v>
      </c>
      <c r="B17" t="s">
        <v>358</v>
      </c>
      <c r="C17">
        <v>-36.703435471279505</v>
      </c>
      <c r="D17">
        <v>5.8059607990554381E-2</v>
      </c>
    </row>
    <row r="18" spans="1:4">
      <c r="A18">
        <v>17</v>
      </c>
      <c r="B18" t="s">
        <v>265</v>
      </c>
      <c r="C18">
        <v>-23.356118447988582</v>
      </c>
      <c r="D18">
        <v>3.6946053247039548E-2</v>
      </c>
    </row>
    <row r="19" spans="1:4">
      <c r="A19">
        <v>18</v>
      </c>
      <c r="B19" t="s">
        <v>576</v>
      </c>
      <c r="C19">
        <v>-22.551135663726036</v>
      </c>
      <c r="D19">
        <v>3.5672685119688081E-2</v>
      </c>
    </row>
    <row r="20" spans="1:4">
      <c r="A20">
        <v>19</v>
      </c>
      <c r="B20" t="s">
        <v>553</v>
      </c>
      <c r="C20">
        <v>-21.651379786262705</v>
      </c>
      <c r="D20">
        <v>3.4249399455500165E-2</v>
      </c>
    </row>
    <row r="21" spans="1:4">
      <c r="A21">
        <v>20</v>
      </c>
      <c r="B21" t="s">
        <v>432</v>
      </c>
      <c r="C21">
        <v>-19.183854301910593</v>
      </c>
      <c r="D21">
        <v>3.0346125538803993E-2</v>
      </c>
    </row>
    <row r="22" spans="1:4">
      <c r="A22">
        <v>21</v>
      </c>
      <c r="B22" t="s">
        <v>458</v>
      </c>
      <c r="C22">
        <v>-18.073683101567344</v>
      </c>
      <c r="D22">
        <v>2.8589992799001769E-2</v>
      </c>
    </row>
    <row r="23" spans="1:4">
      <c r="A23">
        <v>22</v>
      </c>
      <c r="B23" t="s">
        <v>391</v>
      </c>
      <c r="C23">
        <v>-17.790472497126309</v>
      </c>
      <c r="D23">
        <v>2.8141993954711533E-2</v>
      </c>
    </row>
    <row r="24" spans="1:4">
      <c r="A24">
        <v>23</v>
      </c>
      <c r="B24" t="s">
        <v>317</v>
      </c>
      <c r="C24">
        <v>-15.329577510856561</v>
      </c>
      <c r="D24">
        <v>2.4249208541734457E-2</v>
      </c>
    </row>
    <row r="25" spans="1:4">
      <c r="A25">
        <v>24</v>
      </c>
      <c r="B25" t="s">
        <v>328</v>
      </c>
      <c r="C25">
        <v>-15.039303659712434</v>
      </c>
      <c r="D25">
        <v>2.3790036647034732E-2</v>
      </c>
    </row>
    <row r="26" spans="1:4">
      <c r="A26">
        <v>25</v>
      </c>
      <c r="B26" t="s">
        <v>470</v>
      </c>
      <c r="C26">
        <v>-12.147213751791574</v>
      </c>
      <c r="D26">
        <v>1.9215162274342387E-2</v>
      </c>
    </row>
    <row r="27" spans="1:4">
      <c r="A27">
        <v>26</v>
      </c>
      <c r="B27" t="s">
        <v>413</v>
      </c>
      <c r="C27">
        <v>-11.296921899502836</v>
      </c>
      <c r="D27">
        <v>1.7870121653823998E-2</v>
      </c>
    </row>
    <row r="28" spans="1:4">
      <c r="A28">
        <v>27</v>
      </c>
      <c r="B28" t="s">
        <v>472</v>
      </c>
      <c r="C28">
        <v>-9.6622382783755576</v>
      </c>
      <c r="D28">
        <v>1.5284284959994718E-2</v>
      </c>
    </row>
    <row r="29" spans="1:4">
      <c r="A29">
        <v>28</v>
      </c>
      <c r="B29" t="s">
        <v>525</v>
      </c>
      <c r="C29">
        <v>-9.1002217076151339</v>
      </c>
      <c r="D29">
        <v>1.4395254781659525E-2</v>
      </c>
    </row>
    <row r="30" spans="1:4">
      <c r="A30">
        <v>29</v>
      </c>
      <c r="B30" t="s">
        <v>487</v>
      </c>
      <c r="C30">
        <v>-8.1666936959683945</v>
      </c>
      <c r="D30">
        <v>1.2918546410672749E-2</v>
      </c>
    </row>
    <row r="31" spans="1:4">
      <c r="A31">
        <v>30</v>
      </c>
      <c r="B31" t="s">
        <v>397</v>
      </c>
      <c r="C31">
        <v>-7.399978082803842</v>
      </c>
      <c r="D31">
        <v>1.170571149838219E-2</v>
      </c>
    </row>
    <row r="32" spans="1:4">
      <c r="A32">
        <v>31</v>
      </c>
      <c r="B32" t="s">
        <v>543</v>
      </c>
      <c r="C32">
        <v>-7.2721179821410384</v>
      </c>
      <c r="D32">
        <v>1.1503455027651431E-2</v>
      </c>
    </row>
    <row r="33" spans="1:4">
      <c r="A33">
        <v>32</v>
      </c>
      <c r="B33" t="s">
        <v>484</v>
      </c>
      <c r="C33">
        <v>-4.347231996271641</v>
      </c>
      <c r="D33">
        <v>6.8767019301239239E-3</v>
      </c>
    </row>
    <row r="34" spans="1:4">
      <c r="A34">
        <v>33</v>
      </c>
      <c r="B34" t="s">
        <v>411</v>
      </c>
      <c r="C34">
        <v>-4.2476920138574137</v>
      </c>
      <c r="D34">
        <v>6.7192438534030416E-3</v>
      </c>
    </row>
    <row r="35" spans="1:4">
      <c r="A35">
        <v>34</v>
      </c>
      <c r="B35" t="s">
        <v>479</v>
      </c>
      <c r="C35">
        <v>-3.097162183543483</v>
      </c>
      <c r="D35">
        <v>4.8992695084473367E-3</v>
      </c>
    </row>
    <row r="36" spans="1:4">
      <c r="A36">
        <v>35</v>
      </c>
      <c r="B36" t="s">
        <v>457</v>
      </c>
      <c r="C36">
        <v>-2.1942616392750769</v>
      </c>
      <c r="D36">
        <v>3.4710094292048307E-3</v>
      </c>
    </row>
    <row r="37" spans="1:4">
      <c r="A37">
        <v>36</v>
      </c>
      <c r="B37" t="s">
        <v>580</v>
      </c>
      <c r="C37">
        <v>-2.1521566010347839</v>
      </c>
      <c r="D37">
        <v>3.4044052548742941E-3</v>
      </c>
    </row>
    <row r="38" spans="1:4">
      <c r="A38">
        <v>37</v>
      </c>
      <c r="B38" t="s">
        <v>509</v>
      </c>
      <c r="C38">
        <v>-1.8224637641090415</v>
      </c>
      <c r="D38">
        <v>2.8828781383137508E-3</v>
      </c>
    </row>
    <row r="39" spans="1:4">
      <c r="A39">
        <v>38</v>
      </c>
      <c r="B39" t="s">
        <v>564</v>
      </c>
      <c r="C39">
        <v>-1.5958703700562842</v>
      </c>
      <c r="D39">
        <v>2.5244396580181706E-3</v>
      </c>
    </row>
    <row r="40" spans="1:4">
      <c r="A40">
        <v>39</v>
      </c>
      <c r="B40" t="s">
        <v>264</v>
      </c>
      <c r="C40">
        <v>-1.1669326824806763</v>
      </c>
      <c r="D40">
        <v>1.8459213211583399E-3</v>
      </c>
    </row>
    <row r="41" spans="1:4">
      <c r="A41">
        <v>40</v>
      </c>
      <c r="B41" t="s">
        <v>573</v>
      </c>
      <c r="C41">
        <v>-0.83164895285497942</v>
      </c>
      <c r="D41">
        <v>1.3155502085437862E-3</v>
      </c>
    </row>
    <row r="42" spans="1:4">
      <c r="A42">
        <v>41</v>
      </c>
      <c r="B42" t="s">
        <v>301</v>
      </c>
      <c r="C42">
        <v>-0.82126448661552709</v>
      </c>
      <c r="D42">
        <v>1.2991234618016309E-3</v>
      </c>
    </row>
    <row r="43" spans="1:4">
      <c r="A43">
        <v>42</v>
      </c>
      <c r="B43" t="s">
        <v>492</v>
      </c>
      <c r="C43">
        <v>-0.76577118602342265</v>
      </c>
      <c r="D43">
        <v>1.2113409630488713E-3</v>
      </c>
    </row>
    <row r="44" spans="1:4">
      <c r="A44">
        <v>43</v>
      </c>
      <c r="B44" t="s">
        <v>379</v>
      </c>
      <c r="C44">
        <v>-0.74872465364970986</v>
      </c>
      <c r="D44">
        <v>1.1843757764251146E-3</v>
      </c>
    </row>
    <row r="45" spans="1:4">
      <c r="A45">
        <v>44</v>
      </c>
      <c r="B45" t="s">
        <v>435</v>
      </c>
      <c r="C45">
        <v>-0.71023288086562686</v>
      </c>
      <c r="D45">
        <v>1.1234872734822744E-3</v>
      </c>
    </row>
    <row r="46" spans="1:4">
      <c r="A46">
        <v>45</v>
      </c>
      <c r="B46" t="s">
        <v>556</v>
      </c>
      <c r="C46">
        <v>-0.62063697834732667</v>
      </c>
      <c r="D46">
        <v>9.8175931502337416E-4</v>
      </c>
    </row>
    <row r="47" spans="1:4">
      <c r="A47">
        <v>46</v>
      </c>
      <c r="B47" t="s">
        <v>555</v>
      </c>
      <c r="C47">
        <v>-0.56382792307043006</v>
      </c>
      <c r="D47">
        <v>8.9189547973549522E-4</v>
      </c>
    </row>
    <row r="48" spans="1:4">
      <c r="A48">
        <v>47</v>
      </c>
      <c r="B48" t="s">
        <v>378</v>
      </c>
      <c r="C48">
        <v>-0.45775267222607063</v>
      </c>
      <c r="D48">
        <v>7.2409953904371946E-4</v>
      </c>
    </row>
    <row r="49" spans="1:4">
      <c r="A49">
        <v>48</v>
      </c>
      <c r="B49" t="s">
        <v>368</v>
      </c>
      <c r="C49">
        <v>-0.44019239128276877</v>
      </c>
      <c r="D49">
        <v>6.9632167534564959E-4</v>
      </c>
    </row>
    <row r="50" spans="1:4">
      <c r="A50">
        <v>49</v>
      </c>
      <c r="B50" t="s">
        <v>476</v>
      </c>
      <c r="C50">
        <v>-0.43182929894887551</v>
      </c>
      <c r="D50">
        <v>6.8309245425884956E-4</v>
      </c>
    </row>
    <row r="51" spans="1:4">
      <c r="A51">
        <v>50</v>
      </c>
      <c r="B51" t="s">
        <v>367</v>
      </c>
      <c r="C51">
        <v>-0.38735174459414901</v>
      </c>
      <c r="D51">
        <v>6.1273529730457234E-4</v>
      </c>
    </row>
    <row r="52" spans="1:4">
      <c r="A52">
        <v>51</v>
      </c>
      <c r="B52" t="s">
        <v>308</v>
      </c>
      <c r="C52">
        <v>-0.20398559958087153</v>
      </c>
      <c r="D52">
        <v>3.2267616901014663E-4</v>
      </c>
    </row>
    <row r="53" spans="1:4">
      <c r="A53">
        <v>52</v>
      </c>
      <c r="B53" t="s">
        <v>566</v>
      </c>
      <c r="C53">
        <v>-0.17776270835753621</v>
      </c>
      <c r="D53">
        <v>2.8119528948874188E-4</v>
      </c>
    </row>
    <row r="54" spans="1:4">
      <c r="A54">
        <v>53</v>
      </c>
      <c r="B54" t="s">
        <v>277</v>
      </c>
      <c r="C54">
        <v>-0.1477242716414616</v>
      </c>
      <c r="D54">
        <v>2.336787603684892E-4</v>
      </c>
    </row>
    <row r="55" spans="1:4">
      <c r="A55">
        <v>54</v>
      </c>
      <c r="B55" t="s">
        <v>439</v>
      </c>
      <c r="C55">
        <v>-0.10923335176771808</v>
      </c>
      <c r="D55">
        <v>1.7279160660834333E-4</v>
      </c>
    </row>
    <row r="56" spans="1:4">
      <c r="A56">
        <v>55</v>
      </c>
      <c r="B56" t="s">
        <v>532</v>
      </c>
      <c r="C56">
        <v>-8.3658081620519603E-2</v>
      </c>
      <c r="D56">
        <v>1.323351714018679E-4</v>
      </c>
    </row>
    <row r="57" spans="1:4">
      <c r="A57">
        <v>56</v>
      </c>
      <c r="B57" t="s">
        <v>414</v>
      </c>
      <c r="C57">
        <v>-7.5362310857823953E-2</v>
      </c>
      <c r="D57">
        <v>1.1921244345345817E-4</v>
      </c>
    </row>
    <row r="58" spans="1:4">
      <c r="A58">
        <v>57</v>
      </c>
      <c r="B58" t="s">
        <v>330</v>
      </c>
      <c r="C58">
        <v>-6.3004781394873588E-2</v>
      </c>
      <c r="D58">
        <v>9.9664591675058638E-5</v>
      </c>
    </row>
    <row r="59" spans="1:4">
      <c r="A59">
        <v>58</v>
      </c>
      <c r="B59" t="s">
        <v>401</v>
      </c>
      <c r="C59">
        <v>-4.1768357015961141E-2</v>
      </c>
      <c r="D59">
        <v>6.6071592580314026E-5</v>
      </c>
    </row>
    <row r="60" spans="1:4">
      <c r="A60">
        <v>59</v>
      </c>
      <c r="B60" t="s">
        <v>281</v>
      </c>
      <c r="C60">
        <v>-1.4866704461401573E-2</v>
      </c>
      <c r="D60">
        <v>2.3517009295105943E-5</v>
      </c>
    </row>
    <row r="61" spans="1:4">
      <c r="A61">
        <v>60</v>
      </c>
      <c r="B61" t="s">
        <v>366</v>
      </c>
      <c r="C61">
        <v>-1.4579568151754433E-2</v>
      </c>
      <c r="D61">
        <v>2.3062800544238125E-5</v>
      </c>
    </row>
    <row r="62" spans="1:4">
      <c r="A62">
        <v>61</v>
      </c>
      <c r="B62" t="s">
        <v>519</v>
      </c>
      <c r="C62">
        <v>-9.7832867807180167E-3</v>
      </c>
      <c r="D62">
        <v>1.5475766452220325E-5</v>
      </c>
    </row>
    <row r="63" spans="1:4">
      <c r="A63">
        <v>62</v>
      </c>
      <c r="B63" t="s">
        <v>257</v>
      </c>
      <c r="C63">
        <v>-6.2932110902610052E-3</v>
      </c>
      <c r="D63">
        <v>9.9549637305280284E-6</v>
      </c>
    </row>
    <row r="64" spans="1:4">
      <c r="A64">
        <v>63</v>
      </c>
      <c r="B64" t="s">
        <v>276</v>
      </c>
      <c r="C64">
        <v>-6.0100818473853793E-3</v>
      </c>
      <c r="D64">
        <v>9.5070935886475931E-6</v>
      </c>
    </row>
    <row r="65" spans="1:4">
      <c r="A65">
        <v>64</v>
      </c>
      <c r="B65" t="s">
        <v>256</v>
      </c>
      <c r="C65">
        <v>0</v>
      </c>
      <c r="D65">
        <v>0</v>
      </c>
    </row>
    <row r="66" spans="1:4">
      <c r="A66">
        <v>65</v>
      </c>
      <c r="B66" t="s">
        <v>261</v>
      </c>
      <c r="C66">
        <v>0</v>
      </c>
      <c r="D66">
        <v>0</v>
      </c>
    </row>
    <row r="67" spans="1:4">
      <c r="A67">
        <v>66</v>
      </c>
      <c r="B67" t="s">
        <v>463</v>
      </c>
      <c r="C67">
        <v>0</v>
      </c>
      <c r="D67">
        <v>0</v>
      </c>
    </row>
    <row r="68" spans="1:4">
      <c r="A68">
        <v>67</v>
      </c>
      <c r="B68" t="s">
        <v>282</v>
      </c>
      <c r="C68">
        <v>0</v>
      </c>
      <c r="D68">
        <v>0</v>
      </c>
    </row>
    <row r="69" spans="1:4">
      <c r="A69">
        <v>68</v>
      </c>
      <c r="B69" t="s">
        <v>283</v>
      </c>
      <c r="C69">
        <v>0</v>
      </c>
      <c r="D69">
        <v>0</v>
      </c>
    </row>
    <row r="70" spans="1:4">
      <c r="A70">
        <v>69</v>
      </c>
      <c r="B70" t="s">
        <v>296</v>
      </c>
      <c r="C70">
        <v>0</v>
      </c>
      <c r="D70">
        <v>0</v>
      </c>
    </row>
    <row r="71" spans="1:4">
      <c r="A71">
        <v>70</v>
      </c>
      <c r="B71" t="s">
        <v>300</v>
      </c>
      <c r="C71">
        <v>0</v>
      </c>
      <c r="D71">
        <v>0</v>
      </c>
    </row>
    <row r="72" spans="1:4">
      <c r="A72">
        <v>71</v>
      </c>
      <c r="B72" t="s">
        <v>307</v>
      </c>
      <c r="C72">
        <v>0</v>
      </c>
      <c r="D72">
        <v>0</v>
      </c>
    </row>
    <row r="73" spans="1:4">
      <c r="A73">
        <v>72</v>
      </c>
      <c r="B73" t="s">
        <v>306</v>
      </c>
      <c r="C73">
        <v>0</v>
      </c>
      <c r="D73">
        <v>0</v>
      </c>
    </row>
    <row r="74" spans="1:4">
      <c r="A74">
        <v>73</v>
      </c>
      <c r="B74" t="s">
        <v>321</v>
      </c>
      <c r="C74">
        <v>0</v>
      </c>
      <c r="D74">
        <v>0</v>
      </c>
    </row>
    <row r="75" spans="1:4">
      <c r="A75">
        <v>74</v>
      </c>
      <c r="B75" t="s">
        <v>323</v>
      </c>
      <c r="C75">
        <v>0</v>
      </c>
      <c r="D75">
        <v>0</v>
      </c>
    </row>
    <row r="76" spans="1:4">
      <c r="A76">
        <v>75</v>
      </c>
      <c r="B76" t="s">
        <v>327</v>
      </c>
      <c r="C76">
        <v>0</v>
      </c>
      <c r="D76">
        <v>0</v>
      </c>
    </row>
    <row r="77" spans="1:4">
      <c r="A77">
        <v>76</v>
      </c>
      <c r="B77" t="s">
        <v>329</v>
      </c>
      <c r="C77">
        <v>0</v>
      </c>
      <c r="D77">
        <v>0</v>
      </c>
    </row>
    <row r="78" spans="1:4">
      <c r="A78">
        <v>77</v>
      </c>
      <c r="B78" t="s">
        <v>331</v>
      </c>
      <c r="C78">
        <v>0</v>
      </c>
      <c r="D78">
        <v>0</v>
      </c>
    </row>
    <row r="79" spans="1:4">
      <c r="A79">
        <v>78</v>
      </c>
      <c r="B79" t="s">
        <v>334</v>
      </c>
      <c r="C79">
        <v>0</v>
      </c>
      <c r="D79">
        <v>0</v>
      </c>
    </row>
    <row r="80" spans="1:4">
      <c r="A80">
        <v>79</v>
      </c>
      <c r="B80" t="s">
        <v>325</v>
      </c>
      <c r="C80">
        <v>0</v>
      </c>
      <c r="D80">
        <v>0</v>
      </c>
    </row>
    <row r="81" spans="1:4">
      <c r="A81">
        <v>80</v>
      </c>
      <c r="B81" t="s">
        <v>340</v>
      </c>
      <c r="C81">
        <v>0</v>
      </c>
      <c r="D81">
        <v>0</v>
      </c>
    </row>
    <row r="82" spans="1:4">
      <c r="A82">
        <v>81</v>
      </c>
      <c r="B82" t="s">
        <v>343</v>
      </c>
      <c r="C82">
        <v>0</v>
      </c>
      <c r="D82">
        <v>0</v>
      </c>
    </row>
    <row r="83" spans="1:4">
      <c r="A83">
        <v>82</v>
      </c>
      <c r="B83" t="s">
        <v>344</v>
      </c>
      <c r="C83">
        <v>0</v>
      </c>
      <c r="D83">
        <v>0</v>
      </c>
    </row>
    <row r="84" spans="1:4">
      <c r="A84">
        <v>83</v>
      </c>
      <c r="B84" t="s">
        <v>345</v>
      </c>
      <c r="C84">
        <v>0</v>
      </c>
      <c r="D84">
        <v>0</v>
      </c>
    </row>
    <row r="85" spans="1:4">
      <c r="A85">
        <v>84</v>
      </c>
      <c r="B85" t="s">
        <v>346</v>
      </c>
      <c r="C85">
        <v>0</v>
      </c>
      <c r="D85">
        <v>0</v>
      </c>
    </row>
    <row r="86" spans="1:4">
      <c r="A86">
        <v>85</v>
      </c>
      <c r="B86" t="s">
        <v>347</v>
      </c>
      <c r="C86">
        <v>0</v>
      </c>
      <c r="D86">
        <v>0</v>
      </c>
    </row>
    <row r="87" spans="1:4">
      <c r="A87">
        <v>86</v>
      </c>
      <c r="B87" t="s">
        <v>348</v>
      </c>
      <c r="C87">
        <v>0</v>
      </c>
      <c r="D87">
        <v>0</v>
      </c>
    </row>
    <row r="88" spans="1:4">
      <c r="A88">
        <v>87</v>
      </c>
      <c r="B88" t="s">
        <v>349</v>
      </c>
      <c r="C88">
        <v>0</v>
      </c>
      <c r="D88">
        <v>0</v>
      </c>
    </row>
    <row r="89" spans="1:4">
      <c r="A89">
        <v>88</v>
      </c>
      <c r="B89" t="s">
        <v>359</v>
      </c>
      <c r="C89">
        <v>0</v>
      </c>
      <c r="D89">
        <v>0</v>
      </c>
    </row>
    <row r="90" spans="1:4">
      <c r="A90">
        <v>89</v>
      </c>
      <c r="B90" t="s">
        <v>365</v>
      </c>
      <c r="C90">
        <v>0</v>
      </c>
      <c r="D90">
        <v>0</v>
      </c>
    </row>
    <row r="91" spans="1:4">
      <c r="A91">
        <v>90</v>
      </c>
      <c r="B91" t="s">
        <v>369</v>
      </c>
      <c r="C91">
        <v>0</v>
      </c>
      <c r="D91">
        <v>0</v>
      </c>
    </row>
    <row r="92" spans="1:4">
      <c r="A92">
        <v>91</v>
      </c>
      <c r="B92" t="s">
        <v>371</v>
      </c>
      <c r="C92">
        <v>0</v>
      </c>
      <c r="D92">
        <v>0</v>
      </c>
    </row>
    <row r="93" spans="1:4">
      <c r="A93">
        <v>92</v>
      </c>
      <c r="B93" t="s">
        <v>376</v>
      </c>
      <c r="C93">
        <v>0</v>
      </c>
      <c r="D93">
        <v>0</v>
      </c>
    </row>
    <row r="94" spans="1:4">
      <c r="A94">
        <v>93</v>
      </c>
      <c r="B94" t="s">
        <v>380</v>
      </c>
      <c r="C94">
        <v>0</v>
      </c>
      <c r="D94">
        <v>0</v>
      </c>
    </row>
    <row r="95" spans="1:4">
      <c r="A95">
        <v>94</v>
      </c>
      <c r="B95" t="s">
        <v>381</v>
      </c>
      <c r="C95">
        <v>0</v>
      </c>
      <c r="D95">
        <v>0</v>
      </c>
    </row>
    <row r="96" spans="1:4">
      <c r="A96">
        <v>95</v>
      </c>
      <c r="B96" t="s">
        <v>386</v>
      </c>
      <c r="C96">
        <v>0</v>
      </c>
      <c r="D96">
        <v>0</v>
      </c>
    </row>
    <row r="97" spans="1:4">
      <c r="A97">
        <v>96</v>
      </c>
      <c r="B97" t="s">
        <v>392</v>
      </c>
      <c r="C97">
        <v>0</v>
      </c>
      <c r="D97">
        <v>0</v>
      </c>
    </row>
    <row r="98" spans="1:4">
      <c r="A98">
        <v>97</v>
      </c>
      <c r="B98" t="s">
        <v>393</v>
      </c>
      <c r="C98">
        <v>0</v>
      </c>
      <c r="D98">
        <v>0</v>
      </c>
    </row>
    <row r="99" spans="1:4">
      <c r="A99">
        <v>98</v>
      </c>
      <c r="B99" t="s">
        <v>395</v>
      </c>
      <c r="C99">
        <v>0</v>
      </c>
      <c r="D99">
        <v>0</v>
      </c>
    </row>
    <row r="100" spans="1:4">
      <c r="A100">
        <v>99</v>
      </c>
      <c r="B100" t="s">
        <v>396</v>
      </c>
      <c r="C100">
        <v>0</v>
      </c>
      <c r="D100">
        <v>0</v>
      </c>
    </row>
    <row r="101" spans="1:4">
      <c r="A101">
        <v>100</v>
      </c>
      <c r="B101" t="s">
        <v>400</v>
      </c>
      <c r="C101">
        <v>0</v>
      </c>
      <c r="D101">
        <v>0</v>
      </c>
    </row>
    <row r="102" spans="1:4">
      <c r="A102">
        <v>101</v>
      </c>
      <c r="B102" t="s">
        <v>338</v>
      </c>
      <c r="C102">
        <v>0</v>
      </c>
      <c r="D102">
        <v>0</v>
      </c>
    </row>
    <row r="103" spans="1:4">
      <c r="A103">
        <v>102</v>
      </c>
      <c r="B103" t="s">
        <v>402</v>
      </c>
      <c r="C103">
        <v>0</v>
      </c>
      <c r="D103">
        <v>0</v>
      </c>
    </row>
    <row r="104" spans="1:4">
      <c r="A104">
        <v>103</v>
      </c>
      <c r="B104" t="s">
        <v>512</v>
      </c>
      <c r="C104">
        <v>0</v>
      </c>
      <c r="D104">
        <v>0</v>
      </c>
    </row>
    <row r="105" spans="1:4">
      <c r="A105">
        <v>104</v>
      </c>
      <c r="B105" t="s">
        <v>482</v>
      </c>
      <c r="C105">
        <v>0</v>
      </c>
      <c r="D105">
        <v>0</v>
      </c>
    </row>
    <row r="106" spans="1:4">
      <c r="A106">
        <v>105</v>
      </c>
      <c r="B106" t="s">
        <v>514</v>
      </c>
      <c r="C106">
        <v>0</v>
      </c>
      <c r="D106">
        <v>0</v>
      </c>
    </row>
    <row r="107" spans="1:4">
      <c r="A107">
        <v>106</v>
      </c>
      <c r="B107" t="s">
        <v>408</v>
      </c>
      <c r="C107">
        <v>0</v>
      </c>
      <c r="D107">
        <v>0</v>
      </c>
    </row>
    <row r="108" spans="1:4">
      <c r="A108">
        <v>107</v>
      </c>
      <c r="B108" t="s">
        <v>410</v>
      </c>
      <c r="C108">
        <v>0</v>
      </c>
      <c r="D108">
        <v>0</v>
      </c>
    </row>
    <row r="109" spans="1:4">
      <c r="A109">
        <v>108</v>
      </c>
      <c r="B109" t="s">
        <v>419</v>
      </c>
      <c r="C109">
        <v>0</v>
      </c>
      <c r="D109">
        <v>0</v>
      </c>
    </row>
    <row r="110" spans="1:4">
      <c r="A110">
        <v>109</v>
      </c>
      <c r="B110" t="s">
        <v>420</v>
      </c>
      <c r="C110">
        <v>0</v>
      </c>
      <c r="D110">
        <v>0</v>
      </c>
    </row>
    <row r="111" spans="1:4">
      <c r="A111">
        <v>110</v>
      </c>
      <c r="B111" t="s">
        <v>423</v>
      </c>
      <c r="C111">
        <v>0</v>
      </c>
      <c r="D111">
        <v>0</v>
      </c>
    </row>
    <row r="112" spans="1:4">
      <c r="A112">
        <v>111</v>
      </c>
      <c r="B112" t="s">
        <v>424</v>
      </c>
      <c r="C112">
        <v>0</v>
      </c>
      <c r="D112">
        <v>0</v>
      </c>
    </row>
    <row r="113" spans="1:4">
      <c r="A113">
        <v>112</v>
      </c>
      <c r="B113" t="s">
        <v>427</v>
      </c>
      <c r="C113">
        <v>0</v>
      </c>
      <c r="D113">
        <v>0</v>
      </c>
    </row>
    <row r="114" spans="1:4">
      <c r="A114">
        <v>113</v>
      </c>
      <c r="B114" t="s">
        <v>436</v>
      </c>
      <c r="C114">
        <v>0</v>
      </c>
      <c r="D114">
        <v>0</v>
      </c>
    </row>
    <row r="115" spans="1:4">
      <c r="A115">
        <v>114</v>
      </c>
      <c r="B115" t="s">
        <v>440</v>
      </c>
      <c r="C115">
        <v>0</v>
      </c>
      <c r="D115">
        <v>0</v>
      </c>
    </row>
    <row r="116" spans="1:4">
      <c r="A116">
        <v>115</v>
      </c>
      <c r="B116" t="s">
        <v>442</v>
      </c>
      <c r="C116">
        <v>0</v>
      </c>
      <c r="D116">
        <v>0</v>
      </c>
    </row>
    <row r="117" spans="1:4">
      <c r="A117">
        <v>116</v>
      </c>
      <c r="B117" t="s">
        <v>446</v>
      </c>
      <c r="C117">
        <v>0</v>
      </c>
      <c r="D117">
        <v>0</v>
      </c>
    </row>
    <row r="118" spans="1:4">
      <c r="A118">
        <v>117</v>
      </c>
      <c r="B118" t="s">
        <v>450</v>
      </c>
      <c r="C118">
        <v>0</v>
      </c>
      <c r="D118">
        <v>0</v>
      </c>
    </row>
    <row r="119" spans="1:4">
      <c r="A119">
        <v>118</v>
      </c>
      <c r="B119" t="s">
        <v>453</v>
      </c>
      <c r="C119">
        <v>0</v>
      </c>
      <c r="D119">
        <v>0</v>
      </c>
    </row>
    <row r="120" spans="1:4">
      <c r="A120">
        <v>119</v>
      </c>
      <c r="B120" t="s">
        <v>455</v>
      </c>
      <c r="C120">
        <v>0</v>
      </c>
      <c r="D120">
        <v>0</v>
      </c>
    </row>
    <row r="121" spans="1:4">
      <c r="A121">
        <v>120</v>
      </c>
      <c r="B121" t="s">
        <v>456</v>
      </c>
      <c r="C121">
        <v>0</v>
      </c>
      <c r="D121">
        <v>0</v>
      </c>
    </row>
    <row r="122" spans="1:4">
      <c r="A122">
        <v>121</v>
      </c>
      <c r="B122" t="s">
        <v>459</v>
      </c>
      <c r="C122">
        <v>0</v>
      </c>
      <c r="D122">
        <v>0</v>
      </c>
    </row>
    <row r="123" spans="1:4">
      <c r="A123">
        <v>122</v>
      </c>
      <c r="B123" t="s">
        <v>466</v>
      </c>
      <c r="C123">
        <v>0</v>
      </c>
      <c r="D123">
        <v>0</v>
      </c>
    </row>
    <row r="124" spans="1:4">
      <c r="A124">
        <v>123</v>
      </c>
      <c r="B124" t="s">
        <v>469</v>
      </c>
      <c r="C124">
        <v>0</v>
      </c>
      <c r="D124">
        <v>0</v>
      </c>
    </row>
    <row r="125" spans="1:4">
      <c r="A125">
        <v>124</v>
      </c>
      <c r="B125" t="s">
        <v>474</v>
      </c>
      <c r="C125">
        <v>0</v>
      </c>
      <c r="D125">
        <v>0</v>
      </c>
    </row>
    <row r="126" spans="1:4">
      <c r="A126">
        <v>125</v>
      </c>
      <c r="B126" t="s">
        <v>489</v>
      </c>
      <c r="C126">
        <v>0</v>
      </c>
      <c r="D126">
        <v>0</v>
      </c>
    </row>
    <row r="127" spans="1:4">
      <c r="A127">
        <v>126</v>
      </c>
      <c r="B127" t="s">
        <v>587</v>
      </c>
      <c r="C127">
        <v>0</v>
      </c>
      <c r="D127">
        <v>0</v>
      </c>
    </row>
    <row r="128" spans="1:4">
      <c r="A128">
        <v>127</v>
      </c>
      <c r="B128" t="s">
        <v>534</v>
      </c>
      <c r="C128">
        <v>0</v>
      </c>
      <c r="D128">
        <v>0</v>
      </c>
    </row>
    <row r="129" spans="1:4">
      <c r="A129">
        <v>128</v>
      </c>
      <c r="B129" t="s">
        <v>578</v>
      </c>
      <c r="C129">
        <v>0</v>
      </c>
      <c r="D129">
        <v>0</v>
      </c>
    </row>
    <row r="130" spans="1:4">
      <c r="A130">
        <v>129</v>
      </c>
      <c r="B130" t="s">
        <v>475</v>
      </c>
      <c r="C130">
        <v>0</v>
      </c>
      <c r="D130">
        <v>0</v>
      </c>
    </row>
    <row r="131" spans="1:4">
      <c r="A131">
        <v>130</v>
      </c>
      <c r="B131" t="s">
        <v>477</v>
      </c>
      <c r="C131">
        <v>0</v>
      </c>
      <c r="D131">
        <v>0</v>
      </c>
    </row>
    <row r="132" spans="1:4">
      <c r="A132">
        <v>131</v>
      </c>
      <c r="B132" t="s">
        <v>478</v>
      </c>
      <c r="C132">
        <v>0</v>
      </c>
      <c r="D132">
        <v>0</v>
      </c>
    </row>
    <row r="133" spans="1:4">
      <c r="A133">
        <v>132</v>
      </c>
      <c r="B133" t="s">
        <v>486</v>
      </c>
      <c r="C133">
        <v>0</v>
      </c>
      <c r="D133">
        <v>0</v>
      </c>
    </row>
    <row r="134" spans="1:4">
      <c r="A134">
        <v>133</v>
      </c>
      <c r="B134" t="s">
        <v>502</v>
      </c>
      <c r="C134">
        <v>0</v>
      </c>
      <c r="D134">
        <v>0</v>
      </c>
    </row>
    <row r="135" spans="1:4">
      <c r="A135">
        <v>134</v>
      </c>
      <c r="B135" t="s">
        <v>503</v>
      </c>
      <c r="C135">
        <v>0</v>
      </c>
      <c r="D135">
        <v>0</v>
      </c>
    </row>
    <row r="136" spans="1:4">
      <c r="A136">
        <v>135</v>
      </c>
      <c r="B136" t="s">
        <v>508</v>
      </c>
      <c r="C136">
        <v>0</v>
      </c>
      <c r="D136">
        <v>0</v>
      </c>
    </row>
    <row r="137" spans="1:4">
      <c r="A137">
        <v>136</v>
      </c>
      <c r="B137" t="s">
        <v>513</v>
      </c>
      <c r="C137">
        <v>0</v>
      </c>
      <c r="D137">
        <v>0</v>
      </c>
    </row>
    <row r="138" spans="1:4">
      <c r="A138">
        <v>137</v>
      </c>
      <c r="B138" t="s">
        <v>517</v>
      </c>
      <c r="C138">
        <v>0</v>
      </c>
      <c r="D138">
        <v>0</v>
      </c>
    </row>
    <row r="139" spans="1:4">
      <c r="A139">
        <v>138</v>
      </c>
      <c r="B139" t="s">
        <v>518</v>
      </c>
      <c r="C139">
        <v>0</v>
      </c>
      <c r="D139">
        <v>0</v>
      </c>
    </row>
    <row r="140" spans="1:4">
      <c r="A140">
        <v>139</v>
      </c>
      <c r="B140" t="s">
        <v>527</v>
      </c>
      <c r="C140">
        <v>0</v>
      </c>
      <c r="D140">
        <v>0</v>
      </c>
    </row>
    <row r="141" spans="1:4">
      <c r="A141">
        <v>140</v>
      </c>
      <c r="B141" t="s">
        <v>533</v>
      </c>
      <c r="C141">
        <v>0</v>
      </c>
      <c r="D141">
        <v>0</v>
      </c>
    </row>
    <row r="142" spans="1:4">
      <c r="A142">
        <v>141</v>
      </c>
      <c r="B142" t="s">
        <v>535</v>
      </c>
      <c r="C142">
        <v>0</v>
      </c>
      <c r="D142">
        <v>0</v>
      </c>
    </row>
    <row r="143" spans="1:4">
      <c r="A143">
        <v>142</v>
      </c>
      <c r="B143" t="s">
        <v>538</v>
      </c>
      <c r="C143">
        <v>0</v>
      </c>
      <c r="D143">
        <v>0</v>
      </c>
    </row>
    <row r="144" spans="1:4">
      <c r="A144">
        <v>143</v>
      </c>
      <c r="B144" t="s">
        <v>541</v>
      </c>
      <c r="C144">
        <v>0</v>
      </c>
      <c r="D144">
        <v>0</v>
      </c>
    </row>
    <row r="145" spans="1:4">
      <c r="A145">
        <v>144</v>
      </c>
      <c r="B145" t="s">
        <v>547</v>
      </c>
      <c r="C145">
        <v>0</v>
      </c>
      <c r="D145">
        <v>0</v>
      </c>
    </row>
    <row r="146" spans="1:4">
      <c r="A146">
        <v>145</v>
      </c>
      <c r="B146" t="s">
        <v>548</v>
      </c>
      <c r="C146">
        <v>0</v>
      </c>
      <c r="D146">
        <v>0</v>
      </c>
    </row>
    <row r="147" spans="1:4">
      <c r="A147">
        <v>146</v>
      </c>
      <c r="B147" t="s">
        <v>551</v>
      </c>
      <c r="C147">
        <v>0</v>
      </c>
      <c r="D147">
        <v>0</v>
      </c>
    </row>
    <row r="148" spans="1:4">
      <c r="A148">
        <v>147</v>
      </c>
      <c r="B148" t="s">
        <v>554</v>
      </c>
      <c r="C148">
        <v>0</v>
      </c>
      <c r="D148">
        <v>0</v>
      </c>
    </row>
    <row r="149" spans="1:4">
      <c r="A149">
        <v>148</v>
      </c>
      <c r="B149" t="s">
        <v>588</v>
      </c>
      <c r="C149">
        <v>0</v>
      </c>
      <c r="D149">
        <v>0</v>
      </c>
    </row>
  </sheetData>
  <autoFilter ref="B1:D1" xr:uid="{15C1D939-4EAE-4A07-9C83-4B1A4470340C}">
    <sortState ref="B2:D146">
      <sortCondition ref="C1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Diagramme</vt:lpstr>
      </vt:variant>
      <vt:variant>
        <vt:i4>2</vt:i4>
      </vt:variant>
    </vt:vector>
  </HeadingPairs>
  <TitlesOfParts>
    <vt:vector size="12" baseType="lpstr">
      <vt:lpstr>Read_Me</vt:lpstr>
      <vt:lpstr>EEZ_carbon_flux_by_territory_bo</vt:lpstr>
      <vt:lpstr>EEZ_Carbon_Flux_Sovereign</vt:lpstr>
      <vt:lpstr>BlueCarbon_Bertram</vt:lpstr>
      <vt:lpstr>ISO3</vt:lpstr>
      <vt:lpstr>EEZ_Area</vt:lpstr>
      <vt:lpstr>EU29</vt:lpstr>
      <vt:lpstr>Top10s</vt:lpstr>
      <vt:lpstr>Economic_Sink</vt:lpstr>
      <vt:lpstr>Economic_Sink_Summary</vt:lpstr>
      <vt:lpstr>Top10s Grafik</vt:lpstr>
      <vt:lpstr>Top10s_AttributedSink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Rickels, Wilfried</dc:creator>
  <cp:lastModifiedBy>Rickels, Wilfried</cp:lastModifiedBy>
  <cp:lastPrinted>2023-02-28T21:30:01Z</cp:lastPrinted>
  <dcterms:created xsi:type="dcterms:W3CDTF">2023-01-07T13:51:53Z</dcterms:created>
  <dcterms:modified xsi:type="dcterms:W3CDTF">2023-08-03T20:28:45Z</dcterms:modified>
</cp:coreProperties>
</file>