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lharris92/Library/Mobile Documents/com~apple~CloudDocs/Documents/Harvard Postdoc/M. barkeri low pressure/PNAS Submission/Revision2/Revision 3/Final PDF Submission/Post-Review_Revision1/sent to andrew/"/>
    </mc:Choice>
  </mc:AlternateContent>
  <xr:revisionPtr revIDLastSave="0" documentId="13_ncr:1_{18E98DBD-1556-C44B-A340-3831C898C551}" xr6:coauthVersionLast="47" xr6:coauthVersionMax="47" xr10:uidLastSave="{00000000-0000-0000-0000-000000000000}"/>
  <bookViews>
    <workbookView xWindow="0" yWindow="760" windowWidth="30240" windowHeight="173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4" i="1" l="1"/>
  <c r="D14" i="1"/>
  <c r="AE21" i="1"/>
  <c r="AA21" i="1"/>
  <c r="R21" i="1"/>
  <c r="D20" i="1"/>
  <c r="D21" i="1" s="1"/>
  <c r="E20" i="1"/>
  <c r="E21" i="1" s="1"/>
  <c r="F20" i="1"/>
  <c r="F21" i="1" s="1"/>
  <c r="G20" i="1"/>
  <c r="G21" i="1" s="1"/>
  <c r="H20" i="1"/>
  <c r="H21" i="1" s="1"/>
  <c r="I20" i="1"/>
  <c r="I21" i="1" s="1"/>
  <c r="J20" i="1"/>
  <c r="J21" i="1" s="1"/>
  <c r="K20" i="1"/>
  <c r="K21" i="1" s="1"/>
  <c r="L20" i="1"/>
  <c r="L21" i="1" s="1"/>
  <c r="M20" i="1"/>
  <c r="M21" i="1" s="1"/>
  <c r="N20" i="1"/>
  <c r="N21" i="1" s="1"/>
  <c r="O20" i="1"/>
  <c r="O21" i="1" s="1"/>
  <c r="P20" i="1"/>
  <c r="P21" i="1" s="1"/>
  <c r="Q20" i="1"/>
  <c r="Q21" i="1" s="1"/>
  <c r="R20" i="1"/>
  <c r="S20" i="1"/>
  <c r="S21" i="1" s="1"/>
  <c r="T20" i="1"/>
  <c r="T21" i="1" s="1"/>
  <c r="U20" i="1"/>
  <c r="U21" i="1" s="1"/>
  <c r="V20" i="1"/>
  <c r="V21" i="1" s="1"/>
  <c r="W20" i="1"/>
  <c r="W21" i="1" s="1"/>
  <c r="X20" i="1"/>
  <c r="X21" i="1" s="1"/>
  <c r="Y20" i="1"/>
  <c r="Y21" i="1" s="1"/>
  <c r="Z20" i="1"/>
  <c r="Z21" i="1" s="1"/>
  <c r="AA20" i="1"/>
  <c r="AB20" i="1"/>
  <c r="AB21" i="1" s="1"/>
  <c r="AC20" i="1"/>
  <c r="AC21" i="1" s="1"/>
  <c r="AD20" i="1"/>
  <c r="AD21" i="1" s="1"/>
  <c r="AF20" i="1"/>
  <c r="AF21" i="1" s="1"/>
  <c r="AG20" i="1"/>
  <c r="AG21" i="1" s="1"/>
  <c r="I10" i="1"/>
  <c r="U10" i="1"/>
  <c r="T10" i="1"/>
  <c r="S10" i="1"/>
  <c r="R10" i="1"/>
  <c r="Q10" i="1"/>
  <c r="P10" i="1"/>
  <c r="P14" i="1" s="1"/>
  <c r="J10" i="1"/>
  <c r="J14" i="1" s="1"/>
  <c r="K10" i="1"/>
  <c r="L10" i="1"/>
  <c r="M10" i="1"/>
  <c r="N10" i="1"/>
  <c r="O10" i="1"/>
  <c r="AG10" i="1"/>
  <c r="AF10" i="1"/>
  <c r="AE10" i="1"/>
  <c r="AD14" i="1" s="1"/>
  <c r="AC10" i="1"/>
  <c r="AB10" i="1"/>
  <c r="AA10" i="1"/>
  <c r="Z14" i="1" s="1"/>
  <c r="Z10" i="1"/>
  <c r="Y10" i="1"/>
  <c r="X10" i="1"/>
  <c r="W10" i="1"/>
  <c r="D10" i="1"/>
  <c r="E10" i="1"/>
  <c r="F10" i="1"/>
  <c r="G10" i="1"/>
  <c r="H10" i="1"/>
</calcChain>
</file>

<file path=xl/sharedStrings.xml><?xml version="1.0" encoding="utf-8"?>
<sst xmlns="http://schemas.openxmlformats.org/spreadsheetml/2006/main" count="200" uniqueCount="158">
  <si>
    <t>MarsGas_0C_12mbar_Rep1</t>
  </si>
  <si>
    <t>MarsGas_0C_12mbar_Rep2</t>
  </si>
  <si>
    <t>MarsGas_0C_12mbar_Rep3</t>
  </si>
  <si>
    <t>MarsGas_0C_12mbar_Rep4</t>
  </si>
  <si>
    <t>MarsGas_30C_1.5bar_Rep1</t>
  </si>
  <si>
    <t>MarsGas_30C_1.5bar_Rep2</t>
  </si>
  <si>
    <t>MarsGas_30C_1.5bar_Rep3</t>
  </si>
  <si>
    <t>MarsGas_30C_1.5bar_Rep4</t>
  </si>
  <si>
    <t>MarsGas_0C_1.5bar_Rep1</t>
  </si>
  <si>
    <t>MarsGas_0C_1.5bar_Rep2</t>
  </si>
  <si>
    <t>MarsGas_0C_1.5bar_Rep3</t>
  </si>
  <si>
    <t>MarsGas_0C_1.5bar_Rep4</t>
  </si>
  <si>
    <t>H2CO2Gas_0C_12mbar_Rep1</t>
  </si>
  <si>
    <t>H2CO2Gas_0C_12mbar_Rep2</t>
  </si>
  <si>
    <t>H2CO2Gas_0C_12mbar_Rep3</t>
  </si>
  <si>
    <t>H2CO2Gas_0C_12mbar_Rep4</t>
  </si>
  <si>
    <t>H2CO2Gas_0C_12mbar_Rep5</t>
  </si>
  <si>
    <t>H2CO2Gas_0C_12mbar_Rep6</t>
  </si>
  <si>
    <t>H2CO2Gas_30C_1.5bar_Rep1</t>
  </si>
  <si>
    <t>H2CO2Gas_30C_1.5bar_Rep2</t>
  </si>
  <si>
    <t>H2CO2Gas_30C_1.5bar_Rep3</t>
  </si>
  <si>
    <t>H2CO2Gas_30C_1.5bar_Rep4</t>
  </si>
  <si>
    <t>H2CO2Gas_30C_1.5bar_Rep5</t>
  </si>
  <si>
    <t>H2CO2Gas_30C_1.5bar_Rep6</t>
  </si>
  <si>
    <t>H2CO2Gas_0C_1.5bar_Rep1</t>
  </si>
  <si>
    <t>H2CO2Gas_0C_1.5bar_Rep2</t>
  </si>
  <si>
    <t>H2CO2Gas_0C_1.5bar_Rep3</t>
  </si>
  <si>
    <t>H2CO2Gas_0C_1.5bar_Rep4</t>
  </si>
  <si>
    <t>H2CO2Gas_0C_1.5bar_Rep5</t>
  </si>
  <si>
    <t>H2CO2Gas_0C_1.5bar_Rep6</t>
  </si>
  <si>
    <t xml:space="preserve">MAC_12mbar – Mars Analog Chamber, 7-12 mbar, 0˚C incubation; "0˚C_1.5atm" – 0˚C incubation in a Balch tube overpressurized to  1.5 atm; </t>
  </si>
  <si>
    <t xml:space="preserve">30˚C_1.5atm – 30˚C incubation in a Balch tube overpressurized to 1.5 atm.  </t>
  </si>
  <si>
    <t>fmdA</t>
  </si>
  <si>
    <t>fwdB</t>
  </si>
  <si>
    <t>fmdB</t>
  </si>
  <si>
    <t>Assigned position in pathway</t>
  </si>
  <si>
    <t>GenBank Protein Name</t>
  </si>
  <si>
    <t>Abbreviation</t>
  </si>
  <si>
    <t>1a</t>
  </si>
  <si>
    <t>Formylmethanofuran dehydrogenase subunit A</t>
  </si>
  <si>
    <t>1b</t>
  </si>
  <si>
    <t>Formylmethanofuran dehydrogenase (tungsten) subunit B</t>
  </si>
  <si>
    <t>1b-Mo</t>
  </si>
  <si>
    <t>Formylmethanofuran dehydrogenase (molybdenum) subunit B</t>
  </si>
  <si>
    <t>1c</t>
  </si>
  <si>
    <t>Formylmethanofuran dehydrogenase (tungsten) subunit C</t>
  </si>
  <si>
    <t>fwdC</t>
  </si>
  <si>
    <t>1c-Mo</t>
  </si>
  <si>
    <t>Formylmethanofuran dehydrogenase (molybdenum) subunit C</t>
  </si>
  <si>
    <t>fmdC</t>
  </si>
  <si>
    <t>1d-Mo</t>
  </si>
  <si>
    <t>Formylmethanofuran dehydrogenase (molybdenum) subunit D</t>
  </si>
  <si>
    <t>fmdD</t>
  </si>
  <si>
    <t>1d-W</t>
  </si>
  <si>
    <t>Formylmethanofuran dehydrogenase (tungsten) subunit D</t>
  </si>
  <si>
    <t>fwdD</t>
  </si>
  <si>
    <t>1e-Mo</t>
  </si>
  <si>
    <t>FmdE, Molybdenum formylmethanofuran dehydrogenase operon</t>
  </si>
  <si>
    <t>fmdE</t>
  </si>
  <si>
    <t>1f</t>
  </si>
  <si>
    <t>mvhB</t>
  </si>
  <si>
    <t>fwdG</t>
  </si>
  <si>
    <t>Formylmethanofuran--tetrahydromethanopterin N-formyltransferase</t>
  </si>
  <si>
    <t>ftr</t>
  </si>
  <si>
    <t>N(5),N(10)-methenyltetrahydromethanopterin cyclohydrolase</t>
  </si>
  <si>
    <t>mch</t>
  </si>
  <si>
    <t>F420-dependent methylenetetrahydromethanopterin dehydrogenase</t>
  </si>
  <si>
    <t>mtd</t>
  </si>
  <si>
    <t>5,10-methylenetetrahydromethanopterin reductase</t>
  </si>
  <si>
    <t>mer</t>
  </si>
  <si>
    <t>7a</t>
  </si>
  <si>
    <t>N5-methyltetrahydromethanopterin:coenzyme M methyltransferase subunit A</t>
  </si>
  <si>
    <t>mtrA</t>
  </si>
  <si>
    <t>7b</t>
  </si>
  <si>
    <t>N5-methyltetrahydromethanopterin:coenzyme M methyltransferase subunit B</t>
  </si>
  <si>
    <t>mtrB</t>
  </si>
  <si>
    <t>7c</t>
  </si>
  <si>
    <t>N5-methyltetrahydromethanopterin:coenzyme M methyltransferase subunit C</t>
  </si>
  <si>
    <t>mtrC</t>
  </si>
  <si>
    <t>7d</t>
  </si>
  <si>
    <t>N5-methyltetrahydromethanopterin:coenzyme M methyltransferase subunit D</t>
  </si>
  <si>
    <t>mtrD</t>
  </si>
  <si>
    <t>7e</t>
  </si>
  <si>
    <t>N5-methyltetrahydromethanopterin:coenzyme M methyltransferase subunit E</t>
  </si>
  <si>
    <t>mtrE</t>
  </si>
  <si>
    <t>7f</t>
  </si>
  <si>
    <t>N5-methyltetrahydromethanopterin:coenzyme M methyltransferase subunit F</t>
  </si>
  <si>
    <t>mtrF</t>
  </si>
  <si>
    <t>7g</t>
  </si>
  <si>
    <t>N5-methyltetrahydromethanopterin:coenzyme M methyltransferase subunit G</t>
  </si>
  <si>
    <t>mtrG</t>
  </si>
  <si>
    <t>7h</t>
  </si>
  <si>
    <t>N5-methyltetrahydromethanopterin:coenzyme M methyltransferase subunit H</t>
  </si>
  <si>
    <t>mtrH</t>
  </si>
  <si>
    <t>8a</t>
  </si>
  <si>
    <t>Methyl coenzyme M reductase alpha subunit</t>
  </si>
  <si>
    <t>mcrA</t>
  </si>
  <si>
    <t>8b</t>
  </si>
  <si>
    <t>Methyl coenzyme M reductase beta subunit</t>
  </si>
  <si>
    <t>mcrB</t>
  </si>
  <si>
    <t>8c</t>
  </si>
  <si>
    <t>Methyl coenzyme M reductase operon protein C</t>
  </si>
  <si>
    <t>mcrC</t>
  </si>
  <si>
    <t>8d</t>
  </si>
  <si>
    <t>Methyl coenzyme M reductase operon protein D</t>
  </si>
  <si>
    <t>mcrD</t>
  </si>
  <si>
    <t>8e</t>
  </si>
  <si>
    <t>Methyl coenzyme M reductase gamma subunit</t>
  </si>
  <si>
    <t>mcrG</t>
  </si>
  <si>
    <t>8f-putative</t>
  </si>
  <si>
    <t>Methyl coenzyme M reductase system component A2</t>
  </si>
  <si>
    <t>atw</t>
  </si>
  <si>
    <t>9a</t>
  </si>
  <si>
    <t>CoB--CoM heterodisulfide reductase 2 iron-sulfur subunit D</t>
  </si>
  <si>
    <t>hdrD</t>
  </si>
  <si>
    <t>9b</t>
  </si>
  <si>
    <t>CoB--CoM heterodisulfide reductase 2 subunit E</t>
  </si>
  <si>
    <t>hdrE</t>
  </si>
  <si>
    <t>10a</t>
  </si>
  <si>
    <t>CoB--CoM heterodisulfide reductase subunit A</t>
  </si>
  <si>
    <t>hdrA1A2</t>
  </si>
  <si>
    <t>10b</t>
  </si>
  <si>
    <t>CoB--CoM heterodisulfide reductase subunit B</t>
  </si>
  <si>
    <t>hdrB1B2</t>
  </si>
  <si>
    <t>10c</t>
  </si>
  <si>
    <t>CoB--CoM heterodisulfide reductase subunit C</t>
  </si>
  <si>
    <t>hdrC1C2</t>
  </si>
  <si>
    <t>MAC_12mbar</t>
  </si>
  <si>
    <t>0˚C 1.5 atm</t>
  </si>
  <si>
    <t>30˚C 1.5 atm</t>
  </si>
  <si>
    <t>80:20 H2:CO2</t>
  </si>
  <si>
    <t>Sequencing Blanks</t>
  </si>
  <si>
    <t>RNA Extraction Blank 1</t>
  </si>
  <si>
    <t>RNA Extraction Blank 2</t>
  </si>
  <si>
    <t>RNA concentration (ng/µL)</t>
  </si>
  <si>
    <t>recovered cDNA concentration (ng/µL)</t>
  </si>
  <si>
    <t xml:space="preserve">cDNA sequenced (ng) </t>
  </si>
  <si>
    <t>Polyferredoxin protein MvhB (4Fe-4S Ferredoxin)</t>
  </si>
  <si>
    <t>Tungsten-containing formylmethanofuran dehydrogenase 2 subunit G (4Fe-4S Ferredoxin)</t>
  </si>
  <si>
    <t>N/A</t>
  </si>
  <si>
    <t>bdl</t>
  </si>
  <si>
    <t>library size (num. paired-end reads)</t>
  </si>
  <si>
    <t>% ≥ Q30 bases</t>
  </si>
  <si>
    <t>Mean Phred Quality Score</t>
  </si>
  <si>
    <t>mL in serum vials</t>
  </si>
  <si>
    <t>mL in MAC unit</t>
  </si>
  <si>
    <t xml:space="preserve">Abbreviations: "Mars mix" – Simulated Martian atmosphere gas mix (92.4% CO2, 2.9% H2, 2.59% N2, 1.94% Ar, 0.16% O2, 0.03% H2O; "H2:CO2" – 80% H2, 20% CO2 atmosphere; </t>
  </si>
  <si>
    <t>cDNA average fragment size (bp)</t>
  </si>
  <si>
    <t>average library fragment size (bp)</t>
  </si>
  <si>
    <t>Mars gas mix</t>
  </si>
  <si>
    <t>-</t>
  </si>
  <si>
    <t>Estimated Cells/mL at Experiment End (based on RNA conc.)</t>
  </si>
  <si>
    <t>Estimated Total Cell Counts at Experiment End (based on RNA conc.)</t>
  </si>
  <si>
    <t>Total Direct Cells Counts at Experiment Start (AO Stain)</t>
  </si>
  <si>
    <t>% mapped CDS reads</t>
  </si>
  <si>
    <r>
      <t>M. barkeri (ncbi)</t>
    </r>
    <r>
      <rPr>
        <b/>
        <sz val="11"/>
        <color theme="1"/>
        <rFont val="Calibri"/>
        <family val="2"/>
        <scheme val="minor"/>
      </rPr>
      <t xml:space="preserve"> CDS mapped reads</t>
    </r>
  </si>
  <si>
    <t>P-value, difference between cell counts @ T = end vs. T = 0</t>
  </si>
  <si>
    <r>
      <t>Table S3.</t>
    </r>
    <r>
      <rPr>
        <sz val="12"/>
        <color theme="1"/>
        <rFont val="Times New Roman"/>
        <family val="1"/>
      </rPr>
      <t xml:space="preserve"> Cell counts, RNA concentration, cDNA concentration, and cDNA quantity/library sequenced. Quality-filtered, raw transcript counts mapped to the coding sequences (CDS) of </t>
    </r>
    <r>
      <rPr>
        <i/>
        <sz val="12"/>
        <color theme="1"/>
        <rFont val="Times New Roman"/>
        <family val="1"/>
      </rPr>
      <t>M. barkeri and</t>
    </r>
    <r>
      <rPr>
        <sz val="12"/>
        <color theme="1"/>
        <rFont val="Times New Roman"/>
        <family val="1"/>
      </rPr>
      <t xml:space="preserve"> genes in the hydrogenotrophic pathway of methanogenesis in </t>
    </r>
    <r>
      <rPr>
        <i/>
        <sz val="12"/>
        <color theme="1"/>
        <rFont val="Times New Roman"/>
        <family val="1"/>
      </rPr>
      <t xml:space="preserve">M. barkeri </t>
    </r>
    <r>
      <rPr>
        <sz val="12"/>
        <color theme="1"/>
        <rFont val="Times New Roman"/>
        <family val="1"/>
      </rPr>
      <t>MS as identified by KEGG module mby_M00567 (Ogata et al., 1999). #VALUE! = No quantifiable RNA was recovered from 0C/7-12mbar/Mars gas mix Rep 1 and 30C/1500mbar/Mars gas mix Rep 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</si>
</sst>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0.000%"/>
    <numFmt numFmtId="166" formatCode="0.0000%"/>
    <numFmt numFmtId="167" formatCode="0.0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7" tint="0.59999389629810485"/>
      <name val="Calibri (Body)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/>
        <bgColor indexed="64"/>
      </patternFill>
    </fill>
  </fills>
  <borders count="1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86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0" fillId="0" borderId="0" xfId="0" applyAlignment="1">
      <alignment horizontal="right"/>
    </xf>
    <xf numFmtId="0" fontId="3" fillId="0" borderId="3" xfId="0" applyFont="1" applyBorder="1" applyAlignment="1">
      <alignment horizontal="center"/>
    </xf>
    <xf numFmtId="0" fontId="0" fillId="0" borderId="5" xfId="0" applyBorder="1"/>
    <xf numFmtId="0" fontId="0" fillId="0" borderId="4" xfId="0" applyBorder="1"/>
    <xf numFmtId="0" fontId="3" fillId="0" borderId="3" xfId="0" applyFont="1" applyBorder="1"/>
    <xf numFmtId="0" fontId="4" fillId="4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64" fontId="0" fillId="0" borderId="5" xfId="1" applyNumberFormat="1" applyFont="1" applyBorder="1"/>
    <xf numFmtId="164" fontId="0" fillId="0" borderId="0" xfId="1" applyNumberFormat="1" applyFont="1" applyBorder="1"/>
    <xf numFmtId="164" fontId="0" fillId="0" borderId="4" xfId="1" applyNumberFormat="1" applyFont="1" applyBorder="1"/>
    <xf numFmtId="164" fontId="0" fillId="0" borderId="0" xfId="1" applyNumberFormat="1" applyFont="1"/>
    <xf numFmtId="164" fontId="0" fillId="0" borderId="5" xfId="1" applyNumberFormat="1" applyFont="1" applyBorder="1" applyAlignment="1">
      <alignment vertical="center"/>
    </xf>
    <xf numFmtId="164" fontId="0" fillId="0" borderId="4" xfId="1" applyNumberFormat="1" applyFont="1" applyBorder="1" applyAlignment="1">
      <alignment vertical="center"/>
    </xf>
    <xf numFmtId="2" fontId="0" fillId="0" borderId="5" xfId="1" applyNumberFormat="1" applyFont="1" applyBorder="1"/>
    <xf numFmtId="2" fontId="0" fillId="0" borderId="0" xfId="1" applyNumberFormat="1" applyFont="1" applyBorder="1"/>
    <xf numFmtId="2" fontId="0" fillId="0" borderId="4" xfId="1" applyNumberFormat="1" applyFont="1" applyBorder="1"/>
    <xf numFmtId="2" fontId="0" fillId="0" borderId="0" xfId="1" applyNumberFormat="1" applyFont="1"/>
    <xf numFmtId="2" fontId="0" fillId="0" borderId="5" xfId="1" applyNumberFormat="1" applyFont="1" applyBorder="1" applyAlignment="1">
      <alignment vertical="center"/>
    </xf>
    <xf numFmtId="2" fontId="0" fillId="0" borderId="4" xfId="1" applyNumberFormat="1" applyFont="1" applyBorder="1" applyAlignment="1">
      <alignment vertical="center"/>
    </xf>
    <xf numFmtId="0" fontId="3" fillId="0" borderId="4" xfId="0" applyFont="1" applyBorder="1" applyAlignment="1">
      <alignment horizontal="right"/>
    </xf>
    <xf numFmtId="0" fontId="8" fillId="0" borderId="0" xfId="0" applyFont="1" applyAlignment="1">
      <alignment horizontal="left"/>
    </xf>
    <xf numFmtId="0" fontId="3" fillId="0" borderId="10" xfId="0" applyFont="1" applyBorder="1" applyAlignment="1">
      <alignment horizontal="center"/>
    </xf>
    <xf numFmtId="43" fontId="0" fillId="0" borderId="0" xfId="1" applyFont="1" applyBorder="1"/>
    <xf numFmtId="43" fontId="0" fillId="0" borderId="4" xfId="1" applyFont="1" applyBorder="1"/>
    <xf numFmtId="164" fontId="3" fillId="0" borderId="0" xfId="1" applyNumberFormat="1" applyFont="1" applyAlignment="1">
      <alignment horizontal="right"/>
    </xf>
    <xf numFmtId="11" fontId="3" fillId="0" borderId="0" xfId="0" applyNumberFormat="1" applyFont="1" applyAlignment="1">
      <alignment horizontal="center"/>
    </xf>
    <xf numFmtId="164" fontId="0" fillId="0" borderId="6" xfId="1" applyNumberFormat="1" applyFont="1" applyBorder="1"/>
    <xf numFmtId="164" fontId="0" fillId="0" borderId="2" xfId="1" applyNumberFormat="1" applyFont="1" applyBorder="1"/>
    <xf numFmtId="164" fontId="0" fillId="0" borderId="7" xfId="1" applyNumberFormat="1" applyFont="1" applyBorder="1"/>
    <xf numFmtId="43" fontId="0" fillId="0" borderId="5" xfId="1" applyFont="1" applyBorder="1"/>
    <xf numFmtId="10" fontId="0" fillId="0" borderId="0" xfId="0" applyNumberFormat="1"/>
    <xf numFmtId="165" fontId="0" fillId="0" borderId="0" xfId="0" applyNumberFormat="1"/>
    <xf numFmtId="2" fontId="0" fillId="0" borderId="0" xfId="0" applyNumberFormat="1"/>
    <xf numFmtId="0" fontId="0" fillId="0" borderId="0" xfId="0" applyAlignment="1">
      <alignment horizontal="left"/>
    </xf>
    <xf numFmtId="11" fontId="0" fillId="0" borderId="5" xfId="0" applyNumberFormat="1" applyBorder="1" applyAlignment="1">
      <alignment horizontal="center"/>
    </xf>
    <xf numFmtId="11" fontId="0" fillId="0" borderId="0" xfId="0" applyNumberFormat="1" applyAlignment="1">
      <alignment horizontal="center"/>
    </xf>
    <xf numFmtId="11" fontId="0" fillId="0" borderId="4" xfId="0" applyNumberFormat="1" applyBorder="1" applyAlignment="1">
      <alignment horizontal="center"/>
    </xf>
    <xf numFmtId="11" fontId="0" fillId="0" borderId="1" xfId="0" applyNumberFormat="1" applyBorder="1" applyAlignment="1">
      <alignment horizontal="center"/>
    </xf>
    <xf numFmtId="11" fontId="0" fillId="0" borderId="0" xfId="0" applyNumberFormat="1" applyAlignment="1">
      <alignment horizontal="right"/>
    </xf>
    <xf numFmtId="164" fontId="0" fillId="0" borderId="0" xfId="0" applyNumberFormat="1"/>
    <xf numFmtId="164" fontId="0" fillId="0" borderId="4" xfId="0" applyNumberFormat="1" applyBorder="1"/>
    <xf numFmtId="10" fontId="0" fillId="0" borderId="5" xfId="1" applyNumberFormat="1" applyFont="1" applyBorder="1"/>
    <xf numFmtId="10" fontId="0" fillId="0" borderId="0" xfId="1" applyNumberFormat="1" applyFont="1" applyBorder="1"/>
    <xf numFmtId="10" fontId="0" fillId="0" borderId="4" xfId="1" applyNumberFormat="1" applyFont="1" applyBorder="1"/>
    <xf numFmtId="10" fontId="0" fillId="0" borderId="0" xfId="1" applyNumberFormat="1" applyFont="1"/>
    <xf numFmtId="165" fontId="0" fillId="0" borderId="4" xfId="0" applyNumberFormat="1" applyBorder="1"/>
    <xf numFmtId="165" fontId="0" fillId="0" borderId="0" xfId="1" applyNumberFormat="1" applyFont="1"/>
    <xf numFmtId="166" fontId="0" fillId="0" borderId="4" xfId="0" applyNumberFormat="1" applyBorder="1"/>
    <xf numFmtId="0" fontId="2" fillId="3" borderId="0" xfId="0" applyFont="1" applyFill="1" applyAlignment="1">
      <alignment horizontal="center" vertical="center"/>
    </xf>
    <xf numFmtId="0" fontId="2" fillId="0" borderId="0" xfId="0" applyFont="1"/>
    <xf numFmtId="0" fontId="9" fillId="0" borderId="0" xfId="0" applyFont="1" applyAlignment="1">
      <alignment horizontal="left"/>
    </xf>
    <xf numFmtId="2" fontId="0" fillId="0" borderId="5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67" fontId="0" fillId="0" borderId="5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167" fontId="0" fillId="0" borderId="4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11" fontId="0" fillId="0" borderId="4" xfId="0" applyNumberFormat="1" applyBorder="1" applyAlignment="1">
      <alignment horizontal="center" vertical="center"/>
    </xf>
    <xf numFmtId="0" fontId="7" fillId="7" borderId="3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4" fillId="5" borderId="10" xfId="0" applyFont="1" applyFill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6" borderId="8" xfId="0" applyFont="1" applyFill="1" applyBorder="1" applyAlignment="1">
      <alignment horizontal="center"/>
    </xf>
    <xf numFmtId="0" fontId="4" fillId="6" borderId="9" xfId="0" applyFont="1" applyFill="1" applyBorder="1" applyAlignment="1">
      <alignment horizontal="center"/>
    </xf>
    <xf numFmtId="0" fontId="4" fillId="6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61"/>
  <sheetViews>
    <sheetView tabSelected="1" topLeftCell="A27" zoomScale="111" zoomScaleNormal="90" workbookViewId="0">
      <selection activeCell="B56" sqref="B56:C61"/>
    </sheetView>
  </sheetViews>
  <sheetFormatPr baseColWidth="10" defaultColWidth="8.83203125" defaultRowHeight="15" x14ac:dyDescent="0.2"/>
  <cols>
    <col min="1" max="1" width="70.1640625" bestFit="1" customWidth="1"/>
    <col min="2" max="2" width="67" customWidth="1"/>
    <col min="3" max="3" width="54.6640625" customWidth="1"/>
    <col min="4" max="9" width="24" bestFit="1" customWidth="1"/>
    <col min="10" max="15" width="24" customWidth="1"/>
    <col min="16" max="21" width="24" bestFit="1" customWidth="1"/>
    <col min="22" max="25" width="22.5" bestFit="1" customWidth="1"/>
    <col min="26" max="29" width="22.5" customWidth="1"/>
    <col min="30" max="33" width="22.5" bestFit="1" customWidth="1"/>
    <col min="35" max="35" width="18.5" bestFit="1" customWidth="1"/>
    <col min="36" max="36" width="18.6640625" bestFit="1" customWidth="1"/>
  </cols>
  <sheetData>
    <row r="1" spans="1:36" ht="16" x14ac:dyDescent="0.2">
      <c r="A1" s="56" t="s">
        <v>157</v>
      </c>
    </row>
    <row r="2" spans="1:36" ht="16" x14ac:dyDescent="0.2">
      <c r="A2" s="26" t="s">
        <v>146</v>
      </c>
      <c r="D2" s="36"/>
      <c r="J2" s="36"/>
      <c r="P2" s="36"/>
      <c r="V2" s="37"/>
      <c r="W2" s="36"/>
      <c r="Z2" s="37"/>
      <c r="AD2" s="37"/>
    </row>
    <row r="3" spans="1:36" ht="17" thickBot="1" x14ac:dyDescent="0.25">
      <c r="A3" s="26" t="s">
        <v>30</v>
      </c>
      <c r="D3" s="38"/>
      <c r="J3" s="36"/>
      <c r="P3" s="36"/>
      <c r="V3" s="36"/>
      <c r="W3" s="36"/>
      <c r="Z3" s="36"/>
      <c r="AD3" s="36"/>
      <c r="AE3" s="1"/>
      <c r="AF3" s="1"/>
      <c r="AG3" s="1"/>
    </row>
    <row r="4" spans="1:36" ht="17" thickBot="1" x14ac:dyDescent="0.25">
      <c r="A4" s="26" t="s">
        <v>31</v>
      </c>
      <c r="D4" s="67" t="s">
        <v>130</v>
      </c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9"/>
      <c r="V4" s="81" t="s">
        <v>149</v>
      </c>
      <c r="W4" s="82"/>
      <c r="X4" s="82"/>
      <c r="Y4" s="82"/>
      <c r="Z4" s="82"/>
      <c r="AA4" s="82"/>
      <c r="AB4" s="82"/>
      <c r="AC4" s="82"/>
      <c r="AD4" s="82"/>
      <c r="AE4" s="82"/>
      <c r="AF4" s="82"/>
      <c r="AG4" s="83"/>
      <c r="AI4" s="66" t="s">
        <v>131</v>
      </c>
      <c r="AJ4" s="66"/>
    </row>
    <row r="5" spans="1:36" ht="17" thickBot="1" x14ac:dyDescent="0.25">
      <c r="D5" s="70" t="s">
        <v>127</v>
      </c>
      <c r="E5" s="71"/>
      <c r="F5" s="71"/>
      <c r="G5" s="71"/>
      <c r="H5" s="71"/>
      <c r="I5" s="72"/>
      <c r="J5" s="73" t="s">
        <v>128</v>
      </c>
      <c r="K5" s="74"/>
      <c r="L5" s="74"/>
      <c r="M5" s="74"/>
      <c r="N5" s="74"/>
      <c r="O5" s="75"/>
      <c r="P5" s="70" t="s">
        <v>129</v>
      </c>
      <c r="Q5" s="71"/>
      <c r="R5" s="71"/>
      <c r="S5" s="71"/>
      <c r="T5" s="71"/>
      <c r="U5" s="72"/>
      <c r="V5" s="76" t="s">
        <v>127</v>
      </c>
      <c r="W5" s="76"/>
      <c r="X5" s="76"/>
      <c r="Y5" s="76"/>
      <c r="Z5" s="77" t="s">
        <v>128</v>
      </c>
      <c r="AA5" s="78"/>
      <c r="AB5" s="78"/>
      <c r="AC5" s="79"/>
      <c r="AD5" s="76" t="s">
        <v>129</v>
      </c>
      <c r="AE5" s="76"/>
      <c r="AF5" s="76"/>
      <c r="AG5" s="80"/>
      <c r="AI5" s="66"/>
      <c r="AJ5" s="66"/>
    </row>
    <row r="6" spans="1:36" s="1" customFormat="1" ht="16" thickBot="1" x14ac:dyDescent="0.25">
      <c r="A6" s="4">
        <v>10</v>
      </c>
      <c r="B6" s="39" t="s">
        <v>145</v>
      </c>
      <c r="D6" s="5" t="s">
        <v>12</v>
      </c>
      <c r="E6" s="5" t="s">
        <v>13</v>
      </c>
      <c r="F6" s="5" t="s">
        <v>14</v>
      </c>
      <c r="G6" s="5" t="s">
        <v>15</v>
      </c>
      <c r="H6" s="5" t="s">
        <v>16</v>
      </c>
      <c r="I6" s="5" t="s">
        <v>17</v>
      </c>
      <c r="J6" s="5" t="s">
        <v>24</v>
      </c>
      <c r="K6" s="5" t="s">
        <v>25</v>
      </c>
      <c r="L6" s="5" t="s">
        <v>26</v>
      </c>
      <c r="M6" s="5" t="s">
        <v>27</v>
      </c>
      <c r="N6" s="5" t="s">
        <v>28</v>
      </c>
      <c r="O6" s="5" t="s">
        <v>29</v>
      </c>
      <c r="P6" s="5" t="s">
        <v>18</v>
      </c>
      <c r="Q6" s="5" t="s">
        <v>19</v>
      </c>
      <c r="R6" s="5" t="s">
        <v>20</v>
      </c>
      <c r="S6" s="5" t="s">
        <v>21</v>
      </c>
      <c r="T6" s="5" t="s">
        <v>22</v>
      </c>
      <c r="U6" s="5" t="s">
        <v>23</v>
      </c>
      <c r="V6" s="27" t="s">
        <v>0</v>
      </c>
      <c r="W6" s="5" t="s">
        <v>1</v>
      </c>
      <c r="X6" s="5" t="s">
        <v>2</v>
      </c>
      <c r="Y6" s="5" t="s">
        <v>3</v>
      </c>
      <c r="Z6" s="5" t="s">
        <v>8</v>
      </c>
      <c r="AA6" s="5" t="s">
        <v>9</v>
      </c>
      <c r="AB6" s="5" t="s">
        <v>10</v>
      </c>
      <c r="AC6" s="5" t="s">
        <v>11</v>
      </c>
      <c r="AD6" s="5" t="s">
        <v>4</v>
      </c>
      <c r="AE6" s="5" t="s">
        <v>5</v>
      </c>
      <c r="AF6" s="5" t="s">
        <v>6</v>
      </c>
      <c r="AG6" s="5" t="s">
        <v>7</v>
      </c>
      <c r="AI6" s="8" t="s">
        <v>132</v>
      </c>
      <c r="AJ6" s="8" t="s">
        <v>133</v>
      </c>
    </row>
    <row r="7" spans="1:36" s="1" customFormat="1" x14ac:dyDescent="0.2">
      <c r="A7" s="4">
        <v>35</v>
      </c>
      <c r="B7" s="39" t="s">
        <v>144</v>
      </c>
      <c r="C7" s="2" t="s">
        <v>153</v>
      </c>
      <c r="D7" s="40">
        <v>251000000</v>
      </c>
      <c r="E7" s="41">
        <v>300000000</v>
      </c>
      <c r="F7" s="41">
        <v>424000000</v>
      </c>
      <c r="G7" s="41">
        <v>460000000</v>
      </c>
      <c r="H7" s="41">
        <v>465000000</v>
      </c>
      <c r="I7" s="42">
        <v>350000000</v>
      </c>
      <c r="J7" s="40">
        <v>474000000</v>
      </c>
      <c r="K7" s="41">
        <v>654000000</v>
      </c>
      <c r="L7" s="41">
        <v>440000000</v>
      </c>
      <c r="M7" s="41">
        <v>441000000</v>
      </c>
      <c r="N7" s="41">
        <v>256000000</v>
      </c>
      <c r="O7" s="43">
        <v>375000000</v>
      </c>
      <c r="P7" s="40">
        <v>450000000</v>
      </c>
      <c r="Q7" s="41">
        <v>603000000</v>
      </c>
      <c r="R7" s="41">
        <v>524000000</v>
      </c>
      <c r="S7" s="41">
        <v>524000000</v>
      </c>
      <c r="T7" s="41">
        <v>441000000</v>
      </c>
      <c r="U7" s="43">
        <v>600000000</v>
      </c>
      <c r="V7" s="41">
        <v>246000000</v>
      </c>
      <c r="W7" s="41">
        <v>400000000</v>
      </c>
      <c r="X7" s="41">
        <v>896000000</v>
      </c>
      <c r="Y7" s="42">
        <v>640000000</v>
      </c>
      <c r="Z7" s="41">
        <v>464000000</v>
      </c>
      <c r="AA7" s="41">
        <v>450000000</v>
      </c>
      <c r="AB7" s="41">
        <v>318000000</v>
      </c>
      <c r="AC7" s="42">
        <v>288000000</v>
      </c>
      <c r="AD7" s="41">
        <v>356000000</v>
      </c>
      <c r="AE7" s="41">
        <v>211000000</v>
      </c>
      <c r="AF7" s="41">
        <v>284000000</v>
      </c>
      <c r="AG7" s="42">
        <v>284000000</v>
      </c>
      <c r="AH7" s="10"/>
      <c r="AI7" s="12" t="s">
        <v>139</v>
      </c>
      <c r="AJ7" s="11" t="s">
        <v>139</v>
      </c>
    </row>
    <row r="8" spans="1:36" s="1" customFormat="1" x14ac:dyDescent="0.2">
      <c r="C8" s="25" t="s">
        <v>134</v>
      </c>
      <c r="D8" s="12">
        <v>24</v>
      </c>
      <c r="E8" s="10">
        <v>5.68</v>
      </c>
      <c r="F8" s="10">
        <v>23.6</v>
      </c>
      <c r="G8" s="10">
        <v>26</v>
      </c>
      <c r="H8" s="10">
        <v>31.6</v>
      </c>
      <c r="I8" s="11">
        <v>15.4</v>
      </c>
      <c r="J8" s="12">
        <v>22.04</v>
      </c>
      <c r="K8" s="10">
        <v>16.399999999999999</v>
      </c>
      <c r="L8" s="10">
        <v>31.2</v>
      </c>
      <c r="M8" s="10">
        <v>19.8</v>
      </c>
      <c r="N8" s="10">
        <v>31.2</v>
      </c>
      <c r="O8" s="11">
        <v>34.4</v>
      </c>
      <c r="P8" s="12">
        <v>20</v>
      </c>
      <c r="Q8" s="10">
        <v>20.8</v>
      </c>
      <c r="R8" s="10">
        <v>26.8</v>
      </c>
      <c r="S8" s="10">
        <v>30.8</v>
      </c>
      <c r="T8" s="10">
        <v>33.6</v>
      </c>
      <c r="U8" s="11">
        <v>25.6</v>
      </c>
      <c r="V8" s="10"/>
      <c r="W8" s="10">
        <v>1.84</v>
      </c>
      <c r="X8" s="10">
        <v>1.32</v>
      </c>
      <c r="Y8" s="11">
        <v>0.8</v>
      </c>
      <c r="Z8" s="10">
        <v>0.92</v>
      </c>
      <c r="AA8" s="10">
        <v>0.84</v>
      </c>
      <c r="AB8" s="10">
        <v>0.8</v>
      </c>
      <c r="AC8" s="11">
        <v>1.42</v>
      </c>
      <c r="AD8" s="10"/>
      <c r="AE8" s="10">
        <v>0.96</v>
      </c>
      <c r="AF8" s="10">
        <v>1.32</v>
      </c>
      <c r="AG8" s="11">
        <v>0.92</v>
      </c>
      <c r="AH8" s="10"/>
      <c r="AI8" s="12" t="s">
        <v>140</v>
      </c>
      <c r="AJ8" s="11" t="s">
        <v>140</v>
      </c>
    </row>
    <row r="9" spans="1:36" s="1" customFormat="1" x14ac:dyDescent="0.2">
      <c r="A9"/>
      <c r="B9"/>
      <c r="C9" s="25" t="s">
        <v>151</v>
      </c>
      <c r="D9" s="40">
        <v>53829225</v>
      </c>
      <c r="E9" s="41">
        <v>39564759</v>
      </c>
      <c r="F9" s="41">
        <v>53705148</v>
      </c>
      <c r="G9" s="41">
        <v>54410092</v>
      </c>
      <c r="H9" s="41">
        <v>55759587</v>
      </c>
      <c r="I9" s="42">
        <v>50283658</v>
      </c>
      <c r="J9" s="40">
        <v>53192512</v>
      </c>
      <c r="K9" s="41">
        <v>50822948</v>
      </c>
      <c r="L9" s="41">
        <v>55674185</v>
      </c>
      <c r="M9" s="41">
        <v>52363126</v>
      </c>
      <c r="N9" s="41">
        <v>55674185</v>
      </c>
      <c r="O9" s="42">
        <v>56319453</v>
      </c>
      <c r="P9" s="40">
        <v>52442289</v>
      </c>
      <c r="Q9" s="41">
        <v>52748439</v>
      </c>
      <c r="R9" s="41">
        <v>54625783</v>
      </c>
      <c r="S9" s="41">
        <v>55587304</v>
      </c>
      <c r="T9" s="41">
        <v>56165881</v>
      </c>
      <c r="U9" s="42">
        <v>54298856</v>
      </c>
      <c r="V9" s="41" t="s">
        <v>150</v>
      </c>
      <c r="W9" s="41">
        <v>19018959</v>
      </c>
      <c r="X9" s="41">
        <v>9716907</v>
      </c>
      <c r="Y9" s="42">
        <v>9572201</v>
      </c>
      <c r="Z9" s="41">
        <v>3364908</v>
      </c>
      <c r="AA9" s="41">
        <v>7318349</v>
      </c>
      <c r="AB9" s="41">
        <v>9572201</v>
      </c>
      <c r="AC9" s="42">
        <v>11951854</v>
      </c>
      <c r="AD9" s="10" t="s">
        <v>150</v>
      </c>
      <c r="AE9" s="41">
        <v>1618198</v>
      </c>
      <c r="AF9" s="41">
        <v>9716907</v>
      </c>
      <c r="AG9" s="42">
        <v>3364908</v>
      </c>
      <c r="AH9" s="10"/>
      <c r="AI9" s="12" t="s">
        <v>150</v>
      </c>
      <c r="AJ9" s="11" t="s">
        <v>150</v>
      </c>
    </row>
    <row r="10" spans="1:36" s="1" customFormat="1" x14ac:dyDescent="0.2">
      <c r="A10"/>
      <c r="B10"/>
      <c r="C10" s="25" t="s">
        <v>152</v>
      </c>
      <c r="D10" s="40">
        <f t="shared" ref="D10:I10" si="0">D9*$A$6</f>
        <v>538292250</v>
      </c>
      <c r="E10" s="41">
        <f t="shared" si="0"/>
        <v>395647590</v>
      </c>
      <c r="F10" s="41">
        <f t="shared" si="0"/>
        <v>537051480</v>
      </c>
      <c r="G10" s="41">
        <f t="shared" si="0"/>
        <v>544100920</v>
      </c>
      <c r="H10" s="41">
        <f t="shared" si="0"/>
        <v>557595870</v>
      </c>
      <c r="I10" s="42">
        <f t="shared" si="0"/>
        <v>502836580</v>
      </c>
      <c r="J10" s="40">
        <f t="shared" ref="J10:O10" si="1">J9*$A$7</f>
        <v>1861737920</v>
      </c>
      <c r="K10" s="41">
        <f t="shared" si="1"/>
        <v>1778803180</v>
      </c>
      <c r="L10" s="41">
        <f t="shared" si="1"/>
        <v>1948596475</v>
      </c>
      <c r="M10" s="41">
        <f t="shared" si="1"/>
        <v>1832709410</v>
      </c>
      <c r="N10" s="41">
        <f t="shared" si="1"/>
        <v>1948596475</v>
      </c>
      <c r="O10" s="42">
        <f t="shared" si="1"/>
        <v>1971180855</v>
      </c>
      <c r="P10" s="40">
        <f t="shared" ref="P10" si="2">P9*$A$7</f>
        <v>1835480115</v>
      </c>
      <c r="Q10" s="41">
        <f t="shared" ref="Q10" si="3">Q9*$A$7</f>
        <v>1846195365</v>
      </c>
      <c r="R10" s="41">
        <f t="shared" ref="R10" si="4">R9*$A$7</f>
        <v>1911902405</v>
      </c>
      <c r="S10" s="41">
        <f t="shared" ref="S10" si="5">S9*$A$7</f>
        <v>1945555640</v>
      </c>
      <c r="T10" s="41">
        <f t="shared" ref="T10" si="6">T9*$A$7</f>
        <v>1965805835</v>
      </c>
      <c r="U10" s="42">
        <f t="shared" ref="U10" si="7">U9*$A$7</f>
        <v>1900459960</v>
      </c>
      <c r="V10" s="41" t="s">
        <v>150</v>
      </c>
      <c r="W10" s="41">
        <f>W9*$A$6</f>
        <v>190189590</v>
      </c>
      <c r="X10" s="41">
        <f>X9*$A$6</f>
        <v>97169070</v>
      </c>
      <c r="Y10" s="42">
        <f>Y9*$A$6</f>
        <v>95722010</v>
      </c>
      <c r="Z10" s="41">
        <f>Z9*$A$7</f>
        <v>117771780</v>
      </c>
      <c r="AA10" s="41">
        <f>AA9*$A$7</f>
        <v>256142215</v>
      </c>
      <c r="AB10" s="41">
        <f>AB9*$A$7</f>
        <v>335027035</v>
      </c>
      <c r="AC10" s="42">
        <f>AC9*$A$7</f>
        <v>418314890</v>
      </c>
      <c r="AD10" s="10" t="s">
        <v>150</v>
      </c>
      <c r="AE10" s="41">
        <f>AE9*$A$7</f>
        <v>56636930</v>
      </c>
      <c r="AF10" s="41">
        <f>AF9*$A$7</f>
        <v>340091745</v>
      </c>
      <c r="AG10" s="42">
        <f>AG9*$A$7</f>
        <v>117771780</v>
      </c>
      <c r="AH10" s="10"/>
      <c r="AI10" s="12" t="s">
        <v>150</v>
      </c>
      <c r="AJ10" s="11" t="s">
        <v>150</v>
      </c>
    </row>
    <row r="11" spans="1:36" s="1" customFormat="1" x14ac:dyDescent="0.2">
      <c r="A11" s="44"/>
      <c r="B11" s="39"/>
      <c r="C11" s="2" t="s">
        <v>135</v>
      </c>
      <c r="D11" s="12">
        <v>5.19</v>
      </c>
      <c r="E11" s="10">
        <v>1.1100000000000001</v>
      </c>
      <c r="F11" s="10">
        <v>0.1</v>
      </c>
      <c r="G11" s="10">
        <v>4.4000000000000004</v>
      </c>
      <c r="H11" s="10">
        <v>0.42099999999999999</v>
      </c>
      <c r="I11" s="11">
        <v>0.97</v>
      </c>
      <c r="J11" s="12">
        <v>0.38700000000000001</v>
      </c>
      <c r="K11" s="10">
        <v>1.19</v>
      </c>
      <c r="L11" s="10">
        <v>0.72</v>
      </c>
      <c r="M11" s="10">
        <v>4.12</v>
      </c>
      <c r="N11" s="10">
        <v>6.53</v>
      </c>
      <c r="O11" s="11">
        <v>0.66700000000000004</v>
      </c>
      <c r="P11" s="12">
        <v>1.94</v>
      </c>
      <c r="Q11" s="10">
        <v>0.84699999999999998</v>
      </c>
      <c r="R11" s="10">
        <v>0.16700000000000001</v>
      </c>
      <c r="S11" s="10">
        <v>1.57</v>
      </c>
      <c r="T11" s="10">
        <v>14.8</v>
      </c>
      <c r="U11" s="11">
        <v>3.03</v>
      </c>
      <c r="V11" s="10">
        <v>4.7</v>
      </c>
      <c r="W11" s="10">
        <v>5.04</v>
      </c>
      <c r="X11" s="10">
        <v>12.5</v>
      </c>
      <c r="Y11" s="11">
        <v>4.5999999999999996</v>
      </c>
      <c r="Z11" s="10">
        <v>4.18</v>
      </c>
      <c r="AA11" s="10">
        <v>5.58</v>
      </c>
      <c r="AB11" s="10">
        <v>3.3</v>
      </c>
      <c r="AC11" s="11">
        <v>5.52</v>
      </c>
      <c r="AD11" s="10">
        <v>5.68</v>
      </c>
      <c r="AE11" s="10">
        <v>5.0599999999999996</v>
      </c>
      <c r="AF11" s="10">
        <v>2.68</v>
      </c>
      <c r="AG11" s="11">
        <v>6.22</v>
      </c>
      <c r="AH11" s="10"/>
      <c r="AI11" s="12">
        <v>6</v>
      </c>
      <c r="AJ11" s="11">
        <v>8.35</v>
      </c>
    </row>
    <row r="12" spans="1:36" s="1" customFormat="1" x14ac:dyDescent="0.2">
      <c r="A12" s="44"/>
      <c r="B12" s="39"/>
      <c r="C12" s="2" t="s">
        <v>147</v>
      </c>
      <c r="D12" s="12">
        <v>1247</v>
      </c>
      <c r="E12" s="10">
        <v>1562</v>
      </c>
      <c r="F12" s="10">
        <v>1275</v>
      </c>
      <c r="G12" s="10">
        <v>1207</v>
      </c>
      <c r="H12" s="10">
        <v>1598</v>
      </c>
      <c r="I12" s="11">
        <v>1503</v>
      </c>
      <c r="J12" s="12">
        <v>1376</v>
      </c>
      <c r="K12" s="10">
        <v>1910</v>
      </c>
      <c r="L12" s="10">
        <v>1359</v>
      </c>
      <c r="M12" s="10">
        <v>1112</v>
      </c>
      <c r="N12" s="10">
        <v>1576</v>
      </c>
      <c r="O12" s="11">
        <v>1360</v>
      </c>
      <c r="P12" s="12">
        <v>1502</v>
      </c>
      <c r="Q12" s="10">
        <v>1430</v>
      </c>
      <c r="R12" s="10">
        <v>1563</v>
      </c>
      <c r="S12" s="10">
        <v>1365</v>
      </c>
      <c r="T12" s="10">
        <v>1466</v>
      </c>
      <c r="U12" s="11">
        <v>1466</v>
      </c>
      <c r="V12" s="10">
        <v>2199</v>
      </c>
      <c r="W12" s="10">
        <v>1961</v>
      </c>
      <c r="X12" s="10">
        <v>2605</v>
      </c>
      <c r="Y12" s="11">
        <v>2379</v>
      </c>
      <c r="Z12" s="10">
        <v>2580</v>
      </c>
      <c r="AA12" s="10">
        <v>2717</v>
      </c>
      <c r="AB12" s="10">
        <v>2278</v>
      </c>
      <c r="AC12" s="11">
        <v>2310</v>
      </c>
      <c r="AD12" s="10">
        <v>2126</v>
      </c>
      <c r="AE12" s="10">
        <v>2592</v>
      </c>
      <c r="AF12" s="10">
        <v>2797</v>
      </c>
      <c r="AG12" s="11">
        <v>2549</v>
      </c>
      <c r="AH12" s="10"/>
      <c r="AI12" s="12"/>
      <c r="AJ12" s="11"/>
    </row>
    <row r="13" spans="1:36" s="1" customFormat="1" x14ac:dyDescent="0.2">
      <c r="B13" s="31"/>
      <c r="C13" s="2" t="s">
        <v>136</v>
      </c>
      <c r="D13" s="12">
        <v>51.9</v>
      </c>
      <c r="E13" s="10">
        <v>11.1</v>
      </c>
      <c r="F13" s="10">
        <v>1</v>
      </c>
      <c r="G13" s="10">
        <v>44</v>
      </c>
      <c r="H13" s="10">
        <v>4.21</v>
      </c>
      <c r="I13" s="11">
        <v>9.6999999999999993</v>
      </c>
      <c r="J13" s="12">
        <v>3.87</v>
      </c>
      <c r="K13" s="10">
        <v>11.9</v>
      </c>
      <c r="L13" s="10">
        <v>7.2</v>
      </c>
      <c r="M13" s="10">
        <v>41.2</v>
      </c>
      <c r="N13" s="10">
        <v>65.3</v>
      </c>
      <c r="O13" s="11">
        <v>6.67</v>
      </c>
      <c r="P13" s="12">
        <v>19.399999999999999</v>
      </c>
      <c r="Q13" s="10">
        <v>8.4700000000000006</v>
      </c>
      <c r="R13" s="10">
        <v>1.67</v>
      </c>
      <c r="S13" s="10">
        <v>15.7</v>
      </c>
      <c r="T13" s="10">
        <v>148</v>
      </c>
      <c r="U13" s="11">
        <v>30.3</v>
      </c>
      <c r="V13" s="10">
        <v>47</v>
      </c>
      <c r="W13" s="10">
        <v>54</v>
      </c>
      <c r="X13" s="10">
        <v>125</v>
      </c>
      <c r="Y13" s="11">
        <v>46</v>
      </c>
      <c r="Z13" s="10">
        <v>41.8</v>
      </c>
      <c r="AA13" s="10">
        <v>55.8</v>
      </c>
      <c r="AB13" s="10">
        <v>33</v>
      </c>
      <c r="AC13" s="11">
        <v>55.2</v>
      </c>
      <c r="AD13" s="10">
        <v>56.8</v>
      </c>
      <c r="AE13" s="10">
        <v>50.6</v>
      </c>
      <c r="AF13" s="10">
        <v>26.8</v>
      </c>
      <c r="AG13" s="11">
        <v>62.2</v>
      </c>
      <c r="AH13" s="10"/>
      <c r="AI13" s="12">
        <v>60</v>
      </c>
      <c r="AJ13" s="11">
        <v>83.5</v>
      </c>
    </row>
    <row r="14" spans="1:36" s="1" customFormat="1" x14ac:dyDescent="0.2">
      <c r="C14" s="2" t="s">
        <v>156</v>
      </c>
      <c r="D14" s="60">
        <f>_xlfn.T.TEST(D7:I7,D10:I10,2,3)</f>
        <v>1.2173261906244914E-2</v>
      </c>
      <c r="E14" s="61"/>
      <c r="F14" s="61"/>
      <c r="G14" s="61"/>
      <c r="H14" s="61"/>
      <c r="I14" s="62"/>
      <c r="J14" s="63">
        <f>_xlfn.T.TEST(J7:O7,J10:O10,2,3)</f>
        <v>9.4126360521796228E-9</v>
      </c>
      <c r="K14" s="64"/>
      <c r="L14" s="64"/>
      <c r="M14" s="64"/>
      <c r="N14" s="64"/>
      <c r="O14" s="65"/>
      <c r="P14" s="63">
        <f>_xlfn.T.TEST(P7:U7,P10:U10,2,3)</f>
        <v>1.490415790992349E-11</v>
      </c>
      <c r="Q14" s="64"/>
      <c r="R14" s="64"/>
      <c r="S14" s="64"/>
      <c r="T14" s="64"/>
      <c r="U14" s="65"/>
      <c r="V14" s="57">
        <f>_xlfn.T.TEST(W7:Y7,W10:Y10, 2, 3)</f>
        <v>6.271588832807308E-2</v>
      </c>
      <c r="W14" s="58"/>
      <c r="X14" s="58"/>
      <c r="Y14" s="59"/>
      <c r="Z14" s="57">
        <f>_xlfn.T.TEST(Z7:AC7,Z10:AC10, 2, 3)</f>
        <v>0.26075042519098712</v>
      </c>
      <c r="AA14" s="58"/>
      <c r="AB14" s="58"/>
      <c r="AC14" s="59"/>
      <c r="AD14" s="57">
        <f>_xlfn.T.TEST(AE7:AG7,AE10:AG10, 2, 3)</f>
        <v>0.41597539255880023</v>
      </c>
      <c r="AE14" s="58"/>
      <c r="AF14" s="58"/>
      <c r="AG14" s="59"/>
      <c r="AH14" s="10"/>
      <c r="AI14" s="12"/>
      <c r="AJ14" s="11"/>
    </row>
    <row r="15" spans="1:36" s="16" customFormat="1" x14ac:dyDescent="0.2">
      <c r="C15" s="30" t="s">
        <v>141</v>
      </c>
      <c r="D15" s="13">
        <v>38288428</v>
      </c>
      <c r="E15" s="14">
        <v>81926029</v>
      </c>
      <c r="F15" s="14">
        <v>78909380</v>
      </c>
      <c r="G15" s="14">
        <v>91934309</v>
      </c>
      <c r="H15" s="14">
        <v>230056104</v>
      </c>
      <c r="I15" s="15">
        <v>278666451</v>
      </c>
      <c r="J15" s="13">
        <v>10841627</v>
      </c>
      <c r="K15" s="14">
        <v>41609610</v>
      </c>
      <c r="L15" s="14">
        <v>240146047</v>
      </c>
      <c r="M15" s="14">
        <v>121895594</v>
      </c>
      <c r="N15" s="14">
        <v>354393856</v>
      </c>
      <c r="O15" s="15">
        <v>404481110</v>
      </c>
      <c r="P15" s="13">
        <v>79322492</v>
      </c>
      <c r="Q15" s="14">
        <v>108685065</v>
      </c>
      <c r="R15" s="14">
        <v>162987286</v>
      </c>
      <c r="S15" s="14">
        <v>45106486</v>
      </c>
      <c r="T15" s="14">
        <v>152477923</v>
      </c>
      <c r="U15" s="15">
        <v>127572080</v>
      </c>
      <c r="V15" s="16">
        <v>3684707</v>
      </c>
      <c r="W15" s="16">
        <v>3158558</v>
      </c>
      <c r="X15" s="16">
        <v>2960310</v>
      </c>
      <c r="Y15" s="15">
        <v>6816895</v>
      </c>
      <c r="Z15" s="16">
        <v>4275294</v>
      </c>
      <c r="AA15" s="16">
        <v>3622071</v>
      </c>
      <c r="AB15" s="16">
        <v>3197426</v>
      </c>
      <c r="AC15" s="15">
        <v>5928626</v>
      </c>
      <c r="AD15" s="16">
        <v>1502768</v>
      </c>
      <c r="AE15" s="16">
        <v>3716133</v>
      </c>
      <c r="AF15" s="16">
        <v>17598304</v>
      </c>
      <c r="AG15" s="15">
        <v>2270993</v>
      </c>
      <c r="AI15" s="17">
        <v>1690011</v>
      </c>
      <c r="AJ15" s="18">
        <v>6383193</v>
      </c>
    </row>
    <row r="16" spans="1:36" s="16" customFormat="1" x14ac:dyDescent="0.2">
      <c r="C16" s="30" t="s">
        <v>148</v>
      </c>
      <c r="D16" s="13">
        <v>442</v>
      </c>
      <c r="E16" s="14">
        <v>385</v>
      </c>
      <c r="F16" s="14">
        <v>396</v>
      </c>
      <c r="G16" s="14">
        <v>384</v>
      </c>
      <c r="H16" s="14">
        <v>389</v>
      </c>
      <c r="I16" s="15">
        <v>450</v>
      </c>
      <c r="J16" s="13">
        <v>402</v>
      </c>
      <c r="K16" s="14">
        <v>403</v>
      </c>
      <c r="L16" s="14">
        <v>388</v>
      </c>
      <c r="M16" s="14">
        <v>387</v>
      </c>
      <c r="N16" s="14">
        <v>400</v>
      </c>
      <c r="O16" s="15">
        <v>421</v>
      </c>
      <c r="P16" s="13">
        <v>416</v>
      </c>
      <c r="Q16" s="14">
        <v>441</v>
      </c>
      <c r="R16" s="14">
        <v>333</v>
      </c>
      <c r="S16" s="14">
        <v>392</v>
      </c>
      <c r="T16" s="14">
        <v>421</v>
      </c>
      <c r="U16" s="15">
        <v>450</v>
      </c>
      <c r="V16" s="16">
        <v>392</v>
      </c>
      <c r="W16" s="16">
        <v>401</v>
      </c>
      <c r="X16" s="16">
        <v>431</v>
      </c>
      <c r="Y16" s="15">
        <v>402</v>
      </c>
      <c r="Z16" s="16">
        <v>478</v>
      </c>
      <c r="AA16" s="16">
        <v>436</v>
      </c>
      <c r="AB16" s="16">
        <v>391</v>
      </c>
      <c r="AC16" s="15">
        <v>374</v>
      </c>
      <c r="AD16" s="16">
        <v>392</v>
      </c>
      <c r="AE16" s="16">
        <v>369</v>
      </c>
      <c r="AF16" s="16">
        <v>400</v>
      </c>
      <c r="AG16" s="15">
        <v>357</v>
      </c>
      <c r="AI16" s="17"/>
      <c r="AJ16" s="18"/>
    </row>
    <row r="17" spans="1:36" x14ac:dyDescent="0.2">
      <c r="C17" s="2" t="s">
        <v>142</v>
      </c>
      <c r="D17" s="19">
        <v>90.75</v>
      </c>
      <c r="E17" s="20">
        <v>91.6</v>
      </c>
      <c r="F17" s="20">
        <v>90.72</v>
      </c>
      <c r="G17" s="20">
        <v>90.54</v>
      </c>
      <c r="H17" s="20">
        <v>90.96</v>
      </c>
      <c r="I17" s="21">
        <v>90.95</v>
      </c>
      <c r="J17" s="19">
        <v>91.54</v>
      </c>
      <c r="K17" s="20">
        <v>89.22</v>
      </c>
      <c r="L17" s="20">
        <v>91.36</v>
      </c>
      <c r="M17" s="20">
        <v>91.11</v>
      </c>
      <c r="N17" s="20">
        <v>90.08</v>
      </c>
      <c r="O17" s="21">
        <v>90.99</v>
      </c>
      <c r="P17" s="19">
        <v>91.71</v>
      </c>
      <c r="Q17" s="20">
        <v>91.27</v>
      </c>
      <c r="R17" s="20">
        <v>91.29</v>
      </c>
      <c r="S17" s="20">
        <v>91.4</v>
      </c>
      <c r="T17" s="20">
        <v>90.83</v>
      </c>
      <c r="U17" s="21">
        <v>90.52</v>
      </c>
      <c r="V17" s="22">
        <v>92.16</v>
      </c>
      <c r="W17" s="22">
        <v>91.13</v>
      </c>
      <c r="X17" s="22">
        <v>91.08</v>
      </c>
      <c r="Y17" s="21">
        <v>92.58</v>
      </c>
      <c r="Z17" s="22">
        <v>92.66</v>
      </c>
      <c r="AA17" s="22">
        <v>91.89</v>
      </c>
      <c r="AB17" s="22">
        <v>90.98</v>
      </c>
      <c r="AC17" s="21">
        <v>91.73</v>
      </c>
      <c r="AD17" s="22">
        <v>91.47</v>
      </c>
      <c r="AE17" s="22">
        <v>91.38</v>
      </c>
      <c r="AF17" s="22">
        <v>90.81</v>
      </c>
      <c r="AG17" s="21">
        <v>89.47</v>
      </c>
      <c r="AH17" s="22"/>
      <c r="AI17" s="23">
        <v>91.73</v>
      </c>
      <c r="AJ17" s="24">
        <v>92.58</v>
      </c>
    </row>
    <row r="18" spans="1:36" x14ac:dyDescent="0.2">
      <c r="C18" s="2" t="s">
        <v>143</v>
      </c>
      <c r="D18" s="19">
        <v>35.42</v>
      </c>
      <c r="E18" s="20">
        <v>35.549999999999997</v>
      </c>
      <c r="F18" s="20">
        <v>35.36</v>
      </c>
      <c r="G18" s="20">
        <v>35.36</v>
      </c>
      <c r="H18" s="20">
        <v>35.42</v>
      </c>
      <c r="I18" s="21">
        <v>35.42</v>
      </c>
      <c r="J18" s="19">
        <v>35.53</v>
      </c>
      <c r="K18" s="20">
        <v>35.11</v>
      </c>
      <c r="L18" s="20">
        <v>35.479999999999997</v>
      </c>
      <c r="M18" s="20">
        <v>35.46</v>
      </c>
      <c r="N18" s="20">
        <v>35.29</v>
      </c>
      <c r="O18" s="21">
        <v>35.43</v>
      </c>
      <c r="P18" s="19">
        <v>35.567</v>
      </c>
      <c r="Q18" s="20">
        <v>35.49</v>
      </c>
      <c r="R18" s="20">
        <v>35.5</v>
      </c>
      <c r="S18" s="20">
        <v>35.51</v>
      </c>
      <c r="T18" s="20">
        <v>35.39</v>
      </c>
      <c r="U18" s="21">
        <v>35.35</v>
      </c>
      <c r="V18" s="22">
        <v>35.619999999999997</v>
      </c>
      <c r="W18" s="22">
        <v>35.43</v>
      </c>
      <c r="X18" s="22">
        <v>35.409999999999997</v>
      </c>
      <c r="Y18" s="21">
        <v>35.700000000000003</v>
      </c>
      <c r="Z18" s="22">
        <v>35.729999999999997</v>
      </c>
      <c r="AA18" s="22">
        <v>35.56</v>
      </c>
      <c r="AB18" s="22">
        <v>35.39</v>
      </c>
      <c r="AC18" s="21">
        <v>35.520000000000003</v>
      </c>
      <c r="AD18" s="22">
        <v>35.44</v>
      </c>
      <c r="AE18" s="22">
        <v>35.51</v>
      </c>
      <c r="AF18" s="22">
        <v>35.369999999999997</v>
      </c>
      <c r="AG18" s="21">
        <v>35.17</v>
      </c>
      <c r="AH18" s="22"/>
      <c r="AI18" s="23">
        <v>35.5</v>
      </c>
      <c r="AJ18" s="24">
        <v>35.700000000000003</v>
      </c>
    </row>
    <row r="19" spans="1:36" x14ac:dyDescent="0.2">
      <c r="C19" s="2"/>
      <c r="D19" s="13"/>
      <c r="E19" s="14"/>
      <c r="F19" s="14"/>
      <c r="G19" s="14"/>
      <c r="H19" s="14"/>
      <c r="I19" s="15"/>
      <c r="J19" s="13"/>
      <c r="K19" s="14"/>
      <c r="L19" s="14"/>
      <c r="M19" s="14"/>
      <c r="N19" s="14"/>
      <c r="O19" s="15"/>
      <c r="P19" s="35"/>
      <c r="Q19" s="28"/>
      <c r="R19" s="28"/>
      <c r="S19" s="28"/>
      <c r="T19" s="28"/>
      <c r="U19" s="29"/>
      <c r="V19" s="16"/>
      <c r="W19" s="16"/>
      <c r="X19" s="16"/>
      <c r="Y19" s="15"/>
      <c r="Z19" s="16"/>
      <c r="AA19" s="16"/>
      <c r="AB19" s="16"/>
      <c r="AC19" s="15"/>
      <c r="AD19" s="16"/>
      <c r="AE19" s="16"/>
      <c r="AF19" s="16"/>
      <c r="AG19" s="15"/>
      <c r="AH19" s="16"/>
      <c r="AI19" s="17"/>
      <c r="AJ19" s="18"/>
    </row>
    <row r="20" spans="1:36" x14ac:dyDescent="0.2">
      <c r="C20" s="3" t="s">
        <v>155</v>
      </c>
      <c r="D20" s="13">
        <f>10607648+1115649+2203297+7016553+782912</f>
        <v>21726059</v>
      </c>
      <c r="E20" s="14">
        <f>22298701+2007711+6222999+10653865+1301824</f>
        <v>42485100</v>
      </c>
      <c r="F20" s="14">
        <f>17744271+2185072+5143435+10089376+1455781</f>
        <v>36617935</v>
      </c>
      <c r="G20" s="14">
        <f>22705922+2392565+6518215+11960334+1602663</f>
        <v>45179699</v>
      </c>
      <c r="H20" s="14">
        <f>73358696+5091793+14221784+37926681+3162924</f>
        <v>133761878</v>
      </c>
      <c r="I20" s="15">
        <f>89284693+7360921+15363387+50686463+4461744</f>
        <v>167157208</v>
      </c>
      <c r="J20" s="13">
        <f>1214170+133899+331681+899573+108523</f>
        <v>2687846</v>
      </c>
      <c r="K20" s="14">
        <f>12014031+841381+3218055+5708974+562704</f>
        <v>22345145</v>
      </c>
      <c r="L20" s="14">
        <f>69874961+5550293+18681069+30541849+3449949</f>
        <v>128098121</v>
      </c>
      <c r="M20" s="14">
        <f>35075144+2728360+8847047+15670429+1693790</f>
        <v>64014770</v>
      </c>
      <c r="N20" s="14">
        <f>122320850+8302567+26109176+55058931+4823408</f>
        <v>216614932</v>
      </c>
      <c r="O20" s="15">
        <f>138473180+10678317+24804923+73429878+6447608</f>
        <v>253833906</v>
      </c>
      <c r="P20" s="13">
        <f>20791726+2049470+4389452+11268485+1260825</f>
        <v>39759958</v>
      </c>
      <c r="Q20" s="45">
        <f>28427764+3107835+8248179+15226221+2173018</f>
        <v>57183017</v>
      </c>
      <c r="R20" s="45">
        <f>38372312+2403331+16278558+14528594+1769959</f>
        <v>73352754</v>
      </c>
      <c r="S20" s="45">
        <f>9072118+938761+2608902+6078945+705541</f>
        <v>19404267</v>
      </c>
      <c r="T20" s="45">
        <f>48267363+3884489+9320879+28347972+2458897</f>
        <v>92279600</v>
      </c>
      <c r="U20" s="46">
        <f>38498773+4002790+7520459+24419113+2559880</f>
        <v>77001015</v>
      </c>
      <c r="V20">
        <f>29+0+12+36+2</f>
        <v>79</v>
      </c>
      <c r="W20" s="16">
        <f>25205+2914+6766+11566+1470</f>
        <v>47921</v>
      </c>
      <c r="X20">
        <f>30+0+9+111+1</f>
        <v>151</v>
      </c>
      <c r="Y20" s="7">
        <f>106+0+54+98+2</f>
        <v>260</v>
      </c>
      <c r="Z20">
        <f>75+21+31+2</f>
        <v>129</v>
      </c>
      <c r="AA20" s="16">
        <f>66+2</f>
        <v>68</v>
      </c>
      <c r="AB20" s="16">
        <f>4527+341+1027+1629+387</f>
        <v>7911</v>
      </c>
      <c r="AC20" s="15">
        <f>13889+1394+4075+6164+904</f>
        <v>26426</v>
      </c>
      <c r="AD20">
        <f>17+38</f>
        <v>55</v>
      </c>
      <c r="AE20" s="16">
        <v>39</v>
      </c>
      <c r="AF20" s="16">
        <f>13183+1649+3539+4463+716</f>
        <v>23550</v>
      </c>
      <c r="AG20" s="7">
        <f>7+2</f>
        <v>9</v>
      </c>
      <c r="AI20" s="6"/>
      <c r="AJ20" s="7"/>
    </row>
    <row r="21" spans="1:36" ht="16" thickBot="1" x14ac:dyDescent="0.25">
      <c r="C21" s="3" t="s">
        <v>154</v>
      </c>
      <c r="D21" s="47">
        <f t="shared" ref="D21:AG21" si="8">D20/D15</f>
        <v>0.56743147041711928</v>
      </c>
      <c r="E21" s="48">
        <f t="shared" si="8"/>
        <v>0.51857877793637475</v>
      </c>
      <c r="F21" s="48">
        <f t="shared" si="8"/>
        <v>0.46405047156624474</v>
      </c>
      <c r="G21" s="48">
        <f t="shared" si="8"/>
        <v>0.49143458510141191</v>
      </c>
      <c r="H21" s="48">
        <f t="shared" si="8"/>
        <v>0.5814315537569914</v>
      </c>
      <c r="I21" s="49">
        <f t="shared" si="8"/>
        <v>0.59984690442697031</v>
      </c>
      <c r="J21" s="47">
        <f t="shared" si="8"/>
        <v>0.24791906233261854</v>
      </c>
      <c r="K21" s="48">
        <f t="shared" si="8"/>
        <v>0.53701885213536005</v>
      </c>
      <c r="L21" s="48">
        <f t="shared" si="8"/>
        <v>0.53341757068355988</v>
      </c>
      <c r="M21" s="48">
        <f t="shared" si="8"/>
        <v>0.52516065510948662</v>
      </c>
      <c r="N21" s="48">
        <f t="shared" si="8"/>
        <v>0.61122654451436087</v>
      </c>
      <c r="O21" s="49">
        <f t="shared" si="8"/>
        <v>0.62755441409859658</v>
      </c>
      <c r="P21" s="47">
        <f t="shared" si="8"/>
        <v>0.50124443896694526</v>
      </c>
      <c r="Q21" s="48">
        <f t="shared" si="8"/>
        <v>0.52613500300156235</v>
      </c>
      <c r="R21" s="48">
        <f t="shared" si="8"/>
        <v>0.4500519997615029</v>
      </c>
      <c r="S21" s="48">
        <f t="shared" si="8"/>
        <v>0.43018795567448992</v>
      </c>
      <c r="T21" s="48">
        <f t="shared" si="8"/>
        <v>0.60519974422789058</v>
      </c>
      <c r="U21" s="49">
        <f t="shared" si="8"/>
        <v>0.60358830082569792</v>
      </c>
      <c r="V21" s="37">
        <f t="shared" si="8"/>
        <v>2.1439967954032708E-5</v>
      </c>
      <c r="W21" s="50">
        <f t="shared" si="8"/>
        <v>1.5171796750289214E-2</v>
      </c>
      <c r="X21" s="50">
        <f t="shared" si="8"/>
        <v>5.1008171441504436E-5</v>
      </c>
      <c r="Y21" s="51">
        <f t="shared" si="8"/>
        <v>3.8140531723020524E-5</v>
      </c>
      <c r="Z21" s="37">
        <f t="shared" si="8"/>
        <v>3.0173363516052929E-5</v>
      </c>
      <c r="AA21" s="50">
        <f t="shared" si="8"/>
        <v>1.8773789911903992E-5</v>
      </c>
      <c r="AB21" s="50">
        <f t="shared" si="8"/>
        <v>2.4741776666606201E-3</v>
      </c>
      <c r="AC21" s="51">
        <f t="shared" si="8"/>
        <v>4.4573565611998461E-3</v>
      </c>
      <c r="AD21" s="37">
        <f t="shared" si="8"/>
        <v>3.6599129073815783E-5</v>
      </c>
      <c r="AE21" s="52">
        <f t="shared" si="8"/>
        <v>1.0494780461302112E-5</v>
      </c>
      <c r="AF21" s="50">
        <f t="shared" si="8"/>
        <v>1.3381971353603164E-3</v>
      </c>
      <c r="AG21" s="53">
        <f t="shared" si="8"/>
        <v>3.9630241044336116E-6</v>
      </c>
      <c r="AI21" s="6"/>
      <c r="AJ21" s="7"/>
    </row>
    <row r="22" spans="1:36" ht="17" thickBot="1" x14ac:dyDescent="0.25">
      <c r="A22" s="84" t="s">
        <v>35</v>
      </c>
      <c r="B22" s="54" t="s">
        <v>36</v>
      </c>
      <c r="C22" s="9" t="s">
        <v>37</v>
      </c>
      <c r="D22" s="5" t="s">
        <v>12</v>
      </c>
      <c r="E22" s="5" t="s">
        <v>13</v>
      </c>
      <c r="F22" s="5" t="s">
        <v>14</v>
      </c>
      <c r="G22" s="5" t="s">
        <v>15</v>
      </c>
      <c r="H22" s="5" t="s">
        <v>16</v>
      </c>
      <c r="I22" s="5" t="s">
        <v>17</v>
      </c>
      <c r="J22" s="5" t="s">
        <v>24</v>
      </c>
      <c r="K22" s="5" t="s">
        <v>25</v>
      </c>
      <c r="L22" s="5" t="s">
        <v>26</v>
      </c>
      <c r="M22" s="5" t="s">
        <v>27</v>
      </c>
      <c r="N22" s="5" t="s">
        <v>28</v>
      </c>
      <c r="O22" s="5" t="s">
        <v>29</v>
      </c>
      <c r="P22" s="5" t="s">
        <v>18</v>
      </c>
      <c r="Q22" s="5" t="s">
        <v>19</v>
      </c>
      <c r="R22" s="5" t="s">
        <v>20</v>
      </c>
      <c r="S22" s="5" t="s">
        <v>21</v>
      </c>
      <c r="T22" s="5" t="s">
        <v>22</v>
      </c>
      <c r="U22" s="5" t="s">
        <v>23</v>
      </c>
      <c r="V22" s="27" t="s">
        <v>0</v>
      </c>
      <c r="W22" s="5" t="s">
        <v>1</v>
      </c>
      <c r="X22" s="5" t="s">
        <v>2</v>
      </c>
      <c r="Y22" s="5" t="s">
        <v>3</v>
      </c>
      <c r="Z22" s="5" t="s">
        <v>8</v>
      </c>
      <c r="AA22" s="5" t="s">
        <v>9</v>
      </c>
      <c r="AB22" s="5" t="s">
        <v>10</v>
      </c>
      <c r="AC22" s="5" t="s">
        <v>11</v>
      </c>
      <c r="AD22" s="5" t="s">
        <v>4</v>
      </c>
      <c r="AE22" s="5" t="s">
        <v>5</v>
      </c>
      <c r="AF22" s="5" t="s">
        <v>6</v>
      </c>
      <c r="AG22" s="5" t="s">
        <v>7</v>
      </c>
      <c r="AI22" s="6"/>
      <c r="AJ22" s="7"/>
    </row>
    <row r="23" spans="1:36" x14ac:dyDescent="0.2">
      <c r="A23" s="4" t="s">
        <v>38</v>
      </c>
      <c r="B23" t="s">
        <v>39</v>
      </c>
      <c r="C23" s="4" t="s">
        <v>32</v>
      </c>
      <c r="D23" s="13">
        <v>215403</v>
      </c>
      <c r="E23" s="14">
        <v>395740</v>
      </c>
      <c r="F23" s="14">
        <v>286883</v>
      </c>
      <c r="G23" s="14">
        <v>399307</v>
      </c>
      <c r="H23" s="14">
        <v>1289335</v>
      </c>
      <c r="I23" s="15">
        <v>167719</v>
      </c>
      <c r="J23" s="13">
        <v>28794</v>
      </c>
      <c r="K23" s="14">
        <v>225109</v>
      </c>
      <c r="L23" s="14">
        <v>1097647</v>
      </c>
      <c r="M23" s="14">
        <v>556386</v>
      </c>
      <c r="N23" s="14">
        <v>1183286</v>
      </c>
      <c r="O23" s="15">
        <v>2455154</v>
      </c>
      <c r="P23" s="13">
        <v>384130</v>
      </c>
      <c r="Q23" s="14">
        <v>508714</v>
      </c>
      <c r="R23" s="14">
        <v>676402</v>
      </c>
      <c r="S23" s="14">
        <v>162346</v>
      </c>
      <c r="T23" s="14">
        <v>924169</v>
      </c>
      <c r="U23" s="15">
        <v>689499</v>
      </c>
      <c r="V23" s="16">
        <v>0</v>
      </c>
      <c r="W23" s="16">
        <v>104</v>
      </c>
      <c r="X23" s="16">
        <v>0</v>
      </c>
      <c r="Y23" s="15">
        <v>0</v>
      </c>
      <c r="Z23" s="16">
        <v>0</v>
      </c>
      <c r="AA23" s="16">
        <v>0</v>
      </c>
      <c r="AB23" s="16">
        <v>0</v>
      </c>
      <c r="AC23" s="15">
        <v>276</v>
      </c>
      <c r="AD23" s="16">
        <v>0</v>
      </c>
      <c r="AE23" s="16">
        <v>0</v>
      </c>
      <c r="AF23" s="16">
        <v>68</v>
      </c>
      <c r="AG23" s="15">
        <v>0</v>
      </c>
      <c r="AH23" s="16"/>
      <c r="AI23" s="13">
        <v>0</v>
      </c>
      <c r="AJ23" s="15">
        <v>0</v>
      </c>
    </row>
    <row r="24" spans="1:36" x14ac:dyDescent="0.2">
      <c r="A24" s="4" t="s">
        <v>40</v>
      </c>
      <c r="B24" t="s">
        <v>41</v>
      </c>
      <c r="C24" s="4" t="s">
        <v>33</v>
      </c>
      <c r="D24" s="13">
        <v>40982</v>
      </c>
      <c r="E24" s="14">
        <v>429335</v>
      </c>
      <c r="F24" s="14">
        <v>67443</v>
      </c>
      <c r="G24" s="14">
        <v>89343</v>
      </c>
      <c r="H24" s="14">
        <v>263018</v>
      </c>
      <c r="I24" s="15">
        <v>259867</v>
      </c>
      <c r="J24" s="13">
        <v>4227</v>
      </c>
      <c r="K24" s="14">
        <v>41155</v>
      </c>
      <c r="L24" s="14">
        <v>228968</v>
      </c>
      <c r="M24" s="14">
        <v>120520</v>
      </c>
      <c r="N24" s="14">
        <v>238651</v>
      </c>
      <c r="O24" s="15">
        <v>244998</v>
      </c>
      <c r="P24" s="13">
        <v>71436</v>
      </c>
      <c r="Q24" s="14">
        <v>103271</v>
      </c>
      <c r="R24" s="14">
        <v>150792</v>
      </c>
      <c r="S24" s="14">
        <v>35953</v>
      </c>
      <c r="T24" s="14">
        <v>193267</v>
      </c>
      <c r="U24" s="15">
        <v>142273</v>
      </c>
      <c r="V24" s="16">
        <v>0</v>
      </c>
      <c r="W24" s="16">
        <v>54</v>
      </c>
      <c r="X24" s="16">
        <v>0</v>
      </c>
      <c r="Y24" s="15">
        <v>0</v>
      </c>
      <c r="Z24" s="16">
        <v>0</v>
      </c>
      <c r="AA24" s="16">
        <v>0</v>
      </c>
      <c r="AB24" s="16">
        <v>10</v>
      </c>
      <c r="AC24" s="15">
        <v>26</v>
      </c>
      <c r="AD24" s="16">
        <v>0</v>
      </c>
      <c r="AE24" s="16">
        <v>0</v>
      </c>
      <c r="AF24" s="16">
        <v>0</v>
      </c>
      <c r="AG24" s="15">
        <v>0</v>
      </c>
      <c r="AH24" s="16"/>
      <c r="AI24" s="13">
        <v>0</v>
      </c>
      <c r="AJ24" s="15">
        <v>0</v>
      </c>
    </row>
    <row r="25" spans="1:36" x14ac:dyDescent="0.2">
      <c r="A25" s="4" t="s">
        <v>42</v>
      </c>
      <c r="B25" t="s">
        <v>43</v>
      </c>
      <c r="C25" s="4" t="s">
        <v>34</v>
      </c>
      <c r="D25" s="13">
        <v>85389</v>
      </c>
      <c r="E25" s="14">
        <v>185881</v>
      </c>
      <c r="F25" s="14">
        <v>144634</v>
      </c>
      <c r="G25" s="14">
        <v>183174</v>
      </c>
      <c r="H25" s="14">
        <v>259767</v>
      </c>
      <c r="I25" s="15">
        <v>504203</v>
      </c>
      <c r="J25" s="13">
        <v>10157</v>
      </c>
      <c r="K25" s="14">
        <v>94244</v>
      </c>
      <c r="L25" s="14">
        <v>525811</v>
      </c>
      <c r="M25" s="14">
        <v>258093</v>
      </c>
      <c r="N25" s="14">
        <v>495606</v>
      </c>
      <c r="O25" s="15">
        <v>958175</v>
      </c>
      <c r="P25" s="13">
        <v>154426</v>
      </c>
      <c r="Q25" s="14">
        <v>230525</v>
      </c>
      <c r="R25" s="14">
        <v>302919</v>
      </c>
      <c r="S25" s="14">
        <v>84707</v>
      </c>
      <c r="T25" s="14">
        <v>366804</v>
      </c>
      <c r="U25" s="15">
        <v>280111</v>
      </c>
      <c r="V25" s="16">
        <v>0</v>
      </c>
      <c r="W25" s="16">
        <v>0</v>
      </c>
      <c r="X25" s="16">
        <v>0</v>
      </c>
      <c r="Y25" s="15">
        <v>1</v>
      </c>
      <c r="Z25" s="16">
        <v>0</v>
      </c>
      <c r="AA25" s="16">
        <v>0</v>
      </c>
      <c r="AB25" s="16">
        <v>10</v>
      </c>
      <c r="AC25" s="15">
        <v>43</v>
      </c>
      <c r="AD25" s="16">
        <v>0</v>
      </c>
      <c r="AE25" s="16">
        <v>0</v>
      </c>
      <c r="AF25" s="16">
        <v>189</v>
      </c>
      <c r="AG25" s="15">
        <v>0</v>
      </c>
      <c r="AH25" s="16"/>
      <c r="AI25" s="13">
        <v>0</v>
      </c>
      <c r="AJ25" s="15">
        <v>0</v>
      </c>
    </row>
    <row r="26" spans="1:36" x14ac:dyDescent="0.2">
      <c r="A26" s="4" t="s">
        <v>44</v>
      </c>
      <c r="B26" t="s">
        <v>45</v>
      </c>
      <c r="C26" s="4" t="s">
        <v>46</v>
      </c>
      <c r="D26" s="13">
        <v>12100</v>
      </c>
      <c r="E26" s="14">
        <v>30462</v>
      </c>
      <c r="F26" s="14">
        <v>24708</v>
      </c>
      <c r="G26" s="14">
        <v>31027</v>
      </c>
      <c r="H26" s="14">
        <v>76816</v>
      </c>
      <c r="I26" s="15">
        <v>74865</v>
      </c>
      <c r="J26" s="13">
        <v>1769</v>
      </c>
      <c r="K26" s="14">
        <v>15844</v>
      </c>
      <c r="L26" s="14">
        <v>77510</v>
      </c>
      <c r="M26" s="14">
        <v>38744</v>
      </c>
      <c r="N26" s="14">
        <v>83534</v>
      </c>
      <c r="O26" s="15">
        <v>159189</v>
      </c>
      <c r="P26" s="13">
        <v>23740</v>
      </c>
      <c r="Q26" s="14">
        <v>34452</v>
      </c>
      <c r="R26" s="14">
        <v>38598</v>
      </c>
      <c r="S26" s="14">
        <v>13421</v>
      </c>
      <c r="T26" s="14">
        <v>60919</v>
      </c>
      <c r="U26" s="15">
        <v>44787</v>
      </c>
      <c r="V26" s="16">
        <v>0</v>
      </c>
      <c r="W26" s="16">
        <v>0</v>
      </c>
      <c r="X26" s="16">
        <v>0</v>
      </c>
      <c r="Y26" s="15">
        <v>0</v>
      </c>
      <c r="Z26" s="16">
        <v>0</v>
      </c>
      <c r="AA26" s="16">
        <v>0</v>
      </c>
      <c r="AB26" s="16">
        <v>0</v>
      </c>
      <c r="AC26" s="15">
        <v>0</v>
      </c>
      <c r="AD26" s="16">
        <v>0</v>
      </c>
      <c r="AE26" s="16">
        <v>0</v>
      </c>
      <c r="AF26" s="16">
        <v>0</v>
      </c>
      <c r="AG26" s="15">
        <v>0</v>
      </c>
      <c r="AH26" s="16"/>
      <c r="AI26" s="13">
        <v>0</v>
      </c>
      <c r="AJ26" s="15">
        <v>0</v>
      </c>
    </row>
    <row r="27" spans="1:36" x14ac:dyDescent="0.2">
      <c r="A27" s="4" t="s">
        <v>47</v>
      </c>
      <c r="B27" t="s">
        <v>48</v>
      </c>
      <c r="C27" s="4" t="s">
        <v>49</v>
      </c>
      <c r="D27" s="13">
        <v>65072</v>
      </c>
      <c r="E27" s="14">
        <v>65072</v>
      </c>
      <c r="F27" s="14">
        <v>104351</v>
      </c>
      <c r="G27" s="14">
        <v>134587</v>
      </c>
      <c r="H27" s="14">
        <v>426004</v>
      </c>
      <c r="I27" s="15">
        <v>376688</v>
      </c>
      <c r="J27" s="13">
        <v>9389</v>
      </c>
      <c r="K27" s="14">
        <v>63454</v>
      </c>
      <c r="L27" s="14">
        <v>345094</v>
      </c>
      <c r="M27" s="14">
        <v>179540</v>
      </c>
      <c r="N27" s="14">
        <v>382032</v>
      </c>
      <c r="O27" s="15">
        <v>759725</v>
      </c>
      <c r="P27" s="13">
        <v>116381</v>
      </c>
      <c r="Q27" s="14">
        <v>157318</v>
      </c>
      <c r="R27" s="14">
        <v>223670</v>
      </c>
      <c r="S27" s="14">
        <v>58857</v>
      </c>
      <c r="T27" s="14">
        <v>289896</v>
      </c>
      <c r="U27" s="15">
        <v>216623</v>
      </c>
      <c r="V27" s="16">
        <v>0</v>
      </c>
      <c r="W27" s="16">
        <v>24</v>
      </c>
      <c r="X27" s="16">
        <v>0</v>
      </c>
      <c r="Y27" s="15">
        <v>0</v>
      </c>
      <c r="Z27" s="16">
        <v>0</v>
      </c>
      <c r="AA27" s="16">
        <v>0</v>
      </c>
      <c r="AB27" s="16">
        <v>22</v>
      </c>
      <c r="AC27" s="15">
        <v>0</v>
      </c>
      <c r="AD27" s="16">
        <v>0</v>
      </c>
      <c r="AE27" s="16">
        <v>0</v>
      </c>
      <c r="AF27" s="16">
        <v>0</v>
      </c>
      <c r="AG27" s="15">
        <v>0</v>
      </c>
      <c r="AH27" s="16"/>
      <c r="AI27" s="13">
        <v>0</v>
      </c>
      <c r="AJ27" s="15">
        <v>0</v>
      </c>
    </row>
    <row r="28" spans="1:36" x14ac:dyDescent="0.2">
      <c r="A28" s="4" t="s">
        <v>50</v>
      </c>
      <c r="B28" t="s">
        <v>51</v>
      </c>
      <c r="C28" s="4" t="s">
        <v>52</v>
      </c>
      <c r="D28" s="13">
        <v>23240</v>
      </c>
      <c r="E28" s="14">
        <v>40921</v>
      </c>
      <c r="F28" s="14">
        <v>27285</v>
      </c>
      <c r="G28" s="14">
        <v>37468</v>
      </c>
      <c r="H28" s="14">
        <v>54563</v>
      </c>
      <c r="I28" s="15">
        <v>116229</v>
      </c>
      <c r="J28" s="13">
        <v>3224</v>
      </c>
      <c r="K28" s="14">
        <v>18830</v>
      </c>
      <c r="L28" s="14">
        <v>54241</v>
      </c>
      <c r="M28" s="14">
        <v>53840</v>
      </c>
      <c r="N28" s="14">
        <v>110398</v>
      </c>
      <c r="O28" s="15">
        <v>218854</v>
      </c>
      <c r="P28" s="13">
        <v>30448</v>
      </c>
      <c r="Q28" s="14">
        <v>53271</v>
      </c>
      <c r="R28" s="14">
        <v>58627</v>
      </c>
      <c r="S28" s="14">
        <v>19616</v>
      </c>
      <c r="T28" s="14">
        <v>80461</v>
      </c>
      <c r="U28" s="15">
        <v>62694</v>
      </c>
      <c r="V28" s="16">
        <v>0</v>
      </c>
      <c r="W28" s="16">
        <v>0</v>
      </c>
      <c r="X28" s="16">
        <v>0</v>
      </c>
      <c r="Y28" s="15">
        <v>0</v>
      </c>
      <c r="Z28" s="16">
        <v>0</v>
      </c>
      <c r="AA28" s="16">
        <v>0</v>
      </c>
      <c r="AB28" s="16">
        <v>0</v>
      </c>
      <c r="AC28" s="15">
        <v>0</v>
      </c>
      <c r="AD28" s="16">
        <v>0</v>
      </c>
      <c r="AE28" s="16">
        <v>0</v>
      </c>
      <c r="AF28" s="16">
        <v>0</v>
      </c>
      <c r="AG28" s="15">
        <v>0</v>
      </c>
      <c r="AH28" s="16"/>
      <c r="AI28" s="13">
        <v>0</v>
      </c>
      <c r="AJ28" s="15">
        <v>0</v>
      </c>
    </row>
    <row r="29" spans="1:36" x14ac:dyDescent="0.2">
      <c r="A29" s="4" t="s">
        <v>53</v>
      </c>
      <c r="B29" t="s">
        <v>54</v>
      </c>
      <c r="C29" s="4" t="s">
        <v>55</v>
      </c>
      <c r="D29" s="13">
        <v>2645</v>
      </c>
      <c r="E29" s="14">
        <v>5858</v>
      </c>
      <c r="F29" s="14">
        <v>6748</v>
      </c>
      <c r="G29" s="14">
        <v>6952</v>
      </c>
      <c r="H29" s="14">
        <v>11660</v>
      </c>
      <c r="I29" s="15">
        <v>20996</v>
      </c>
      <c r="J29" s="13">
        <v>1070</v>
      </c>
      <c r="K29" s="14">
        <v>2910</v>
      </c>
      <c r="L29" s="14">
        <v>16610</v>
      </c>
      <c r="M29" s="14">
        <v>8323</v>
      </c>
      <c r="N29" s="14">
        <v>19328</v>
      </c>
      <c r="O29" s="15">
        <v>38493</v>
      </c>
      <c r="P29" s="13">
        <v>5552</v>
      </c>
      <c r="Q29" s="14">
        <v>7374</v>
      </c>
      <c r="R29" s="14">
        <v>14269</v>
      </c>
      <c r="S29" s="14">
        <v>4288</v>
      </c>
      <c r="T29" s="14">
        <v>12629</v>
      </c>
      <c r="U29" s="15">
        <v>8653</v>
      </c>
      <c r="V29" s="16">
        <v>0</v>
      </c>
      <c r="W29" s="16">
        <v>0</v>
      </c>
      <c r="X29" s="16">
        <v>0</v>
      </c>
      <c r="Y29" s="15">
        <v>0</v>
      </c>
      <c r="Z29" s="16">
        <v>0</v>
      </c>
      <c r="AA29" s="16">
        <v>0</v>
      </c>
      <c r="AB29" s="16">
        <v>0</v>
      </c>
      <c r="AC29" s="15">
        <v>0</v>
      </c>
      <c r="AD29" s="16">
        <v>0</v>
      </c>
      <c r="AE29" s="16">
        <v>0</v>
      </c>
      <c r="AF29" s="16">
        <v>0</v>
      </c>
      <c r="AG29" s="15">
        <v>0</v>
      </c>
      <c r="AH29" s="16"/>
      <c r="AI29" s="13">
        <v>0</v>
      </c>
      <c r="AJ29" s="15">
        <v>0</v>
      </c>
    </row>
    <row r="30" spans="1:36" x14ac:dyDescent="0.2">
      <c r="A30" s="4" t="s">
        <v>56</v>
      </c>
      <c r="B30" t="s">
        <v>57</v>
      </c>
      <c r="C30" s="4" t="s">
        <v>58</v>
      </c>
      <c r="D30" s="13">
        <v>17708</v>
      </c>
      <c r="E30" s="14">
        <v>32750</v>
      </c>
      <c r="F30" s="14">
        <v>27180</v>
      </c>
      <c r="G30" s="14">
        <v>35427</v>
      </c>
      <c r="H30" s="14">
        <v>111673</v>
      </c>
      <c r="I30" s="15">
        <v>112071</v>
      </c>
      <c r="J30" s="13">
        <v>2572</v>
      </c>
      <c r="K30" s="14">
        <v>19180</v>
      </c>
      <c r="L30" s="14">
        <v>95691</v>
      </c>
      <c r="M30" s="14">
        <v>47715</v>
      </c>
      <c r="N30" s="14">
        <v>94848</v>
      </c>
      <c r="O30" s="15">
        <v>103435</v>
      </c>
      <c r="P30" s="13">
        <v>33719</v>
      </c>
      <c r="Q30" s="14">
        <v>251963</v>
      </c>
      <c r="R30" s="14">
        <v>57351</v>
      </c>
      <c r="S30" s="14">
        <v>13301</v>
      </c>
      <c r="T30" s="14">
        <v>75242</v>
      </c>
      <c r="U30" s="15">
        <v>56651</v>
      </c>
      <c r="V30" s="16">
        <v>0</v>
      </c>
      <c r="W30" s="16">
        <v>2</v>
      </c>
      <c r="X30" s="16">
        <v>0</v>
      </c>
      <c r="Y30" s="15">
        <v>0</v>
      </c>
      <c r="Z30" s="16">
        <v>0</v>
      </c>
      <c r="AA30" s="16">
        <v>0</v>
      </c>
      <c r="AB30" s="16">
        <v>0</v>
      </c>
      <c r="AC30" s="15">
        <v>0</v>
      </c>
      <c r="AD30" s="16">
        <v>0</v>
      </c>
      <c r="AE30" s="16">
        <v>0</v>
      </c>
      <c r="AF30" s="16">
        <v>42</v>
      </c>
      <c r="AG30" s="15">
        <v>0</v>
      </c>
      <c r="AH30" s="16"/>
      <c r="AI30" s="13">
        <v>0</v>
      </c>
      <c r="AJ30" s="15">
        <v>0</v>
      </c>
    </row>
    <row r="31" spans="1:36" x14ac:dyDescent="0.2">
      <c r="A31" s="4" t="s">
        <v>59</v>
      </c>
      <c r="B31" t="s">
        <v>137</v>
      </c>
      <c r="C31" s="4" t="s">
        <v>60</v>
      </c>
      <c r="D31" s="13">
        <v>87808</v>
      </c>
      <c r="E31" s="14">
        <v>174404</v>
      </c>
      <c r="F31" s="14">
        <v>117061</v>
      </c>
      <c r="G31" s="14">
        <v>161714</v>
      </c>
      <c r="H31" s="14">
        <v>495421</v>
      </c>
      <c r="I31" s="15">
        <v>524306</v>
      </c>
      <c r="J31" s="13">
        <v>7536</v>
      </c>
      <c r="K31" s="14">
        <v>100661</v>
      </c>
      <c r="L31" s="14">
        <v>501487</v>
      </c>
      <c r="M31" s="14">
        <v>245329</v>
      </c>
      <c r="N31" s="14">
        <v>513504</v>
      </c>
      <c r="O31" s="15">
        <v>980072</v>
      </c>
      <c r="P31" s="13">
        <v>141481</v>
      </c>
      <c r="Q31" s="14">
        <v>235259</v>
      </c>
      <c r="R31" s="14">
        <v>276362</v>
      </c>
      <c r="S31" s="14">
        <v>59351</v>
      </c>
      <c r="T31" s="14">
        <v>327265</v>
      </c>
      <c r="U31" s="15">
        <v>260300</v>
      </c>
      <c r="V31" s="16">
        <v>0</v>
      </c>
      <c r="W31" s="16">
        <v>113</v>
      </c>
      <c r="X31" s="16">
        <v>0</v>
      </c>
      <c r="Y31" s="15">
        <v>2</v>
      </c>
      <c r="Z31" s="16">
        <v>0</v>
      </c>
      <c r="AA31" s="16">
        <v>0</v>
      </c>
      <c r="AB31" s="16">
        <v>6</v>
      </c>
      <c r="AC31" s="15">
        <v>0</v>
      </c>
      <c r="AD31" s="16">
        <v>0</v>
      </c>
      <c r="AE31" s="16">
        <v>0</v>
      </c>
      <c r="AF31" s="16">
        <v>34</v>
      </c>
      <c r="AG31" s="15">
        <v>0</v>
      </c>
      <c r="AH31" s="16"/>
      <c r="AI31" s="13">
        <v>0</v>
      </c>
      <c r="AJ31" s="15">
        <v>0</v>
      </c>
    </row>
    <row r="32" spans="1:36" x14ac:dyDescent="0.2">
      <c r="A32" s="4">
        <v>2</v>
      </c>
      <c r="B32" t="s">
        <v>138</v>
      </c>
      <c r="C32" s="4" t="s">
        <v>61</v>
      </c>
      <c r="D32" s="13">
        <v>4938</v>
      </c>
      <c r="E32" s="14">
        <v>11116</v>
      </c>
      <c r="F32" s="14">
        <v>12794</v>
      </c>
      <c r="G32" s="14">
        <v>16945</v>
      </c>
      <c r="H32" s="14">
        <v>22964</v>
      </c>
      <c r="I32" s="15">
        <v>43082</v>
      </c>
      <c r="J32" s="13">
        <v>1053</v>
      </c>
      <c r="K32" s="14">
        <v>6720</v>
      </c>
      <c r="L32" s="14">
        <v>42105</v>
      </c>
      <c r="M32" s="14">
        <v>22671</v>
      </c>
      <c r="N32" s="14">
        <v>41200</v>
      </c>
      <c r="O32" s="15">
        <v>83128</v>
      </c>
      <c r="P32" s="13">
        <v>10974</v>
      </c>
      <c r="Q32" s="14">
        <v>15165</v>
      </c>
      <c r="R32" s="14">
        <v>27657</v>
      </c>
      <c r="S32" s="14">
        <v>5835</v>
      </c>
      <c r="T32" s="14">
        <v>30744</v>
      </c>
      <c r="U32" s="15">
        <v>21225</v>
      </c>
      <c r="V32" s="16">
        <v>0</v>
      </c>
      <c r="W32" s="16">
        <v>5</v>
      </c>
      <c r="X32" s="16">
        <v>0</v>
      </c>
      <c r="Y32" s="15">
        <v>0</v>
      </c>
      <c r="Z32" s="16">
        <v>0</v>
      </c>
      <c r="AA32" s="16">
        <v>0</v>
      </c>
      <c r="AB32" s="16">
        <v>0</v>
      </c>
      <c r="AC32" s="15">
        <v>0</v>
      </c>
      <c r="AD32" s="16">
        <v>0</v>
      </c>
      <c r="AE32" s="16">
        <v>0</v>
      </c>
      <c r="AF32" s="16">
        <v>0</v>
      </c>
      <c r="AG32" s="15">
        <v>0</v>
      </c>
      <c r="AH32" s="16"/>
      <c r="AI32" s="13">
        <v>0</v>
      </c>
      <c r="AJ32" s="15">
        <v>0</v>
      </c>
    </row>
    <row r="33" spans="1:36" x14ac:dyDescent="0.2">
      <c r="A33" s="4">
        <v>3</v>
      </c>
      <c r="B33" t="s">
        <v>62</v>
      </c>
      <c r="C33" s="4" t="s">
        <v>63</v>
      </c>
      <c r="D33" s="13">
        <v>14050</v>
      </c>
      <c r="E33" s="14">
        <v>33813</v>
      </c>
      <c r="F33" s="14">
        <v>20469</v>
      </c>
      <c r="G33" s="14">
        <v>32096</v>
      </c>
      <c r="H33" s="14">
        <v>83984</v>
      </c>
      <c r="I33" s="15">
        <v>106167</v>
      </c>
      <c r="J33" s="13">
        <v>1405</v>
      </c>
      <c r="K33" s="14">
        <v>16652</v>
      </c>
      <c r="L33" s="14">
        <v>108337</v>
      </c>
      <c r="M33" s="14">
        <v>53298</v>
      </c>
      <c r="N33" s="14">
        <v>93131</v>
      </c>
      <c r="O33" s="15">
        <v>104116</v>
      </c>
      <c r="P33" s="13">
        <v>29939</v>
      </c>
      <c r="Q33" s="14">
        <v>41430</v>
      </c>
      <c r="R33" s="14">
        <v>50952</v>
      </c>
      <c r="S33" s="14">
        <v>11766</v>
      </c>
      <c r="T33" s="14">
        <v>54170</v>
      </c>
      <c r="U33" s="15">
        <v>47401</v>
      </c>
      <c r="V33" s="16">
        <v>0</v>
      </c>
      <c r="W33" s="16">
        <v>0</v>
      </c>
      <c r="X33" s="16">
        <v>0</v>
      </c>
      <c r="Y33" s="15">
        <v>0</v>
      </c>
      <c r="Z33" s="16">
        <v>0</v>
      </c>
      <c r="AA33" s="16">
        <v>0</v>
      </c>
      <c r="AB33" s="16">
        <v>0</v>
      </c>
      <c r="AC33" s="15">
        <v>0</v>
      </c>
      <c r="AD33" s="16">
        <v>0</v>
      </c>
      <c r="AE33" s="16">
        <v>0</v>
      </c>
      <c r="AF33" s="16">
        <v>0</v>
      </c>
      <c r="AG33" s="15">
        <v>0</v>
      </c>
      <c r="AH33" s="16"/>
      <c r="AI33" s="13">
        <v>0</v>
      </c>
      <c r="AJ33" s="15">
        <v>0</v>
      </c>
    </row>
    <row r="34" spans="1:36" x14ac:dyDescent="0.2">
      <c r="A34" s="4">
        <v>4</v>
      </c>
      <c r="B34" t="s">
        <v>64</v>
      </c>
      <c r="C34" s="4" t="s">
        <v>65</v>
      </c>
      <c r="D34" s="13">
        <v>8646</v>
      </c>
      <c r="E34" s="14">
        <v>21857</v>
      </c>
      <c r="F34" s="14">
        <v>18220</v>
      </c>
      <c r="G34" s="14">
        <v>22270</v>
      </c>
      <c r="H34" s="14">
        <v>74110</v>
      </c>
      <c r="I34" s="15">
        <v>77662</v>
      </c>
      <c r="J34" s="13">
        <v>1574</v>
      </c>
      <c r="K34" s="14">
        <v>11738</v>
      </c>
      <c r="L34" s="14">
        <v>69220</v>
      </c>
      <c r="M34" s="14">
        <v>31834</v>
      </c>
      <c r="N34" s="14">
        <v>75493</v>
      </c>
      <c r="O34" s="15">
        <v>133016</v>
      </c>
      <c r="P34" s="13">
        <v>17401</v>
      </c>
      <c r="Q34" s="14">
        <v>24670</v>
      </c>
      <c r="R34" s="14">
        <v>42946</v>
      </c>
      <c r="S34" s="14">
        <v>9267</v>
      </c>
      <c r="T34" s="14">
        <v>44704</v>
      </c>
      <c r="U34" s="15">
        <v>17350</v>
      </c>
      <c r="V34" s="16">
        <v>0</v>
      </c>
      <c r="W34" s="16">
        <v>0</v>
      </c>
      <c r="X34" s="16">
        <v>0</v>
      </c>
      <c r="Y34" s="15">
        <v>0</v>
      </c>
      <c r="Z34" s="16">
        <v>0</v>
      </c>
      <c r="AA34" s="16">
        <v>0</v>
      </c>
      <c r="AB34" s="16">
        <v>8</v>
      </c>
      <c r="AC34" s="15">
        <v>60</v>
      </c>
      <c r="AD34" s="16">
        <v>0</v>
      </c>
      <c r="AE34" s="16">
        <v>0</v>
      </c>
      <c r="AF34" s="16">
        <v>0</v>
      </c>
      <c r="AG34" s="15">
        <v>0</v>
      </c>
      <c r="AH34" s="16"/>
      <c r="AI34" s="13">
        <v>0</v>
      </c>
      <c r="AJ34" s="15">
        <v>0</v>
      </c>
    </row>
    <row r="35" spans="1:36" x14ac:dyDescent="0.2">
      <c r="A35" s="4">
        <v>5</v>
      </c>
      <c r="B35" t="s">
        <v>66</v>
      </c>
      <c r="C35" s="4" t="s">
        <v>67</v>
      </c>
      <c r="D35" s="13">
        <v>12613</v>
      </c>
      <c r="E35" s="14">
        <v>23036</v>
      </c>
      <c r="F35" s="14">
        <v>21795</v>
      </c>
      <c r="G35" s="14">
        <v>28728</v>
      </c>
      <c r="H35" s="14">
        <v>78058</v>
      </c>
      <c r="I35" s="15">
        <v>79660</v>
      </c>
      <c r="J35" s="13">
        <v>2124</v>
      </c>
      <c r="K35" s="14">
        <v>14969</v>
      </c>
      <c r="L35" s="14">
        <v>75070</v>
      </c>
      <c r="M35" s="14">
        <v>40770</v>
      </c>
      <c r="N35" s="14">
        <v>73832</v>
      </c>
      <c r="O35" s="15">
        <v>158473</v>
      </c>
      <c r="P35" s="13">
        <v>24867</v>
      </c>
      <c r="Q35" s="14">
        <v>30600</v>
      </c>
      <c r="R35" s="14">
        <v>43667</v>
      </c>
      <c r="S35" s="14">
        <v>11739</v>
      </c>
      <c r="T35" s="14">
        <v>63951</v>
      </c>
      <c r="U35" s="15">
        <v>45123</v>
      </c>
      <c r="V35" s="16">
        <v>0</v>
      </c>
      <c r="W35" s="16">
        <v>7</v>
      </c>
      <c r="X35" s="16">
        <v>0</v>
      </c>
      <c r="Y35" s="15">
        <v>0</v>
      </c>
      <c r="Z35" s="16">
        <v>0</v>
      </c>
      <c r="AA35" s="16">
        <v>0</v>
      </c>
      <c r="AB35" s="16">
        <v>0</v>
      </c>
      <c r="AC35" s="15">
        <v>0</v>
      </c>
      <c r="AD35" s="16">
        <v>0</v>
      </c>
      <c r="AE35" s="16">
        <v>0</v>
      </c>
      <c r="AF35" s="16">
        <v>0</v>
      </c>
      <c r="AG35" s="15">
        <v>0</v>
      </c>
      <c r="AH35" s="16"/>
      <c r="AI35" s="13">
        <v>0</v>
      </c>
      <c r="AJ35" s="15">
        <v>0</v>
      </c>
    </row>
    <row r="36" spans="1:36" x14ac:dyDescent="0.2">
      <c r="A36" s="4">
        <v>6</v>
      </c>
      <c r="B36" t="s">
        <v>68</v>
      </c>
      <c r="C36" s="4" t="s">
        <v>69</v>
      </c>
      <c r="D36" s="13">
        <v>15850</v>
      </c>
      <c r="E36" s="14">
        <v>36765</v>
      </c>
      <c r="F36" s="14">
        <v>25827</v>
      </c>
      <c r="G36" s="14">
        <v>35868</v>
      </c>
      <c r="H36" s="14">
        <v>114667</v>
      </c>
      <c r="I36" s="15">
        <v>100280</v>
      </c>
      <c r="J36" s="13">
        <v>1890</v>
      </c>
      <c r="K36" s="14">
        <v>20713</v>
      </c>
      <c r="L36" s="14">
        <v>106568</v>
      </c>
      <c r="M36" s="14">
        <v>53331</v>
      </c>
      <c r="N36" s="14">
        <v>106852</v>
      </c>
      <c r="O36" s="15">
        <v>199085</v>
      </c>
      <c r="P36" s="13">
        <v>28933</v>
      </c>
      <c r="Q36" s="14">
        <v>47000</v>
      </c>
      <c r="R36" s="14">
        <v>63507</v>
      </c>
      <c r="S36" s="14">
        <v>15317</v>
      </c>
      <c r="T36" s="14">
        <v>74338</v>
      </c>
      <c r="U36" s="15">
        <v>55055</v>
      </c>
      <c r="V36" s="16">
        <v>0</v>
      </c>
      <c r="W36" s="16">
        <v>0</v>
      </c>
      <c r="X36" s="16">
        <v>0</v>
      </c>
      <c r="Y36" s="15">
        <v>0</v>
      </c>
      <c r="Z36" s="16">
        <v>0</v>
      </c>
      <c r="AA36" s="16">
        <v>0</v>
      </c>
      <c r="AB36" s="16">
        <v>0</v>
      </c>
      <c r="AC36" s="15">
        <v>10</v>
      </c>
      <c r="AD36" s="16">
        <v>0</v>
      </c>
      <c r="AE36" s="16">
        <v>0</v>
      </c>
      <c r="AF36" s="16">
        <v>20</v>
      </c>
      <c r="AG36" s="15">
        <v>0</v>
      </c>
      <c r="AH36" s="16"/>
      <c r="AI36" s="13">
        <v>0</v>
      </c>
      <c r="AJ36" s="15">
        <v>0</v>
      </c>
    </row>
    <row r="37" spans="1:36" x14ac:dyDescent="0.2">
      <c r="A37" s="4" t="s">
        <v>70</v>
      </c>
      <c r="B37" t="s">
        <v>71</v>
      </c>
      <c r="C37" s="4" t="s">
        <v>72</v>
      </c>
      <c r="D37" s="13">
        <v>27146</v>
      </c>
      <c r="E37" s="14">
        <v>51182</v>
      </c>
      <c r="F37" s="14">
        <v>47326</v>
      </c>
      <c r="G37" s="14">
        <v>54912</v>
      </c>
      <c r="H37" s="14">
        <v>171515</v>
      </c>
      <c r="I37" s="15">
        <v>167719</v>
      </c>
      <c r="J37" s="13">
        <v>3566</v>
      </c>
      <c r="K37" s="14">
        <v>27860</v>
      </c>
      <c r="L37" s="14">
        <v>164404</v>
      </c>
      <c r="M37" s="14">
        <v>87100</v>
      </c>
      <c r="N37" s="14">
        <v>153624</v>
      </c>
      <c r="O37" s="15">
        <v>318530</v>
      </c>
      <c r="P37" s="13">
        <v>52037</v>
      </c>
      <c r="Q37" s="14">
        <v>74062</v>
      </c>
      <c r="R37" s="14">
        <v>86540</v>
      </c>
      <c r="S37" s="14">
        <v>25458</v>
      </c>
      <c r="T37" s="14">
        <v>119259</v>
      </c>
      <c r="U37" s="15">
        <v>91466</v>
      </c>
      <c r="V37" s="16">
        <v>0</v>
      </c>
      <c r="W37" s="16">
        <v>19</v>
      </c>
      <c r="X37" s="16">
        <v>0</v>
      </c>
      <c r="Y37" s="15">
        <v>0</v>
      </c>
      <c r="Z37" s="16">
        <v>0</v>
      </c>
      <c r="AA37" s="16">
        <v>0</v>
      </c>
      <c r="AB37" s="16">
        <v>0</v>
      </c>
      <c r="AC37" s="15">
        <v>1</v>
      </c>
      <c r="AD37" s="16">
        <v>0</v>
      </c>
      <c r="AE37" s="16">
        <v>0</v>
      </c>
      <c r="AF37" s="16">
        <v>10</v>
      </c>
      <c r="AG37" s="15">
        <v>0</v>
      </c>
      <c r="AH37" s="16"/>
      <c r="AI37" s="13">
        <v>0</v>
      </c>
      <c r="AJ37" s="15">
        <v>0</v>
      </c>
    </row>
    <row r="38" spans="1:36" x14ac:dyDescent="0.2">
      <c r="A38" s="4" t="s">
        <v>73</v>
      </c>
      <c r="B38" t="s">
        <v>74</v>
      </c>
      <c r="C38" s="4" t="s">
        <v>75</v>
      </c>
      <c r="D38" s="13">
        <v>11556</v>
      </c>
      <c r="E38" s="14">
        <v>16745</v>
      </c>
      <c r="F38" s="14">
        <v>10046</v>
      </c>
      <c r="G38" s="14">
        <v>14756</v>
      </c>
      <c r="H38" s="14">
        <v>48353</v>
      </c>
      <c r="I38" s="15">
        <v>47934</v>
      </c>
      <c r="J38" s="13">
        <v>814</v>
      </c>
      <c r="K38" s="14">
        <v>9250</v>
      </c>
      <c r="L38" s="14">
        <v>45194</v>
      </c>
      <c r="M38" s="14">
        <v>23890</v>
      </c>
      <c r="N38" s="14">
        <v>43915</v>
      </c>
      <c r="O38" s="15">
        <v>104635</v>
      </c>
      <c r="P38" s="13">
        <v>17495</v>
      </c>
      <c r="Q38" s="14">
        <v>22411</v>
      </c>
      <c r="R38" s="14">
        <v>20200</v>
      </c>
      <c r="S38" s="14">
        <v>5911</v>
      </c>
      <c r="T38" s="14">
        <v>42539</v>
      </c>
      <c r="U38" s="15">
        <v>33953</v>
      </c>
      <c r="V38" s="16">
        <v>0</v>
      </c>
      <c r="W38" s="16">
        <v>55</v>
      </c>
      <c r="X38" s="16">
        <v>0</v>
      </c>
      <c r="Y38" s="15">
        <v>0</v>
      </c>
      <c r="Z38" s="16">
        <v>0</v>
      </c>
      <c r="AA38" s="16">
        <v>0</v>
      </c>
      <c r="AB38" s="16">
        <v>0</v>
      </c>
      <c r="AC38" s="15">
        <v>0</v>
      </c>
      <c r="AD38" s="16">
        <v>0</v>
      </c>
      <c r="AE38" s="16">
        <v>0</v>
      </c>
      <c r="AF38" s="16">
        <v>0</v>
      </c>
      <c r="AG38" s="15">
        <v>0</v>
      </c>
      <c r="AH38" s="16"/>
      <c r="AI38" s="13">
        <v>0</v>
      </c>
      <c r="AJ38" s="15">
        <v>0</v>
      </c>
    </row>
    <row r="39" spans="1:36" ht="16" x14ac:dyDescent="0.2">
      <c r="A39" s="4" t="s">
        <v>76</v>
      </c>
      <c r="B39" s="55" t="s">
        <v>77</v>
      </c>
      <c r="C39" s="4" t="s">
        <v>78</v>
      </c>
      <c r="D39" s="13">
        <v>13610</v>
      </c>
      <c r="E39" s="14">
        <v>24067</v>
      </c>
      <c r="F39" s="14">
        <v>16931</v>
      </c>
      <c r="G39" s="14">
        <v>24177</v>
      </c>
      <c r="H39" s="14">
        <v>83885</v>
      </c>
      <c r="I39" s="15">
        <v>85492</v>
      </c>
      <c r="J39" s="13">
        <v>1994</v>
      </c>
      <c r="K39" s="14">
        <v>13786</v>
      </c>
      <c r="L39" s="14">
        <v>75624</v>
      </c>
      <c r="M39" s="14">
        <v>42749</v>
      </c>
      <c r="N39" s="14">
        <v>89993</v>
      </c>
      <c r="O39" s="15">
        <v>160317</v>
      </c>
      <c r="P39" s="13">
        <v>21778</v>
      </c>
      <c r="Q39" s="14">
        <v>36393</v>
      </c>
      <c r="R39" s="14">
        <v>50887</v>
      </c>
      <c r="S39" s="14">
        <v>8595</v>
      </c>
      <c r="T39" s="14">
        <v>56762</v>
      </c>
      <c r="U39" s="15">
        <v>43776</v>
      </c>
      <c r="V39" s="16">
        <v>0</v>
      </c>
      <c r="W39" s="16">
        <v>0</v>
      </c>
      <c r="X39" s="16">
        <v>0</v>
      </c>
      <c r="Y39" s="15">
        <v>0</v>
      </c>
      <c r="Z39" s="16">
        <v>0</v>
      </c>
      <c r="AA39" s="16">
        <v>0</v>
      </c>
      <c r="AB39" s="16">
        <v>0</v>
      </c>
      <c r="AC39" s="15">
        <v>0</v>
      </c>
      <c r="AD39" s="16">
        <v>0</v>
      </c>
      <c r="AE39" s="16">
        <v>0</v>
      </c>
      <c r="AF39" s="16">
        <v>0</v>
      </c>
      <c r="AG39" s="15">
        <v>0</v>
      </c>
      <c r="AH39" s="16"/>
      <c r="AI39" s="13">
        <v>0</v>
      </c>
      <c r="AJ39" s="15">
        <v>0</v>
      </c>
    </row>
    <row r="40" spans="1:36" x14ac:dyDescent="0.2">
      <c r="A40" s="4" t="s">
        <v>79</v>
      </c>
      <c r="B40" t="s">
        <v>80</v>
      </c>
      <c r="C40" s="4" t="s">
        <v>81</v>
      </c>
      <c r="D40" s="13">
        <v>3465</v>
      </c>
      <c r="E40" s="14">
        <v>6642</v>
      </c>
      <c r="F40" s="14">
        <v>4091</v>
      </c>
      <c r="G40" s="14">
        <v>6035</v>
      </c>
      <c r="H40" s="14">
        <v>21849</v>
      </c>
      <c r="I40" s="15">
        <v>25682</v>
      </c>
      <c r="J40" s="13">
        <v>132</v>
      </c>
      <c r="K40" s="14">
        <v>7027</v>
      </c>
      <c r="L40" s="14">
        <v>37176</v>
      </c>
      <c r="M40" s="14">
        <v>18139</v>
      </c>
      <c r="N40" s="14">
        <v>21365</v>
      </c>
      <c r="O40" s="15">
        <v>80339</v>
      </c>
      <c r="P40" s="13">
        <v>10966</v>
      </c>
      <c r="Q40" s="14">
        <v>16650</v>
      </c>
      <c r="R40" s="14">
        <v>22405</v>
      </c>
      <c r="S40" s="14">
        <v>24338</v>
      </c>
      <c r="T40" s="14">
        <v>28378</v>
      </c>
      <c r="U40" s="15">
        <v>21265</v>
      </c>
      <c r="V40" s="16">
        <v>0</v>
      </c>
      <c r="W40" s="16">
        <v>16</v>
      </c>
      <c r="X40" s="16">
        <v>0</v>
      </c>
      <c r="Y40" s="15">
        <v>0</v>
      </c>
      <c r="Z40" s="16">
        <v>0</v>
      </c>
      <c r="AA40" s="16">
        <v>1</v>
      </c>
      <c r="AB40" s="16">
        <v>0</v>
      </c>
      <c r="AC40" s="15">
        <v>0</v>
      </c>
      <c r="AD40" s="16">
        <v>0</v>
      </c>
      <c r="AE40" s="16">
        <v>0</v>
      </c>
      <c r="AF40" s="16">
        <v>0</v>
      </c>
      <c r="AG40" s="15">
        <v>0</v>
      </c>
      <c r="AH40" s="16"/>
      <c r="AI40" s="13">
        <v>0</v>
      </c>
      <c r="AJ40" s="15">
        <v>0</v>
      </c>
    </row>
    <row r="41" spans="1:36" ht="16" x14ac:dyDescent="0.2">
      <c r="A41" s="4" t="s">
        <v>82</v>
      </c>
      <c r="B41" s="55" t="s">
        <v>83</v>
      </c>
      <c r="C41" s="4" t="s">
        <v>84</v>
      </c>
      <c r="D41" s="13">
        <v>15566</v>
      </c>
      <c r="E41" s="14">
        <v>31766</v>
      </c>
      <c r="F41" s="14">
        <v>17817</v>
      </c>
      <c r="G41" s="14">
        <v>30485</v>
      </c>
      <c r="H41" s="14">
        <v>101824</v>
      </c>
      <c r="I41" s="15">
        <v>102874</v>
      </c>
      <c r="J41" s="13">
        <v>1271</v>
      </c>
      <c r="K41" s="14">
        <v>18056</v>
      </c>
      <c r="L41" s="14">
        <v>97938</v>
      </c>
      <c r="M41" s="14">
        <v>51777</v>
      </c>
      <c r="N41" s="14">
        <v>98794</v>
      </c>
      <c r="O41" s="15">
        <v>196293</v>
      </c>
      <c r="P41" s="13">
        <v>29176</v>
      </c>
      <c r="Q41" s="14">
        <v>41650</v>
      </c>
      <c r="R41" s="14">
        <v>60042</v>
      </c>
      <c r="S41" s="14">
        <v>10484</v>
      </c>
      <c r="T41" s="14">
        <v>67750</v>
      </c>
      <c r="U41" s="15">
        <v>54676</v>
      </c>
      <c r="V41" s="16">
        <v>0</v>
      </c>
      <c r="W41" s="16">
        <v>0</v>
      </c>
      <c r="X41" s="16">
        <v>0</v>
      </c>
      <c r="Y41" s="15">
        <v>0</v>
      </c>
      <c r="Z41" s="16">
        <v>0</v>
      </c>
      <c r="AA41" s="16">
        <v>0</v>
      </c>
      <c r="AB41" s="16">
        <v>0</v>
      </c>
      <c r="AC41" s="15">
        <v>62</v>
      </c>
      <c r="AD41" s="16">
        <v>0</v>
      </c>
      <c r="AE41" s="16">
        <v>0</v>
      </c>
      <c r="AF41" s="16">
        <v>0</v>
      </c>
      <c r="AG41" s="15">
        <v>0</v>
      </c>
      <c r="AH41" s="16"/>
      <c r="AI41" s="13">
        <v>0</v>
      </c>
      <c r="AJ41" s="15">
        <v>0</v>
      </c>
    </row>
    <row r="42" spans="1:36" ht="16" x14ac:dyDescent="0.2">
      <c r="A42" s="4" t="s">
        <v>85</v>
      </c>
      <c r="B42" s="55" t="s">
        <v>86</v>
      </c>
      <c r="C42" s="4" t="s">
        <v>87</v>
      </c>
      <c r="D42" s="13">
        <v>5578</v>
      </c>
      <c r="E42" s="14">
        <v>11511</v>
      </c>
      <c r="F42" s="14">
        <v>7400</v>
      </c>
      <c r="G42" s="14">
        <v>7633</v>
      </c>
      <c r="H42" s="14">
        <v>32931</v>
      </c>
      <c r="I42" s="15">
        <v>29281</v>
      </c>
      <c r="J42" s="13">
        <v>593</v>
      </c>
      <c r="K42" s="14">
        <v>5572</v>
      </c>
      <c r="L42" s="14">
        <v>24739</v>
      </c>
      <c r="M42" s="14">
        <v>13401</v>
      </c>
      <c r="N42" s="14">
        <v>31773</v>
      </c>
      <c r="O42" s="15">
        <v>66577</v>
      </c>
      <c r="P42" s="13">
        <v>9071</v>
      </c>
      <c r="Q42" s="14">
        <v>13647</v>
      </c>
      <c r="R42" s="14">
        <v>12563</v>
      </c>
      <c r="S42" s="14">
        <v>4400</v>
      </c>
      <c r="T42" s="14">
        <v>25363</v>
      </c>
      <c r="U42" s="15">
        <v>17748</v>
      </c>
      <c r="V42" s="16">
        <v>0</v>
      </c>
      <c r="W42" s="16">
        <v>0</v>
      </c>
      <c r="X42" s="16">
        <v>0</v>
      </c>
      <c r="Y42" s="15">
        <v>0</v>
      </c>
      <c r="Z42" s="16">
        <v>0</v>
      </c>
      <c r="AA42" s="16">
        <v>0</v>
      </c>
      <c r="AB42" s="16">
        <v>0</v>
      </c>
      <c r="AC42" s="15">
        <v>0</v>
      </c>
      <c r="AD42" s="16">
        <v>0</v>
      </c>
      <c r="AE42" s="16">
        <v>0</v>
      </c>
      <c r="AF42" s="16">
        <v>0</v>
      </c>
      <c r="AG42" s="15">
        <v>0</v>
      </c>
      <c r="AH42" s="16"/>
      <c r="AI42" s="13">
        <v>0</v>
      </c>
      <c r="AJ42" s="15">
        <v>0</v>
      </c>
    </row>
    <row r="43" spans="1:36" ht="16" x14ac:dyDescent="0.2">
      <c r="A43" s="4" t="s">
        <v>88</v>
      </c>
      <c r="B43" s="55" t="s">
        <v>89</v>
      </c>
      <c r="C43" s="4" t="s">
        <v>90</v>
      </c>
      <c r="D43" s="13">
        <v>3909</v>
      </c>
      <c r="E43" s="14">
        <v>9718</v>
      </c>
      <c r="F43" s="14">
        <v>5598</v>
      </c>
      <c r="G43" s="14">
        <v>7924</v>
      </c>
      <c r="H43" s="14">
        <v>27656</v>
      </c>
      <c r="I43" s="15">
        <v>28293</v>
      </c>
      <c r="J43" s="13">
        <v>423</v>
      </c>
      <c r="K43" s="14">
        <v>3015</v>
      </c>
      <c r="L43" s="14">
        <v>23008</v>
      </c>
      <c r="M43" s="14">
        <v>13635</v>
      </c>
      <c r="N43" s="14">
        <v>28519</v>
      </c>
      <c r="O43" s="15">
        <v>60337</v>
      </c>
      <c r="P43" s="13">
        <v>6449</v>
      </c>
      <c r="Q43" s="14">
        <v>10307</v>
      </c>
      <c r="R43" s="14">
        <v>9632</v>
      </c>
      <c r="S43" s="14">
        <v>4171</v>
      </c>
      <c r="T43" s="14">
        <v>15681</v>
      </c>
      <c r="U43" s="15">
        <v>11942</v>
      </c>
      <c r="V43" s="16">
        <v>0</v>
      </c>
      <c r="W43" s="16">
        <v>0</v>
      </c>
      <c r="X43" s="16">
        <v>0</v>
      </c>
      <c r="Y43" s="15">
        <v>0</v>
      </c>
      <c r="Z43" s="16">
        <v>0</v>
      </c>
      <c r="AA43" s="16">
        <v>0</v>
      </c>
      <c r="AB43" s="16">
        <v>0</v>
      </c>
      <c r="AC43" s="15">
        <v>0</v>
      </c>
      <c r="AD43" s="16">
        <v>0</v>
      </c>
      <c r="AE43" s="16">
        <v>0</v>
      </c>
      <c r="AF43" s="16">
        <v>0</v>
      </c>
      <c r="AG43" s="15">
        <v>0</v>
      </c>
      <c r="AH43" s="16"/>
      <c r="AI43" s="13">
        <v>0</v>
      </c>
      <c r="AJ43" s="15">
        <v>0</v>
      </c>
    </row>
    <row r="44" spans="1:36" x14ac:dyDescent="0.2">
      <c r="A44" s="4" t="s">
        <v>91</v>
      </c>
      <c r="B44" t="s">
        <v>92</v>
      </c>
      <c r="C44" s="4" t="s">
        <v>93</v>
      </c>
      <c r="D44" s="13">
        <v>19742</v>
      </c>
      <c r="E44" s="14">
        <v>44014</v>
      </c>
      <c r="F44" s="14">
        <v>25278</v>
      </c>
      <c r="G44" s="14">
        <v>40654</v>
      </c>
      <c r="H44" s="14">
        <v>132580</v>
      </c>
      <c r="I44" s="15">
        <v>135480</v>
      </c>
      <c r="J44" s="13">
        <v>1524</v>
      </c>
      <c r="K44" s="14">
        <v>23370</v>
      </c>
      <c r="L44" s="14">
        <v>121959</v>
      </c>
      <c r="M44" s="14">
        <v>60946</v>
      </c>
      <c r="N44" s="14">
        <v>122419</v>
      </c>
      <c r="O44" s="15">
        <v>267633</v>
      </c>
      <c r="P44" s="13">
        <v>36589</v>
      </c>
      <c r="Q44" s="14">
        <v>48930</v>
      </c>
      <c r="R44" s="14">
        <v>67015</v>
      </c>
      <c r="S44" s="14">
        <v>15004</v>
      </c>
      <c r="T44" s="14">
        <v>99136</v>
      </c>
      <c r="U44" s="15">
        <v>74507</v>
      </c>
      <c r="V44" s="16">
        <v>0</v>
      </c>
      <c r="W44" s="16">
        <v>15</v>
      </c>
      <c r="X44" s="16">
        <v>0</v>
      </c>
      <c r="Y44" s="15">
        <v>0</v>
      </c>
      <c r="Z44" s="16">
        <v>0</v>
      </c>
      <c r="AA44" s="16">
        <v>0</v>
      </c>
      <c r="AB44" s="16">
        <v>36</v>
      </c>
      <c r="AC44" s="15">
        <v>0</v>
      </c>
      <c r="AD44" s="16">
        <v>0</v>
      </c>
      <c r="AE44" s="16">
        <v>0</v>
      </c>
      <c r="AF44" s="16">
        <v>0</v>
      </c>
      <c r="AG44" s="15">
        <v>0</v>
      </c>
      <c r="AH44" s="16"/>
      <c r="AI44" s="13">
        <v>0</v>
      </c>
      <c r="AJ44" s="15">
        <v>0</v>
      </c>
    </row>
    <row r="45" spans="1:36" ht="16" x14ac:dyDescent="0.2">
      <c r="A45" s="4" t="s">
        <v>94</v>
      </c>
      <c r="B45" s="55" t="s">
        <v>95</v>
      </c>
      <c r="C45" s="4" t="s">
        <v>96</v>
      </c>
      <c r="D45" s="13">
        <v>30303</v>
      </c>
      <c r="E45" s="14">
        <v>67261</v>
      </c>
      <c r="F45" s="14">
        <v>38984</v>
      </c>
      <c r="G45" s="14">
        <v>61123</v>
      </c>
      <c r="H45" s="14">
        <v>203448</v>
      </c>
      <c r="I45" s="15">
        <v>213041</v>
      </c>
      <c r="J45" s="13">
        <v>3605</v>
      </c>
      <c r="K45" s="14">
        <v>41332</v>
      </c>
      <c r="L45" s="14">
        <v>200157</v>
      </c>
      <c r="M45" s="14">
        <v>100817</v>
      </c>
      <c r="N45" s="14">
        <v>213512</v>
      </c>
      <c r="O45" s="15">
        <v>400478</v>
      </c>
      <c r="P45" s="13">
        <v>63357</v>
      </c>
      <c r="Q45" s="14">
        <v>85859</v>
      </c>
      <c r="R45" s="14">
        <v>114864</v>
      </c>
      <c r="S45" s="14">
        <v>17945</v>
      </c>
      <c r="T45" s="14">
        <v>134380</v>
      </c>
      <c r="U45" s="15">
        <v>104506</v>
      </c>
      <c r="V45" s="16">
        <v>0</v>
      </c>
      <c r="W45" s="16">
        <v>0</v>
      </c>
      <c r="X45" s="16">
        <v>0</v>
      </c>
      <c r="Y45" s="15">
        <v>0</v>
      </c>
      <c r="Z45" s="16">
        <v>0</v>
      </c>
      <c r="AA45" s="16">
        <v>0</v>
      </c>
      <c r="AB45" s="16">
        <v>0</v>
      </c>
      <c r="AC45" s="15">
        <v>20</v>
      </c>
      <c r="AD45" s="16">
        <v>0</v>
      </c>
      <c r="AE45" s="16">
        <v>0</v>
      </c>
      <c r="AF45" s="16">
        <v>0</v>
      </c>
      <c r="AG45" s="15">
        <v>0</v>
      </c>
      <c r="AH45" s="16"/>
      <c r="AI45" s="13">
        <v>0</v>
      </c>
      <c r="AJ45" s="15">
        <v>0</v>
      </c>
    </row>
    <row r="46" spans="1:36" ht="16" x14ac:dyDescent="0.2">
      <c r="A46" s="4" t="s">
        <v>97</v>
      </c>
      <c r="B46" s="55" t="s">
        <v>98</v>
      </c>
      <c r="C46" s="4" t="s">
        <v>99</v>
      </c>
      <c r="D46" s="13">
        <v>23179</v>
      </c>
      <c r="E46" s="14">
        <v>51787</v>
      </c>
      <c r="F46" s="14">
        <v>34622</v>
      </c>
      <c r="G46" s="14">
        <v>50461</v>
      </c>
      <c r="H46" s="14">
        <v>165156</v>
      </c>
      <c r="I46" s="15">
        <v>164814</v>
      </c>
      <c r="J46" s="13">
        <v>2542</v>
      </c>
      <c r="K46" s="14">
        <v>32009</v>
      </c>
      <c r="L46" s="14">
        <v>150633</v>
      </c>
      <c r="M46" s="14">
        <v>66940</v>
      </c>
      <c r="N46" s="14">
        <v>165213</v>
      </c>
      <c r="O46" s="15">
        <v>324282</v>
      </c>
      <c r="P46" s="13">
        <v>42200</v>
      </c>
      <c r="Q46" s="14">
        <v>63740</v>
      </c>
      <c r="R46" s="14">
        <v>89752</v>
      </c>
      <c r="S46" s="14">
        <v>17038</v>
      </c>
      <c r="T46" s="14">
        <v>110630</v>
      </c>
      <c r="U46" s="15">
        <v>78817</v>
      </c>
      <c r="V46" s="16">
        <v>0</v>
      </c>
      <c r="W46" s="16">
        <v>0</v>
      </c>
      <c r="X46" s="16">
        <v>0</v>
      </c>
      <c r="Y46" s="15">
        <v>0</v>
      </c>
      <c r="Z46" s="16">
        <v>0</v>
      </c>
      <c r="AA46" s="16">
        <v>0</v>
      </c>
      <c r="AB46" s="16">
        <v>0</v>
      </c>
      <c r="AC46" s="15">
        <v>0</v>
      </c>
      <c r="AD46" s="16">
        <v>0</v>
      </c>
      <c r="AE46" s="16">
        <v>0</v>
      </c>
      <c r="AF46" s="16">
        <v>0</v>
      </c>
      <c r="AG46" s="15">
        <v>0</v>
      </c>
      <c r="AH46" s="16"/>
      <c r="AI46" s="13">
        <v>0</v>
      </c>
      <c r="AJ46" s="15">
        <v>0</v>
      </c>
    </row>
    <row r="47" spans="1:36" x14ac:dyDescent="0.2">
      <c r="A47" s="4" t="s">
        <v>100</v>
      </c>
      <c r="B47" t="s">
        <v>101</v>
      </c>
      <c r="C47" s="4" t="s">
        <v>102</v>
      </c>
      <c r="D47" s="13">
        <v>11294</v>
      </c>
      <c r="E47" s="14">
        <v>20166</v>
      </c>
      <c r="F47" s="14">
        <v>14641</v>
      </c>
      <c r="G47" s="14">
        <v>19084</v>
      </c>
      <c r="H47" s="14">
        <v>67062</v>
      </c>
      <c r="I47" s="15">
        <v>69991</v>
      </c>
      <c r="J47" s="13">
        <v>1863</v>
      </c>
      <c r="K47" s="14">
        <v>9645</v>
      </c>
      <c r="L47" s="14">
        <v>57050</v>
      </c>
      <c r="M47" s="14">
        <v>30187</v>
      </c>
      <c r="N47" s="14">
        <v>64688</v>
      </c>
      <c r="O47" s="15">
        <v>142388</v>
      </c>
      <c r="P47" s="13">
        <v>21028</v>
      </c>
      <c r="Q47" s="14">
        <v>24605</v>
      </c>
      <c r="R47" s="14">
        <v>27836</v>
      </c>
      <c r="S47" s="14">
        <v>8108</v>
      </c>
      <c r="T47" s="14">
        <v>51931</v>
      </c>
      <c r="U47" s="15">
        <v>39081</v>
      </c>
      <c r="V47" s="16">
        <v>0</v>
      </c>
      <c r="W47" s="16">
        <v>0</v>
      </c>
      <c r="X47" s="16">
        <v>0</v>
      </c>
      <c r="Y47" s="15">
        <v>0</v>
      </c>
      <c r="Z47" s="16">
        <v>0</v>
      </c>
      <c r="AA47" s="16">
        <v>0</v>
      </c>
      <c r="AB47" s="16">
        <v>0</v>
      </c>
      <c r="AC47" s="15">
        <v>0</v>
      </c>
      <c r="AD47" s="16">
        <v>0</v>
      </c>
      <c r="AE47" s="16">
        <v>0</v>
      </c>
      <c r="AF47" s="16">
        <v>0</v>
      </c>
      <c r="AG47" s="15">
        <v>0</v>
      </c>
      <c r="AH47" s="16"/>
      <c r="AI47" s="13">
        <v>0</v>
      </c>
      <c r="AJ47" s="15">
        <v>0</v>
      </c>
    </row>
    <row r="48" spans="1:36" x14ac:dyDescent="0.2">
      <c r="A48" s="4" t="s">
        <v>103</v>
      </c>
      <c r="B48" t="s">
        <v>104</v>
      </c>
      <c r="C48" s="4" t="s">
        <v>105</v>
      </c>
      <c r="D48" s="13">
        <v>7064</v>
      </c>
      <c r="E48" s="14">
        <v>16948</v>
      </c>
      <c r="F48" s="14">
        <v>13313</v>
      </c>
      <c r="G48" s="14">
        <v>16765</v>
      </c>
      <c r="H48" s="14">
        <v>58560</v>
      </c>
      <c r="I48" s="15">
        <v>57867</v>
      </c>
      <c r="J48" s="13">
        <v>1467</v>
      </c>
      <c r="K48" s="14">
        <v>9129</v>
      </c>
      <c r="L48" s="14">
        <v>47943</v>
      </c>
      <c r="M48" s="14">
        <v>23601</v>
      </c>
      <c r="N48" s="14">
        <v>56247</v>
      </c>
      <c r="O48" s="15">
        <v>118859</v>
      </c>
      <c r="P48" s="13">
        <v>14548</v>
      </c>
      <c r="Q48" s="14">
        <v>21350</v>
      </c>
      <c r="R48" s="14">
        <v>32118</v>
      </c>
      <c r="S48" s="14">
        <v>6229</v>
      </c>
      <c r="T48" s="14">
        <v>42979</v>
      </c>
      <c r="U48" s="15">
        <v>30808</v>
      </c>
      <c r="V48" s="16">
        <v>0</v>
      </c>
      <c r="W48" s="16">
        <v>0</v>
      </c>
      <c r="X48" s="16">
        <v>0</v>
      </c>
      <c r="Y48" s="15">
        <v>0</v>
      </c>
      <c r="Z48" s="16">
        <v>0</v>
      </c>
      <c r="AA48" s="16">
        <v>0</v>
      </c>
      <c r="AB48" s="16">
        <v>0</v>
      </c>
      <c r="AC48" s="15">
        <v>0</v>
      </c>
      <c r="AD48" s="16">
        <v>0</v>
      </c>
      <c r="AE48" s="16">
        <v>0</v>
      </c>
      <c r="AF48" s="16">
        <v>0</v>
      </c>
      <c r="AG48" s="15">
        <v>0</v>
      </c>
      <c r="AH48" s="16"/>
      <c r="AI48" s="13">
        <v>0</v>
      </c>
      <c r="AJ48" s="15">
        <v>0</v>
      </c>
    </row>
    <row r="49" spans="1:36" x14ac:dyDescent="0.2">
      <c r="A49" s="4" t="s">
        <v>106</v>
      </c>
      <c r="B49" t="s">
        <v>107</v>
      </c>
      <c r="C49" s="4" t="s">
        <v>108</v>
      </c>
      <c r="D49" s="13">
        <v>15603</v>
      </c>
      <c r="E49" s="14">
        <v>31154</v>
      </c>
      <c r="F49" s="14">
        <v>18814</v>
      </c>
      <c r="G49" s="14">
        <v>24968</v>
      </c>
      <c r="H49" s="14">
        <v>81943</v>
      </c>
      <c r="I49" s="15">
        <v>82496</v>
      </c>
      <c r="J49" s="13">
        <v>1902</v>
      </c>
      <c r="K49" s="14">
        <v>15572</v>
      </c>
      <c r="L49" s="14">
        <v>81876</v>
      </c>
      <c r="M49" s="14">
        <v>38083</v>
      </c>
      <c r="N49" s="14">
        <v>87618</v>
      </c>
      <c r="O49" s="15">
        <v>175181</v>
      </c>
      <c r="P49" s="13">
        <v>30774</v>
      </c>
      <c r="Q49" s="14">
        <v>39603</v>
      </c>
      <c r="R49" s="14">
        <v>41669</v>
      </c>
      <c r="S49" s="14">
        <v>11966</v>
      </c>
      <c r="T49" s="14">
        <v>67631</v>
      </c>
      <c r="U49" s="15">
        <v>55651</v>
      </c>
      <c r="V49" s="16">
        <v>0</v>
      </c>
      <c r="W49" s="16">
        <v>42</v>
      </c>
      <c r="X49" s="16">
        <v>0</v>
      </c>
      <c r="Y49" s="15">
        <v>0</v>
      </c>
      <c r="Z49" s="16">
        <v>0</v>
      </c>
      <c r="AA49" s="16">
        <v>0</v>
      </c>
      <c r="AB49" s="16">
        <v>0</v>
      </c>
      <c r="AC49" s="15">
        <v>0</v>
      </c>
      <c r="AD49" s="16">
        <v>0</v>
      </c>
      <c r="AE49" s="16">
        <v>0</v>
      </c>
      <c r="AF49" s="16">
        <v>0</v>
      </c>
      <c r="AG49" s="15">
        <v>0</v>
      </c>
      <c r="AH49" s="16"/>
      <c r="AI49" s="13">
        <v>0</v>
      </c>
      <c r="AJ49" s="15">
        <v>0</v>
      </c>
    </row>
    <row r="50" spans="1:36" x14ac:dyDescent="0.2">
      <c r="A50" s="4" t="s">
        <v>109</v>
      </c>
      <c r="B50" t="s">
        <v>110</v>
      </c>
      <c r="C50" s="4" t="s">
        <v>111</v>
      </c>
      <c r="D50" s="13">
        <v>33368</v>
      </c>
      <c r="E50" s="14">
        <v>61836</v>
      </c>
      <c r="F50" s="14">
        <v>47289</v>
      </c>
      <c r="G50" s="14">
        <v>63862</v>
      </c>
      <c r="H50" s="14">
        <v>210395</v>
      </c>
      <c r="I50" s="15">
        <v>190520</v>
      </c>
      <c r="J50" s="13">
        <v>4190</v>
      </c>
      <c r="K50" s="14">
        <v>35702</v>
      </c>
      <c r="L50" s="14">
        <v>185267</v>
      </c>
      <c r="M50" s="14">
        <v>97573</v>
      </c>
      <c r="N50" s="14">
        <v>187135</v>
      </c>
      <c r="O50" s="15">
        <v>384639</v>
      </c>
      <c r="P50" s="13">
        <v>55672</v>
      </c>
      <c r="Q50" s="14">
        <v>81815</v>
      </c>
      <c r="R50" s="14">
        <v>103692</v>
      </c>
      <c r="S50" s="14">
        <v>26136</v>
      </c>
      <c r="T50" s="14">
        <v>142378</v>
      </c>
      <c r="U50" s="15">
        <v>107175</v>
      </c>
      <c r="V50" s="16">
        <v>0</v>
      </c>
      <c r="W50" s="16">
        <v>17</v>
      </c>
      <c r="X50" s="16">
        <v>1</v>
      </c>
      <c r="Y50" s="15">
        <v>0</v>
      </c>
      <c r="Z50" s="16">
        <v>0</v>
      </c>
      <c r="AA50" s="16">
        <v>0</v>
      </c>
      <c r="AB50" s="16">
        <v>0</v>
      </c>
      <c r="AC50" s="15">
        <v>0</v>
      </c>
      <c r="AD50" s="16">
        <v>0</v>
      </c>
      <c r="AE50" s="16">
        <v>0</v>
      </c>
      <c r="AF50" s="16">
        <v>19</v>
      </c>
      <c r="AG50" s="15">
        <v>0</v>
      </c>
      <c r="AH50" s="16"/>
      <c r="AI50" s="13">
        <v>0</v>
      </c>
      <c r="AJ50" s="15">
        <v>0</v>
      </c>
    </row>
    <row r="51" spans="1:36" x14ac:dyDescent="0.2">
      <c r="A51" s="4" t="s">
        <v>112</v>
      </c>
      <c r="B51" t="s">
        <v>113</v>
      </c>
      <c r="C51" s="4" t="s">
        <v>114</v>
      </c>
      <c r="D51" s="13">
        <v>19735</v>
      </c>
      <c r="E51" s="14">
        <v>36844</v>
      </c>
      <c r="F51" s="14">
        <v>27421</v>
      </c>
      <c r="G51" s="14">
        <v>36379</v>
      </c>
      <c r="H51" s="14">
        <v>119432</v>
      </c>
      <c r="I51" s="15">
        <v>121266</v>
      </c>
      <c r="J51" s="13">
        <v>2244</v>
      </c>
      <c r="K51" s="14">
        <v>23160</v>
      </c>
      <c r="L51" s="14">
        <v>113989</v>
      </c>
      <c r="M51" s="14">
        <v>57770</v>
      </c>
      <c r="N51" s="14">
        <v>119960</v>
      </c>
      <c r="O51" s="15">
        <v>220132</v>
      </c>
      <c r="P51" s="13">
        <v>28664</v>
      </c>
      <c r="Q51" s="14">
        <v>44349</v>
      </c>
      <c r="R51" s="14">
        <v>65425</v>
      </c>
      <c r="S51" s="14">
        <v>12124</v>
      </c>
      <c r="T51" s="14">
        <v>70634</v>
      </c>
      <c r="U51" s="15">
        <v>53430</v>
      </c>
      <c r="V51" s="16">
        <v>0</v>
      </c>
      <c r="W51" s="16">
        <v>0</v>
      </c>
      <c r="X51" s="16">
        <v>0</v>
      </c>
      <c r="Y51" s="15">
        <v>0</v>
      </c>
      <c r="Z51" s="16">
        <v>0</v>
      </c>
      <c r="AA51" s="16">
        <v>0</v>
      </c>
      <c r="AB51" s="16">
        <v>0</v>
      </c>
      <c r="AC51" s="15">
        <v>66</v>
      </c>
      <c r="AD51" s="16">
        <v>0</v>
      </c>
      <c r="AE51" s="16">
        <v>0</v>
      </c>
      <c r="AF51" s="16">
        <v>0</v>
      </c>
      <c r="AG51" s="15">
        <v>0</v>
      </c>
      <c r="AH51" s="16"/>
      <c r="AI51" s="13">
        <v>0</v>
      </c>
      <c r="AJ51" s="15">
        <v>0</v>
      </c>
    </row>
    <row r="52" spans="1:36" x14ac:dyDescent="0.2">
      <c r="A52" s="4" t="s">
        <v>115</v>
      </c>
      <c r="B52" t="s">
        <v>116</v>
      </c>
      <c r="C52" s="4" t="s">
        <v>117</v>
      </c>
      <c r="D52" s="13">
        <v>8780</v>
      </c>
      <c r="E52" s="14">
        <v>22008</v>
      </c>
      <c r="F52" s="14">
        <v>16436</v>
      </c>
      <c r="G52" s="14">
        <v>20878</v>
      </c>
      <c r="H52" s="14">
        <v>65229</v>
      </c>
      <c r="I52" s="15">
        <v>67493</v>
      </c>
      <c r="J52" s="13">
        <v>1241</v>
      </c>
      <c r="K52" s="14">
        <v>9750</v>
      </c>
      <c r="L52" s="14">
        <v>69024</v>
      </c>
      <c r="M52" s="14">
        <v>31848</v>
      </c>
      <c r="N52" s="14">
        <v>65905</v>
      </c>
      <c r="O52" s="15">
        <v>125683</v>
      </c>
      <c r="P52" s="13">
        <v>17550</v>
      </c>
      <c r="Q52" s="14">
        <v>29526</v>
      </c>
      <c r="R52" s="14">
        <v>38056</v>
      </c>
      <c r="S52" s="14">
        <v>9064</v>
      </c>
      <c r="T52" s="14">
        <v>38788</v>
      </c>
      <c r="U52" s="15">
        <v>32031</v>
      </c>
      <c r="V52" s="16">
        <v>0</v>
      </c>
      <c r="W52" s="16">
        <v>0</v>
      </c>
      <c r="X52" s="16">
        <v>0</v>
      </c>
      <c r="Y52" s="15">
        <v>0</v>
      </c>
      <c r="Z52" s="16">
        <v>0</v>
      </c>
      <c r="AA52" s="16">
        <v>0</v>
      </c>
      <c r="AB52" s="16">
        <v>0</v>
      </c>
      <c r="AC52" s="15">
        <v>0</v>
      </c>
      <c r="AD52" s="16">
        <v>0</v>
      </c>
      <c r="AE52" s="16">
        <v>0</v>
      </c>
      <c r="AF52" s="16">
        <v>1</v>
      </c>
      <c r="AG52" s="15">
        <v>0</v>
      </c>
      <c r="AH52" s="16"/>
      <c r="AI52" s="13">
        <v>0</v>
      </c>
      <c r="AJ52" s="15">
        <v>0</v>
      </c>
    </row>
    <row r="53" spans="1:36" x14ac:dyDescent="0.2">
      <c r="A53" s="4" t="s">
        <v>118</v>
      </c>
      <c r="B53" t="s">
        <v>119</v>
      </c>
      <c r="C53" s="4" t="s">
        <v>120</v>
      </c>
      <c r="D53" s="13">
        <v>93482</v>
      </c>
      <c r="E53" s="14">
        <v>171839</v>
      </c>
      <c r="F53" s="14">
        <v>129471</v>
      </c>
      <c r="G53" s="14">
        <v>174820</v>
      </c>
      <c r="H53" s="14">
        <v>574974</v>
      </c>
      <c r="I53" s="15">
        <v>552896</v>
      </c>
      <c r="J53" s="13">
        <v>12263</v>
      </c>
      <c r="K53" s="14">
        <v>95964</v>
      </c>
      <c r="L53" s="14">
        <v>497488</v>
      </c>
      <c r="M53" s="14">
        <v>259070</v>
      </c>
      <c r="N53" s="14">
        <v>527465</v>
      </c>
      <c r="O53" s="15">
        <v>1106040</v>
      </c>
      <c r="P53" s="13">
        <v>158566</v>
      </c>
      <c r="Q53" s="14">
        <v>220649</v>
      </c>
      <c r="R53" s="14">
        <v>313429</v>
      </c>
      <c r="S53" s="14">
        <v>70955</v>
      </c>
      <c r="T53" s="14">
        <v>239548</v>
      </c>
      <c r="U53" s="15">
        <v>298399</v>
      </c>
      <c r="V53" s="16">
        <v>0</v>
      </c>
      <c r="W53" s="16">
        <v>0</v>
      </c>
      <c r="X53" s="16">
        <v>0</v>
      </c>
      <c r="Y53" s="15">
        <v>4</v>
      </c>
      <c r="Z53" s="16">
        <v>0</v>
      </c>
      <c r="AA53" s="16">
        <v>0</v>
      </c>
      <c r="AB53" s="16">
        <v>71</v>
      </c>
      <c r="AC53" s="15">
        <v>24</v>
      </c>
      <c r="AD53" s="16">
        <v>0</v>
      </c>
      <c r="AE53" s="16">
        <v>0</v>
      </c>
      <c r="AF53" s="16">
        <v>97</v>
      </c>
      <c r="AG53" s="15">
        <v>0</v>
      </c>
      <c r="AH53" s="16"/>
      <c r="AI53" s="13">
        <v>0</v>
      </c>
      <c r="AJ53" s="15">
        <v>0</v>
      </c>
    </row>
    <row r="54" spans="1:36" x14ac:dyDescent="0.2">
      <c r="A54" s="4" t="s">
        <v>121</v>
      </c>
      <c r="B54" t="s">
        <v>122</v>
      </c>
      <c r="C54" s="4" t="s">
        <v>123</v>
      </c>
      <c r="D54" s="13">
        <v>32093</v>
      </c>
      <c r="E54" s="14">
        <v>59248</v>
      </c>
      <c r="F54" s="14">
        <v>54291</v>
      </c>
      <c r="G54" s="14">
        <v>61164</v>
      </c>
      <c r="H54" s="14">
        <v>203160</v>
      </c>
      <c r="I54" s="15">
        <v>197959</v>
      </c>
      <c r="J54" s="13">
        <v>5673</v>
      </c>
      <c r="K54" s="14">
        <v>36543</v>
      </c>
      <c r="L54" s="14">
        <v>191843</v>
      </c>
      <c r="M54" s="14">
        <v>90242</v>
      </c>
      <c r="N54" s="14">
        <v>187185</v>
      </c>
      <c r="O54" s="15">
        <v>380410</v>
      </c>
      <c r="P54" s="13">
        <v>68750</v>
      </c>
      <c r="Q54" s="14">
        <v>78035</v>
      </c>
      <c r="R54" s="14">
        <v>106482</v>
      </c>
      <c r="S54" s="14">
        <v>29424</v>
      </c>
      <c r="T54" s="14">
        <v>149146</v>
      </c>
      <c r="U54" s="15">
        <v>112903</v>
      </c>
      <c r="V54" s="16">
        <v>0</v>
      </c>
      <c r="W54" s="16">
        <v>79</v>
      </c>
      <c r="X54" s="16">
        <v>0</v>
      </c>
      <c r="Y54" s="15">
        <v>0</v>
      </c>
      <c r="Z54" s="16">
        <v>0</v>
      </c>
      <c r="AA54" s="16">
        <v>0</v>
      </c>
      <c r="AB54" s="16">
        <v>0</v>
      </c>
      <c r="AC54" s="15">
        <v>19</v>
      </c>
      <c r="AD54" s="16">
        <v>0</v>
      </c>
      <c r="AE54" s="16">
        <v>0</v>
      </c>
      <c r="AF54" s="16">
        <v>21</v>
      </c>
      <c r="AG54" s="15">
        <v>0</v>
      </c>
      <c r="AH54" s="16"/>
      <c r="AI54" s="13">
        <v>0</v>
      </c>
      <c r="AJ54" s="15">
        <v>0</v>
      </c>
    </row>
    <row r="55" spans="1:36" ht="16" thickBot="1" x14ac:dyDescent="0.25">
      <c r="A55" s="4" t="s">
        <v>124</v>
      </c>
      <c r="B55" t="s">
        <v>125</v>
      </c>
      <c r="C55" s="4" t="s">
        <v>126</v>
      </c>
      <c r="D55" s="32">
        <v>27049</v>
      </c>
      <c r="E55" s="33">
        <v>48340</v>
      </c>
      <c r="F55" s="33">
        <v>34667</v>
      </c>
      <c r="G55" s="33">
        <v>51846</v>
      </c>
      <c r="H55" s="33">
        <v>167700</v>
      </c>
      <c r="I55" s="34">
        <v>69550</v>
      </c>
      <c r="J55" s="32">
        <v>3043</v>
      </c>
      <c r="K55" s="33">
        <v>28792</v>
      </c>
      <c r="L55" s="33">
        <v>155096</v>
      </c>
      <c r="M55" s="33">
        <v>78245</v>
      </c>
      <c r="N55" s="33">
        <v>145073</v>
      </c>
      <c r="O55" s="34">
        <v>155994</v>
      </c>
      <c r="P55" s="32">
        <v>56725</v>
      </c>
      <c r="Q55" s="33">
        <v>60810</v>
      </c>
      <c r="R55" s="33">
        <v>88110</v>
      </c>
      <c r="S55" s="33">
        <v>22493</v>
      </c>
      <c r="T55" s="33">
        <v>145946</v>
      </c>
      <c r="U55" s="34">
        <v>91489</v>
      </c>
      <c r="V55" s="16">
        <v>0</v>
      </c>
      <c r="W55" s="16">
        <v>151</v>
      </c>
      <c r="X55" s="16">
        <v>0</v>
      </c>
      <c r="Y55" s="15">
        <v>0</v>
      </c>
      <c r="Z55" s="16">
        <v>0</v>
      </c>
      <c r="AA55" s="16">
        <v>0</v>
      </c>
      <c r="AB55" s="16">
        <v>0</v>
      </c>
      <c r="AC55" s="15">
        <v>88</v>
      </c>
      <c r="AD55" s="16">
        <v>0</v>
      </c>
      <c r="AE55" s="16">
        <v>0</v>
      </c>
      <c r="AF55" s="16">
        <v>18</v>
      </c>
      <c r="AG55" s="15">
        <v>0</v>
      </c>
      <c r="AH55" s="16"/>
      <c r="AI55" s="13">
        <v>0</v>
      </c>
      <c r="AJ55" s="15">
        <v>0</v>
      </c>
    </row>
    <row r="56" spans="1:36" x14ac:dyDescent="0.2">
      <c r="C56" s="4"/>
    </row>
    <row r="57" spans="1:36" x14ac:dyDescent="0.2">
      <c r="C57" s="85"/>
    </row>
    <row r="58" spans="1:36" x14ac:dyDescent="0.2">
      <c r="C58" s="85"/>
    </row>
    <row r="59" spans="1:36" x14ac:dyDescent="0.2">
      <c r="C59" s="85"/>
    </row>
    <row r="60" spans="1:36" x14ac:dyDescent="0.2">
      <c r="C60" s="85"/>
    </row>
    <row r="61" spans="1:36" x14ac:dyDescent="0.2">
      <c r="C61" s="85"/>
    </row>
  </sheetData>
  <mergeCells count="15">
    <mergeCell ref="AI4:AJ5"/>
    <mergeCell ref="D4:U4"/>
    <mergeCell ref="D5:I5"/>
    <mergeCell ref="J5:O5"/>
    <mergeCell ref="P5:U5"/>
    <mergeCell ref="V5:Y5"/>
    <mergeCell ref="Z5:AC5"/>
    <mergeCell ref="AD5:AG5"/>
    <mergeCell ref="V4:AG4"/>
    <mergeCell ref="AD14:AG14"/>
    <mergeCell ref="D14:I14"/>
    <mergeCell ref="J14:O14"/>
    <mergeCell ref="P14:U14"/>
    <mergeCell ref="V14:Y14"/>
    <mergeCell ref="Z14:AC14"/>
  </mergeCells>
  <pageMargins left="0.25" right="0.25" top="0.75" bottom="0.75" header="0.3" footer="0.3"/>
  <pageSetup scale="26" fitToWidth="2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Harris, Rachel</cp:lastModifiedBy>
  <cp:lastPrinted>2024-01-16T23:15:41Z</cp:lastPrinted>
  <dcterms:created xsi:type="dcterms:W3CDTF">2023-05-11T19:39:47Z</dcterms:created>
  <dcterms:modified xsi:type="dcterms:W3CDTF">2024-02-02T16:38:19Z</dcterms:modified>
</cp:coreProperties>
</file>