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6cf32113ff06338/Documents/Ecosystem Processess/"/>
    </mc:Choice>
  </mc:AlternateContent>
  <xr:revisionPtr revIDLastSave="73" documentId="8_{653E3F35-59C7-4D5D-B3E1-304941C75B5C}" xr6:coauthVersionLast="47" xr6:coauthVersionMax="47" xr10:uidLastSave="{999F6B02-3892-456D-9362-150EAD0B7903}"/>
  <bookViews>
    <workbookView xWindow="-108" yWindow="-108" windowWidth="23256" windowHeight="12456" xr2:uid="{D72007E9-BD2D-421D-9FBD-5A107D720550}"/>
  </bookViews>
  <sheets>
    <sheet name="data" sheetId="1" r:id="rId1"/>
  </sheets>
  <definedNames>
    <definedName name="_xlnm._FilterDatabase" localSheetId="0" hidden="1">data!$A$3:$DR$48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" i="1" l="1"/>
  <c r="R4" i="1" s="1"/>
  <c r="Q5" i="1"/>
  <c r="R5" i="1" s="1"/>
  <c r="Q6" i="1"/>
  <c r="R6" i="1" s="1"/>
  <c r="Q7" i="1"/>
  <c r="S7" i="1" s="1"/>
  <c r="Q8" i="1"/>
  <c r="R8" i="1" s="1"/>
  <c r="Q9" i="1"/>
  <c r="R9" i="1" s="1"/>
  <c r="Q10" i="1"/>
  <c r="R10" i="1" s="1"/>
  <c r="Q11" i="1"/>
  <c r="R11" i="1" s="1"/>
  <c r="Q12" i="1"/>
  <c r="R12" i="1" s="1"/>
  <c r="Q13" i="1"/>
  <c r="R13" i="1" s="1"/>
  <c r="Q14" i="1"/>
  <c r="R14" i="1" s="1"/>
  <c r="Q15" i="1"/>
  <c r="S15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S23" i="1" s="1"/>
  <c r="Q24" i="1"/>
  <c r="S24" i="1" s="1"/>
  <c r="Q25" i="1"/>
  <c r="R25" i="1" s="1"/>
  <c r="Q26" i="1"/>
  <c r="R26" i="1" s="1"/>
  <c r="Q27" i="1"/>
  <c r="R27" i="1" s="1"/>
  <c r="Q28" i="1"/>
  <c r="R28" i="1" s="1"/>
  <c r="Q29" i="1"/>
  <c r="R29" i="1" s="1"/>
  <c r="Q30" i="1"/>
  <c r="R30" i="1" s="1"/>
  <c r="Q31" i="1"/>
  <c r="S31" i="1" s="1"/>
  <c r="Q32" i="1"/>
  <c r="S32" i="1" s="1"/>
  <c r="Q33" i="1"/>
  <c r="R33" i="1" s="1"/>
  <c r="Q34" i="1"/>
  <c r="R34" i="1" s="1"/>
  <c r="Q47" i="1"/>
  <c r="R47" i="1" s="1"/>
  <c r="Q48" i="1"/>
  <c r="R48" i="1" s="1"/>
  <c r="Q49" i="1"/>
  <c r="R49" i="1" s="1"/>
  <c r="Q50" i="1"/>
  <c r="S50" i="1" s="1"/>
  <c r="Q51" i="1"/>
  <c r="S51" i="1" s="1"/>
  <c r="Q52" i="1"/>
  <c r="S52" i="1" s="1"/>
  <c r="Q53" i="1"/>
  <c r="R53" i="1" s="1"/>
  <c r="Q54" i="1"/>
  <c r="R54" i="1" s="1"/>
  <c r="Q55" i="1"/>
  <c r="R55" i="1" s="1"/>
  <c r="Q56" i="1"/>
  <c r="R56" i="1" s="1"/>
  <c r="Q57" i="1"/>
  <c r="R57" i="1" s="1"/>
  <c r="Q58" i="1"/>
  <c r="S58" i="1" s="1"/>
  <c r="Q59" i="1"/>
  <c r="S59" i="1" s="1"/>
  <c r="Q60" i="1"/>
  <c r="S60" i="1" s="1"/>
  <c r="Q61" i="1"/>
  <c r="R61" i="1" s="1"/>
  <c r="Q62" i="1"/>
  <c r="R62" i="1" s="1"/>
  <c r="Q63" i="1"/>
  <c r="R63" i="1" s="1"/>
  <c r="Q64" i="1"/>
  <c r="R64" i="1" s="1"/>
  <c r="Q65" i="1"/>
  <c r="R65" i="1" s="1"/>
  <c r="Q66" i="1"/>
  <c r="R66" i="1" s="1"/>
  <c r="Q67" i="1"/>
  <c r="R67" i="1" s="1"/>
  <c r="Q68" i="1"/>
  <c r="S68" i="1" s="1"/>
  <c r="Q69" i="1"/>
  <c r="R69" i="1" s="1"/>
  <c r="Q70" i="1"/>
  <c r="R70" i="1" s="1"/>
  <c r="Q71" i="1"/>
  <c r="R71" i="1" s="1"/>
  <c r="Q72" i="1"/>
  <c r="R72" i="1" s="1"/>
  <c r="N74" i="1"/>
  <c r="O74" i="1"/>
  <c r="P74" i="1"/>
  <c r="N75" i="1"/>
  <c r="O75" i="1"/>
  <c r="P75" i="1"/>
  <c r="N76" i="1"/>
  <c r="O76" i="1"/>
  <c r="P76" i="1"/>
  <c r="N77" i="1"/>
  <c r="O77" i="1"/>
  <c r="P77" i="1"/>
  <c r="DI46" i="1"/>
  <c r="DH46" i="1"/>
  <c r="DG46" i="1"/>
  <c r="DF46" i="1"/>
  <c r="DE46" i="1"/>
  <c r="DD46" i="1"/>
  <c r="DC46" i="1"/>
  <c r="DB46" i="1"/>
  <c r="DA46" i="1"/>
  <c r="DI45" i="1"/>
  <c r="DH45" i="1"/>
  <c r="DG45" i="1"/>
  <c r="DF45" i="1"/>
  <c r="DE45" i="1"/>
  <c r="DD45" i="1"/>
  <c r="DC45" i="1"/>
  <c r="DB45" i="1"/>
  <c r="DA45" i="1"/>
  <c r="DI44" i="1"/>
  <c r="DH44" i="1"/>
  <c r="DG44" i="1"/>
  <c r="DF44" i="1"/>
  <c r="DE44" i="1"/>
  <c r="DD44" i="1"/>
  <c r="DC44" i="1"/>
  <c r="DB44" i="1"/>
  <c r="DA44" i="1"/>
  <c r="DI43" i="1"/>
  <c r="DH43" i="1"/>
  <c r="DG43" i="1"/>
  <c r="DF43" i="1"/>
  <c r="DE43" i="1"/>
  <c r="DD43" i="1"/>
  <c r="DC43" i="1"/>
  <c r="DB43" i="1"/>
  <c r="DA43" i="1"/>
  <c r="DI42" i="1"/>
  <c r="DH42" i="1"/>
  <c r="DG42" i="1"/>
  <c r="DF42" i="1"/>
  <c r="DE42" i="1"/>
  <c r="DD42" i="1"/>
  <c r="DC42" i="1"/>
  <c r="DB42" i="1"/>
  <c r="DA42" i="1"/>
  <c r="DI41" i="1"/>
  <c r="DH41" i="1"/>
  <c r="DG41" i="1"/>
  <c r="DF41" i="1"/>
  <c r="DE41" i="1"/>
  <c r="DD41" i="1"/>
  <c r="DC41" i="1"/>
  <c r="DB41" i="1"/>
  <c r="DA41" i="1"/>
  <c r="DI40" i="1"/>
  <c r="DH40" i="1"/>
  <c r="DG40" i="1"/>
  <c r="DF40" i="1"/>
  <c r="DE40" i="1"/>
  <c r="DD40" i="1"/>
  <c r="DC40" i="1"/>
  <c r="DB40" i="1"/>
  <c r="DA40" i="1"/>
  <c r="DI39" i="1"/>
  <c r="DH39" i="1"/>
  <c r="DG39" i="1"/>
  <c r="DF39" i="1"/>
  <c r="DE39" i="1"/>
  <c r="DD39" i="1"/>
  <c r="DC39" i="1"/>
  <c r="DB39" i="1"/>
  <c r="DA39" i="1"/>
  <c r="DI38" i="1"/>
  <c r="DH38" i="1"/>
  <c r="DG38" i="1"/>
  <c r="DF38" i="1"/>
  <c r="DE38" i="1"/>
  <c r="DD38" i="1"/>
  <c r="DC38" i="1"/>
  <c r="DB38" i="1"/>
  <c r="DA38" i="1"/>
  <c r="DI37" i="1"/>
  <c r="DH37" i="1"/>
  <c r="DG37" i="1"/>
  <c r="DF37" i="1"/>
  <c r="DE37" i="1"/>
  <c r="DD37" i="1"/>
  <c r="DC37" i="1"/>
  <c r="DB37" i="1"/>
  <c r="DA37" i="1"/>
  <c r="DI36" i="1"/>
  <c r="DH36" i="1"/>
  <c r="DG36" i="1"/>
  <c r="DF36" i="1"/>
  <c r="DE36" i="1"/>
  <c r="DD36" i="1"/>
  <c r="DC36" i="1"/>
  <c r="DB36" i="1"/>
  <c r="DA36" i="1"/>
  <c r="DI35" i="1"/>
  <c r="DH35" i="1"/>
  <c r="DG35" i="1"/>
  <c r="DF35" i="1"/>
  <c r="DE35" i="1"/>
  <c r="DD35" i="1"/>
  <c r="DC35" i="1"/>
  <c r="DB35" i="1"/>
  <c r="DA35" i="1"/>
  <c r="CQ46" i="1"/>
  <c r="CP46" i="1"/>
  <c r="CO46" i="1"/>
  <c r="CQ45" i="1"/>
  <c r="CP45" i="1"/>
  <c r="CO45" i="1"/>
  <c r="CQ44" i="1"/>
  <c r="CP44" i="1"/>
  <c r="CO44" i="1"/>
  <c r="CQ43" i="1"/>
  <c r="CP43" i="1"/>
  <c r="CO43" i="1"/>
  <c r="CQ42" i="1"/>
  <c r="CP42" i="1"/>
  <c r="CO42" i="1"/>
  <c r="CQ41" i="1"/>
  <c r="CP41" i="1"/>
  <c r="CO41" i="1"/>
  <c r="CQ40" i="1"/>
  <c r="CP40" i="1"/>
  <c r="CO40" i="1"/>
  <c r="CQ39" i="1"/>
  <c r="CP39" i="1"/>
  <c r="CO39" i="1"/>
  <c r="CQ38" i="1"/>
  <c r="CP38" i="1"/>
  <c r="CO38" i="1"/>
  <c r="CQ37" i="1"/>
  <c r="CP37" i="1"/>
  <c r="CO37" i="1"/>
  <c r="CQ36" i="1"/>
  <c r="CP36" i="1"/>
  <c r="CO36" i="1"/>
  <c r="CQ35" i="1"/>
  <c r="CP35" i="1"/>
  <c r="CO35" i="1"/>
  <c r="S14" i="1" l="1"/>
  <c r="R7" i="1"/>
  <c r="S19" i="1"/>
  <c r="R31" i="1"/>
  <c r="S49" i="1"/>
  <c r="R50" i="1"/>
  <c r="S66" i="1"/>
  <c r="S6" i="1"/>
  <c r="S71" i="1"/>
  <c r="R58" i="1"/>
  <c r="R52" i="1"/>
  <c r="S29" i="1"/>
  <c r="R23" i="1"/>
  <c r="S57" i="1"/>
  <c r="S22" i="1"/>
  <c r="S27" i="1"/>
  <c r="R15" i="1"/>
  <c r="S67" i="1"/>
  <c r="S63" i="1"/>
  <c r="R32" i="1"/>
  <c r="R60" i="1"/>
  <c r="R51" i="1"/>
  <c r="S47" i="1"/>
  <c r="S30" i="1"/>
  <c r="S8" i="1"/>
  <c r="S5" i="1"/>
  <c r="R68" i="1"/>
  <c r="S65" i="1"/>
  <c r="S16" i="1"/>
  <c r="R59" i="1"/>
  <c r="S55" i="1"/>
  <c r="R24" i="1"/>
  <c r="S21" i="1"/>
  <c r="S13" i="1"/>
  <c r="S11" i="1"/>
  <c r="Q74" i="1"/>
  <c r="Q75" i="1"/>
  <c r="S70" i="1"/>
  <c r="S62" i="1"/>
  <c r="S54" i="1"/>
  <c r="S34" i="1"/>
  <c r="S26" i="1"/>
  <c r="S18" i="1"/>
  <c r="S10" i="1"/>
  <c r="Q76" i="1"/>
  <c r="S72" i="1"/>
  <c r="S64" i="1"/>
  <c r="S56" i="1"/>
  <c r="S48" i="1"/>
  <c r="S28" i="1"/>
  <c r="S20" i="1"/>
  <c r="S12" i="1"/>
  <c r="S4" i="1"/>
  <c r="S69" i="1"/>
  <c r="S61" i="1"/>
  <c r="S53" i="1"/>
  <c r="S33" i="1"/>
  <c r="S25" i="1"/>
  <c r="S17" i="1"/>
  <c r="S9" i="1"/>
  <c r="Q77" i="1"/>
  <c r="FL77" i="1"/>
  <c r="FK77" i="1"/>
  <c r="FJ77" i="1"/>
  <c r="FI77" i="1"/>
  <c r="FH77" i="1"/>
  <c r="FG77" i="1"/>
  <c r="FF77" i="1"/>
  <c r="FE77" i="1"/>
  <c r="FD77" i="1"/>
  <c r="FC77" i="1"/>
  <c r="FB77" i="1"/>
  <c r="FA77" i="1"/>
  <c r="EZ77" i="1"/>
  <c r="EY77" i="1"/>
  <c r="EX77" i="1"/>
  <c r="EW77" i="1"/>
  <c r="EV77" i="1"/>
  <c r="EU77" i="1"/>
  <c r="ET77" i="1"/>
  <c r="ES77" i="1"/>
  <c r="ER77" i="1"/>
  <c r="EQ77" i="1"/>
  <c r="EP77" i="1"/>
  <c r="EO77" i="1"/>
  <c r="EN77" i="1"/>
  <c r="EM77" i="1"/>
  <c r="EL77" i="1"/>
  <c r="EK77" i="1"/>
  <c r="EJ77" i="1"/>
  <c r="EI77" i="1"/>
  <c r="EH77" i="1"/>
  <c r="EG77" i="1"/>
  <c r="EF77" i="1"/>
  <c r="EE77" i="1"/>
  <c r="ED77" i="1"/>
  <c r="EC77" i="1"/>
  <c r="EB77" i="1"/>
  <c r="EA77" i="1"/>
  <c r="DZ77" i="1"/>
  <c r="DY77" i="1"/>
  <c r="DX77" i="1"/>
  <c r="DW77" i="1"/>
  <c r="DV77" i="1"/>
  <c r="DU77" i="1"/>
  <c r="DT77" i="1"/>
  <c r="DS77" i="1"/>
  <c r="DR77" i="1"/>
  <c r="DQ77" i="1"/>
  <c r="DP77" i="1"/>
  <c r="DO77" i="1"/>
  <c r="DN77" i="1"/>
  <c r="DM77" i="1"/>
  <c r="DL77" i="1"/>
  <c r="DK77" i="1"/>
  <c r="DJ77" i="1"/>
  <c r="CZ77" i="1"/>
  <c r="CY77" i="1"/>
  <c r="CX77" i="1"/>
  <c r="CW77" i="1"/>
  <c r="CV77" i="1"/>
  <c r="CU77" i="1"/>
  <c r="CT77" i="1"/>
  <c r="CS77" i="1"/>
  <c r="CR77" i="1"/>
  <c r="CN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AM77" i="1"/>
  <c r="AH77" i="1"/>
  <c r="AG77" i="1"/>
  <c r="AF77" i="1"/>
  <c r="AE77" i="1"/>
  <c r="AD77" i="1"/>
  <c r="AC77" i="1"/>
  <c r="AB77" i="1"/>
  <c r="Z77" i="1"/>
  <c r="Y77" i="1"/>
  <c r="X77" i="1"/>
  <c r="W77" i="1"/>
  <c r="V77" i="1"/>
  <c r="U77" i="1"/>
  <c r="M77" i="1"/>
  <c r="L77" i="1"/>
  <c r="K77" i="1"/>
  <c r="J77" i="1"/>
  <c r="H77" i="1"/>
  <c r="FL76" i="1"/>
  <c r="FK76" i="1"/>
  <c r="FJ76" i="1"/>
  <c r="FI76" i="1"/>
  <c r="FH76" i="1"/>
  <c r="FG76" i="1"/>
  <c r="FF76" i="1"/>
  <c r="FE76" i="1"/>
  <c r="FD76" i="1"/>
  <c r="FC76" i="1"/>
  <c r="FB76" i="1"/>
  <c r="FA76" i="1"/>
  <c r="EZ76" i="1"/>
  <c r="EY76" i="1"/>
  <c r="EX76" i="1"/>
  <c r="EW76" i="1"/>
  <c r="EV76" i="1"/>
  <c r="EU76" i="1"/>
  <c r="ET76" i="1"/>
  <c r="ES76" i="1"/>
  <c r="ER76" i="1"/>
  <c r="EQ76" i="1"/>
  <c r="EP76" i="1"/>
  <c r="EO76" i="1"/>
  <c r="EN76" i="1"/>
  <c r="EM76" i="1"/>
  <c r="EL76" i="1"/>
  <c r="EK76" i="1"/>
  <c r="EJ76" i="1"/>
  <c r="EI76" i="1"/>
  <c r="EH76" i="1"/>
  <c r="EG76" i="1"/>
  <c r="EF76" i="1"/>
  <c r="EE76" i="1"/>
  <c r="ED76" i="1"/>
  <c r="EC76" i="1"/>
  <c r="EB76" i="1"/>
  <c r="EA76" i="1"/>
  <c r="DZ76" i="1"/>
  <c r="DY76" i="1"/>
  <c r="DX76" i="1"/>
  <c r="DW76" i="1"/>
  <c r="DV76" i="1"/>
  <c r="DU76" i="1"/>
  <c r="DT76" i="1"/>
  <c r="DS76" i="1"/>
  <c r="DR76" i="1"/>
  <c r="DQ76" i="1"/>
  <c r="DP76" i="1"/>
  <c r="DO76" i="1"/>
  <c r="DN76" i="1"/>
  <c r="DM76" i="1"/>
  <c r="DL76" i="1"/>
  <c r="DK76" i="1"/>
  <c r="DJ76" i="1"/>
  <c r="CZ76" i="1"/>
  <c r="CY76" i="1"/>
  <c r="CX76" i="1"/>
  <c r="CW76" i="1"/>
  <c r="CV76" i="1"/>
  <c r="CU76" i="1"/>
  <c r="CT76" i="1"/>
  <c r="CS76" i="1"/>
  <c r="CR76" i="1"/>
  <c r="CN76" i="1"/>
  <c r="CJ76" i="1"/>
  <c r="CI76" i="1"/>
  <c r="CH76" i="1"/>
  <c r="CG76" i="1"/>
  <c r="CF76" i="1"/>
  <c r="CE76" i="1"/>
  <c r="CD76" i="1"/>
  <c r="CC76" i="1"/>
  <c r="CB76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AM76" i="1"/>
  <c r="AH76" i="1"/>
  <c r="AG76" i="1"/>
  <c r="AF76" i="1"/>
  <c r="AE76" i="1"/>
  <c r="AD76" i="1"/>
  <c r="AC76" i="1"/>
  <c r="AB76" i="1"/>
  <c r="Z76" i="1"/>
  <c r="Y76" i="1"/>
  <c r="X76" i="1"/>
  <c r="W76" i="1"/>
  <c r="V76" i="1"/>
  <c r="U76" i="1"/>
  <c r="M76" i="1"/>
  <c r="L76" i="1"/>
  <c r="K76" i="1"/>
  <c r="J76" i="1"/>
  <c r="H76" i="1"/>
  <c r="FL75" i="1"/>
  <c r="FK75" i="1"/>
  <c r="FJ75" i="1"/>
  <c r="FI75" i="1"/>
  <c r="FH75" i="1"/>
  <c r="FG75" i="1"/>
  <c r="FF75" i="1"/>
  <c r="FE75" i="1"/>
  <c r="FD75" i="1"/>
  <c r="FC75" i="1"/>
  <c r="FB75" i="1"/>
  <c r="FA75" i="1"/>
  <c r="EZ75" i="1"/>
  <c r="EY75" i="1"/>
  <c r="EX75" i="1"/>
  <c r="EW75" i="1"/>
  <c r="EV75" i="1"/>
  <c r="EU75" i="1"/>
  <c r="ET75" i="1"/>
  <c r="ES75" i="1"/>
  <c r="ER75" i="1"/>
  <c r="EQ75" i="1"/>
  <c r="EP75" i="1"/>
  <c r="EO75" i="1"/>
  <c r="EN75" i="1"/>
  <c r="EM75" i="1"/>
  <c r="EL75" i="1"/>
  <c r="EK75" i="1"/>
  <c r="EJ75" i="1"/>
  <c r="EI75" i="1"/>
  <c r="EH75" i="1"/>
  <c r="EG75" i="1"/>
  <c r="EF75" i="1"/>
  <c r="EE75" i="1"/>
  <c r="ED75" i="1"/>
  <c r="EC75" i="1"/>
  <c r="EB75" i="1"/>
  <c r="EA75" i="1"/>
  <c r="DZ75" i="1"/>
  <c r="DY75" i="1"/>
  <c r="DX75" i="1"/>
  <c r="DW75" i="1"/>
  <c r="DV75" i="1"/>
  <c r="DU75" i="1"/>
  <c r="DT75" i="1"/>
  <c r="DS75" i="1"/>
  <c r="DR75" i="1"/>
  <c r="DQ75" i="1"/>
  <c r="DP75" i="1"/>
  <c r="DO75" i="1"/>
  <c r="DN75" i="1"/>
  <c r="DM75" i="1"/>
  <c r="DL75" i="1"/>
  <c r="DK75" i="1"/>
  <c r="DJ75" i="1"/>
  <c r="CZ75" i="1"/>
  <c r="CY75" i="1"/>
  <c r="CX75" i="1"/>
  <c r="CW75" i="1"/>
  <c r="CV75" i="1"/>
  <c r="CU75" i="1"/>
  <c r="CT75" i="1"/>
  <c r="CS75" i="1"/>
  <c r="CR75" i="1"/>
  <c r="CN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AM75" i="1"/>
  <c r="AH75" i="1"/>
  <c r="AG75" i="1"/>
  <c r="AF75" i="1"/>
  <c r="AE75" i="1"/>
  <c r="AD75" i="1"/>
  <c r="AC75" i="1"/>
  <c r="AB75" i="1"/>
  <c r="Z75" i="1"/>
  <c r="Y75" i="1"/>
  <c r="X75" i="1"/>
  <c r="W75" i="1"/>
  <c r="V75" i="1"/>
  <c r="U75" i="1"/>
  <c r="M75" i="1"/>
  <c r="L75" i="1"/>
  <c r="K75" i="1"/>
  <c r="J75" i="1"/>
  <c r="H75" i="1"/>
  <c r="FL74" i="1"/>
  <c r="FK74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EU74" i="1"/>
  <c r="ET74" i="1"/>
  <c r="ES74" i="1"/>
  <c r="ER74" i="1"/>
  <c r="EQ74" i="1"/>
  <c r="EP74" i="1"/>
  <c r="EO74" i="1"/>
  <c r="EN74" i="1"/>
  <c r="EM74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CZ74" i="1"/>
  <c r="CY74" i="1"/>
  <c r="CX74" i="1"/>
  <c r="CW74" i="1"/>
  <c r="CV74" i="1"/>
  <c r="CU74" i="1"/>
  <c r="CT74" i="1"/>
  <c r="CS74" i="1"/>
  <c r="CR74" i="1"/>
  <c r="CN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AM74" i="1"/>
  <c r="AH74" i="1"/>
  <c r="AG74" i="1"/>
  <c r="AF74" i="1"/>
  <c r="AE74" i="1"/>
  <c r="AD74" i="1"/>
  <c r="AC74" i="1"/>
  <c r="AB74" i="1"/>
  <c r="Z74" i="1"/>
  <c r="Y74" i="1"/>
  <c r="X74" i="1"/>
  <c r="W74" i="1"/>
  <c r="V74" i="1"/>
  <c r="U74" i="1"/>
  <c r="M74" i="1"/>
  <c r="L74" i="1"/>
  <c r="K74" i="1"/>
  <c r="J74" i="1"/>
  <c r="H74" i="1"/>
  <c r="DI72" i="1"/>
  <c r="DH72" i="1"/>
  <c r="DG72" i="1"/>
  <c r="DF72" i="1"/>
  <c r="DE72" i="1"/>
  <c r="DD72" i="1"/>
  <c r="DC72" i="1"/>
  <c r="DB72" i="1"/>
  <c r="DA72" i="1"/>
  <c r="CQ72" i="1"/>
  <c r="CP72" i="1"/>
  <c r="CO72" i="1"/>
  <c r="CL72" i="1"/>
  <c r="CK72" i="1"/>
  <c r="AX72" i="1"/>
  <c r="AW72" i="1"/>
  <c r="AV72" i="1"/>
  <c r="AU72" i="1"/>
  <c r="AT72" i="1"/>
  <c r="AS72" i="1"/>
  <c r="AR72" i="1"/>
  <c r="BA72" i="1" s="1"/>
  <c r="AQ72" i="1"/>
  <c r="AZ72" i="1" s="1"/>
  <c r="AP72" i="1"/>
  <c r="AY72" i="1" s="1"/>
  <c r="BD72" i="1" s="1"/>
  <c r="AO72" i="1"/>
  <c r="AN72" i="1"/>
  <c r="T72" i="1"/>
  <c r="DI71" i="1"/>
  <c r="DH71" i="1"/>
  <c r="DG71" i="1"/>
  <c r="DF71" i="1"/>
  <c r="DE71" i="1"/>
  <c r="DD71" i="1"/>
  <c r="DC71" i="1"/>
  <c r="DB71" i="1"/>
  <c r="DA71" i="1"/>
  <c r="CQ71" i="1"/>
  <c r="CP71" i="1"/>
  <c r="CO71" i="1"/>
  <c r="CL71" i="1"/>
  <c r="CK71" i="1"/>
  <c r="AX71" i="1"/>
  <c r="AW71" i="1"/>
  <c r="AV71" i="1"/>
  <c r="AU71" i="1"/>
  <c r="AT71" i="1"/>
  <c r="AS71" i="1"/>
  <c r="AR71" i="1"/>
  <c r="BA71" i="1" s="1"/>
  <c r="AQ71" i="1"/>
  <c r="AZ71" i="1" s="1"/>
  <c r="AP71" i="1"/>
  <c r="AY71" i="1" s="1"/>
  <c r="AO71" i="1"/>
  <c r="AN71" i="1"/>
  <c r="T71" i="1"/>
  <c r="DI70" i="1"/>
  <c r="DH70" i="1"/>
  <c r="DG70" i="1"/>
  <c r="DF70" i="1"/>
  <c r="DE70" i="1"/>
  <c r="DD70" i="1"/>
  <c r="DC70" i="1"/>
  <c r="DB70" i="1"/>
  <c r="DA70" i="1"/>
  <c r="CQ70" i="1"/>
  <c r="CP70" i="1"/>
  <c r="CO70" i="1"/>
  <c r="CL70" i="1"/>
  <c r="CK70" i="1"/>
  <c r="AX70" i="1"/>
  <c r="AW70" i="1"/>
  <c r="AV70" i="1"/>
  <c r="AU70" i="1"/>
  <c r="AT70" i="1"/>
  <c r="AS70" i="1"/>
  <c r="AR70" i="1"/>
  <c r="BA70" i="1" s="1"/>
  <c r="AQ70" i="1"/>
  <c r="AZ70" i="1" s="1"/>
  <c r="AP70" i="1"/>
  <c r="AY70" i="1" s="1"/>
  <c r="AO70" i="1"/>
  <c r="AN70" i="1"/>
  <c r="T70" i="1"/>
  <c r="DI69" i="1"/>
  <c r="DH69" i="1"/>
  <c r="DG69" i="1"/>
  <c r="DF69" i="1"/>
  <c r="DE69" i="1"/>
  <c r="DD69" i="1"/>
  <c r="DC69" i="1"/>
  <c r="DB69" i="1"/>
  <c r="DA69" i="1"/>
  <c r="CQ69" i="1"/>
  <c r="CP69" i="1"/>
  <c r="CO69" i="1"/>
  <c r="CL69" i="1"/>
  <c r="CK69" i="1"/>
  <c r="AX69" i="1"/>
  <c r="AW69" i="1"/>
  <c r="AV69" i="1"/>
  <c r="AU69" i="1"/>
  <c r="AT69" i="1"/>
  <c r="AS69" i="1"/>
  <c r="AR69" i="1"/>
  <c r="BA69" i="1" s="1"/>
  <c r="AQ69" i="1"/>
  <c r="AZ69" i="1" s="1"/>
  <c r="AP69" i="1"/>
  <c r="AY69" i="1" s="1"/>
  <c r="AO69" i="1"/>
  <c r="AN69" i="1"/>
  <c r="T69" i="1"/>
  <c r="DI68" i="1"/>
  <c r="DH68" i="1"/>
  <c r="DG68" i="1"/>
  <c r="DF68" i="1"/>
  <c r="DE68" i="1"/>
  <c r="DD68" i="1"/>
  <c r="DC68" i="1"/>
  <c r="DB68" i="1"/>
  <c r="DA68" i="1"/>
  <c r="CQ68" i="1"/>
  <c r="CP68" i="1"/>
  <c r="CO68" i="1"/>
  <c r="CL68" i="1"/>
  <c r="CK68" i="1"/>
  <c r="AX68" i="1"/>
  <c r="AW68" i="1"/>
  <c r="AV68" i="1"/>
  <c r="AU68" i="1"/>
  <c r="AT68" i="1"/>
  <c r="AS68" i="1"/>
  <c r="AR68" i="1"/>
  <c r="BA68" i="1" s="1"/>
  <c r="AQ68" i="1"/>
  <c r="AZ68" i="1" s="1"/>
  <c r="AP68" i="1"/>
  <c r="AY68" i="1" s="1"/>
  <c r="BD68" i="1" s="1"/>
  <c r="AO68" i="1"/>
  <c r="AN68" i="1"/>
  <c r="T68" i="1"/>
  <c r="DI67" i="1"/>
  <c r="DH67" i="1"/>
  <c r="DG67" i="1"/>
  <c r="DF67" i="1"/>
  <c r="DE67" i="1"/>
  <c r="DD67" i="1"/>
  <c r="DC67" i="1"/>
  <c r="DB67" i="1"/>
  <c r="DA67" i="1"/>
  <c r="CQ67" i="1"/>
  <c r="CP67" i="1"/>
  <c r="CO67" i="1"/>
  <c r="CL67" i="1"/>
  <c r="CK67" i="1"/>
  <c r="BA67" i="1"/>
  <c r="AZ67" i="1"/>
  <c r="AY67" i="1"/>
  <c r="AL67" i="1"/>
  <c r="AK67" i="1"/>
  <c r="AJ67" i="1"/>
  <c r="AI67" i="1"/>
  <c r="T67" i="1"/>
  <c r="DI66" i="1"/>
  <c r="DH66" i="1"/>
  <c r="DG66" i="1"/>
  <c r="DF66" i="1"/>
  <c r="DE66" i="1"/>
  <c r="DD66" i="1"/>
  <c r="DC66" i="1"/>
  <c r="DB66" i="1"/>
  <c r="DA66" i="1"/>
  <c r="CQ66" i="1"/>
  <c r="CP66" i="1"/>
  <c r="CO66" i="1"/>
  <c r="CL66" i="1"/>
  <c r="CK66" i="1"/>
  <c r="BA66" i="1"/>
  <c r="AZ66" i="1"/>
  <c r="AY66" i="1"/>
  <c r="AL66" i="1"/>
  <c r="AK66" i="1"/>
  <c r="AJ66" i="1"/>
  <c r="AI66" i="1"/>
  <c r="T66" i="1"/>
  <c r="DI65" i="1"/>
  <c r="DH65" i="1"/>
  <c r="DG65" i="1"/>
  <c r="DF65" i="1"/>
  <c r="DE65" i="1"/>
  <c r="DD65" i="1"/>
  <c r="DC65" i="1"/>
  <c r="DB65" i="1"/>
  <c r="DA65" i="1"/>
  <c r="CQ65" i="1"/>
  <c r="CP65" i="1"/>
  <c r="CO65" i="1"/>
  <c r="CL65" i="1"/>
  <c r="CK65" i="1"/>
  <c r="BA65" i="1"/>
  <c r="AZ65" i="1"/>
  <c r="AY65" i="1"/>
  <c r="AL65" i="1"/>
  <c r="AK65" i="1"/>
  <c r="AJ65" i="1"/>
  <c r="AI65" i="1"/>
  <c r="T65" i="1"/>
  <c r="DI64" i="1"/>
  <c r="DH64" i="1"/>
  <c r="DG64" i="1"/>
  <c r="DF64" i="1"/>
  <c r="DE64" i="1"/>
  <c r="DD64" i="1"/>
  <c r="DC64" i="1"/>
  <c r="DB64" i="1"/>
  <c r="DA64" i="1"/>
  <c r="CQ64" i="1"/>
  <c r="CP64" i="1"/>
  <c r="CO64" i="1"/>
  <c r="CL64" i="1"/>
  <c r="CK64" i="1"/>
  <c r="BA64" i="1"/>
  <c r="AZ64" i="1"/>
  <c r="AY64" i="1"/>
  <c r="AL64" i="1"/>
  <c r="AK64" i="1"/>
  <c r="AJ64" i="1"/>
  <c r="AI64" i="1"/>
  <c r="T64" i="1"/>
  <c r="DI63" i="1"/>
  <c r="DH63" i="1"/>
  <c r="DG63" i="1"/>
  <c r="DF63" i="1"/>
  <c r="DE63" i="1"/>
  <c r="DD63" i="1"/>
  <c r="DC63" i="1"/>
  <c r="DB63" i="1"/>
  <c r="DA63" i="1"/>
  <c r="CQ63" i="1"/>
  <c r="CP63" i="1"/>
  <c r="CO63" i="1"/>
  <c r="CL63" i="1"/>
  <c r="CK63" i="1"/>
  <c r="BA63" i="1"/>
  <c r="AZ63" i="1"/>
  <c r="AY63" i="1"/>
  <c r="AL63" i="1"/>
  <c r="AK63" i="1"/>
  <c r="AJ63" i="1"/>
  <c r="AI63" i="1"/>
  <c r="T63" i="1"/>
  <c r="DI62" i="1"/>
  <c r="DH62" i="1"/>
  <c r="DG62" i="1"/>
  <c r="DF62" i="1"/>
  <c r="DE62" i="1"/>
  <c r="DD62" i="1"/>
  <c r="DC62" i="1"/>
  <c r="DB62" i="1"/>
  <c r="DA62" i="1"/>
  <c r="CQ62" i="1"/>
  <c r="CP62" i="1"/>
  <c r="CO62" i="1"/>
  <c r="CL62" i="1"/>
  <c r="CK62" i="1"/>
  <c r="BA62" i="1"/>
  <c r="AZ62" i="1"/>
  <c r="AY62" i="1"/>
  <c r="AL62" i="1"/>
  <c r="AK62" i="1"/>
  <c r="AJ62" i="1"/>
  <c r="AI62" i="1"/>
  <c r="T62" i="1"/>
  <c r="DI61" i="1"/>
  <c r="DH61" i="1"/>
  <c r="DG61" i="1"/>
  <c r="DF61" i="1"/>
  <c r="DE61" i="1"/>
  <c r="DD61" i="1"/>
  <c r="DC61" i="1"/>
  <c r="DB61" i="1"/>
  <c r="DA61" i="1"/>
  <c r="CQ61" i="1"/>
  <c r="CP61" i="1"/>
  <c r="CO61" i="1"/>
  <c r="CL61" i="1"/>
  <c r="CK61" i="1"/>
  <c r="BA61" i="1"/>
  <c r="AZ61" i="1"/>
  <c r="AY61" i="1"/>
  <c r="BD61" i="1" s="1"/>
  <c r="AL61" i="1"/>
  <c r="AK61" i="1"/>
  <c r="T61" i="1"/>
  <c r="DI60" i="1"/>
  <c r="DH60" i="1"/>
  <c r="DG60" i="1"/>
  <c r="DF60" i="1"/>
  <c r="DE60" i="1"/>
  <c r="DD60" i="1"/>
  <c r="DC60" i="1"/>
  <c r="DB60" i="1"/>
  <c r="DA60" i="1"/>
  <c r="CQ60" i="1"/>
  <c r="CP60" i="1"/>
  <c r="CO60" i="1"/>
  <c r="CL60" i="1"/>
  <c r="CK60" i="1"/>
  <c r="BA60" i="1"/>
  <c r="AZ60" i="1"/>
  <c r="AY60" i="1"/>
  <c r="T60" i="1"/>
  <c r="DI59" i="1"/>
  <c r="DH59" i="1"/>
  <c r="DG59" i="1"/>
  <c r="DF59" i="1"/>
  <c r="DE59" i="1"/>
  <c r="DD59" i="1"/>
  <c r="DC59" i="1"/>
  <c r="DB59" i="1"/>
  <c r="DA59" i="1"/>
  <c r="CQ59" i="1"/>
  <c r="CP59" i="1"/>
  <c r="CO59" i="1"/>
  <c r="CL59" i="1"/>
  <c r="CK59" i="1"/>
  <c r="BA59" i="1"/>
  <c r="AZ59" i="1"/>
  <c r="AY59" i="1"/>
  <c r="BD59" i="1" s="1"/>
  <c r="T59" i="1"/>
  <c r="DI58" i="1"/>
  <c r="DH58" i="1"/>
  <c r="DG58" i="1"/>
  <c r="DF58" i="1"/>
  <c r="DE58" i="1"/>
  <c r="DD58" i="1"/>
  <c r="DC58" i="1"/>
  <c r="DB58" i="1"/>
  <c r="DA58" i="1"/>
  <c r="CQ58" i="1"/>
  <c r="CP58" i="1"/>
  <c r="CO58" i="1"/>
  <c r="CL58" i="1"/>
  <c r="CK58" i="1"/>
  <c r="BA58" i="1"/>
  <c r="AZ58" i="1"/>
  <c r="AY58" i="1"/>
  <c r="BD58" i="1" s="1"/>
  <c r="T58" i="1"/>
  <c r="DI57" i="1"/>
  <c r="DH57" i="1"/>
  <c r="DG57" i="1"/>
  <c r="DF57" i="1"/>
  <c r="DE57" i="1"/>
  <c r="DD57" i="1"/>
  <c r="DC57" i="1"/>
  <c r="DB57" i="1"/>
  <c r="DA57" i="1"/>
  <c r="CQ57" i="1"/>
  <c r="CP57" i="1"/>
  <c r="CO57" i="1"/>
  <c r="CL57" i="1"/>
  <c r="CK57" i="1"/>
  <c r="BA57" i="1"/>
  <c r="AZ57" i="1"/>
  <c r="AY57" i="1"/>
  <c r="BD57" i="1" s="1"/>
  <c r="T57" i="1"/>
  <c r="DI56" i="1"/>
  <c r="DH56" i="1"/>
  <c r="DG56" i="1"/>
  <c r="DF56" i="1"/>
  <c r="DE56" i="1"/>
  <c r="DD56" i="1"/>
  <c r="DC56" i="1"/>
  <c r="DB56" i="1"/>
  <c r="DA56" i="1"/>
  <c r="CQ56" i="1"/>
  <c r="CP56" i="1"/>
  <c r="CO56" i="1"/>
  <c r="CL56" i="1"/>
  <c r="CK56" i="1"/>
  <c r="BA56" i="1"/>
  <c r="AZ56" i="1"/>
  <c r="AY56" i="1"/>
  <c r="T56" i="1"/>
  <c r="DI55" i="1"/>
  <c r="DH55" i="1"/>
  <c r="DG55" i="1"/>
  <c r="DF55" i="1"/>
  <c r="DE55" i="1"/>
  <c r="DD55" i="1"/>
  <c r="DC55" i="1"/>
  <c r="DB55" i="1"/>
  <c r="DA55" i="1"/>
  <c r="CQ55" i="1"/>
  <c r="CP55" i="1"/>
  <c r="CO55" i="1"/>
  <c r="CL55" i="1"/>
  <c r="CK55" i="1"/>
  <c r="AX55" i="1"/>
  <c r="AW55" i="1"/>
  <c r="AV55" i="1"/>
  <c r="AU55" i="1"/>
  <c r="AT55" i="1"/>
  <c r="AS55" i="1"/>
  <c r="AR55" i="1"/>
  <c r="BA55" i="1" s="1"/>
  <c r="AQ55" i="1"/>
  <c r="AZ55" i="1" s="1"/>
  <c r="AP55" i="1"/>
  <c r="AY55" i="1" s="1"/>
  <c r="BD55" i="1" s="1"/>
  <c r="AO55" i="1"/>
  <c r="AN55" i="1"/>
  <c r="T55" i="1"/>
  <c r="DI54" i="1"/>
  <c r="DH54" i="1"/>
  <c r="DG54" i="1"/>
  <c r="DF54" i="1"/>
  <c r="DE54" i="1"/>
  <c r="DD54" i="1"/>
  <c r="DC54" i="1"/>
  <c r="DB54" i="1"/>
  <c r="DA54" i="1"/>
  <c r="CQ54" i="1"/>
  <c r="CP54" i="1"/>
  <c r="CO54" i="1"/>
  <c r="CL54" i="1"/>
  <c r="CK54" i="1"/>
  <c r="AX54" i="1"/>
  <c r="AW54" i="1"/>
  <c r="AV54" i="1"/>
  <c r="AU54" i="1"/>
  <c r="AT54" i="1"/>
  <c r="AS54" i="1"/>
  <c r="AR54" i="1"/>
  <c r="BA54" i="1" s="1"/>
  <c r="AQ54" i="1"/>
  <c r="AZ54" i="1" s="1"/>
  <c r="AP54" i="1"/>
  <c r="AY54" i="1" s="1"/>
  <c r="AO54" i="1"/>
  <c r="AN54" i="1"/>
  <c r="T54" i="1"/>
  <c r="DI53" i="1"/>
  <c r="DH53" i="1"/>
  <c r="DG53" i="1"/>
  <c r="DF53" i="1"/>
  <c r="DE53" i="1"/>
  <c r="DD53" i="1"/>
  <c r="DC53" i="1"/>
  <c r="DB53" i="1"/>
  <c r="DA53" i="1"/>
  <c r="CQ53" i="1"/>
  <c r="CP53" i="1"/>
  <c r="CO53" i="1"/>
  <c r="CL53" i="1"/>
  <c r="CK53" i="1"/>
  <c r="AX53" i="1"/>
  <c r="AW53" i="1"/>
  <c r="AV53" i="1"/>
  <c r="AU53" i="1"/>
  <c r="AT53" i="1"/>
  <c r="AS53" i="1"/>
  <c r="AR53" i="1"/>
  <c r="BA53" i="1" s="1"/>
  <c r="AQ53" i="1"/>
  <c r="AZ53" i="1" s="1"/>
  <c r="AP53" i="1"/>
  <c r="AY53" i="1" s="1"/>
  <c r="AO53" i="1"/>
  <c r="AN53" i="1"/>
  <c r="T53" i="1"/>
  <c r="DI52" i="1"/>
  <c r="DH52" i="1"/>
  <c r="DG52" i="1"/>
  <c r="DF52" i="1"/>
  <c r="DE52" i="1"/>
  <c r="DD52" i="1"/>
  <c r="DC52" i="1"/>
  <c r="DB52" i="1"/>
  <c r="DA52" i="1"/>
  <c r="CQ52" i="1"/>
  <c r="CP52" i="1"/>
  <c r="CO52" i="1"/>
  <c r="CL52" i="1"/>
  <c r="CK52" i="1"/>
  <c r="AX52" i="1"/>
  <c r="AW52" i="1"/>
  <c r="AV52" i="1"/>
  <c r="AU52" i="1"/>
  <c r="AT52" i="1"/>
  <c r="AS52" i="1"/>
  <c r="AR52" i="1"/>
  <c r="BA52" i="1" s="1"/>
  <c r="AQ52" i="1"/>
  <c r="AZ52" i="1" s="1"/>
  <c r="AP52" i="1"/>
  <c r="AY52" i="1" s="1"/>
  <c r="BD52" i="1" s="1"/>
  <c r="AO52" i="1"/>
  <c r="AN52" i="1"/>
  <c r="T52" i="1"/>
  <c r="DI51" i="1"/>
  <c r="DH51" i="1"/>
  <c r="DG51" i="1"/>
  <c r="DF51" i="1"/>
  <c r="DE51" i="1"/>
  <c r="DD51" i="1"/>
  <c r="DC51" i="1"/>
  <c r="DB51" i="1"/>
  <c r="DA51" i="1"/>
  <c r="CQ51" i="1"/>
  <c r="CP51" i="1"/>
  <c r="CO51" i="1"/>
  <c r="CL51" i="1"/>
  <c r="CK51" i="1"/>
  <c r="AX51" i="1"/>
  <c r="AW51" i="1"/>
  <c r="AV51" i="1"/>
  <c r="AU51" i="1"/>
  <c r="AT51" i="1"/>
  <c r="AS51" i="1"/>
  <c r="AR51" i="1"/>
  <c r="BA51" i="1" s="1"/>
  <c r="AQ51" i="1"/>
  <c r="AZ51" i="1" s="1"/>
  <c r="AP51" i="1"/>
  <c r="AY51" i="1" s="1"/>
  <c r="BD51" i="1" s="1"/>
  <c r="AO51" i="1"/>
  <c r="AN51" i="1"/>
  <c r="T51" i="1"/>
  <c r="DI50" i="1"/>
  <c r="DH50" i="1"/>
  <c r="DG50" i="1"/>
  <c r="DF50" i="1"/>
  <c r="DE50" i="1"/>
  <c r="DD50" i="1"/>
  <c r="DC50" i="1"/>
  <c r="DB50" i="1"/>
  <c r="DA50" i="1"/>
  <c r="CQ50" i="1"/>
  <c r="CP50" i="1"/>
  <c r="CO50" i="1"/>
  <c r="CL50" i="1"/>
  <c r="CK50" i="1"/>
  <c r="AX50" i="1"/>
  <c r="AW50" i="1"/>
  <c r="AV50" i="1"/>
  <c r="AU50" i="1"/>
  <c r="AT50" i="1"/>
  <c r="AS50" i="1"/>
  <c r="AR50" i="1"/>
  <c r="BA50" i="1" s="1"/>
  <c r="AQ50" i="1"/>
  <c r="AZ50" i="1" s="1"/>
  <c r="AP50" i="1"/>
  <c r="AY50" i="1" s="1"/>
  <c r="BD50" i="1" s="1"/>
  <c r="AO50" i="1"/>
  <c r="AN50" i="1"/>
  <c r="T50" i="1"/>
  <c r="DI49" i="1"/>
  <c r="DH49" i="1"/>
  <c r="DG49" i="1"/>
  <c r="DF49" i="1"/>
  <c r="DE49" i="1"/>
  <c r="DD49" i="1"/>
  <c r="DC49" i="1"/>
  <c r="DB49" i="1"/>
  <c r="DA49" i="1"/>
  <c r="CQ49" i="1"/>
  <c r="CP49" i="1"/>
  <c r="CO49" i="1"/>
  <c r="CL49" i="1"/>
  <c r="CK49" i="1"/>
  <c r="AX49" i="1"/>
  <c r="AW49" i="1"/>
  <c r="AV49" i="1"/>
  <c r="AU49" i="1"/>
  <c r="AT49" i="1"/>
  <c r="AS49" i="1"/>
  <c r="AR49" i="1"/>
  <c r="BA49" i="1" s="1"/>
  <c r="AQ49" i="1"/>
  <c r="AZ49" i="1" s="1"/>
  <c r="AP49" i="1"/>
  <c r="AY49" i="1" s="1"/>
  <c r="BD49" i="1" s="1"/>
  <c r="AO49" i="1"/>
  <c r="AN49" i="1"/>
  <c r="T49" i="1"/>
  <c r="DI48" i="1"/>
  <c r="DH48" i="1"/>
  <c r="DG48" i="1"/>
  <c r="DF48" i="1"/>
  <c r="DE48" i="1"/>
  <c r="DD48" i="1"/>
  <c r="DC48" i="1"/>
  <c r="DB48" i="1"/>
  <c r="DA48" i="1"/>
  <c r="CQ48" i="1"/>
  <c r="CP48" i="1"/>
  <c r="CO48" i="1"/>
  <c r="CL48" i="1"/>
  <c r="CK48" i="1"/>
  <c r="AX48" i="1"/>
  <c r="AW48" i="1"/>
  <c r="AV48" i="1"/>
  <c r="AU48" i="1"/>
  <c r="AT48" i="1"/>
  <c r="AS48" i="1"/>
  <c r="AR48" i="1"/>
  <c r="BA48" i="1" s="1"/>
  <c r="AQ48" i="1"/>
  <c r="AZ48" i="1" s="1"/>
  <c r="AP48" i="1"/>
  <c r="AY48" i="1" s="1"/>
  <c r="BD48" i="1" s="1"/>
  <c r="AO48" i="1"/>
  <c r="AN48" i="1"/>
  <c r="T48" i="1"/>
  <c r="DI47" i="1"/>
  <c r="DH47" i="1"/>
  <c r="DG47" i="1"/>
  <c r="DF47" i="1"/>
  <c r="DE47" i="1"/>
  <c r="DD47" i="1"/>
  <c r="DC47" i="1"/>
  <c r="DB47" i="1"/>
  <c r="DA47" i="1"/>
  <c r="CQ47" i="1"/>
  <c r="CP47" i="1"/>
  <c r="CO47" i="1"/>
  <c r="CL47" i="1"/>
  <c r="CK47" i="1"/>
  <c r="AX47" i="1"/>
  <c r="AW47" i="1"/>
  <c r="AV47" i="1"/>
  <c r="AU47" i="1"/>
  <c r="AT47" i="1"/>
  <c r="AS47" i="1"/>
  <c r="AR47" i="1"/>
  <c r="BA47" i="1" s="1"/>
  <c r="AQ47" i="1"/>
  <c r="AZ47" i="1" s="1"/>
  <c r="AP47" i="1"/>
  <c r="AY47" i="1" s="1"/>
  <c r="BD47" i="1" s="1"/>
  <c r="AO47" i="1"/>
  <c r="AN47" i="1"/>
  <c r="T47" i="1"/>
  <c r="DI34" i="1"/>
  <c r="DH34" i="1"/>
  <c r="DG34" i="1"/>
  <c r="DF34" i="1"/>
  <c r="DE34" i="1"/>
  <c r="DD34" i="1"/>
  <c r="DC34" i="1"/>
  <c r="DB34" i="1"/>
  <c r="DA34" i="1"/>
  <c r="CQ34" i="1"/>
  <c r="CP34" i="1"/>
  <c r="CO34" i="1"/>
  <c r="CL34" i="1"/>
  <c r="CK34" i="1"/>
  <c r="AL34" i="1"/>
  <c r="AK34" i="1"/>
  <c r="AJ34" i="1"/>
  <c r="AI34" i="1"/>
  <c r="T34" i="1"/>
  <c r="DI33" i="1"/>
  <c r="DH33" i="1"/>
  <c r="DG33" i="1"/>
  <c r="DF33" i="1"/>
  <c r="DE33" i="1"/>
  <c r="DD33" i="1"/>
  <c r="DC33" i="1"/>
  <c r="DB33" i="1"/>
  <c r="DA33" i="1"/>
  <c r="CQ33" i="1"/>
  <c r="CP33" i="1"/>
  <c r="CO33" i="1"/>
  <c r="CL33" i="1"/>
  <c r="CK33" i="1"/>
  <c r="AL33" i="1"/>
  <c r="AK33" i="1"/>
  <c r="AJ33" i="1"/>
  <c r="AI33" i="1"/>
  <c r="T33" i="1"/>
  <c r="DI32" i="1"/>
  <c r="DH32" i="1"/>
  <c r="DG32" i="1"/>
  <c r="DF32" i="1"/>
  <c r="DE32" i="1"/>
  <c r="DD32" i="1"/>
  <c r="DC32" i="1"/>
  <c r="DB32" i="1"/>
  <c r="DA32" i="1"/>
  <c r="CQ32" i="1"/>
  <c r="CP32" i="1"/>
  <c r="CO32" i="1"/>
  <c r="CL32" i="1"/>
  <c r="CK32" i="1"/>
  <c r="AL32" i="1"/>
  <c r="AK32" i="1"/>
  <c r="AJ32" i="1"/>
  <c r="AI32" i="1"/>
  <c r="T32" i="1"/>
  <c r="DI31" i="1"/>
  <c r="DH31" i="1"/>
  <c r="DG31" i="1"/>
  <c r="DF31" i="1"/>
  <c r="DE31" i="1"/>
  <c r="DD31" i="1"/>
  <c r="DC31" i="1"/>
  <c r="DB31" i="1"/>
  <c r="DA31" i="1"/>
  <c r="CQ31" i="1"/>
  <c r="CP31" i="1"/>
  <c r="CO31" i="1"/>
  <c r="CL31" i="1"/>
  <c r="CK31" i="1"/>
  <c r="AL31" i="1"/>
  <c r="AK31" i="1"/>
  <c r="AJ31" i="1"/>
  <c r="AI31" i="1"/>
  <c r="T31" i="1"/>
  <c r="DI30" i="1"/>
  <c r="DH30" i="1"/>
  <c r="DG30" i="1"/>
  <c r="DF30" i="1"/>
  <c r="DE30" i="1"/>
  <c r="DD30" i="1"/>
  <c r="DC30" i="1"/>
  <c r="DB30" i="1"/>
  <c r="DA30" i="1"/>
  <c r="CQ30" i="1"/>
  <c r="CP30" i="1"/>
  <c r="CO30" i="1"/>
  <c r="CL30" i="1"/>
  <c r="CK30" i="1"/>
  <c r="AL30" i="1"/>
  <c r="AK30" i="1"/>
  <c r="AJ30" i="1"/>
  <c r="AI30" i="1"/>
  <c r="T30" i="1"/>
  <c r="DI29" i="1"/>
  <c r="DH29" i="1"/>
  <c r="DG29" i="1"/>
  <c r="DF29" i="1"/>
  <c r="DE29" i="1"/>
  <c r="DD29" i="1"/>
  <c r="DC29" i="1"/>
  <c r="DB29" i="1"/>
  <c r="DA29" i="1"/>
  <c r="CQ29" i="1"/>
  <c r="CP29" i="1"/>
  <c r="CO29" i="1"/>
  <c r="CL29" i="1"/>
  <c r="CK29" i="1"/>
  <c r="AL29" i="1"/>
  <c r="AK29" i="1"/>
  <c r="AJ29" i="1"/>
  <c r="AI29" i="1"/>
  <c r="T29" i="1"/>
  <c r="DI28" i="1"/>
  <c r="DH28" i="1"/>
  <c r="DG28" i="1"/>
  <c r="DF28" i="1"/>
  <c r="DE28" i="1"/>
  <c r="DD28" i="1"/>
  <c r="DC28" i="1"/>
  <c r="DB28" i="1"/>
  <c r="DA28" i="1"/>
  <c r="CQ28" i="1"/>
  <c r="CP28" i="1"/>
  <c r="CO28" i="1"/>
  <c r="CL28" i="1"/>
  <c r="CK28" i="1"/>
  <c r="AX28" i="1"/>
  <c r="AW28" i="1"/>
  <c r="AV28" i="1"/>
  <c r="AU28" i="1"/>
  <c r="AT28" i="1"/>
  <c r="AS28" i="1"/>
  <c r="AR28" i="1"/>
  <c r="BA28" i="1" s="1"/>
  <c r="AQ28" i="1"/>
  <c r="AZ28" i="1" s="1"/>
  <c r="AP28" i="1"/>
  <c r="AY28" i="1" s="1"/>
  <c r="BD28" i="1" s="1"/>
  <c r="AO28" i="1"/>
  <c r="AN28" i="1"/>
  <c r="T28" i="1"/>
  <c r="DI27" i="1"/>
  <c r="DH27" i="1"/>
  <c r="DG27" i="1"/>
  <c r="DF27" i="1"/>
  <c r="DE27" i="1"/>
  <c r="DD27" i="1"/>
  <c r="DC27" i="1"/>
  <c r="DB27" i="1"/>
  <c r="DA27" i="1"/>
  <c r="CQ27" i="1"/>
  <c r="CP27" i="1"/>
  <c r="CO27" i="1"/>
  <c r="CL27" i="1"/>
  <c r="CK27" i="1"/>
  <c r="AX27" i="1"/>
  <c r="AW27" i="1"/>
  <c r="AV27" i="1"/>
  <c r="AU27" i="1"/>
  <c r="AT27" i="1"/>
  <c r="AS27" i="1"/>
  <c r="AR27" i="1"/>
  <c r="BA27" i="1" s="1"/>
  <c r="AQ27" i="1"/>
  <c r="AZ27" i="1" s="1"/>
  <c r="AP27" i="1"/>
  <c r="AY27" i="1" s="1"/>
  <c r="AO27" i="1"/>
  <c r="AN27" i="1"/>
  <c r="T27" i="1"/>
  <c r="DI26" i="1"/>
  <c r="DH26" i="1"/>
  <c r="DG26" i="1"/>
  <c r="DF26" i="1"/>
  <c r="DE26" i="1"/>
  <c r="DD26" i="1"/>
  <c r="DC26" i="1"/>
  <c r="DB26" i="1"/>
  <c r="DA26" i="1"/>
  <c r="CQ26" i="1"/>
  <c r="CP26" i="1"/>
  <c r="CO26" i="1"/>
  <c r="CL26" i="1"/>
  <c r="CK26" i="1"/>
  <c r="AX26" i="1"/>
  <c r="AW26" i="1"/>
  <c r="AV26" i="1"/>
  <c r="AU26" i="1"/>
  <c r="AT26" i="1"/>
  <c r="AS26" i="1"/>
  <c r="AR26" i="1"/>
  <c r="BA26" i="1" s="1"/>
  <c r="AQ26" i="1"/>
  <c r="AZ26" i="1" s="1"/>
  <c r="AP26" i="1"/>
  <c r="AY26" i="1" s="1"/>
  <c r="BD26" i="1" s="1"/>
  <c r="AO26" i="1"/>
  <c r="AN26" i="1"/>
  <c r="T26" i="1"/>
  <c r="DI25" i="1"/>
  <c r="DH25" i="1"/>
  <c r="DG25" i="1"/>
  <c r="DF25" i="1"/>
  <c r="DE25" i="1"/>
  <c r="DD25" i="1"/>
  <c r="DC25" i="1"/>
  <c r="DB25" i="1"/>
  <c r="DA25" i="1"/>
  <c r="CQ25" i="1"/>
  <c r="CP25" i="1"/>
  <c r="CO25" i="1"/>
  <c r="CL25" i="1"/>
  <c r="CK25" i="1"/>
  <c r="AL25" i="1"/>
  <c r="AK25" i="1"/>
  <c r="AJ25" i="1"/>
  <c r="AI25" i="1"/>
  <c r="T25" i="1"/>
  <c r="DI24" i="1"/>
  <c r="DH24" i="1"/>
  <c r="DG24" i="1"/>
  <c r="DF24" i="1"/>
  <c r="DE24" i="1"/>
  <c r="DD24" i="1"/>
  <c r="DC24" i="1"/>
  <c r="DB24" i="1"/>
  <c r="DA24" i="1"/>
  <c r="CQ24" i="1"/>
  <c r="CP24" i="1"/>
  <c r="CO24" i="1"/>
  <c r="CL24" i="1"/>
  <c r="CK24" i="1"/>
  <c r="AL24" i="1"/>
  <c r="AK24" i="1"/>
  <c r="AJ24" i="1"/>
  <c r="AI24" i="1"/>
  <c r="T24" i="1"/>
  <c r="DI23" i="1"/>
  <c r="DH23" i="1"/>
  <c r="DG23" i="1"/>
  <c r="DF23" i="1"/>
  <c r="DE23" i="1"/>
  <c r="DD23" i="1"/>
  <c r="DC23" i="1"/>
  <c r="DB23" i="1"/>
  <c r="DA23" i="1"/>
  <c r="CQ23" i="1"/>
  <c r="CP23" i="1"/>
  <c r="CO23" i="1"/>
  <c r="CL23" i="1"/>
  <c r="CK23" i="1"/>
  <c r="AL23" i="1"/>
  <c r="AK23" i="1"/>
  <c r="AJ23" i="1"/>
  <c r="AI23" i="1"/>
  <c r="T23" i="1"/>
  <c r="DI22" i="1"/>
  <c r="DH22" i="1"/>
  <c r="DG22" i="1"/>
  <c r="DF22" i="1"/>
  <c r="DE22" i="1"/>
  <c r="DD22" i="1"/>
  <c r="DC22" i="1"/>
  <c r="DB22" i="1"/>
  <c r="DA22" i="1"/>
  <c r="CQ22" i="1"/>
  <c r="CP22" i="1"/>
  <c r="CO22" i="1"/>
  <c r="CL22" i="1"/>
  <c r="CK22" i="1"/>
  <c r="AL22" i="1"/>
  <c r="AK22" i="1"/>
  <c r="AJ22" i="1"/>
  <c r="AI22" i="1"/>
  <c r="T22" i="1"/>
  <c r="DI21" i="1"/>
  <c r="DH21" i="1"/>
  <c r="DG21" i="1"/>
  <c r="DF21" i="1"/>
  <c r="DE21" i="1"/>
  <c r="DD21" i="1"/>
  <c r="DC21" i="1"/>
  <c r="DB21" i="1"/>
  <c r="DA21" i="1"/>
  <c r="CQ21" i="1"/>
  <c r="CP21" i="1"/>
  <c r="CO21" i="1"/>
  <c r="CL21" i="1"/>
  <c r="CK21" i="1"/>
  <c r="AL21" i="1"/>
  <c r="AK21" i="1"/>
  <c r="AJ21" i="1"/>
  <c r="AI21" i="1"/>
  <c r="T21" i="1"/>
  <c r="DI20" i="1"/>
  <c r="DH20" i="1"/>
  <c r="DG20" i="1"/>
  <c r="DF20" i="1"/>
  <c r="DE20" i="1"/>
  <c r="DD20" i="1"/>
  <c r="DC20" i="1"/>
  <c r="DB20" i="1"/>
  <c r="DA20" i="1"/>
  <c r="CQ20" i="1"/>
  <c r="CP20" i="1"/>
  <c r="CO20" i="1"/>
  <c r="CL20" i="1"/>
  <c r="CK20" i="1"/>
  <c r="AL20" i="1"/>
  <c r="AK20" i="1"/>
  <c r="AJ20" i="1"/>
  <c r="AI20" i="1"/>
  <c r="T20" i="1"/>
  <c r="DI19" i="1"/>
  <c r="DH19" i="1"/>
  <c r="DG19" i="1"/>
  <c r="DF19" i="1"/>
  <c r="DE19" i="1"/>
  <c r="DD19" i="1"/>
  <c r="DC19" i="1"/>
  <c r="DB19" i="1"/>
  <c r="DA19" i="1"/>
  <c r="CQ19" i="1"/>
  <c r="CP19" i="1"/>
  <c r="CO19" i="1"/>
  <c r="CL19" i="1"/>
  <c r="CK19" i="1"/>
  <c r="AX19" i="1"/>
  <c r="AW19" i="1"/>
  <c r="AV19" i="1"/>
  <c r="AU19" i="1"/>
  <c r="AT19" i="1"/>
  <c r="AS19" i="1"/>
  <c r="AR19" i="1"/>
  <c r="BA19" i="1" s="1"/>
  <c r="AQ19" i="1"/>
  <c r="AZ19" i="1" s="1"/>
  <c r="AP19" i="1"/>
  <c r="AY19" i="1" s="1"/>
  <c r="AO19" i="1"/>
  <c r="AN19" i="1"/>
  <c r="T19" i="1"/>
  <c r="DI18" i="1"/>
  <c r="DH18" i="1"/>
  <c r="DG18" i="1"/>
  <c r="DF18" i="1"/>
  <c r="DE18" i="1"/>
  <c r="DD18" i="1"/>
  <c r="DC18" i="1"/>
  <c r="DB18" i="1"/>
  <c r="DA18" i="1"/>
  <c r="CQ18" i="1"/>
  <c r="CP18" i="1"/>
  <c r="CO18" i="1"/>
  <c r="CL18" i="1"/>
  <c r="CK18" i="1"/>
  <c r="AX18" i="1"/>
  <c r="AW18" i="1"/>
  <c r="AV18" i="1"/>
  <c r="AU18" i="1"/>
  <c r="AT18" i="1"/>
  <c r="AS18" i="1"/>
  <c r="AR18" i="1"/>
  <c r="BA18" i="1" s="1"/>
  <c r="AQ18" i="1"/>
  <c r="AZ18" i="1" s="1"/>
  <c r="AP18" i="1"/>
  <c r="AY18" i="1" s="1"/>
  <c r="BD18" i="1" s="1"/>
  <c r="AO18" i="1"/>
  <c r="AN18" i="1"/>
  <c r="T18" i="1"/>
  <c r="DI17" i="1"/>
  <c r="DH17" i="1"/>
  <c r="DG17" i="1"/>
  <c r="DF17" i="1"/>
  <c r="DE17" i="1"/>
  <c r="DD17" i="1"/>
  <c r="DC17" i="1"/>
  <c r="DB17" i="1"/>
  <c r="DA17" i="1"/>
  <c r="CQ17" i="1"/>
  <c r="CP17" i="1"/>
  <c r="CO17" i="1"/>
  <c r="CL17" i="1"/>
  <c r="CK17" i="1"/>
  <c r="AX17" i="1"/>
  <c r="AW17" i="1"/>
  <c r="AV17" i="1"/>
  <c r="AU17" i="1"/>
  <c r="AT17" i="1"/>
  <c r="AS17" i="1"/>
  <c r="AR17" i="1"/>
  <c r="BA17" i="1" s="1"/>
  <c r="AQ17" i="1"/>
  <c r="AZ17" i="1" s="1"/>
  <c r="AP17" i="1"/>
  <c r="AY17" i="1" s="1"/>
  <c r="BD17" i="1" s="1"/>
  <c r="AO17" i="1"/>
  <c r="AN17" i="1"/>
  <c r="T17" i="1"/>
  <c r="DI16" i="1"/>
  <c r="DH16" i="1"/>
  <c r="DG16" i="1"/>
  <c r="DF16" i="1"/>
  <c r="DE16" i="1"/>
  <c r="DD16" i="1"/>
  <c r="DC16" i="1"/>
  <c r="DB16" i="1"/>
  <c r="DA16" i="1"/>
  <c r="CQ16" i="1"/>
  <c r="CP16" i="1"/>
  <c r="CO16" i="1"/>
  <c r="CL16" i="1"/>
  <c r="CK16" i="1"/>
  <c r="AL16" i="1"/>
  <c r="AK16" i="1"/>
  <c r="AJ16" i="1"/>
  <c r="AI16" i="1"/>
  <c r="T16" i="1"/>
  <c r="DI15" i="1"/>
  <c r="DH15" i="1"/>
  <c r="DG15" i="1"/>
  <c r="DF15" i="1"/>
  <c r="DE15" i="1"/>
  <c r="DD15" i="1"/>
  <c r="DC15" i="1"/>
  <c r="DB15" i="1"/>
  <c r="DA15" i="1"/>
  <c r="CQ15" i="1"/>
  <c r="CP15" i="1"/>
  <c r="CO15" i="1"/>
  <c r="CL15" i="1"/>
  <c r="CK15" i="1"/>
  <c r="BA15" i="1"/>
  <c r="AZ15" i="1"/>
  <c r="AY15" i="1"/>
  <c r="AL15" i="1"/>
  <c r="AK15" i="1"/>
  <c r="AJ15" i="1"/>
  <c r="AI15" i="1"/>
  <c r="T15" i="1"/>
  <c r="DI14" i="1"/>
  <c r="DH14" i="1"/>
  <c r="DG14" i="1"/>
  <c r="DF14" i="1"/>
  <c r="DE14" i="1"/>
  <c r="DD14" i="1"/>
  <c r="DC14" i="1"/>
  <c r="DB14" i="1"/>
  <c r="DA14" i="1"/>
  <c r="CQ14" i="1"/>
  <c r="CP14" i="1"/>
  <c r="CO14" i="1"/>
  <c r="CL14" i="1"/>
  <c r="CK14" i="1"/>
  <c r="BA14" i="1"/>
  <c r="AZ14" i="1"/>
  <c r="AY14" i="1"/>
  <c r="AL14" i="1"/>
  <c r="AK14" i="1"/>
  <c r="AJ14" i="1"/>
  <c r="AI14" i="1"/>
  <c r="T14" i="1"/>
  <c r="DI13" i="1"/>
  <c r="DH13" i="1"/>
  <c r="DG13" i="1"/>
  <c r="DF13" i="1"/>
  <c r="DE13" i="1"/>
  <c r="DD13" i="1"/>
  <c r="DC13" i="1"/>
  <c r="DB13" i="1"/>
  <c r="DA13" i="1"/>
  <c r="CQ13" i="1"/>
  <c r="CP13" i="1"/>
  <c r="CO13" i="1"/>
  <c r="CL13" i="1"/>
  <c r="CK13" i="1"/>
  <c r="BA13" i="1"/>
  <c r="AZ13" i="1"/>
  <c r="AY13" i="1"/>
  <c r="AL13" i="1"/>
  <c r="AK13" i="1"/>
  <c r="AJ13" i="1"/>
  <c r="AI13" i="1"/>
  <c r="T13" i="1"/>
  <c r="DI12" i="1"/>
  <c r="DH12" i="1"/>
  <c r="DG12" i="1"/>
  <c r="DF12" i="1"/>
  <c r="DE12" i="1"/>
  <c r="DD12" i="1"/>
  <c r="DC12" i="1"/>
  <c r="DB12" i="1"/>
  <c r="DA12" i="1"/>
  <c r="CQ12" i="1"/>
  <c r="CP12" i="1"/>
  <c r="CO12" i="1"/>
  <c r="CL12" i="1"/>
  <c r="CK12" i="1"/>
  <c r="BA12" i="1"/>
  <c r="AZ12" i="1"/>
  <c r="AY12" i="1"/>
  <c r="AL12" i="1"/>
  <c r="AK12" i="1"/>
  <c r="AJ12" i="1"/>
  <c r="AI12" i="1"/>
  <c r="T12" i="1"/>
  <c r="DI11" i="1"/>
  <c r="DH11" i="1"/>
  <c r="DG11" i="1"/>
  <c r="DF11" i="1"/>
  <c r="DE11" i="1"/>
  <c r="DD11" i="1"/>
  <c r="DC11" i="1"/>
  <c r="DB11" i="1"/>
  <c r="DA11" i="1"/>
  <c r="CQ11" i="1"/>
  <c r="CP11" i="1"/>
  <c r="CO11" i="1"/>
  <c r="CL11" i="1"/>
  <c r="CK11" i="1"/>
  <c r="BA11" i="1"/>
  <c r="AZ11" i="1"/>
  <c r="AY11" i="1"/>
  <c r="AL11" i="1"/>
  <c r="AK11" i="1"/>
  <c r="AJ11" i="1"/>
  <c r="AI11" i="1"/>
  <c r="T11" i="1"/>
  <c r="DI10" i="1"/>
  <c r="DH10" i="1"/>
  <c r="DG10" i="1"/>
  <c r="DF10" i="1"/>
  <c r="DE10" i="1"/>
  <c r="DD10" i="1"/>
  <c r="DC10" i="1"/>
  <c r="DB10" i="1"/>
  <c r="DA10" i="1"/>
  <c r="CQ10" i="1"/>
  <c r="CP10" i="1"/>
  <c r="CO10" i="1"/>
  <c r="CL10" i="1"/>
  <c r="CK10" i="1"/>
  <c r="BA10" i="1"/>
  <c r="AZ10" i="1"/>
  <c r="AY10" i="1"/>
  <c r="BD10" i="1" s="1"/>
  <c r="T10" i="1"/>
  <c r="DI9" i="1"/>
  <c r="DH9" i="1"/>
  <c r="DG9" i="1"/>
  <c r="DF9" i="1"/>
  <c r="DE9" i="1"/>
  <c r="DD9" i="1"/>
  <c r="DC9" i="1"/>
  <c r="DB9" i="1"/>
  <c r="DA9" i="1"/>
  <c r="CQ9" i="1"/>
  <c r="CP9" i="1"/>
  <c r="CO9" i="1"/>
  <c r="CL9" i="1"/>
  <c r="CK9" i="1"/>
  <c r="BA9" i="1"/>
  <c r="AZ9" i="1"/>
  <c r="AY9" i="1"/>
  <c r="BD9" i="1" s="1"/>
  <c r="T9" i="1"/>
  <c r="DI8" i="1"/>
  <c r="DH8" i="1"/>
  <c r="DG8" i="1"/>
  <c r="DF8" i="1"/>
  <c r="DE8" i="1"/>
  <c r="DD8" i="1"/>
  <c r="DC8" i="1"/>
  <c r="DB8" i="1"/>
  <c r="DA8" i="1"/>
  <c r="CQ8" i="1"/>
  <c r="CP8" i="1"/>
  <c r="CO8" i="1"/>
  <c r="CL8" i="1"/>
  <c r="CK8" i="1"/>
  <c r="BA8" i="1"/>
  <c r="AZ8" i="1"/>
  <c r="AY8" i="1"/>
  <c r="BD8" i="1" s="1"/>
  <c r="T8" i="1"/>
  <c r="DI7" i="1"/>
  <c r="DH7" i="1"/>
  <c r="DG7" i="1"/>
  <c r="DF7" i="1"/>
  <c r="DE7" i="1"/>
  <c r="DD7" i="1"/>
  <c r="DC7" i="1"/>
  <c r="DB7" i="1"/>
  <c r="DA7" i="1"/>
  <c r="CQ7" i="1"/>
  <c r="CP7" i="1"/>
  <c r="CO7" i="1"/>
  <c r="CL7" i="1"/>
  <c r="CK7" i="1"/>
  <c r="BA7" i="1"/>
  <c r="AZ7" i="1"/>
  <c r="AY7" i="1"/>
  <c r="BD7" i="1" s="1"/>
  <c r="T7" i="1"/>
  <c r="DI6" i="1"/>
  <c r="DH6" i="1"/>
  <c r="DG6" i="1"/>
  <c r="DF6" i="1"/>
  <c r="DE6" i="1"/>
  <c r="DD6" i="1"/>
  <c r="DC6" i="1"/>
  <c r="DB6" i="1"/>
  <c r="DA6" i="1"/>
  <c r="CQ6" i="1"/>
  <c r="CP6" i="1"/>
  <c r="CO6" i="1"/>
  <c r="CL6" i="1"/>
  <c r="CK6" i="1"/>
  <c r="BA6" i="1"/>
  <c r="AZ6" i="1"/>
  <c r="AY6" i="1"/>
  <c r="BD6" i="1" s="1"/>
  <c r="T6" i="1"/>
  <c r="DI5" i="1"/>
  <c r="DH5" i="1"/>
  <c r="DG5" i="1"/>
  <c r="DF5" i="1"/>
  <c r="DE5" i="1"/>
  <c r="DD5" i="1"/>
  <c r="DC5" i="1"/>
  <c r="DB5" i="1"/>
  <c r="DA5" i="1"/>
  <c r="CQ5" i="1"/>
  <c r="CP5" i="1"/>
  <c r="CO5" i="1"/>
  <c r="CL5" i="1"/>
  <c r="CK5" i="1"/>
  <c r="AX5" i="1"/>
  <c r="AW5" i="1"/>
  <c r="AV5" i="1"/>
  <c r="AU5" i="1"/>
  <c r="AT5" i="1"/>
  <c r="AS5" i="1"/>
  <c r="AR5" i="1"/>
  <c r="BA5" i="1" s="1"/>
  <c r="AQ5" i="1"/>
  <c r="AZ5" i="1" s="1"/>
  <c r="AP5" i="1"/>
  <c r="AY5" i="1" s="1"/>
  <c r="BD5" i="1" s="1"/>
  <c r="AO5" i="1"/>
  <c r="AN5" i="1"/>
  <c r="T5" i="1"/>
  <c r="DI4" i="1"/>
  <c r="DH4" i="1"/>
  <c r="DG4" i="1"/>
  <c r="DF4" i="1"/>
  <c r="DE4" i="1"/>
  <c r="DD4" i="1"/>
  <c r="DC4" i="1"/>
  <c r="DB4" i="1"/>
  <c r="DA4" i="1"/>
  <c r="CQ4" i="1"/>
  <c r="CP4" i="1"/>
  <c r="CO4" i="1"/>
  <c r="CL4" i="1"/>
  <c r="CK4" i="1"/>
  <c r="AX4" i="1"/>
  <c r="AW4" i="1"/>
  <c r="AV4" i="1"/>
  <c r="AU4" i="1"/>
  <c r="AT4" i="1"/>
  <c r="AS4" i="1"/>
  <c r="AR4" i="1"/>
  <c r="BA4" i="1" s="1"/>
  <c r="AQ4" i="1"/>
  <c r="AZ4" i="1" s="1"/>
  <c r="AP4" i="1"/>
  <c r="AY4" i="1" s="1"/>
  <c r="BD4" i="1" s="1"/>
  <c r="AO4" i="1"/>
  <c r="AN4" i="1"/>
  <c r="T4" i="1"/>
  <c r="R74" i="1" l="1"/>
  <c r="R77" i="1"/>
  <c r="R76" i="1"/>
  <c r="R75" i="1"/>
  <c r="S74" i="1"/>
  <c r="S77" i="1"/>
  <c r="S76" i="1"/>
  <c r="S75" i="1"/>
  <c r="BB61" i="1"/>
  <c r="CM34" i="1"/>
  <c r="CM26" i="1"/>
  <c r="CM28" i="1"/>
  <c r="CM27" i="1"/>
  <c r="CM11" i="1"/>
  <c r="CM15" i="1"/>
  <c r="CM71" i="1"/>
  <c r="BB65" i="1"/>
  <c r="BB72" i="1"/>
  <c r="BB70" i="1"/>
  <c r="BB19" i="1"/>
  <c r="CM22" i="1"/>
  <c r="CM66" i="1"/>
  <c r="BC71" i="1"/>
  <c r="BE71" i="1" s="1"/>
  <c r="BB12" i="1"/>
  <c r="CM12" i="1"/>
  <c r="CM21" i="1"/>
  <c r="CM20" i="1"/>
  <c r="BB51" i="1"/>
  <c r="CM31" i="1"/>
  <c r="BC57" i="1"/>
  <c r="BE57" i="1" s="1"/>
  <c r="BC59" i="1"/>
  <c r="BE59" i="1" s="1"/>
  <c r="CM64" i="1"/>
  <c r="BB14" i="1"/>
  <c r="CM32" i="1"/>
  <c r="CM50" i="1"/>
  <c r="CM52" i="1"/>
  <c r="BB55" i="1"/>
  <c r="CM65" i="1"/>
  <c r="BC68" i="1"/>
  <c r="BE68" i="1" s="1"/>
  <c r="CM16" i="1"/>
  <c r="CM24" i="1"/>
  <c r="BC26" i="1"/>
  <c r="BE26" i="1" s="1"/>
  <c r="CM33" i="1"/>
  <c r="CM47" i="1"/>
  <c r="CM48" i="1"/>
  <c r="CM70" i="1"/>
  <c r="CM72" i="1"/>
  <c r="BC47" i="1"/>
  <c r="BE47" i="1" s="1"/>
  <c r="CM4" i="1"/>
  <c r="CM14" i="1"/>
  <c r="CM17" i="1"/>
  <c r="CM25" i="1"/>
  <c r="CM30" i="1"/>
  <c r="BC51" i="1"/>
  <c r="BE51" i="1" s="1"/>
  <c r="CM62" i="1"/>
  <c r="CM63" i="1"/>
  <c r="CM67" i="1"/>
  <c r="CM68" i="1"/>
  <c r="BB71" i="1"/>
  <c r="BB52" i="1"/>
  <c r="BC55" i="1"/>
  <c r="BE55" i="1" s="1"/>
  <c r="BD71" i="1"/>
  <c r="DA75" i="1"/>
  <c r="DI75" i="1"/>
  <c r="BC5" i="1"/>
  <c r="BE5" i="1" s="1"/>
  <c r="DB74" i="1"/>
  <c r="BC6" i="1"/>
  <c r="BE6" i="1" s="1"/>
  <c r="BC7" i="1"/>
  <c r="BE7" i="1" s="1"/>
  <c r="BC8" i="1"/>
  <c r="BE8" i="1" s="1"/>
  <c r="BC9" i="1"/>
  <c r="BE9" i="1" s="1"/>
  <c r="BC10" i="1"/>
  <c r="BE10" i="1" s="1"/>
  <c r="AI74" i="1"/>
  <c r="BB17" i="1"/>
  <c r="CM18" i="1"/>
  <c r="CM23" i="1"/>
  <c r="BB27" i="1"/>
  <c r="BB47" i="1"/>
  <c r="BB48" i="1"/>
  <c r="BB54" i="1"/>
  <c r="CM54" i="1"/>
  <c r="BB57" i="1"/>
  <c r="BB59" i="1"/>
  <c r="DC76" i="1"/>
  <c r="BB5" i="1"/>
  <c r="CM5" i="1"/>
  <c r="CM6" i="1"/>
  <c r="CM7" i="1"/>
  <c r="CM8" i="1"/>
  <c r="CM9" i="1"/>
  <c r="CM10" i="1"/>
  <c r="BC18" i="1"/>
  <c r="BE18" i="1" s="1"/>
  <c r="CM19" i="1"/>
  <c r="BC28" i="1"/>
  <c r="BE28" i="1" s="1"/>
  <c r="BC49" i="1"/>
  <c r="BE49" i="1" s="1"/>
  <c r="CM51" i="1"/>
  <c r="BB53" i="1"/>
  <c r="CM55" i="1"/>
  <c r="BC56" i="1"/>
  <c r="BE56" i="1" s="1"/>
  <c r="CM56" i="1"/>
  <c r="CM57" i="1"/>
  <c r="CM58" i="1"/>
  <c r="CM59" i="1"/>
  <c r="BC60" i="1"/>
  <c r="BE60" i="1" s="1"/>
  <c r="CM60" i="1"/>
  <c r="BB64" i="1"/>
  <c r="BD19" i="1"/>
  <c r="BC19" i="1"/>
  <c r="BE19" i="1" s="1"/>
  <c r="BD70" i="1"/>
  <c r="BC70" i="1"/>
  <c r="BE70" i="1" s="1"/>
  <c r="BD27" i="1"/>
  <c r="BC27" i="1"/>
  <c r="BE27" i="1" s="1"/>
  <c r="BD69" i="1"/>
  <c r="BC69" i="1"/>
  <c r="BE69" i="1" s="1"/>
  <c r="DE77" i="1"/>
  <c r="DE76" i="1"/>
  <c r="DE75" i="1"/>
  <c r="DE74" i="1"/>
  <c r="BD56" i="1"/>
  <c r="BD60" i="1"/>
  <c r="T76" i="1"/>
  <c r="T75" i="1"/>
  <c r="T77" i="1"/>
  <c r="T74" i="1"/>
  <c r="CO77" i="1"/>
  <c r="CO76" i="1"/>
  <c r="CO75" i="1"/>
  <c r="DB76" i="1"/>
  <c r="DB75" i="1"/>
  <c r="DF76" i="1"/>
  <c r="DF75" i="1"/>
  <c r="DF77" i="1"/>
  <c r="DF74" i="1"/>
  <c r="BB6" i="1"/>
  <c r="BB7" i="1"/>
  <c r="BB8" i="1"/>
  <c r="BB9" i="1"/>
  <c r="BB10" i="1"/>
  <c r="BB11" i="1"/>
  <c r="AL77" i="1"/>
  <c r="AL76" i="1"/>
  <c r="AL75" i="1"/>
  <c r="AL74" i="1"/>
  <c r="BB15" i="1"/>
  <c r="BC17" i="1"/>
  <c r="BE17" i="1" s="1"/>
  <c r="BB18" i="1"/>
  <c r="BB26" i="1"/>
  <c r="CM29" i="1"/>
  <c r="CM53" i="1"/>
  <c r="BD54" i="1"/>
  <c r="BC54" i="1"/>
  <c r="BE54" i="1" s="1"/>
  <c r="BC58" i="1"/>
  <c r="BE58" i="1" s="1"/>
  <c r="BB62" i="1"/>
  <c r="BB68" i="1"/>
  <c r="DA77" i="1"/>
  <c r="DA76" i="1"/>
  <c r="DA74" i="1"/>
  <c r="CK74" i="1"/>
  <c r="CK77" i="1"/>
  <c r="CK76" i="1"/>
  <c r="CK75" i="1"/>
  <c r="DC75" i="1"/>
  <c r="DC74" i="1"/>
  <c r="DC77" i="1"/>
  <c r="AI76" i="1"/>
  <c r="AI75" i="1"/>
  <c r="AI77" i="1"/>
  <c r="BB13" i="1"/>
  <c r="BC50" i="1"/>
  <c r="BE50" i="1" s="1"/>
  <c r="BB67" i="1"/>
  <c r="BB69" i="1"/>
  <c r="CO74" i="1"/>
  <c r="DI77" i="1"/>
  <c r="DI76" i="1"/>
  <c r="DI74" i="1"/>
  <c r="AK74" i="1"/>
  <c r="AK77" i="1"/>
  <c r="AK75" i="1"/>
  <c r="CP76" i="1"/>
  <c r="CP75" i="1"/>
  <c r="CP77" i="1"/>
  <c r="CP74" i="1"/>
  <c r="DG75" i="1"/>
  <c r="DG74" i="1"/>
  <c r="DG77" i="1"/>
  <c r="DG76" i="1"/>
  <c r="BB50" i="1"/>
  <c r="BD53" i="1"/>
  <c r="BC53" i="1"/>
  <c r="BE53" i="1" s="1"/>
  <c r="BC61" i="1"/>
  <c r="BE61" i="1" s="1"/>
  <c r="BC4" i="1"/>
  <c r="BE4" i="1" s="1"/>
  <c r="CL77" i="1"/>
  <c r="CL76" i="1"/>
  <c r="CL75" i="1"/>
  <c r="CQ75" i="1"/>
  <c r="CQ74" i="1"/>
  <c r="CQ77" i="1"/>
  <c r="CQ76" i="1"/>
  <c r="DD74" i="1"/>
  <c r="DD77" i="1"/>
  <c r="DD76" i="1"/>
  <c r="DD75" i="1"/>
  <c r="DH74" i="1"/>
  <c r="DH77" i="1"/>
  <c r="DH76" i="1"/>
  <c r="DH75" i="1"/>
  <c r="CM13" i="1"/>
  <c r="BB28" i="1"/>
  <c r="BB66" i="1"/>
  <c r="CL74" i="1"/>
  <c r="AK76" i="1"/>
  <c r="DB77" i="1"/>
  <c r="BC48" i="1"/>
  <c r="BE48" i="1" s="1"/>
  <c r="CM69" i="1"/>
  <c r="BC72" i="1"/>
  <c r="BE72" i="1" s="1"/>
  <c r="AJ75" i="1"/>
  <c r="AJ74" i="1"/>
  <c r="BB49" i="1"/>
  <c r="CM49" i="1"/>
  <c r="BC52" i="1"/>
  <c r="BE52" i="1" s="1"/>
  <c r="BB56" i="1"/>
  <c r="BB58" i="1"/>
  <c r="BB60" i="1"/>
  <c r="CM61" i="1"/>
  <c r="BB63" i="1"/>
  <c r="AJ76" i="1"/>
  <c r="AJ77" i="1"/>
  <c r="CM77" i="1" l="1"/>
  <c r="CM74" i="1"/>
  <c r="CM75" i="1"/>
  <c r="CM76" i="1"/>
  <c r="BB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katedra chemie</author>
    <author>Reviewer</author>
    <author>MŠ</author>
  </authors>
  <commentList>
    <comment ref="BY3" authorId="0" shapeId="0" xr:uid="{D4784468-DD7F-45EF-8558-C6645909051E}">
      <text>
        <r>
          <rPr>
            <sz val="8"/>
            <color indexed="81"/>
            <rFont val="Tahoma"/>
            <family val="2"/>
            <charset val="238"/>
          </rPr>
          <t xml:space="preserve">
TC (GF/C) - IC GF/C)
</t>
        </r>
      </text>
    </comment>
    <comment ref="BZ3" authorId="0" shapeId="0" xr:uid="{0887C64D-014E-45C6-A86D-0D78BAC463D9}">
      <text>
        <r>
          <rPr>
            <sz val="8"/>
            <color indexed="81"/>
            <rFont val="Tahoma"/>
            <family val="2"/>
            <charset val="238"/>
          </rPr>
          <t xml:space="preserve">
TC (síto) - IC (síto) 
</t>
        </r>
      </text>
    </comment>
    <comment ref="CF3" authorId="0" shapeId="0" xr:uid="{1DF6F47B-4DC3-4B6B-B1CA-61F291A09054}">
      <text>
        <r>
          <rPr>
            <sz val="8"/>
            <color indexed="81"/>
            <rFont val="Tahoma"/>
            <family val="2"/>
            <charset val="238"/>
          </rPr>
          <t xml:space="preserve">
průměr z POC 1;POC 2</t>
        </r>
      </text>
    </comment>
    <comment ref="DQ3" authorId="1" shapeId="0" xr:uid="{6FD4C13C-DC53-40CD-B813-92A1F3E5453A}">
      <text>
        <r>
          <rPr>
            <sz val="9"/>
            <color indexed="81"/>
            <rFont val="Tahoma"/>
            <family val="2"/>
            <charset val="238"/>
          </rPr>
          <t>without males</t>
        </r>
      </text>
    </comment>
    <comment ref="FK3" authorId="2" shapeId="0" xr:uid="{8C2EBDA0-0D7E-41AD-B2BF-9557732269AC}">
      <text>
        <r>
          <rPr>
            <sz val="10"/>
            <rFont val="Arial"/>
            <family val="2"/>
          </rPr>
          <t>fish stock index</t>
        </r>
      </text>
    </comment>
  </commentList>
</comments>
</file>

<file path=xl/sharedStrings.xml><?xml version="1.0" encoding="utf-8"?>
<sst xmlns="http://schemas.openxmlformats.org/spreadsheetml/2006/main" count="470" uniqueCount="237">
  <si>
    <t>[cm]</t>
  </si>
  <si>
    <t>[ha]</t>
  </si>
  <si>
    <t>[°C]</t>
  </si>
  <si>
    <t>[%]</t>
  </si>
  <si>
    <t>[mg/l]</t>
  </si>
  <si>
    <t>[10^6 bact/ml/d]</t>
  </si>
  <si>
    <t>[µgC/l/d]</t>
  </si>
  <si>
    <t>[mgO2/l/d]</t>
  </si>
  <si>
    <t>[d]</t>
  </si>
  <si>
    <t>[1/d]</t>
  </si>
  <si>
    <t>[10^6cells/ml]</t>
  </si>
  <si>
    <t>[µm]</t>
  </si>
  <si>
    <t>[µm^3/cell]</t>
  </si>
  <si>
    <t>[fgC/cell]</t>
  </si>
  <si>
    <t>[y/n]</t>
  </si>
  <si>
    <t>[10^3/ml]</t>
  </si>
  <si>
    <t>[Cells/ml]</t>
  </si>
  <si>
    <t>[Bact/HNF*h]</t>
  </si>
  <si>
    <t>[Bact/Cil*h]</t>
  </si>
  <si>
    <t>[10^6 bact/day]</t>
  </si>
  <si>
    <t>[h]</t>
  </si>
  <si>
    <t>[%/h]</t>
  </si>
  <si>
    <t>[µC/l/h]</t>
  </si>
  <si>
    <t>[nmol/L]</t>
  </si>
  <si>
    <t xml:space="preserve"> [nmoi/l/d]</t>
  </si>
  <si>
    <t xml:space="preserve"> [d]</t>
  </si>
  <si>
    <r>
      <t>[</t>
    </r>
    <r>
      <rPr>
        <sz val="10"/>
        <rFont val="Symbol"/>
        <family val="1"/>
        <charset val="2"/>
      </rPr>
      <t>m</t>
    </r>
    <r>
      <rPr>
        <sz val="10"/>
        <rFont val="Arial CE"/>
        <family val="2"/>
        <charset val="238"/>
      </rPr>
      <t>S/cm]</t>
    </r>
  </si>
  <si>
    <t>[meq/l]</t>
  </si>
  <si>
    <r>
      <t>[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g/l]</t>
    </r>
  </si>
  <si>
    <t>[molar]</t>
  </si>
  <si>
    <t>[µg/l]</t>
  </si>
  <si>
    <t>[mg/mg]</t>
  </si>
  <si>
    <t>[µg/mg]</t>
  </si>
  <si>
    <t>[ind/l]</t>
  </si>
  <si>
    <t>neind</t>
  </si>
  <si>
    <t>neident</t>
  </si>
  <si>
    <t>Secchi</t>
  </si>
  <si>
    <t>Tw</t>
  </si>
  <si>
    <r>
      <t>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sat</t>
    </r>
  </si>
  <si>
    <r>
      <t>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</si>
  <si>
    <t>pH</t>
  </si>
  <si>
    <t>Zeu</t>
  </si>
  <si>
    <t>BP-tot</t>
  </si>
  <si>
    <t>BP-free(&lt;1um)</t>
  </si>
  <si>
    <t>BP-part(&gt;1um)</t>
  </si>
  <si>
    <t>BP-C</t>
  </si>
  <si>
    <t>BCD</t>
  </si>
  <si>
    <t>Bac-Resp</t>
  </si>
  <si>
    <t>Bac Num</t>
  </si>
  <si>
    <t>Bac-cell-Len</t>
  </si>
  <si>
    <t>Bac-cell-Vol</t>
  </si>
  <si>
    <t>Bac-cell-C</t>
  </si>
  <si>
    <t>Bac vlákna &gt;4</t>
  </si>
  <si>
    <t>Picocyano Num</t>
  </si>
  <si>
    <t>Pico-colonies</t>
  </si>
  <si>
    <t>HNF Num</t>
  </si>
  <si>
    <t>CIL Num</t>
  </si>
  <si>
    <t>Grazing-HNF</t>
  </si>
  <si>
    <t>Grazing-CIL</t>
  </si>
  <si>
    <t>TGR-HNF/d</t>
  </si>
  <si>
    <t>TGR-CIL/d</t>
  </si>
  <si>
    <t>TGR-HNF+CIL</t>
  </si>
  <si>
    <t>% HNF grazing inTGR</t>
  </si>
  <si>
    <t>% CIL grazing inTGR</t>
  </si>
  <si>
    <t>% total BP grazed/d</t>
  </si>
  <si>
    <t>% free-bac BP grazed/d</t>
  </si>
  <si>
    <t>den cca</t>
  </si>
  <si>
    <t>DIC</t>
  </si>
  <si>
    <t>DIC-TR-0.1m</t>
  </si>
  <si>
    <t>PrProd-tot-0.1m</t>
  </si>
  <si>
    <t>PrProd-phyt-0.1m</t>
  </si>
  <si>
    <t>PrProd-ex-0.1m</t>
  </si>
  <si>
    <t>PrProd-%ex-0.1m</t>
  </si>
  <si>
    <t>DIC-TR-0.5m</t>
  </si>
  <si>
    <t>PrProd-tot-0.5m</t>
  </si>
  <si>
    <t>PrProd-phyt-0.5m</t>
  </si>
  <si>
    <t>PrProd-ex-0.5m</t>
  </si>
  <si>
    <t>PP-%ex-0.5m</t>
  </si>
  <si>
    <t>PrProd-tot-0.1m-d</t>
  </si>
  <si>
    <t>PrProd-phyt-0.1m-d</t>
  </si>
  <si>
    <t>PrProd-ex-0.1m-d</t>
  </si>
  <si>
    <t>PrPr-ex-0.1m/BDC</t>
  </si>
  <si>
    <t>PhytC-zdvojeni</t>
  </si>
  <si>
    <t>PhytC-zdvojeni-zPOC</t>
  </si>
  <si>
    <t>Phyt-µ</t>
  </si>
  <si>
    <t>CH4</t>
  </si>
  <si>
    <t>CH4 OxRate</t>
  </si>
  <si>
    <t>CH4-TT</t>
  </si>
  <si>
    <r>
      <t>NH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scheme val="minor"/>
      </rPr>
      <t>-N</t>
    </r>
  </si>
  <si>
    <r>
      <t>NO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scheme val="minor"/>
      </rPr>
      <t>-N</t>
    </r>
  </si>
  <si>
    <r>
      <t xml:space="preserve">TN </t>
    </r>
    <r>
      <rPr>
        <vertAlign val="subscript"/>
        <sz val="11"/>
        <color theme="1"/>
        <rFont val="Calibri"/>
        <family val="2"/>
        <charset val="238"/>
        <scheme val="minor"/>
      </rPr>
      <t>#200</t>
    </r>
  </si>
  <si>
    <r>
      <t>TN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 GF/C</t>
    </r>
  </si>
  <si>
    <r>
      <t xml:space="preserve">TP </t>
    </r>
    <r>
      <rPr>
        <vertAlign val="subscript"/>
        <sz val="11"/>
        <color theme="1"/>
        <rFont val="Calibri"/>
        <family val="2"/>
        <charset val="238"/>
        <scheme val="minor"/>
      </rPr>
      <t>#200</t>
    </r>
  </si>
  <si>
    <r>
      <t xml:space="preserve">TP </t>
    </r>
    <r>
      <rPr>
        <vertAlign val="subscript"/>
        <sz val="11"/>
        <color theme="1"/>
        <rFont val="Calibri"/>
        <family val="2"/>
        <charset val="238"/>
        <scheme val="minor"/>
      </rPr>
      <t>GF/C</t>
    </r>
  </si>
  <si>
    <r>
      <t>TC</t>
    </r>
    <r>
      <rPr>
        <b/>
        <vertAlign val="subscript"/>
        <sz val="10"/>
        <rFont val="Arial CE"/>
        <charset val="238"/>
      </rPr>
      <t>GF/C</t>
    </r>
  </si>
  <si>
    <r>
      <t>IC</t>
    </r>
    <r>
      <rPr>
        <b/>
        <vertAlign val="subscript"/>
        <sz val="10"/>
        <rFont val="Arial CE"/>
        <charset val="238"/>
      </rPr>
      <t>GF/C</t>
    </r>
  </si>
  <si>
    <r>
      <t xml:space="preserve">TC </t>
    </r>
    <r>
      <rPr>
        <vertAlign val="subscript"/>
        <sz val="11"/>
        <color theme="1"/>
        <rFont val="Calibri"/>
        <family val="2"/>
        <charset val="238"/>
        <scheme val="minor"/>
      </rPr>
      <t>#200</t>
    </r>
  </si>
  <si>
    <r>
      <t xml:space="preserve">IC </t>
    </r>
    <r>
      <rPr>
        <vertAlign val="subscript"/>
        <sz val="11"/>
        <color theme="1"/>
        <rFont val="Calibri"/>
        <family val="2"/>
        <charset val="238"/>
        <scheme val="minor"/>
      </rPr>
      <t>#200</t>
    </r>
  </si>
  <si>
    <r>
      <t xml:space="preserve">Chla </t>
    </r>
    <r>
      <rPr>
        <vertAlign val="subscript"/>
        <sz val="11"/>
        <color theme="1"/>
        <rFont val="Calibri"/>
        <family val="2"/>
        <charset val="238"/>
        <scheme val="minor"/>
      </rPr>
      <t>NK</t>
    </r>
  </si>
  <si>
    <r>
      <t xml:space="preserve">Chla </t>
    </r>
    <r>
      <rPr>
        <vertAlign val="subscript"/>
        <sz val="11"/>
        <color theme="1"/>
        <rFont val="Calibri"/>
        <family val="2"/>
        <charset val="238"/>
        <scheme val="minor"/>
      </rPr>
      <t>KOR</t>
    </r>
  </si>
  <si>
    <t>IC</t>
  </si>
  <si>
    <t>DOC</t>
  </si>
  <si>
    <t>TOC</t>
  </si>
  <si>
    <t>DIN</t>
  </si>
  <si>
    <t>DON</t>
  </si>
  <si>
    <t>DRP</t>
  </si>
  <si>
    <t>DOP</t>
  </si>
  <si>
    <t>PP-#200</t>
  </si>
  <si>
    <t>POC-#200</t>
  </si>
  <si>
    <t>PN-#200</t>
  </si>
  <si>
    <t>C/P-#200</t>
  </si>
  <si>
    <t>N/P-#200</t>
  </si>
  <si>
    <t>C/N-#200</t>
  </si>
  <si>
    <t>TSI-Chla</t>
  </si>
  <si>
    <t>TSI-TP</t>
  </si>
  <si>
    <t>avg-TSI</t>
  </si>
  <si>
    <t>Phyt-biom</t>
  </si>
  <si>
    <t>Phyt-C</t>
  </si>
  <si>
    <t>PB/POC</t>
  </si>
  <si>
    <t>Chla/PB</t>
  </si>
  <si>
    <t>Bacillariophyceae</t>
  </si>
  <si>
    <t>Chlorococcales</t>
  </si>
  <si>
    <t>Chrysophyceae</t>
  </si>
  <si>
    <t>Cryptophyceae</t>
  </si>
  <si>
    <t>Cyanophyceae (Cyanoprocaryota)</t>
  </si>
  <si>
    <t>Desmidiaceae</t>
  </si>
  <si>
    <t>Dinophyceae</t>
  </si>
  <si>
    <t>Euglenopyceae</t>
  </si>
  <si>
    <t>Volvocales</t>
  </si>
  <si>
    <t>Cladocera</t>
  </si>
  <si>
    <t>Copepoda without nauplii</t>
  </si>
  <si>
    <t>Cyclopoida without nauplii</t>
  </si>
  <si>
    <t>Calanoida without nauplii</t>
  </si>
  <si>
    <t>Rotifera</t>
  </si>
  <si>
    <t>Daphnia adult females</t>
  </si>
  <si>
    <t>Daphnia juveniles</t>
  </si>
  <si>
    <t>Total Daphnia</t>
  </si>
  <si>
    <t>Daphnia/Cladocera ratio</t>
  </si>
  <si>
    <t>Zoopl-Shannon</t>
  </si>
  <si>
    <t>Clad-Shannon</t>
  </si>
  <si>
    <t>Cop-Shannon</t>
  </si>
  <si>
    <t>Rot-Shannon</t>
  </si>
  <si>
    <t>Zoopl-Simpson</t>
  </si>
  <si>
    <t>Clad-Simpson</t>
  </si>
  <si>
    <t>Cop-Simpson</t>
  </si>
  <si>
    <t>Rot-Simpson</t>
  </si>
  <si>
    <t>Zoopl-evenness</t>
  </si>
  <si>
    <t>Clad-evenness</t>
  </si>
  <si>
    <t>Cop-evenness</t>
  </si>
  <si>
    <t>Rot-evenness</t>
  </si>
  <si>
    <t>Archea (%FISH)</t>
  </si>
  <si>
    <t>Eub (%FISH);</t>
  </si>
  <si>
    <t>actino (%FISH)</t>
  </si>
  <si>
    <t>CF (%FISH)</t>
  </si>
  <si>
    <t>Verr (%FISH)</t>
  </si>
  <si>
    <t>alfa (%FISH)</t>
  </si>
  <si>
    <t>beta (%FISH)</t>
  </si>
  <si>
    <t>Gamma (%FISH)</t>
  </si>
  <si>
    <t>Planc (%FISH)</t>
  </si>
  <si>
    <t>M450 (Alfa) (%FISH)</t>
  </si>
  <si>
    <t>M84+705 (Gamma) (%FISH)</t>
  </si>
  <si>
    <t>LimA (%FISH)</t>
  </si>
  <si>
    <t>RBT (%FISH)</t>
  </si>
  <si>
    <t>PnecC (%FISH)</t>
  </si>
  <si>
    <t>LD28 (%FISH)</t>
  </si>
  <si>
    <t>Pirr (%FISH)</t>
  </si>
  <si>
    <t>Archea [10^6cells/ml]</t>
  </si>
  <si>
    <t>Eub [10^6cells/ml]</t>
  </si>
  <si>
    <t>actino [10^6cells/ml]</t>
  </si>
  <si>
    <t>CF [10^6cells/ml]</t>
  </si>
  <si>
    <t>Verr [10^6cells/ml]</t>
  </si>
  <si>
    <t>alfa [10^6cells/ml]</t>
  </si>
  <si>
    <t>beta [10^6cells/ml]</t>
  </si>
  <si>
    <t>Gamma [10^6cells/ml]</t>
  </si>
  <si>
    <t>Planc [10^6cells/ml]</t>
  </si>
  <si>
    <t>M450 (Alfa) [10^6cells/ml]</t>
  </si>
  <si>
    <t>M84+705 (Gamma) [10^6cells/ml]</t>
  </si>
  <si>
    <t>LimA [10^6cells/ml]</t>
  </si>
  <si>
    <t>RBT [10^6cells/ml]</t>
  </si>
  <si>
    <t>PnecC [10^6cells/ml]</t>
  </si>
  <si>
    <t>LD28 [10^6cells/ml]</t>
  </si>
  <si>
    <t>Pirr [10^6cells/ml]</t>
  </si>
  <si>
    <t>FSI</t>
  </si>
  <si>
    <t>DIN:DP</t>
  </si>
  <si>
    <t>BR</t>
  </si>
  <si>
    <t>Beranov</t>
  </si>
  <si>
    <t>yes</t>
  </si>
  <si>
    <t>DH</t>
  </si>
  <si>
    <t>Dehtář</t>
  </si>
  <si>
    <t>no</t>
  </si>
  <si>
    <t>KL</t>
  </si>
  <si>
    <t>Klec</t>
  </si>
  <si>
    <t>KV</t>
  </si>
  <si>
    <t>Kvítkovický</t>
  </si>
  <si>
    <t>PV</t>
  </si>
  <si>
    <t>Podvrážský</t>
  </si>
  <si>
    <t>PM</t>
  </si>
  <si>
    <t>Posměch</t>
  </si>
  <si>
    <t>PT</t>
  </si>
  <si>
    <t>Potěšil</t>
  </si>
  <si>
    <t>RD</t>
  </si>
  <si>
    <t>Rod</t>
  </si>
  <si>
    <t>RK</t>
  </si>
  <si>
    <t>Roubíček</t>
  </si>
  <si>
    <t>ZB</t>
  </si>
  <si>
    <t>Zběhov</t>
  </si>
  <si>
    <t>mean</t>
  </si>
  <si>
    <t>median</t>
  </si>
  <si>
    <t>min</t>
  </si>
  <si>
    <t>max</t>
  </si>
  <si>
    <t>Date</t>
  </si>
  <si>
    <t>Month</t>
  </si>
  <si>
    <t>Code</t>
  </si>
  <si>
    <t>Location</t>
  </si>
  <si>
    <t>Sampling time</t>
  </si>
  <si>
    <t>Depth</t>
  </si>
  <si>
    <t>Area</t>
  </si>
  <si>
    <t>Bac doubling</t>
  </si>
  <si>
    <t>Conductivity</t>
  </si>
  <si>
    <r>
      <t xml:space="preserve">TA </t>
    </r>
    <r>
      <rPr>
        <vertAlign val="subscript"/>
        <sz val="11"/>
        <color theme="1"/>
        <rFont val="Calibri"/>
        <family val="2"/>
        <charset val="238"/>
        <scheme val="minor"/>
      </rPr>
      <t>4.5</t>
    </r>
  </si>
  <si>
    <r>
      <t xml:space="preserve">SS </t>
    </r>
    <r>
      <rPr>
        <vertAlign val="subscript"/>
        <sz val="11"/>
        <color theme="1"/>
        <rFont val="Calibri"/>
        <family val="2"/>
        <charset val="238"/>
        <scheme val="minor"/>
      </rPr>
      <t>105</t>
    </r>
  </si>
  <si>
    <t>SUVA254</t>
  </si>
  <si>
    <t>SUVA350</t>
  </si>
  <si>
    <t>S275-295</t>
  </si>
  <si>
    <t>S350-400</t>
  </si>
  <si>
    <t>SR</t>
  </si>
  <si>
    <t>CFOI</t>
  </si>
  <si>
    <t>BIX</t>
  </si>
  <si>
    <t>FI</t>
  </si>
  <si>
    <t>HIX</t>
  </si>
  <si>
    <t>C:T</t>
  </si>
  <si>
    <t>A:T</t>
  </si>
  <si>
    <t>C:A</t>
  </si>
  <si>
    <t>C:M</t>
  </si>
  <si>
    <r>
      <t>l mgC</t>
    </r>
    <r>
      <rPr>
        <vertAlign val="superscript"/>
        <sz val="9"/>
        <color rgb="FF000000"/>
        <rFont val="Calibri"/>
        <family val="2"/>
        <scheme val="minor"/>
      </rPr>
      <t>-1</t>
    </r>
    <r>
      <rPr>
        <sz val="9"/>
        <color rgb="FF000000"/>
        <rFont val="Calibri"/>
        <family val="2"/>
        <scheme val="minor"/>
      </rPr>
      <t>m</t>
    </r>
    <r>
      <rPr>
        <vertAlign val="superscript"/>
        <sz val="9"/>
        <color rgb="FF000000"/>
        <rFont val="Calibri"/>
        <family val="2"/>
        <scheme val="minor"/>
      </rPr>
      <t>-1</t>
    </r>
  </si>
  <si>
    <r>
      <t>nm</t>
    </r>
    <r>
      <rPr>
        <vertAlign val="superscript"/>
        <sz val="9"/>
        <color rgb="FF000000"/>
        <rFont val="Calibri"/>
        <family val="2"/>
        <scheme val="minor"/>
      </rPr>
      <t>-1</t>
    </r>
  </si>
  <si>
    <r>
      <t>nm m</t>
    </r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(gC)</t>
    </r>
    <r>
      <rPr>
        <vertAlign val="superscript"/>
        <sz val="9"/>
        <color theme="1"/>
        <rFont val="Calibri"/>
        <family val="2"/>
        <scheme val="minor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</si>
</sst>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#,##0.0"/>
    <numFmt numFmtId="168" formatCode="0.00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Symbol"/>
      <family val="1"/>
      <charset val="2"/>
    </font>
    <font>
      <sz val="10"/>
      <name val="Arial CE"/>
      <family val="2"/>
      <charset val="238"/>
    </font>
    <font>
      <sz val="11"/>
      <color theme="1"/>
      <name val="Symbol"/>
      <family val="1"/>
      <charset val="2"/>
    </font>
    <font>
      <b/>
      <sz val="11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b/>
      <vertAlign val="subscript"/>
      <sz val="1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1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0"/>
      <name val="Arial CE"/>
    </font>
    <font>
      <i/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7" fillId="0" borderId="0"/>
    <xf numFmtId="0" fontId="4" fillId="0" borderId="0"/>
    <xf numFmtId="0" fontId="19" fillId="0" borderId="0"/>
  </cellStyleXfs>
  <cellXfs count="36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center"/>
    </xf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16" fillId="4" borderId="0" xfId="0" applyNumberFormat="1" applyFont="1" applyFill="1" applyAlignment="1">
      <alignment horizontal="left"/>
    </xf>
    <xf numFmtId="14" fontId="1" fillId="4" borderId="0" xfId="1" applyNumberFormat="1" applyFont="1" applyFill="1" applyAlignment="1">
      <alignment horizontal="left"/>
    </xf>
    <xf numFmtId="1" fontId="1" fillId="4" borderId="0" xfId="1" applyNumberFormat="1" applyFont="1" applyFill="1" applyAlignment="1">
      <alignment horizontal="left"/>
    </xf>
    <xf numFmtId="14" fontId="1" fillId="4" borderId="0" xfId="1" applyNumberFormat="1" applyFont="1" applyFill="1"/>
    <xf numFmtId="0" fontId="1" fillId="4" borderId="0" xfId="1" applyFont="1" applyFill="1"/>
    <xf numFmtId="2" fontId="16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left"/>
    </xf>
    <xf numFmtId="1" fontId="16" fillId="4" borderId="0" xfId="0" applyNumberFormat="1" applyFont="1" applyFill="1" applyAlignment="1">
      <alignment horizontal="center"/>
    </xf>
    <xf numFmtId="164" fontId="16" fillId="4" borderId="0" xfId="0" applyNumberFormat="1" applyFont="1" applyFill="1" applyAlignment="1">
      <alignment horizontal="center"/>
    </xf>
    <xf numFmtId="165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166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64" fontId="0" fillId="4" borderId="0" xfId="0" applyNumberFormat="1" applyFill="1"/>
    <xf numFmtId="164" fontId="4" fillId="4" borderId="0" xfId="0" applyNumberFormat="1" applyFont="1" applyFill="1" applyAlignment="1">
      <alignment horizontal="center"/>
    </xf>
    <xf numFmtId="167" fontId="4" fillId="4" borderId="0" xfId="2" applyNumberFormat="1" applyFill="1"/>
    <xf numFmtId="2" fontId="0" fillId="4" borderId="0" xfId="0" applyNumberFormat="1" applyFill="1" applyAlignment="1">
      <alignment horizontal="center"/>
    </xf>
    <xf numFmtId="2" fontId="0" fillId="4" borderId="0" xfId="0" applyNumberFormat="1" applyFill="1"/>
    <xf numFmtId="165" fontId="0" fillId="4" borderId="0" xfId="0" applyNumberFormat="1" applyFill="1"/>
    <xf numFmtId="0" fontId="0" fillId="4" borderId="0" xfId="0" applyFill="1"/>
    <xf numFmtId="164" fontId="18" fillId="4" borderId="0" xfId="0" applyNumberFormat="1" applyFont="1" applyFill="1" applyAlignment="1">
      <alignment horizontal="center"/>
    </xf>
    <xf numFmtId="0" fontId="4" fillId="4" borderId="0" xfId="2" applyFill="1"/>
    <xf numFmtId="164" fontId="4" fillId="4" borderId="0" xfId="0" applyNumberFormat="1" applyFont="1" applyFill="1"/>
    <xf numFmtId="164" fontId="16" fillId="4" borderId="0" xfId="0" applyNumberFormat="1" applyFont="1" applyFill="1" applyAlignment="1">
      <alignment horizontal="left"/>
    </xf>
    <xf numFmtId="0" fontId="2" fillId="0" borderId="0" xfId="0" applyFont="1" applyAlignment="1">
      <alignment horizontal="center"/>
    </xf>
    <xf numFmtId="1" fontId="16" fillId="5" borderId="0" xfId="0" applyNumberFormat="1" applyFont="1" applyFill="1" applyAlignment="1">
      <alignment horizontal="left"/>
    </xf>
    <xf numFmtId="14" fontId="0" fillId="5" borderId="0" xfId="0" applyNumberFormat="1" applyFill="1" applyAlignment="1">
      <alignment horizontal="left"/>
    </xf>
    <xf numFmtId="1" fontId="1" fillId="5" borderId="0" xfId="1" applyNumberFormat="1" applyFont="1" applyFill="1" applyAlignment="1">
      <alignment horizontal="left"/>
    </xf>
    <xf numFmtId="14" fontId="0" fillId="5" borderId="0" xfId="1" applyNumberFormat="1" applyFont="1" applyFill="1"/>
    <xf numFmtId="0" fontId="1" fillId="5" borderId="0" xfId="1" applyFont="1" applyFill="1"/>
    <xf numFmtId="2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1" fontId="3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1" fontId="4" fillId="5" borderId="0" xfId="0" applyNumberFormat="1" applyFont="1" applyFill="1" applyAlignment="1">
      <alignment horizontal="center"/>
    </xf>
    <xf numFmtId="165" fontId="4" fillId="5" borderId="0" xfId="0" applyNumberFormat="1" applyFont="1" applyFill="1" applyAlignment="1">
      <alignment horizontal="center"/>
    </xf>
    <xf numFmtId="164" fontId="4" fillId="5" borderId="0" xfId="0" applyNumberFormat="1" applyFont="1" applyFill="1" applyAlignment="1">
      <alignment horizontal="center"/>
    </xf>
    <xf numFmtId="1" fontId="4" fillId="5" borderId="0" xfId="0" applyNumberFormat="1" applyFont="1" applyFill="1"/>
    <xf numFmtId="164" fontId="4" fillId="5" borderId="0" xfId="0" applyNumberFormat="1" applyFont="1" applyFill="1"/>
    <xf numFmtId="167" fontId="4" fillId="5" borderId="0" xfId="2" applyNumberFormat="1" applyFill="1"/>
    <xf numFmtId="164" fontId="17" fillId="5" borderId="0" xfId="1" applyNumberFormat="1" applyFill="1" applyAlignment="1">
      <alignment horizontal="right"/>
    </xf>
    <xf numFmtId="2" fontId="17" fillId="5" borderId="0" xfId="1" applyNumberFormat="1" applyFill="1" applyAlignment="1">
      <alignment horizontal="right"/>
    </xf>
    <xf numFmtId="165" fontId="16" fillId="5" borderId="0" xfId="2" applyNumberFormat="1" applyFont="1" applyFill="1" applyAlignment="1">
      <alignment horizontal="right"/>
    </xf>
    <xf numFmtId="2" fontId="16" fillId="5" borderId="0" xfId="2" applyNumberFormat="1" applyFont="1" applyFill="1" applyAlignment="1">
      <alignment horizontal="right"/>
    </xf>
    <xf numFmtId="164" fontId="16" fillId="5" borderId="0" xfId="2" applyNumberFormat="1" applyFont="1" applyFill="1" applyAlignment="1">
      <alignment horizontal="right"/>
    </xf>
    <xf numFmtId="164" fontId="19" fillId="5" borderId="0" xfId="3" applyNumberFormat="1" applyFill="1"/>
    <xf numFmtId="165" fontId="4" fillId="5" borderId="0" xfId="2" applyNumberFormat="1" applyFill="1"/>
    <xf numFmtId="2" fontId="4" fillId="5" borderId="0" xfId="2" applyNumberFormat="1" applyFill="1"/>
    <xf numFmtId="1" fontId="4" fillId="5" borderId="0" xfId="2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5" borderId="0" xfId="0" applyFill="1"/>
    <xf numFmtId="166" fontId="0" fillId="5" borderId="0" xfId="0" applyNumberFormat="1" applyFill="1" applyAlignment="1">
      <alignment horizontal="center"/>
    </xf>
    <xf numFmtId="1" fontId="16" fillId="6" borderId="0" xfId="0" applyNumberFormat="1" applyFont="1" applyFill="1" applyAlignment="1">
      <alignment horizontal="left"/>
    </xf>
    <xf numFmtId="14" fontId="1" fillId="6" borderId="0" xfId="1" applyNumberFormat="1" applyFont="1" applyFill="1" applyAlignment="1">
      <alignment horizontal="left"/>
    </xf>
    <xf numFmtId="1" fontId="1" fillId="6" borderId="0" xfId="1" applyNumberFormat="1" applyFont="1" applyFill="1" applyAlignment="1">
      <alignment horizontal="left"/>
    </xf>
    <xf numFmtId="14" fontId="1" fillId="6" borderId="0" xfId="1" applyNumberFormat="1" applyFont="1" applyFill="1"/>
    <xf numFmtId="0" fontId="1" fillId="6" borderId="0" xfId="1" applyFont="1" applyFill="1"/>
    <xf numFmtId="2" fontId="16" fillId="6" borderId="0" xfId="0" applyNumberFormat="1" applyFont="1" applyFill="1" applyAlignment="1">
      <alignment horizontal="center"/>
    </xf>
    <xf numFmtId="164" fontId="16" fillId="6" borderId="0" xfId="0" applyNumberFormat="1" applyFont="1" applyFill="1" applyAlignment="1">
      <alignment horizontal="left"/>
    </xf>
    <xf numFmtId="1" fontId="16" fillId="6" borderId="0" xfId="0" applyNumberFormat="1" applyFont="1" applyFill="1" applyAlignment="1">
      <alignment horizontal="center"/>
    </xf>
    <xf numFmtId="164" fontId="16" fillId="6" borderId="0" xfId="0" applyNumberFormat="1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64" fontId="3" fillId="6" borderId="0" xfId="0" applyNumberFormat="1" applyFont="1" applyFill="1" applyAlignment="1">
      <alignment horizontal="center"/>
    </xf>
    <xf numFmtId="1" fontId="3" fillId="6" borderId="0" xfId="0" applyNumberFormat="1" applyFont="1" applyFill="1" applyAlignment="1">
      <alignment horizontal="center"/>
    </xf>
    <xf numFmtId="164" fontId="0" fillId="6" borderId="0" xfId="0" applyNumberFormat="1" applyFill="1" applyAlignment="1">
      <alignment horizontal="center"/>
    </xf>
    <xf numFmtId="1" fontId="4" fillId="6" borderId="0" xfId="0" applyNumberFormat="1" applyFont="1" applyFill="1" applyAlignment="1">
      <alignment horizontal="center"/>
    </xf>
    <xf numFmtId="2" fontId="4" fillId="6" borderId="0" xfId="0" applyNumberFormat="1" applyFont="1" applyFill="1" applyAlignment="1">
      <alignment horizontal="center"/>
    </xf>
    <xf numFmtId="166" fontId="0" fillId="6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164" fontId="0" fillId="6" borderId="0" xfId="0" applyNumberFormat="1" applyFill="1"/>
    <xf numFmtId="164" fontId="4" fillId="6" borderId="0" xfId="0" applyNumberFormat="1" applyFont="1" applyFill="1" applyAlignment="1">
      <alignment horizontal="center"/>
    </xf>
    <xf numFmtId="167" fontId="4" fillId="6" borderId="0" xfId="2" applyNumberFormat="1" applyFill="1"/>
    <xf numFmtId="2" fontId="0" fillId="6" borderId="0" xfId="0" applyNumberFormat="1" applyFill="1" applyAlignment="1">
      <alignment horizontal="center"/>
    </xf>
    <xf numFmtId="2" fontId="0" fillId="6" borderId="0" xfId="0" applyNumberFormat="1" applyFill="1"/>
    <xf numFmtId="165" fontId="0" fillId="6" borderId="0" xfId="0" applyNumberFormat="1" applyFill="1"/>
    <xf numFmtId="0" fontId="0" fillId="6" borderId="0" xfId="0" applyFill="1"/>
    <xf numFmtId="1" fontId="16" fillId="7" borderId="0" xfId="0" applyNumberFormat="1" applyFont="1" applyFill="1" applyAlignment="1">
      <alignment horizontal="left"/>
    </xf>
    <xf numFmtId="14" fontId="0" fillId="7" borderId="0" xfId="0" applyNumberFormat="1" applyFill="1" applyAlignment="1">
      <alignment horizontal="left"/>
    </xf>
    <xf numFmtId="1" fontId="1" fillId="7" borderId="0" xfId="1" applyNumberFormat="1" applyFont="1" applyFill="1" applyAlignment="1">
      <alignment horizontal="left"/>
    </xf>
    <xf numFmtId="14" fontId="0" fillId="7" borderId="0" xfId="1" applyNumberFormat="1" applyFont="1" applyFill="1"/>
    <xf numFmtId="0" fontId="1" fillId="7" borderId="0" xfId="1" applyFont="1" applyFill="1"/>
    <xf numFmtId="2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164" fontId="0" fillId="7" borderId="0" xfId="0" applyNumberFormat="1" applyFill="1" applyAlignment="1">
      <alignment horizontal="center"/>
    </xf>
    <xf numFmtId="1" fontId="0" fillId="7" borderId="0" xfId="0" applyNumberFormat="1" applyFill="1" applyAlignment="1">
      <alignment horizontal="center"/>
    </xf>
    <xf numFmtId="164" fontId="3" fillId="7" borderId="0" xfId="0" applyNumberFormat="1" applyFont="1" applyFill="1" applyAlignment="1">
      <alignment horizontal="center"/>
    </xf>
    <xf numFmtId="1" fontId="3" fillId="7" borderId="0" xfId="0" applyNumberFormat="1" applyFont="1" applyFill="1" applyAlignment="1">
      <alignment horizontal="center"/>
    </xf>
    <xf numFmtId="2" fontId="4" fillId="7" borderId="0" xfId="0" applyNumberFormat="1" applyFont="1" applyFill="1" applyAlignment="1">
      <alignment horizontal="center"/>
    </xf>
    <xf numFmtId="1" fontId="4" fillId="7" borderId="0" xfId="0" applyNumberFormat="1" applyFont="1" applyFill="1" applyAlignment="1">
      <alignment horizontal="center"/>
    </xf>
    <xf numFmtId="165" fontId="4" fillId="7" borderId="0" xfId="0" applyNumberFormat="1" applyFont="1" applyFill="1" applyAlignment="1">
      <alignment horizontal="center"/>
    </xf>
    <xf numFmtId="166" fontId="0" fillId="7" borderId="0" xfId="0" applyNumberFormat="1" applyFill="1" applyAlignment="1">
      <alignment horizontal="center"/>
    </xf>
    <xf numFmtId="164" fontId="4" fillId="7" borderId="0" xfId="0" applyNumberFormat="1" applyFont="1" applyFill="1" applyAlignment="1">
      <alignment horizontal="center"/>
    </xf>
    <xf numFmtId="1" fontId="4" fillId="7" borderId="0" xfId="0" applyNumberFormat="1" applyFont="1" applyFill="1"/>
    <xf numFmtId="164" fontId="4" fillId="7" borderId="0" xfId="0" applyNumberFormat="1" applyFont="1" applyFill="1"/>
    <xf numFmtId="167" fontId="4" fillId="7" borderId="0" xfId="2" applyNumberFormat="1" applyFill="1"/>
    <xf numFmtId="164" fontId="17" fillId="7" borderId="0" xfId="1" applyNumberFormat="1" applyFill="1" applyAlignment="1">
      <alignment horizontal="right"/>
    </xf>
    <xf numFmtId="2" fontId="17" fillId="7" borderId="0" xfId="1" applyNumberFormat="1" applyFill="1" applyAlignment="1">
      <alignment horizontal="right"/>
    </xf>
    <xf numFmtId="165" fontId="16" fillId="7" borderId="0" xfId="2" applyNumberFormat="1" applyFont="1" applyFill="1" applyAlignment="1">
      <alignment horizontal="right"/>
    </xf>
    <xf numFmtId="2" fontId="16" fillId="7" borderId="0" xfId="2" applyNumberFormat="1" applyFont="1" applyFill="1" applyAlignment="1">
      <alignment horizontal="right"/>
    </xf>
    <xf numFmtId="164" fontId="16" fillId="7" borderId="0" xfId="2" applyNumberFormat="1" applyFont="1" applyFill="1" applyAlignment="1">
      <alignment horizontal="right"/>
    </xf>
    <xf numFmtId="164" fontId="19" fillId="7" borderId="0" xfId="3" applyNumberFormat="1" applyFill="1"/>
    <xf numFmtId="165" fontId="4" fillId="7" borderId="0" xfId="2" applyNumberFormat="1" applyFill="1"/>
    <xf numFmtId="2" fontId="4" fillId="7" borderId="0" xfId="2" applyNumberFormat="1" applyFill="1"/>
    <xf numFmtId="1" fontId="4" fillId="7" borderId="0" xfId="2" applyNumberFormat="1" applyFill="1" applyAlignment="1">
      <alignment horizontal="center"/>
    </xf>
    <xf numFmtId="165" fontId="0" fillId="7" borderId="0" xfId="0" applyNumberFormat="1" applyFill="1" applyAlignment="1">
      <alignment horizontal="center"/>
    </xf>
    <xf numFmtId="0" fontId="0" fillId="7" borderId="0" xfId="0" applyFill="1"/>
    <xf numFmtId="164" fontId="18" fillId="7" borderId="0" xfId="0" applyNumberFormat="1" applyFont="1" applyFill="1" applyAlignment="1">
      <alignment horizontal="center"/>
    </xf>
    <xf numFmtId="1" fontId="16" fillId="8" borderId="0" xfId="0" applyNumberFormat="1" applyFont="1" applyFill="1" applyAlignment="1">
      <alignment horizontal="left"/>
    </xf>
    <xf numFmtId="14" fontId="0" fillId="8" borderId="0" xfId="0" applyNumberFormat="1" applyFill="1" applyAlignment="1">
      <alignment horizontal="left"/>
    </xf>
    <xf numFmtId="1" fontId="1" fillId="8" borderId="0" xfId="1" applyNumberFormat="1" applyFont="1" applyFill="1" applyAlignment="1">
      <alignment horizontal="left"/>
    </xf>
    <xf numFmtId="14" fontId="0" fillId="8" borderId="0" xfId="1" applyNumberFormat="1" applyFont="1" applyFill="1"/>
    <xf numFmtId="0" fontId="1" fillId="8" borderId="0" xfId="1" applyFont="1" applyFill="1"/>
    <xf numFmtId="2" fontId="0" fillId="8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164" fontId="0" fillId="8" borderId="0" xfId="0" applyNumberFormat="1" applyFill="1" applyAlignment="1">
      <alignment horizontal="center"/>
    </xf>
    <xf numFmtId="1" fontId="0" fillId="8" borderId="0" xfId="0" applyNumberFormat="1" applyFill="1" applyAlignment="1">
      <alignment horizontal="center"/>
    </xf>
    <xf numFmtId="164" fontId="3" fillId="8" borderId="0" xfId="0" applyNumberFormat="1" applyFont="1" applyFill="1" applyAlignment="1">
      <alignment horizontal="center"/>
    </xf>
    <xf numFmtId="1" fontId="3" fillId="8" borderId="0" xfId="0" applyNumberFormat="1" applyFont="1" applyFill="1" applyAlignment="1">
      <alignment horizontal="center"/>
    </xf>
    <xf numFmtId="2" fontId="4" fillId="8" borderId="0" xfId="0" applyNumberFormat="1" applyFont="1" applyFill="1" applyAlignment="1">
      <alignment horizontal="center"/>
    </xf>
    <xf numFmtId="1" fontId="4" fillId="8" borderId="0" xfId="0" applyNumberFormat="1" applyFont="1" applyFill="1" applyAlignment="1">
      <alignment horizontal="center"/>
    </xf>
    <xf numFmtId="165" fontId="4" fillId="8" borderId="0" xfId="0" applyNumberFormat="1" applyFont="1" applyFill="1" applyAlignment="1">
      <alignment horizontal="center"/>
    </xf>
    <xf numFmtId="166" fontId="0" fillId="8" borderId="0" xfId="0" applyNumberFormat="1" applyFill="1" applyAlignment="1">
      <alignment horizontal="center"/>
    </xf>
    <xf numFmtId="164" fontId="4" fillId="8" borderId="0" xfId="0" applyNumberFormat="1" applyFont="1" applyFill="1" applyAlignment="1">
      <alignment horizontal="center"/>
    </xf>
    <xf numFmtId="164" fontId="4" fillId="8" borderId="0" xfId="0" applyNumberFormat="1" applyFont="1" applyFill="1"/>
    <xf numFmtId="1" fontId="4" fillId="8" borderId="0" xfId="0" applyNumberFormat="1" applyFont="1" applyFill="1"/>
    <xf numFmtId="167" fontId="4" fillId="8" borderId="0" xfId="2" applyNumberFormat="1" applyFill="1"/>
    <xf numFmtId="164" fontId="17" fillId="8" borderId="0" xfId="1" applyNumberFormat="1" applyFill="1" applyAlignment="1">
      <alignment horizontal="right"/>
    </xf>
    <xf numFmtId="2" fontId="17" fillId="8" borderId="0" xfId="1" applyNumberFormat="1" applyFill="1" applyAlignment="1">
      <alignment horizontal="right"/>
    </xf>
    <xf numFmtId="165" fontId="16" fillId="8" borderId="0" xfId="2" applyNumberFormat="1" applyFont="1" applyFill="1" applyAlignment="1">
      <alignment horizontal="right"/>
    </xf>
    <xf numFmtId="2" fontId="16" fillId="8" borderId="0" xfId="2" applyNumberFormat="1" applyFont="1" applyFill="1" applyAlignment="1">
      <alignment horizontal="right"/>
    </xf>
    <xf numFmtId="164" fontId="16" fillId="8" borderId="0" xfId="2" applyNumberFormat="1" applyFont="1" applyFill="1" applyAlignment="1">
      <alignment horizontal="right"/>
    </xf>
    <xf numFmtId="164" fontId="19" fillId="8" borderId="0" xfId="3" applyNumberFormat="1" applyFill="1"/>
    <xf numFmtId="165" fontId="4" fillId="8" borderId="0" xfId="2" applyNumberFormat="1" applyFill="1"/>
    <xf numFmtId="2" fontId="4" fillId="8" borderId="0" xfId="2" applyNumberFormat="1" applyFill="1"/>
    <xf numFmtId="1" fontId="4" fillId="8" borderId="0" xfId="2" applyNumberFormat="1" applyFill="1" applyAlignment="1">
      <alignment horizontal="center"/>
    </xf>
    <xf numFmtId="165" fontId="0" fillId="8" borderId="0" xfId="0" applyNumberFormat="1" applyFill="1" applyAlignment="1">
      <alignment horizontal="center"/>
    </xf>
    <xf numFmtId="0" fontId="0" fillId="8" borderId="0" xfId="0" applyFill="1"/>
    <xf numFmtId="1" fontId="16" fillId="0" borderId="0" xfId="0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" fontId="1" fillId="0" borderId="0" xfId="1" applyNumberFormat="1" applyFont="1" applyAlignment="1">
      <alignment horizontal="left"/>
    </xf>
    <xf numFmtId="14" fontId="1" fillId="0" borderId="0" xfId="1" applyNumberFormat="1" applyFont="1"/>
    <xf numFmtId="0" fontId="1" fillId="0" borderId="0" xfId="1" applyFont="1"/>
    <xf numFmtId="2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left"/>
    </xf>
    <xf numFmtId="1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167" fontId="4" fillId="0" borderId="0" xfId="2" applyNumberFormat="1"/>
    <xf numFmtId="2" fontId="0" fillId="0" borderId="0" xfId="0" applyNumberForma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1" fontId="16" fillId="0" borderId="1" xfId="0" applyNumberFormat="1" applyFont="1" applyBorder="1" applyAlignment="1">
      <alignment horizontal="left"/>
    </xf>
    <xf numFmtId="14" fontId="1" fillId="0" borderId="1" xfId="1" applyNumberFormat="1" applyFont="1" applyBorder="1" applyAlignment="1">
      <alignment horizontal="left"/>
    </xf>
    <xf numFmtId="1" fontId="1" fillId="0" borderId="1" xfId="1" applyNumberFormat="1" applyFont="1" applyBorder="1" applyAlignment="1">
      <alignment horizontal="left"/>
    </xf>
    <xf numFmtId="14" fontId="1" fillId="0" borderId="1" xfId="1" applyNumberFormat="1" applyFont="1" applyBorder="1"/>
    <xf numFmtId="0" fontId="1" fillId="0" borderId="1" xfId="1" applyFont="1" applyBorder="1"/>
    <xf numFmtId="2" fontId="16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left"/>
    </xf>
    <xf numFmtId="1" fontId="16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0" fillId="0" borderId="1" xfId="0" quotePrefix="1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4" fillId="0" borderId="1" xfId="0" applyNumberFormat="1" applyFont="1" applyBorder="1" applyAlignment="1">
      <alignment horizontal="center"/>
    </xf>
    <xf numFmtId="167" fontId="4" fillId="0" borderId="1" xfId="2" applyNumberFormat="1" applyBorder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1" fontId="16" fillId="5" borderId="1" xfId="0" applyNumberFormat="1" applyFont="1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1" fontId="1" fillId="5" borderId="1" xfId="1" applyNumberFormat="1" applyFont="1" applyFill="1" applyBorder="1" applyAlignment="1">
      <alignment horizontal="left"/>
    </xf>
    <xf numFmtId="14" fontId="0" fillId="5" borderId="1" xfId="1" applyNumberFormat="1" applyFont="1" applyFill="1" applyBorder="1"/>
    <xf numFmtId="0" fontId="1" fillId="5" borderId="1" xfId="1" applyFont="1" applyFill="1" applyBorder="1"/>
    <xf numFmtId="2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/>
    </xf>
    <xf numFmtId="166" fontId="0" fillId="5" borderId="1" xfId="0" applyNumberForma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" fontId="4" fillId="5" borderId="1" xfId="0" applyNumberFormat="1" applyFont="1" applyFill="1" applyBorder="1"/>
    <xf numFmtId="165" fontId="0" fillId="5" borderId="1" xfId="0" applyNumberFormat="1" applyFill="1" applyBorder="1"/>
    <xf numFmtId="164" fontId="17" fillId="5" borderId="1" xfId="1" applyNumberFormat="1" applyFill="1" applyBorder="1" applyAlignment="1">
      <alignment horizontal="right"/>
    </xf>
    <xf numFmtId="2" fontId="17" fillId="5" borderId="1" xfId="1" applyNumberFormat="1" applyFill="1" applyBorder="1" applyAlignment="1">
      <alignment horizontal="right"/>
    </xf>
    <xf numFmtId="165" fontId="16" fillId="5" borderId="1" xfId="2" applyNumberFormat="1" applyFont="1" applyFill="1" applyBorder="1" applyAlignment="1">
      <alignment horizontal="right"/>
    </xf>
    <xf numFmtId="2" fontId="16" fillId="5" borderId="1" xfId="2" applyNumberFormat="1" applyFont="1" applyFill="1" applyBorder="1" applyAlignment="1">
      <alignment horizontal="right"/>
    </xf>
    <xf numFmtId="164" fontId="16" fillId="5" borderId="1" xfId="2" applyNumberFormat="1" applyFont="1" applyFill="1" applyBorder="1" applyAlignment="1">
      <alignment horizontal="right"/>
    </xf>
    <xf numFmtId="164" fontId="19" fillId="5" borderId="1" xfId="3" applyNumberFormat="1" applyFill="1" applyBorder="1"/>
    <xf numFmtId="165" fontId="4" fillId="5" borderId="1" xfId="2" applyNumberFormat="1" applyFill="1" applyBorder="1"/>
    <xf numFmtId="2" fontId="4" fillId="5" borderId="1" xfId="2" applyNumberFormat="1" applyFill="1" applyBorder="1"/>
    <xf numFmtId="1" fontId="4" fillId="5" borderId="1" xfId="2" applyNumberFormat="1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0" fontId="0" fillId="5" borderId="1" xfId="0" applyFill="1" applyBorder="1"/>
    <xf numFmtId="1" fontId="16" fillId="7" borderId="1" xfId="0" applyNumberFormat="1" applyFont="1" applyFill="1" applyBorder="1" applyAlignment="1">
      <alignment horizontal="left"/>
    </xf>
    <xf numFmtId="14" fontId="0" fillId="7" borderId="1" xfId="0" applyNumberFormat="1" applyFill="1" applyBorder="1" applyAlignment="1">
      <alignment horizontal="left"/>
    </xf>
    <xf numFmtId="1" fontId="1" fillId="7" borderId="1" xfId="1" applyNumberFormat="1" applyFont="1" applyFill="1" applyBorder="1" applyAlignment="1">
      <alignment horizontal="left"/>
    </xf>
    <xf numFmtId="14" fontId="0" fillId="7" borderId="1" xfId="1" applyNumberFormat="1" applyFont="1" applyFill="1" applyBorder="1"/>
    <xf numFmtId="0" fontId="1" fillId="7" borderId="1" xfId="1" applyFont="1" applyFill="1" applyBorder="1"/>
    <xf numFmtId="2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center"/>
    </xf>
    <xf numFmtId="164" fontId="18" fillId="7" borderId="1" xfId="0" applyNumberFormat="1" applyFont="1" applyFill="1" applyBorder="1" applyAlignment="1">
      <alignment horizontal="center"/>
    </xf>
    <xf numFmtId="1" fontId="3" fillId="7" borderId="1" xfId="0" applyNumberFormat="1" applyFont="1" applyFill="1" applyBorder="1" applyAlignment="1">
      <alignment horizontal="center"/>
    </xf>
    <xf numFmtId="2" fontId="4" fillId="7" borderId="1" xfId="0" applyNumberFormat="1" applyFont="1" applyFill="1" applyBorder="1" applyAlignment="1">
      <alignment horizontal="center"/>
    </xf>
    <xf numFmtId="1" fontId="4" fillId="7" borderId="1" xfId="0" applyNumberFormat="1" applyFont="1" applyFill="1" applyBorder="1" applyAlignment="1">
      <alignment horizontal="center"/>
    </xf>
    <xf numFmtId="165" fontId="4" fillId="7" borderId="1" xfId="0" applyNumberFormat="1" applyFont="1" applyFill="1" applyBorder="1" applyAlignment="1">
      <alignment horizontal="center"/>
    </xf>
    <xf numFmtId="166" fontId="0" fillId="7" borderId="1" xfId="0" applyNumberForma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/>
    </xf>
    <xf numFmtId="1" fontId="4" fillId="7" borderId="1" xfId="0" applyNumberFormat="1" applyFont="1" applyFill="1" applyBorder="1"/>
    <xf numFmtId="167" fontId="4" fillId="7" borderId="1" xfId="2" applyNumberFormat="1" applyFill="1" applyBorder="1"/>
    <xf numFmtId="164" fontId="17" fillId="7" borderId="1" xfId="1" applyNumberFormat="1" applyFill="1" applyBorder="1" applyAlignment="1">
      <alignment horizontal="right"/>
    </xf>
    <xf numFmtId="2" fontId="17" fillId="7" borderId="1" xfId="1" applyNumberFormat="1" applyFill="1" applyBorder="1" applyAlignment="1">
      <alignment horizontal="right"/>
    </xf>
    <xf numFmtId="165" fontId="16" fillId="7" borderId="1" xfId="2" applyNumberFormat="1" applyFont="1" applyFill="1" applyBorder="1" applyAlignment="1">
      <alignment horizontal="right"/>
    </xf>
    <xf numFmtId="2" fontId="16" fillId="7" borderId="1" xfId="2" applyNumberFormat="1" applyFont="1" applyFill="1" applyBorder="1" applyAlignment="1">
      <alignment horizontal="right"/>
    </xf>
    <xf numFmtId="164" fontId="16" fillId="7" borderId="1" xfId="2" applyNumberFormat="1" applyFont="1" applyFill="1" applyBorder="1" applyAlignment="1">
      <alignment horizontal="right"/>
    </xf>
    <xf numFmtId="164" fontId="19" fillId="7" borderId="1" xfId="3" applyNumberFormat="1" applyFill="1" applyBorder="1"/>
    <xf numFmtId="165" fontId="4" fillId="7" borderId="1" xfId="2" applyNumberFormat="1" applyFill="1" applyBorder="1"/>
    <xf numFmtId="2" fontId="4" fillId="7" borderId="1" xfId="2" applyNumberFormat="1" applyFill="1" applyBorder="1"/>
    <xf numFmtId="1" fontId="4" fillId="7" borderId="1" xfId="2" applyNumberFormat="1" applyFill="1" applyBorder="1" applyAlignment="1">
      <alignment horizontal="center"/>
    </xf>
    <xf numFmtId="165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1" fontId="16" fillId="8" borderId="1" xfId="0" applyNumberFormat="1" applyFont="1" applyFill="1" applyBorder="1" applyAlignment="1">
      <alignment horizontal="left"/>
    </xf>
    <xf numFmtId="14" fontId="0" fillId="8" borderId="1" xfId="0" applyNumberFormat="1" applyFill="1" applyBorder="1" applyAlignment="1">
      <alignment horizontal="left"/>
    </xf>
    <xf numFmtId="1" fontId="1" fillId="8" borderId="1" xfId="1" applyNumberFormat="1" applyFont="1" applyFill="1" applyBorder="1" applyAlignment="1">
      <alignment horizontal="left"/>
    </xf>
    <xf numFmtId="14" fontId="0" fillId="8" borderId="1" xfId="1" applyNumberFormat="1" applyFont="1" applyFill="1" applyBorder="1"/>
    <xf numFmtId="0" fontId="1" fillId="8" borderId="1" xfId="1" applyFont="1" applyFill="1" applyBorder="1"/>
    <xf numFmtId="2" fontId="0" fillId="8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164" fontId="3" fillId="8" borderId="1" xfId="0" applyNumberFormat="1" applyFont="1" applyFill="1" applyBorder="1" applyAlignment="1">
      <alignment horizontal="center"/>
    </xf>
    <xf numFmtId="1" fontId="3" fillId="8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1" fontId="4" fillId="8" borderId="1" xfId="0" applyNumberFormat="1" applyFont="1" applyFill="1" applyBorder="1" applyAlignment="1">
      <alignment horizontal="center"/>
    </xf>
    <xf numFmtId="165" fontId="4" fillId="8" borderId="1" xfId="0" applyNumberFormat="1" applyFont="1" applyFill="1" applyBorder="1" applyAlignment="1">
      <alignment horizontal="center"/>
    </xf>
    <xf numFmtId="166" fontId="0" fillId="8" borderId="1" xfId="0" applyNumberFormat="1" applyFill="1" applyBorder="1" applyAlignment="1">
      <alignment horizontal="center"/>
    </xf>
    <xf numFmtId="164" fontId="4" fillId="8" borderId="1" xfId="0" applyNumberFormat="1" applyFont="1" applyFill="1" applyBorder="1" applyAlignment="1">
      <alignment horizontal="center"/>
    </xf>
    <xf numFmtId="164" fontId="4" fillId="8" borderId="1" xfId="0" applyNumberFormat="1" applyFont="1" applyFill="1" applyBorder="1"/>
    <xf numFmtId="1" fontId="4" fillId="8" borderId="1" xfId="0" applyNumberFormat="1" applyFont="1" applyFill="1" applyBorder="1"/>
    <xf numFmtId="167" fontId="4" fillId="8" borderId="1" xfId="2" applyNumberFormat="1" applyFill="1" applyBorder="1"/>
    <xf numFmtId="164" fontId="17" fillId="8" borderId="1" xfId="1" applyNumberFormat="1" applyFill="1" applyBorder="1" applyAlignment="1">
      <alignment horizontal="right"/>
    </xf>
    <xf numFmtId="2" fontId="17" fillId="8" borderId="1" xfId="1" applyNumberFormat="1" applyFill="1" applyBorder="1" applyAlignment="1">
      <alignment horizontal="right"/>
    </xf>
    <xf numFmtId="165" fontId="16" fillId="8" borderId="1" xfId="2" applyNumberFormat="1" applyFont="1" applyFill="1" applyBorder="1" applyAlignment="1">
      <alignment horizontal="right"/>
    </xf>
    <xf numFmtId="2" fontId="16" fillId="8" borderId="1" xfId="2" applyNumberFormat="1" applyFont="1" applyFill="1" applyBorder="1" applyAlignment="1">
      <alignment horizontal="right"/>
    </xf>
    <xf numFmtId="164" fontId="16" fillId="8" borderId="1" xfId="2" applyNumberFormat="1" applyFont="1" applyFill="1" applyBorder="1" applyAlignment="1">
      <alignment horizontal="right"/>
    </xf>
    <xf numFmtId="164" fontId="19" fillId="8" borderId="1" xfId="3" applyNumberFormat="1" applyFill="1" applyBorder="1"/>
    <xf numFmtId="165" fontId="4" fillId="8" borderId="1" xfId="2" applyNumberFormat="1" applyFill="1" applyBorder="1"/>
    <xf numFmtId="2" fontId="4" fillId="8" borderId="1" xfId="2" applyNumberFormat="1" applyFill="1" applyBorder="1"/>
    <xf numFmtId="1" fontId="4" fillId="8" borderId="1" xfId="2" applyNumberFormat="1" applyFill="1" applyBorder="1" applyAlignment="1">
      <alignment horizontal="center"/>
    </xf>
    <xf numFmtId="165" fontId="0" fillId="8" borderId="1" xfId="0" applyNumberFormat="1" applyFill="1" applyBorder="1" applyAlignment="1">
      <alignment horizontal="center"/>
    </xf>
    <xf numFmtId="0" fontId="0" fillId="8" borderId="1" xfId="0" applyFill="1" applyBorder="1"/>
    <xf numFmtId="1" fontId="0" fillId="6" borderId="0" xfId="0" quotePrefix="1" applyNumberFormat="1" applyFill="1" applyAlignment="1">
      <alignment horizontal="center"/>
    </xf>
    <xf numFmtId="164" fontId="18" fillId="6" borderId="0" xfId="0" applyNumberFormat="1" applyFont="1" applyFill="1" applyAlignment="1">
      <alignment horizontal="center"/>
    </xf>
    <xf numFmtId="14" fontId="0" fillId="6" borderId="0" xfId="0" applyNumberFormat="1" applyFill="1" applyAlignment="1">
      <alignment horizontal="left"/>
    </xf>
    <xf numFmtId="0" fontId="0" fillId="6" borderId="0" xfId="0" applyFill="1" applyAlignment="1">
      <alignment horizontal="left"/>
    </xf>
    <xf numFmtId="2" fontId="3" fillId="6" borderId="0" xfId="0" applyNumberFormat="1" applyFont="1" applyFill="1" applyAlignment="1">
      <alignment horizontal="center"/>
    </xf>
    <xf numFmtId="164" fontId="16" fillId="6" borderId="0" xfId="2" applyNumberFormat="1" applyFont="1" applyFill="1" applyAlignment="1">
      <alignment horizontal="right"/>
    </xf>
    <xf numFmtId="0" fontId="0" fillId="7" borderId="0" xfId="1" applyFont="1" applyFill="1"/>
    <xf numFmtId="1" fontId="0" fillId="7" borderId="0" xfId="0" quotePrefix="1" applyNumberFormat="1" applyFill="1" applyAlignment="1">
      <alignment horizontal="center"/>
    </xf>
    <xf numFmtId="0" fontId="20" fillId="7" borderId="0" xfId="0" applyFont="1" applyFill="1" applyAlignment="1">
      <alignment horizontal="center"/>
    </xf>
    <xf numFmtId="1" fontId="16" fillId="0" borderId="2" xfId="0" applyNumberFormat="1" applyFont="1" applyBorder="1" applyAlignment="1">
      <alignment horizontal="left"/>
    </xf>
    <xf numFmtId="14" fontId="1" fillId="0" borderId="2" xfId="1" applyNumberFormat="1" applyFont="1" applyBorder="1" applyAlignment="1">
      <alignment horizontal="left"/>
    </xf>
    <xf numFmtId="1" fontId="1" fillId="0" borderId="2" xfId="1" applyNumberFormat="1" applyFont="1" applyBorder="1" applyAlignment="1">
      <alignment horizontal="left"/>
    </xf>
    <xf numFmtId="14" fontId="1" fillId="0" borderId="2" xfId="1" applyNumberFormat="1" applyFont="1" applyBorder="1"/>
    <xf numFmtId="0" fontId="1" fillId="0" borderId="2" xfId="1" applyFont="1" applyBorder="1"/>
    <xf numFmtId="2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left"/>
    </xf>
    <xf numFmtId="1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/>
    <xf numFmtId="164" fontId="4" fillId="0" borderId="2" xfId="0" applyNumberFormat="1" applyFont="1" applyBorder="1" applyAlignment="1">
      <alignment horizontal="center"/>
    </xf>
    <xf numFmtId="167" fontId="4" fillId="0" borderId="2" xfId="2" applyNumberFormat="1" applyBorder="1"/>
    <xf numFmtId="2" fontId="0" fillId="0" borderId="2" xfId="0" applyNumberFormat="1" applyBorder="1" applyAlignment="1">
      <alignment horizontal="center"/>
    </xf>
    <xf numFmtId="2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2" fontId="2" fillId="0" borderId="1" xfId="0" applyNumberFormat="1" applyFont="1" applyBorder="1" applyAlignment="1">
      <alignment horizontal="center"/>
    </xf>
    <xf numFmtId="1" fontId="3" fillId="3" borderId="0" xfId="0" applyNumberFormat="1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/>
    <xf numFmtId="1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4" fontId="3" fillId="3" borderId="0" xfId="0" applyNumberFormat="1" applyFont="1" applyFill="1"/>
    <xf numFmtId="2" fontId="3" fillId="3" borderId="0" xfId="0" applyNumberFormat="1" applyFont="1" applyFill="1" applyAlignment="1">
      <alignment horizontal="center"/>
    </xf>
    <xf numFmtId="166" fontId="3" fillId="3" borderId="0" xfId="0" applyNumberFormat="1" applyFont="1" applyFill="1" applyAlignment="1">
      <alignment horizontal="center"/>
    </xf>
    <xf numFmtId="2" fontId="3" fillId="3" borderId="0" xfId="0" applyNumberFormat="1" applyFont="1" applyFill="1"/>
    <xf numFmtId="165" fontId="3" fillId="3" borderId="0" xfId="0" applyNumberFormat="1" applyFont="1" applyFill="1"/>
    <xf numFmtId="165" fontId="3" fillId="3" borderId="0" xfId="0" applyNumberFormat="1" applyFont="1" applyFill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165" fontId="24" fillId="0" borderId="0" xfId="0" applyNumberFormat="1" applyFont="1"/>
    <xf numFmtId="164" fontId="0" fillId="3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24" fillId="0" borderId="0" xfId="0" applyNumberFormat="1" applyFont="1" applyAlignment="1">
      <alignment horizontal="center"/>
    </xf>
    <xf numFmtId="168" fontId="24" fillId="0" borderId="0" xfId="0" applyNumberFormat="1" applyFont="1" applyAlignment="1">
      <alignment horizontal="center"/>
    </xf>
    <xf numFmtId="0" fontId="4" fillId="7" borderId="0" xfId="0" applyFont="1" applyFill="1" applyAlignment="1">
      <alignment horizontal="center"/>
    </xf>
    <xf numFmtId="0" fontId="3" fillId="3" borderId="0" xfId="0" applyFont="1" applyFill="1"/>
    <xf numFmtId="2" fontId="3" fillId="3" borderId="0" xfId="0" applyNumberFormat="1" applyFont="1" applyFill="1"/>
    <xf numFmtId="0" fontId="25" fillId="0" borderId="0" xfId="0" applyFont="1"/>
    <xf numFmtId="0" fontId="27" fillId="0" borderId="0" xfId="0" applyFont="1"/>
  </cellXfs>
  <cellStyles count="4">
    <cellStyle name="Normal" xfId="0" builtinId="0"/>
    <cellStyle name="Normal 3" xfId="2" xr:uid="{7E527EC8-CCCD-4889-91EE-DFDA5223405F}"/>
    <cellStyle name="normální 11 2" xfId="3" xr:uid="{16E212BA-7A23-4AED-BD35-3577E277374D}"/>
    <cellStyle name="normální 2" xfId="1" xr:uid="{4017F5E7-E2B3-4AB9-A64D-4E76D5C517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3B4B-0AF2-4077-96C5-557050256962}">
  <sheetPr codeName="Sheet1"/>
  <dimension ref="A1:IO161"/>
  <sheetViews>
    <sheetView tabSelected="1" zoomScale="80" zoomScaleNormal="80" workbookViewId="0">
      <pane xSplit="1" ySplit="3" topLeftCell="B61" activePane="bottomRight" state="frozen"/>
      <selection pane="topRight" activeCell="B1" sqref="B1"/>
      <selection pane="bottomLeft" activeCell="A4" sqref="A4"/>
      <selection pane="bottomRight" activeCell="FT85" sqref="FT85"/>
    </sheetView>
  </sheetViews>
  <sheetFormatPr defaultRowHeight="14.4" x14ac:dyDescent="0.3"/>
  <cols>
    <col min="1" max="1" width="10.6640625" style="1" customWidth="1"/>
    <col min="2" max="2" width="6.77734375" style="1" bestFit="1" customWidth="1"/>
    <col min="3" max="3" width="5.44140625" bestFit="1" customWidth="1"/>
    <col min="4" max="4" width="10.88671875" customWidth="1"/>
    <col min="5" max="5" width="14.109375" style="1" customWidth="1"/>
    <col min="6" max="6" width="11.44140625" style="1" customWidth="1"/>
    <col min="7" max="7" width="7.33203125" style="1" customWidth="1"/>
    <col min="8" max="8" width="6.6640625" style="2" customWidth="1"/>
    <col min="9" max="9" width="4.5546875" style="2" customWidth="1"/>
    <col min="10" max="10" width="5.6640625" style="2" customWidth="1"/>
    <col min="11" max="11" width="6.5546875" style="2" customWidth="1"/>
    <col min="12" max="12" width="4.44140625" style="2" customWidth="1"/>
    <col min="13" max="13" width="5" style="2" customWidth="1"/>
    <col min="14" max="15" width="15.88671875" style="41" hidden="1" customWidth="1"/>
    <col min="16" max="16" width="15.88671875" style="2" hidden="1" customWidth="1"/>
    <col min="17" max="18" width="9.109375" style="2" hidden="1" customWidth="1"/>
    <col min="19" max="19" width="11" style="2" hidden="1" customWidth="1"/>
    <col min="20" max="20" width="14.33203125" style="2" bestFit="1" customWidth="1"/>
    <col min="21" max="21" width="13.6640625" style="2" bestFit="1" customWidth="1"/>
    <col min="22" max="22" width="11.6640625" style="2" hidden="1" customWidth="1"/>
    <col min="23" max="23" width="11.5546875" style="2" hidden="1" customWidth="1"/>
    <col min="24" max="24" width="9.6640625" style="2" hidden="1" customWidth="1"/>
    <col min="25" max="25" width="12.5546875" style="2" hidden="1" customWidth="1"/>
    <col min="26" max="26" width="14.6640625" style="2" hidden="1" customWidth="1"/>
    <col min="27" max="27" width="12.88671875" style="2" hidden="1" customWidth="1"/>
    <col min="28" max="28" width="9.5546875" style="2" customWidth="1"/>
    <col min="29" max="29" width="9.88671875" style="2" customWidth="1"/>
    <col min="30" max="30" width="12.88671875" style="2" hidden="1" customWidth="1"/>
    <col min="31" max="31" width="11.44140625" style="2" hidden="1" customWidth="1"/>
    <col min="32" max="34" width="14.6640625" style="2" hidden="1" customWidth="1"/>
    <col min="35" max="35" width="19.44140625" hidden="1" customWidth="1"/>
    <col min="36" max="36" width="18.33203125" hidden="1" customWidth="1"/>
    <col min="37" max="37" width="18.44140625" hidden="1" customWidth="1"/>
    <col min="38" max="38" width="21.88671875" hidden="1" customWidth="1"/>
    <col min="39" max="39" width="7.5546875" style="2" hidden="1" customWidth="1"/>
    <col min="40" max="40" width="6.5546875" style="2" hidden="1" customWidth="1"/>
    <col min="41" max="41" width="11.88671875" style="2" hidden="1" customWidth="1"/>
    <col min="42" max="42" width="15.44140625" style="2" hidden="1" customWidth="1"/>
    <col min="43" max="43" width="16.88671875" style="2" hidden="1" customWidth="1"/>
    <col min="44" max="44" width="15" style="2" hidden="1" customWidth="1"/>
    <col min="45" max="45" width="16.5546875" style="2" hidden="1" customWidth="1"/>
    <col min="46" max="46" width="11.88671875" style="2" hidden="1" customWidth="1"/>
    <col min="47" max="47" width="15.44140625" style="2" hidden="1" customWidth="1"/>
    <col min="48" max="48" width="16.88671875" style="2" hidden="1" customWidth="1"/>
    <col min="49" max="49" width="15" style="2" hidden="1" customWidth="1"/>
    <col min="50" max="50" width="12.6640625" style="2" hidden="1" customWidth="1"/>
    <col min="51" max="51" width="17.44140625" style="2" hidden="1" customWidth="1"/>
    <col min="52" max="52" width="18.88671875" style="2" hidden="1" customWidth="1"/>
    <col min="53" max="53" width="16.88671875" style="2" hidden="1" customWidth="1"/>
    <col min="54" max="54" width="17.33203125" style="2" hidden="1" customWidth="1"/>
    <col min="55" max="55" width="14.5546875" style="2" hidden="1" customWidth="1"/>
    <col min="56" max="56" width="20" style="2" hidden="1" customWidth="1"/>
    <col min="57" max="57" width="6.88671875" style="2" hidden="1" customWidth="1"/>
    <col min="58" max="58" width="8.6640625" style="2" hidden="1" customWidth="1"/>
    <col min="59" max="59" width="11.33203125" style="2" hidden="1" customWidth="1"/>
    <col min="60" max="60" width="7.109375" style="2" hidden="1" customWidth="1"/>
    <col min="61" max="61" width="11.77734375" bestFit="1" customWidth="1"/>
    <col min="62" max="62" width="7.88671875" customWidth="1"/>
    <col min="63" max="63" width="6.5546875" bestFit="1" customWidth="1"/>
    <col min="64" max="65" width="6.6640625" bestFit="1" customWidth="1"/>
    <col min="66" max="73" width="6.5546875" bestFit="1" customWidth="1"/>
    <col min="74" max="74" width="6.88671875" bestFit="1" customWidth="1"/>
    <col min="75" max="75" width="7.6640625" bestFit="1" customWidth="1"/>
    <col min="76" max="76" width="6.5546875" bestFit="1" customWidth="1"/>
    <col min="77" max="78" width="6.5546875" customWidth="1"/>
    <col min="79" max="82" width="6.5546875" bestFit="1" customWidth="1"/>
    <col min="83" max="83" width="8" bestFit="1" customWidth="1"/>
    <col min="84" max="84" width="9.44140625" customWidth="1"/>
    <col min="85" max="85" width="8.33203125" customWidth="1"/>
    <col min="86" max="86" width="8.88671875" bestFit="1" customWidth="1"/>
    <col min="87" max="88" width="9.109375" bestFit="1" customWidth="1"/>
    <col min="89" max="89" width="8.109375" style="2" customWidth="1"/>
    <col min="90" max="90" width="6.44140625" style="2" customWidth="1"/>
    <col min="91" max="91" width="7.33203125" style="2" customWidth="1"/>
    <col min="92" max="92" width="10.33203125" customWidth="1"/>
    <col min="93" max="93" width="8.5546875" customWidth="1"/>
    <col min="94" max="94" width="8.6640625" customWidth="1"/>
    <col min="95" max="95" width="8.109375" customWidth="1"/>
    <col min="96" max="96" width="16.6640625" style="349" customWidth="1"/>
    <col min="97" max="97" width="14.33203125" style="349" customWidth="1"/>
    <col min="98" max="98" width="14.5546875" style="349" customWidth="1"/>
    <col min="99" max="99" width="14.44140625" style="349" customWidth="1"/>
    <col min="100" max="100" width="31.33203125" style="349" customWidth="1"/>
    <col min="101" max="101" width="13.5546875" style="349" customWidth="1"/>
    <col min="102" max="102" width="12.5546875" style="349" customWidth="1"/>
    <col min="103" max="103" width="14.5546875" style="349" customWidth="1"/>
    <col min="104" max="104" width="10.5546875" style="349" customWidth="1"/>
    <col min="105" max="105" width="16.6640625" style="2" customWidth="1"/>
    <col min="106" max="106" width="14.33203125" style="2" customWidth="1"/>
    <col min="107" max="107" width="14.5546875" style="2" customWidth="1"/>
    <col min="108" max="108" width="14.44140625" style="2" customWidth="1"/>
    <col min="109" max="109" width="31.33203125" style="2" customWidth="1"/>
    <col min="110" max="110" width="13.5546875" style="2" customWidth="1"/>
    <col min="111" max="111" width="12.5546875" style="2" customWidth="1"/>
    <col min="112" max="112" width="14.5546875" style="2" customWidth="1"/>
    <col min="113" max="113" width="10.5546875" style="2" customWidth="1"/>
    <col min="114" max="114" width="9.6640625" bestFit="1" customWidth="1"/>
    <col min="115" max="115" width="24.44140625" bestFit="1" customWidth="1"/>
    <col min="116" max="116" width="25.109375" bestFit="1" customWidth="1"/>
    <col min="117" max="117" width="24.109375" bestFit="1" customWidth="1"/>
    <col min="118" max="118" width="8.109375" bestFit="1" customWidth="1"/>
    <col min="119" max="119" width="21.109375" bestFit="1" customWidth="1"/>
    <col min="120" max="120" width="17" bestFit="1" customWidth="1"/>
    <col min="121" max="121" width="13.33203125" style="2" bestFit="1" customWidth="1"/>
    <col min="122" max="122" width="22.88671875" bestFit="1" customWidth="1"/>
    <col min="123" max="123" width="14.5546875" hidden="1" customWidth="1"/>
    <col min="124" max="124" width="13.44140625" hidden="1" customWidth="1"/>
    <col min="125" max="125" width="12.88671875" hidden="1" customWidth="1"/>
    <col min="126" max="126" width="12.44140625" hidden="1" customWidth="1"/>
    <col min="127" max="127" width="14.44140625" hidden="1" customWidth="1"/>
    <col min="128" max="128" width="13.33203125" hidden="1" customWidth="1"/>
    <col min="129" max="129" width="12.6640625" hidden="1" customWidth="1"/>
    <col min="130" max="130" width="12.33203125" hidden="1" customWidth="1"/>
    <col min="131" max="131" width="15.33203125" hidden="1" customWidth="1"/>
    <col min="132" max="132" width="14.109375" hidden="1" customWidth="1"/>
    <col min="133" max="133" width="13.6640625" hidden="1" customWidth="1"/>
    <col min="134" max="134" width="13.33203125" hidden="1" customWidth="1"/>
    <col min="135" max="135" width="14.5546875" hidden="1" customWidth="1"/>
    <col min="136" max="136" width="12.109375" hidden="1" customWidth="1"/>
    <col min="137" max="137" width="13.88671875" hidden="1" customWidth="1"/>
    <col min="138" max="138" width="10.44140625" hidden="1" customWidth="1"/>
    <col min="139" max="139" width="12.109375" hidden="1" customWidth="1"/>
    <col min="140" max="140" width="11.5546875" hidden="1" customWidth="1"/>
    <col min="141" max="141" width="12.33203125" hidden="1" customWidth="1"/>
    <col min="142" max="142" width="15.33203125" hidden="1" customWidth="1"/>
    <col min="143" max="143" width="13.109375" hidden="1" customWidth="1"/>
    <col min="144" max="144" width="18.88671875" hidden="1" customWidth="1"/>
    <col min="145" max="145" width="25.33203125" hidden="1" customWidth="1"/>
    <col min="146" max="146" width="12.6640625" hidden="1" customWidth="1"/>
    <col min="147" max="147" width="11.5546875" hidden="1" customWidth="1"/>
    <col min="148" max="148" width="13.88671875" hidden="1" customWidth="1"/>
    <col min="149" max="149" width="12.44140625" hidden="1" customWidth="1"/>
    <col min="150" max="150" width="11.44140625" hidden="1" customWidth="1"/>
    <col min="151" max="151" width="20.44140625" hidden="1" customWidth="1"/>
    <col min="152" max="152" width="17.5546875" hidden="1" customWidth="1"/>
    <col min="153" max="153" width="19.6640625" hidden="1" customWidth="1"/>
    <col min="154" max="154" width="16.33203125" hidden="1" customWidth="1"/>
    <col min="155" max="155" width="18.109375" hidden="1" customWidth="1"/>
    <col min="156" max="156" width="17.5546875" hidden="1" customWidth="1"/>
    <col min="157" max="157" width="18.33203125" hidden="1" customWidth="1"/>
    <col min="158" max="158" width="21.109375" hidden="1" customWidth="1"/>
    <col min="159" max="159" width="19" hidden="1" customWidth="1"/>
    <col min="160" max="160" width="24.6640625" hidden="1" customWidth="1"/>
    <col min="161" max="161" width="31.33203125" hidden="1" customWidth="1"/>
    <col min="162" max="162" width="18.6640625" hidden="1" customWidth="1"/>
    <col min="163" max="163" width="17.5546875" hidden="1" customWidth="1"/>
    <col min="164" max="164" width="19.6640625" hidden="1" customWidth="1"/>
    <col min="165" max="165" width="18.44140625" hidden="1" customWidth="1"/>
    <col min="166" max="166" width="17.44140625" hidden="1" customWidth="1"/>
    <col min="172" max="172" width="9.5546875" bestFit="1" customWidth="1"/>
  </cols>
  <sheetData>
    <row r="1" spans="1:182" x14ac:dyDescent="0.3">
      <c r="H1" s="1"/>
      <c r="I1" s="1"/>
      <c r="J1" s="1"/>
      <c r="K1" s="1"/>
      <c r="L1" s="1"/>
      <c r="M1" s="1"/>
      <c r="N1" s="2"/>
      <c r="O1" s="2"/>
      <c r="AI1" s="1"/>
      <c r="AJ1" s="1"/>
      <c r="AK1" s="1"/>
      <c r="AL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N1" s="1"/>
      <c r="CO1" s="1"/>
      <c r="CP1" s="1"/>
      <c r="CQ1" s="1"/>
      <c r="CR1"/>
      <c r="CS1"/>
      <c r="CT1"/>
      <c r="CU1"/>
      <c r="CV1"/>
      <c r="CW1"/>
      <c r="CX1"/>
      <c r="CY1"/>
      <c r="CZ1"/>
    </row>
    <row r="2" spans="1:182" x14ac:dyDescent="0.3">
      <c r="F2" s="1" t="s">
        <v>0</v>
      </c>
      <c r="G2" s="1" t="s">
        <v>1</v>
      </c>
      <c r="H2" s="2" t="s">
        <v>0</v>
      </c>
      <c r="I2" s="2" t="s">
        <v>2</v>
      </c>
      <c r="J2" s="2" t="s">
        <v>3</v>
      </c>
      <c r="K2" s="2" t="s">
        <v>4</v>
      </c>
      <c r="M2" s="2" t="s">
        <v>0</v>
      </c>
      <c r="N2" s="3" t="s">
        <v>5</v>
      </c>
      <c r="O2" s="3" t="s">
        <v>5</v>
      </c>
      <c r="P2" s="3" t="s">
        <v>5</v>
      </c>
      <c r="Q2" s="3" t="s">
        <v>6</v>
      </c>
      <c r="R2" s="3" t="s">
        <v>6</v>
      </c>
      <c r="S2" s="3" t="s">
        <v>7</v>
      </c>
      <c r="T2" s="3" t="s">
        <v>8</v>
      </c>
      <c r="U2" s="4" t="s">
        <v>10</v>
      </c>
      <c r="V2" s="4" t="s">
        <v>11</v>
      </c>
      <c r="W2" s="4" t="s">
        <v>12</v>
      </c>
      <c r="X2" s="4" t="s">
        <v>13</v>
      </c>
      <c r="Y2" s="4" t="s">
        <v>3</v>
      </c>
      <c r="Z2" s="4" t="s">
        <v>10</v>
      </c>
      <c r="AA2" s="4" t="s">
        <v>14</v>
      </c>
      <c r="AB2" s="4" t="s">
        <v>15</v>
      </c>
      <c r="AC2" s="4" t="s">
        <v>16</v>
      </c>
      <c r="AD2" s="5" t="s">
        <v>17</v>
      </c>
      <c r="AE2" s="5" t="s">
        <v>18</v>
      </c>
      <c r="AF2" s="5" t="s">
        <v>19</v>
      </c>
      <c r="AG2" s="5" t="s">
        <v>19</v>
      </c>
      <c r="AH2" s="5" t="s">
        <v>19</v>
      </c>
      <c r="AK2" s="6"/>
      <c r="AL2" s="6"/>
      <c r="AM2" s="4" t="s">
        <v>20</v>
      </c>
      <c r="AN2" s="4" t="s">
        <v>4</v>
      </c>
      <c r="AO2" s="4" t="s">
        <v>21</v>
      </c>
      <c r="AP2" s="4" t="s">
        <v>22</v>
      </c>
      <c r="AQ2" s="4" t="s">
        <v>22</v>
      </c>
      <c r="AR2" s="4" t="s">
        <v>22</v>
      </c>
      <c r="AS2" s="4"/>
      <c r="AT2" s="4" t="s">
        <v>21</v>
      </c>
      <c r="AU2" s="4" t="s">
        <v>22</v>
      </c>
      <c r="AV2" s="4" t="s">
        <v>22</v>
      </c>
      <c r="AW2" s="4" t="s">
        <v>22</v>
      </c>
      <c r="AX2" s="4"/>
      <c r="AY2" s="4" t="s">
        <v>6</v>
      </c>
      <c r="AZ2" s="4" t="s">
        <v>6</v>
      </c>
      <c r="BA2" s="4" t="s">
        <v>6</v>
      </c>
      <c r="BB2" s="4" t="s">
        <v>3</v>
      </c>
      <c r="BC2" s="4" t="s">
        <v>8</v>
      </c>
      <c r="BD2" s="4" t="s">
        <v>8</v>
      </c>
      <c r="BE2" s="4" t="s">
        <v>9</v>
      </c>
      <c r="BF2" s="4" t="s">
        <v>23</v>
      </c>
      <c r="BG2" s="4" t="s">
        <v>24</v>
      </c>
      <c r="BH2" s="4" t="s">
        <v>25</v>
      </c>
      <c r="BI2" t="s">
        <v>26</v>
      </c>
      <c r="BJ2" t="s">
        <v>27</v>
      </c>
      <c r="BK2" t="s">
        <v>4</v>
      </c>
      <c r="BL2" t="s">
        <v>4</v>
      </c>
      <c r="BM2" t="s">
        <v>4</v>
      </c>
      <c r="BN2" t="s">
        <v>4</v>
      </c>
      <c r="BO2" t="s">
        <v>4</v>
      </c>
      <c r="BP2" t="s">
        <v>4</v>
      </c>
      <c r="BQ2" t="s">
        <v>4</v>
      </c>
      <c r="BR2" t="s">
        <v>4</v>
      </c>
      <c r="BS2" t="s">
        <v>4</v>
      </c>
      <c r="BT2" t="s">
        <v>4</v>
      </c>
      <c r="BU2" t="s">
        <v>4</v>
      </c>
      <c r="BV2" t="s">
        <v>28</v>
      </c>
      <c r="BW2" t="s">
        <v>28</v>
      </c>
      <c r="BX2" t="s">
        <v>4</v>
      </c>
      <c r="BY2" t="s">
        <v>4</v>
      </c>
      <c r="BZ2" t="s">
        <v>4</v>
      </c>
      <c r="CA2" t="s">
        <v>4</v>
      </c>
      <c r="CB2" t="s">
        <v>4</v>
      </c>
      <c r="CC2" t="s">
        <v>4</v>
      </c>
      <c r="CD2" t="s">
        <v>4</v>
      </c>
      <c r="CE2" t="s">
        <v>4</v>
      </c>
      <c r="CF2" t="s">
        <v>4</v>
      </c>
      <c r="CG2" t="s">
        <v>4</v>
      </c>
      <c r="CH2" t="s">
        <v>29</v>
      </c>
      <c r="CI2" t="s">
        <v>29</v>
      </c>
      <c r="CJ2" t="s">
        <v>29</v>
      </c>
      <c r="CN2" t="s">
        <v>4</v>
      </c>
      <c r="CO2" t="s">
        <v>30</v>
      </c>
      <c r="CP2" t="s">
        <v>31</v>
      </c>
      <c r="CQ2" t="s">
        <v>32</v>
      </c>
      <c r="CR2" s="349" t="s">
        <v>4</v>
      </c>
      <c r="CS2" s="349" t="s">
        <v>4</v>
      </c>
      <c r="CT2" s="349" t="s">
        <v>4</v>
      </c>
      <c r="CU2" s="349" t="s">
        <v>4</v>
      </c>
      <c r="CV2" s="349" t="s">
        <v>4</v>
      </c>
      <c r="CW2" s="349" t="s">
        <v>4</v>
      </c>
      <c r="CX2" s="349" t="s">
        <v>4</v>
      </c>
      <c r="CY2" s="349" t="s">
        <v>4</v>
      </c>
      <c r="CZ2" s="349" t="s">
        <v>4</v>
      </c>
      <c r="DA2" s="2" t="s">
        <v>3</v>
      </c>
      <c r="DB2" s="2" t="s">
        <v>3</v>
      </c>
      <c r="DC2" s="2" t="s">
        <v>3</v>
      </c>
      <c r="DD2" s="2" t="s">
        <v>3</v>
      </c>
      <c r="DE2" s="2" t="s">
        <v>3</v>
      </c>
      <c r="DF2" s="2" t="s">
        <v>3</v>
      </c>
      <c r="DG2" s="2" t="s">
        <v>3</v>
      </c>
      <c r="DH2" s="2" t="s">
        <v>3</v>
      </c>
      <c r="DI2" s="2" t="s">
        <v>3</v>
      </c>
      <c r="DJ2" s="2" t="s">
        <v>33</v>
      </c>
      <c r="DK2" s="2" t="s">
        <v>33</v>
      </c>
      <c r="DL2" s="2" t="s">
        <v>33</v>
      </c>
      <c r="DM2" s="2" t="s">
        <v>33</v>
      </c>
      <c r="DN2" s="2" t="s">
        <v>33</v>
      </c>
      <c r="DO2" s="2" t="s">
        <v>33</v>
      </c>
      <c r="DP2" s="2" t="s">
        <v>33</v>
      </c>
      <c r="DQ2" s="2" t="s">
        <v>33</v>
      </c>
      <c r="DR2" s="2"/>
      <c r="EJ2" s="8" t="s">
        <v>34</v>
      </c>
      <c r="EK2" s="8" t="s">
        <v>35</v>
      </c>
      <c r="EL2" s="8" t="s">
        <v>35</v>
      </c>
      <c r="FN2" s="361" t="s">
        <v>234</v>
      </c>
      <c r="FO2" s="361" t="s">
        <v>234</v>
      </c>
      <c r="FP2" s="361" t="s">
        <v>235</v>
      </c>
      <c r="FQ2" s="361" t="s">
        <v>235</v>
      </c>
      <c r="FR2" s="361"/>
      <c r="FS2" s="362" t="s">
        <v>236</v>
      </c>
    </row>
    <row r="3" spans="1:182" s="178" customFormat="1" ht="15.6" x14ac:dyDescent="0.35">
      <c r="A3" s="178" t="s">
        <v>210</v>
      </c>
      <c r="B3" s="178" t="s">
        <v>211</v>
      </c>
      <c r="C3" s="178" t="s">
        <v>212</v>
      </c>
      <c r="D3" s="178" t="s">
        <v>213</v>
      </c>
      <c r="E3" s="178" t="s">
        <v>214</v>
      </c>
      <c r="F3" s="178" t="s">
        <v>215</v>
      </c>
      <c r="G3" s="178" t="s">
        <v>216</v>
      </c>
      <c r="H3" s="178" t="s">
        <v>36</v>
      </c>
      <c r="I3" s="178" t="s">
        <v>37</v>
      </c>
      <c r="J3" s="178" t="s">
        <v>38</v>
      </c>
      <c r="K3" s="178" t="s">
        <v>39</v>
      </c>
      <c r="L3" s="178" t="s">
        <v>40</v>
      </c>
      <c r="M3" s="178" t="s">
        <v>41</v>
      </c>
      <c r="N3" s="179" t="s">
        <v>42</v>
      </c>
      <c r="O3" s="179" t="s">
        <v>43</v>
      </c>
      <c r="P3" s="179" t="s">
        <v>44</v>
      </c>
      <c r="Q3" s="179" t="s">
        <v>45</v>
      </c>
      <c r="R3" s="179" t="s">
        <v>46</v>
      </c>
      <c r="S3" s="179" t="s">
        <v>47</v>
      </c>
      <c r="T3" s="179" t="s">
        <v>217</v>
      </c>
      <c r="U3" s="179" t="s">
        <v>48</v>
      </c>
      <c r="V3" s="179" t="s">
        <v>49</v>
      </c>
      <c r="W3" s="179" t="s">
        <v>50</v>
      </c>
      <c r="X3" s="179" t="s">
        <v>51</v>
      </c>
      <c r="Y3" s="178" t="s">
        <v>52</v>
      </c>
      <c r="Z3" s="179" t="s">
        <v>53</v>
      </c>
      <c r="AA3" s="179" t="s">
        <v>54</v>
      </c>
      <c r="AB3" s="179" t="s">
        <v>55</v>
      </c>
      <c r="AC3" s="179" t="s">
        <v>56</v>
      </c>
      <c r="AD3" s="179" t="s">
        <v>57</v>
      </c>
      <c r="AE3" s="179" t="s">
        <v>58</v>
      </c>
      <c r="AF3" s="179" t="s">
        <v>59</v>
      </c>
      <c r="AG3" s="179" t="s">
        <v>60</v>
      </c>
      <c r="AH3" s="179" t="s">
        <v>61</v>
      </c>
      <c r="AI3" s="178" t="s">
        <v>62</v>
      </c>
      <c r="AJ3" s="178" t="s">
        <v>63</v>
      </c>
      <c r="AK3" s="178" t="s">
        <v>64</v>
      </c>
      <c r="AL3" s="178" t="s">
        <v>65</v>
      </c>
      <c r="AM3" s="179" t="s">
        <v>66</v>
      </c>
      <c r="AN3" s="178" t="s">
        <v>67</v>
      </c>
      <c r="AO3" s="178" t="s">
        <v>68</v>
      </c>
      <c r="AP3" s="178" t="s">
        <v>69</v>
      </c>
      <c r="AQ3" s="178" t="s">
        <v>70</v>
      </c>
      <c r="AR3" s="178" t="s">
        <v>71</v>
      </c>
      <c r="AS3" s="178" t="s">
        <v>72</v>
      </c>
      <c r="AT3" s="178" t="s">
        <v>73</v>
      </c>
      <c r="AU3" s="178" t="s">
        <v>74</v>
      </c>
      <c r="AV3" s="178" t="s">
        <v>75</v>
      </c>
      <c r="AW3" s="178" t="s">
        <v>76</v>
      </c>
      <c r="AX3" s="178" t="s">
        <v>77</v>
      </c>
      <c r="AY3" s="178" t="s">
        <v>78</v>
      </c>
      <c r="AZ3" s="178" t="s">
        <v>79</v>
      </c>
      <c r="BA3" s="178" t="s">
        <v>80</v>
      </c>
      <c r="BB3" s="178" t="s">
        <v>81</v>
      </c>
      <c r="BC3" s="178" t="s">
        <v>82</v>
      </c>
      <c r="BD3" s="178" t="s">
        <v>83</v>
      </c>
      <c r="BE3" s="178" t="s">
        <v>84</v>
      </c>
      <c r="BF3" s="179" t="s">
        <v>85</v>
      </c>
      <c r="BG3" s="179" t="s">
        <v>86</v>
      </c>
      <c r="BH3" s="179" t="s">
        <v>87</v>
      </c>
      <c r="BI3" s="178" t="s">
        <v>218</v>
      </c>
      <c r="BJ3" s="178" t="s">
        <v>219</v>
      </c>
      <c r="BK3" s="178" t="s">
        <v>88</v>
      </c>
      <c r="BL3" s="178" t="s">
        <v>89</v>
      </c>
      <c r="BM3" s="178" t="s">
        <v>90</v>
      </c>
      <c r="BN3" s="178" t="s">
        <v>91</v>
      </c>
      <c r="BO3" s="178" t="s">
        <v>92</v>
      </c>
      <c r="BP3" s="178" t="s">
        <v>93</v>
      </c>
      <c r="BQ3" s="178" t="s">
        <v>94</v>
      </c>
      <c r="BR3" s="178" t="s">
        <v>95</v>
      </c>
      <c r="BS3" s="178" t="s">
        <v>96</v>
      </c>
      <c r="BT3" s="178" t="s">
        <v>97</v>
      </c>
      <c r="BU3" s="178" t="s">
        <v>220</v>
      </c>
      <c r="BV3" s="178" t="s">
        <v>98</v>
      </c>
      <c r="BW3" s="178" t="s">
        <v>99</v>
      </c>
      <c r="BX3" s="178" t="s">
        <v>100</v>
      </c>
      <c r="BY3" s="178" t="s">
        <v>101</v>
      </c>
      <c r="BZ3" s="178" t="s">
        <v>102</v>
      </c>
      <c r="CA3" s="178" t="s">
        <v>103</v>
      </c>
      <c r="CB3" s="178" t="s">
        <v>104</v>
      </c>
      <c r="CC3" s="178" t="s">
        <v>105</v>
      </c>
      <c r="CD3" s="178" t="s">
        <v>106</v>
      </c>
      <c r="CE3" s="178" t="s">
        <v>107</v>
      </c>
      <c r="CF3" s="178" t="s">
        <v>108</v>
      </c>
      <c r="CG3" s="178" t="s">
        <v>109</v>
      </c>
      <c r="CH3" s="178" t="s">
        <v>110</v>
      </c>
      <c r="CI3" s="178" t="s">
        <v>111</v>
      </c>
      <c r="CJ3" s="178" t="s">
        <v>112</v>
      </c>
      <c r="CK3" s="179" t="s">
        <v>113</v>
      </c>
      <c r="CL3" s="179" t="s">
        <v>114</v>
      </c>
      <c r="CM3" s="179" t="s">
        <v>115</v>
      </c>
      <c r="CN3" s="350" t="s">
        <v>116</v>
      </c>
      <c r="CO3" s="350" t="s">
        <v>117</v>
      </c>
      <c r="CP3" s="350" t="s">
        <v>118</v>
      </c>
      <c r="CQ3" s="350" t="s">
        <v>119</v>
      </c>
      <c r="CR3" s="351" t="s">
        <v>120</v>
      </c>
      <c r="CS3" s="351" t="s">
        <v>121</v>
      </c>
      <c r="CT3" s="351" t="s">
        <v>122</v>
      </c>
      <c r="CU3" s="351" t="s">
        <v>123</v>
      </c>
      <c r="CV3" s="351" t="s">
        <v>124</v>
      </c>
      <c r="CW3" s="351" t="s">
        <v>125</v>
      </c>
      <c r="CX3" s="351" t="s">
        <v>126</v>
      </c>
      <c r="CY3" s="351" t="s">
        <v>127</v>
      </c>
      <c r="CZ3" s="351" t="s">
        <v>128</v>
      </c>
      <c r="DA3" s="351" t="s">
        <v>120</v>
      </c>
      <c r="DB3" s="351" t="s">
        <v>121</v>
      </c>
      <c r="DC3" s="351" t="s">
        <v>122</v>
      </c>
      <c r="DD3" s="351" t="s">
        <v>123</v>
      </c>
      <c r="DE3" s="351" t="s">
        <v>124</v>
      </c>
      <c r="DF3" s="351" t="s">
        <v>125</v>
      </c>
      <c r="DG3" s="351" t="s">
        <v>126</v>
      </c>
      <c r="DH3" s="351" t="s">
        <v>127</v>
      </c>
      <c r="DI3" s="351" t="s">
        <v>128</v>
      </c>
      <c r="DJ3" s="351" t="s">
        <v>129</v>
      </c>
      <c r="DK3" s="351" t="s">
        <v>130</v>
      </c>
      <c r="DL3" s="179" t="s">
        <v>131</v>
      </c>
      <c r="DM3" s="179" t="s">
        <v>132</v>
      </c>
      <c r="DN3" s="179" t="s">
        <v>133</v>
      </c>
      <c r="DO3" s="179" t="s">
        <v>134</v>
      </c>
      <c r="DP3" s="179" t="s">
        <v>135</v>
      </c>
      <c r="DQ3" s="179" t="s">
        <v>136</v>
      </c>
      <c r="DR3" s="179" t="s">
        <v>137</v>
      </c>
      <c r="DS3" s="178" t="s">
        <v>138</v>
      </c>
      <c r="DT3" s="178" t="s">
        <v>139</v>
      </c>
      <c r="DU3" s="178" t="s">
        <v>140</v>
      </c>
      <c r="DV3" s="178" t="s">
        <v>141</v>
      </c>
      <c r="DW3" s="178" t="s">
        <v>142</v>
      </c>
      <c r="DX3" s="178" t="s">
        <v>143</v>
      </c>
      <c r="DY3" s="178" t="s">
        <v>144</v>
      </c>
      <c r="DZ3" s="178" t="s">
        <v>145</v>
      </c>
      <c r="EA3" s="178" t="s">
        <v>146</v>
      </c>
      <c r="EB3" s="178" t="s">
        <v>147</v>
      </c>
      <c r="EC3" s="178" t="s">
        <v>148</v>
      </c>
      <c r="ED3" s="178" t="s">
        <v>149</v>
      </c>
      <c r="EE3" s="180" t="s">
        <v>150</v>
      </c>
      <c r="EF3" s="180" t="s">
        <v>151</v>
      </c>
      <c r="EG3" s="181" t="s">
        <v>152</v>
      </c>
      <c r="EH3" s="181" t="s">
        <v>153</v>
      </c>
      <c r="EI3" s="181" t="s">
        <v>154</v>
      </c>
      <c r="EJ3" s="182" t="s">
        <v>155</v>
      </c>
      <c r="EK3" s="180" t="s">
        <v>156</v>
      </c>
      <c r="EL3" s="182" t="s">
        <v>157</v>
      </c>
      <c r="EM3" s="181" t="s">
        <v>158</v>
      </c>
      <c r="EN3" s="181" t="s">
        <v>159</v>
      </c>
      <c r="EO3" s="181" t="s">
        <v>160</v>
      </c>
      <c r="EP3" s="181" t="s">
        <v>161</v>
      </c>
      <c r="EQ3" s="181" t="s">
        <v>162</v>
      </c>
      <c r="ER3" s="181" t="s">
        <v>163</v>
      </c>
      <c r="ES3" s="181" t="s">
        <v>164</v>
      </c>
      <c r="ET3" s="181" t="s">
        <v>165</v>
      </c>
      <c r="EU3" s="180" t="s">
        <v>166</v>
      </c>
      <c r="EV3" s="180" t="s">
        <v>167</v>
      </c>
      <c r="EW3" s="180" t="s">
        <v>168</v>
      </c>
      <c r="EX3" s="180" t="s">
        <v>169</v>
      </c>
      <c r="EY3" s="180" t="s">
        <v>170</v>
      </c>
      <c r="EZ3" s="180" t="s">
        <v>171</v>
      </c>
      <c r="FA3" s="180" t="s">
        <v>172</v>
      </c>
      <c r="FB3" s="180" t="s">
        <v>173</v>
      </c>
      <c r="FC3" s="180" t="s">
        <v>174</v>
      </c>
      <c r="FD3" s="180" t="s">
        <v>175</v>
      </c>
      <c r="FE3" s="180" t="s">
        <v>176</v>
      </c>
      <c r="FF3" s="180" t="s">
        <v>177</v>
      </c>
      <c r="FG3" s="180" t="s">
        <v>178</v>
      </c>
      <c r="FH3" s="180" t="s">
        <v>179</v>
      </c>
      <c r="FI3" s="180" t="s">
        <v>180</v>
      </c>
      <c r="FJ3" s="180" t="s">
        <v>181</v>
      </c>
      <c r="FK3" s="183" t="s">
        <v>182</v>
      </c>
      <c r="FL3" s="183" t="s">
        <v>183</v>
      </c>
      <c r="FN3" s="178" t="s">
        <v>221</v>
      </c>
      <c r="FO3" s="178" t="s">
        <v>222</v>
      </c>
      <c r="FP3" s="178" t="s">
        <v>223</v>
      </c>
      <c r="FQ3" s="178" t="s">
        <v>224</v>
      </c>
      <c r="FR3" s="178" t="s">
        <v>225</v>
      </c>
      <c r="FS3" s="178" t="s">
        <v>226</v>
      </c>
      <c r="FT3" s="178" t="s">
        <v>227</v>
      </c>
      <c r="FU3" s="178" t="s">
        <v>228</v>
      </c>
      <c r="FV3" s="178" t="s">
        <v>229</v>
      </c>
      <c r="FW3" s="178" t="s">
        <v>230</v>
      </c>
      <c r="FX3" s="178" t="s">
        <v>231</v>
      </c>
      <c r="FY3" s="178" t="s">
        <v>232</v>
      </c>
      <c r="FZ3" s="178" t="s">
        <v>233</v>
      </c>
    </row>
    <row r="4" spans="1:182" x14ac:dyDescent="0.3">
      <c r="A4" s="159">
        <v>42908</v>
      </c>
      <c r="B4" s="160">
        <v>6</v>
      </c>
      <c r="C4" s="161" t="s">
        <v>184</v>
      </c>
      <c r="D4" s="162" t="s">
        <v>185</v>
      </c>
      <c r="E4" s="163">
        <v>8</v>
      </c>
      <c r="F4" s="158">
        <v>250</v>
      </c>
      <c r="G4" s="164">
        <v>13.3</v>
      </c>
      <c r="H4" s="165">
        <v>70</v>
      </c>
      <c r="I4" s="166">
        <v>22.4</v>
      </c>
      <c r="J4" s="165">
        <v>97</v>
      </c>
      <c r="K4" s="166">
        <v>8.42</v>
      </c>
      <c r="L4" s="166">
        <v>7.6</v>
      </c>
      <c r="M4" s="168">
        <v>212</v>
      </c>
      <c r="N4" s="169">
        <v>31.595866454689986</v>
      </c>
      <c r="O4" s="169">
        <v>20.405405405405407</v>
      </c>
      <c r="P4" s="169">
        <v>11.190461049284579</v>
      </c>
      <c r="Q4" s="170">
        <f t="shared" ref="Q4:Q34" si="0">+N4*X4</f>
        <v>388.32905192146484</v>
      </c>
      <c r="R4" s="170">
        <f t="shared" ref="R4:R72" si="1">+Q4/0.4</f>
        <v>970.82262980366204</v>
      </c>
      <c r="S4" s="169">
        <f t="shared" ref="S4:S72" si="2">Q4*0.001*1.5*32/12</f>
        <v>1.5533162076858593</v>
      </c>
      <c r="T4" s="170">
        <f t="shared" ref="T4:T34" si="3">24*U4/N4</f>
        <v>13.432643178456056</v>
      </c>
      <c r="U4" s="171">
        <v>17.683999999999997</v>
      </c>
      <c r="V4" s="173">
        <v>0.60443902439024288</v>
      </c>
      <c r="W4" s="173">
        <v>4.5532396000573676E-2</v>
      </c>
      <c r="X4" s="173">
        <v>12.290501748966044</v>
      </c>
      <c r="Y4" s="168">
        <v>15.791888061920387</v>
      </c>
      <c r="Z4" s="174">
        <v>0.54991696551724134</v>
      </c>
      <c r="AA4" s="2" t="s">
        <v>186</v>
      </c>
      <c r="AB4" s="171">
        <v>1.5695000000000001</v>
      </c>
      <c r="AC4" s="171">
        <v>141.25</v>
      </c>
      <c r="AD4" s="171">
        <v>17.68</v>
      </c>
      <c r="AE4" s="171">
        <v>2328</v>
      </c>
      <c r="AF4" s="171">
        <v>0.66597023999999994</v>
      </c>
      <c r="AG4" s="171">
        <v>7.8919199999999998</v>
      </c>
      <c r="AH4" s="171">
        <v>8.557890239999999</v>
      </c>
      <c r="AI4" s="9">
        <v>7.7819441629108805</v>
      </c>
      <c r="AJ4" s="9">
        <v>92.218055837089125</v>
      </c>
      <c r="AK4" s="9">
        <v>27.085474146665454</v>
      </c>
      <c r="AL4" s="9">
        <v>41.93932965298012</v>
      </c>
      <c r="AM4" s="168"/>
      <c r="AN4" s="175" t="e">
        <f>+NA()</f>
        <v>#N/A</v>
      </c>
      <c r="AO4" s="175" t="e">
        <f>+NA()</f>
        <v>#N/A</v>
      </c>
      <c r="AP4" s="175" t="e">
        <f>+NA()</f>
        <v>#N/A</v>
      </c>
      <c r="AQ4" s="175" t="e">
        <f>+NA()</f>
        <v>#N/A</v>
      </c>
      <c r="AR4" s="175" t="e">
        <f>+NA()</f>
        <v>#N/A</v>
      </c>
      <c r="AS4" s="175" t="e">
        <f>+NA()</f>
        <v>#N/A</v>
      </c>
      <c r="AT4" s="175" t="e">
        <f>+NA()</f>
        <v>#N/A</v>
      </c>
      <c r="AU4" s="175" t="e">
        <f>+NA()</f>
        <v>#N/A</v>
      </c>
      <c r="AV4" s="175" t="e">
        <f>+NA()</f>
        <v>#N/A</v>
      </c>
      <c r="AW4" s="175" t="e">
        <f>+NA()</f>
        <v>#N/A</v>
      </c>
      <c r="AX4" s="175" t="e">
        <f>+NA()</f>
        <v>#N/A</v>
      </c>
      <c r="AY4" s="172" t="e">
        <f t="shared" ref="AY4:AZ10" si="4">1.5*$AM4*AP4</f>
        <v>#N/A</v>
      </c>
      <c r="AZ4" s="172" t="e">
        <f t="shared" si="4"/>
        <v>#N/A</v>
      </c>
      <c r="BA4" s="172" t="e">
        <f t="shared" ref="BA4:BA10" si="5">+$AM4*AR4</f>
        <v>#N/A</v>
      </c>
      <c r="BB4" s="172" t="e">
        <f t="shared" ref="BB4:BB15" si="6">100*BA4/R4</f>
        <v>#N/A</v>
      </c>
      <c r="BC4" s="173" t="e">
        <f t="shared" ref="BC4:BC10" si="7">+CO4/AY4</f>
        <v>#N/A</v>
      </c>
      <c r="BD4" s="173" t="e">
        <f t="shared" ref="BD4:BD10" si="8">1000*CF4/AY4</f>
        <v>#N/A</v>
      </c>
      <c r="BE4" s="175" t="e">
        <f t="shared" ref="BE4:BE10" si="9">+LN(2)/BC4</f>
        <v>#N/A</v>
      </c>
      <c r="BF4" s="168">
        <v>1392.0779789548865</v>
      </c>
      <c r="BG4" s="176">
        <v>357.48374752261748</v>
      </c>
      <c r="BH4" s="177">
        <v>3.8941014482534251</v>
      </c>
      <c r="BI4" s="9">
        <v>361</v>
      </c>
      <c r="BJ4" s="10">
        <v>2.367</v>
      </c>
      <c r="BK4" s="11">
        <v>1.1694000000000001E-2</v>
      </c>
      <c r="BL4" s="11">
        <v>1E-4</v>
      </c>
      <c r="BM4" s="11">
        <v>1.6060000000000001</v>
      </c>
      <c r="BN4" s="11">
        <v>1.353</v>
      </c>
      <c r="BO4" s="11">
        <v>0.19333820000000002</v>
      </c>
      <c r="BP4" s="11">
        <v>0.1276891</v>
      </c>
      <c r="BQ4" s="10">
        <v>39.78</v>
      </c>
      <c r="BR4" s="10">
        <v>23.36</v>
      </c>
      <c r="BS4" s="10">
        <v>42.56</v>
      </c>
      <c r="BT4" s="10">
        <v>23.29</v>
      </c>
      <c r="BU4" s="10">
        <v>14.857142857142886</v>
      </c>
      <c r="BV4" s="9">
        <v>23.347799999999999</v>
      </c>
      <c r="BW4" s="9">
        <v>18.467099999999999</v>
      </c>
      <c r="BX4" s="10">
        <v>23.324999999999999</v>
      </c>
      <c r="BY4" s="10">
        <v>16.420000000000002</v>
      </c>
      <c r="BZ4" s="10">
        <v>19.270000000000003</v>
      </c>
      <c r="CA4" s="11">
        <v>1.1794000000000001E-2</v>
      </c>
      <c r="CB4" s="11">
        <v>1.3412059999999999</v>
      </c>
      <c r="CC4" s="11">
        <v>1.9E-2</v>
      </c>
      <c r="CD4" s="11">
        <v>0.1086891</v>
      </c>
      <c r="CE4" s="11">
        <v>6.5649100000000016E-2</v>
      </c>
      <c r="CF4" s="11">
        <v>2.8150000000000013</v>
      </c>
      <c r="CG4" s="11">
        <v>0.25300000000000011</v>
      </c>
      <c r="CH4" s="168">
        <v>110.7720187075426</v>
      </c>
      <c r="CI4" s="168">
        <v>8.5334648260872701</v>
      </c>
      <c r="CJ4" s="168">
        <v>12.980895915678525</v>
      </c>
      <c r="CK4" s="168">
        <f t="shared" ref="CK4:CK34" si="10">IFERROR(10*(6-(2.04-0.68*LN(BW4))/LN(2)),"")</f>
        <v>59.17584204837307</v>
      </c>
      <c r="CL4" s="168">
        <f t="shared" ref="CL4:CL34" si="11">IFERROR(10*(6-(LN(48/(1000*BO4))/LN(2))),"")</f>
        <v>80.100204042320939</v>
      </c>
      <c r="CM4" s="168">
        <f t="shared" ref="CM4:CM72" si="12">IFERROR(AVERAGE(CK4:CL4),"")</f>
        <v>69.638023045347012</v>
      </c>
      <c r="CN4" s="177">
        <v>6.2793192067853472</v>
      </c>
      <c r="CO4" s="168">
        <f t="shared" ref="CO4:CO72" si="13">200*CN4</f>
        <v>1255.8638413570695</v>
      </c>
      <c r="CP4" s="171">
        <f t="shared" ref="CP4:CP35" si="14">CN4/CF4</f>
        <v>2.2306640166200156</v>
      </c>
      <c r="CQ4" s="171">
        <f t="shared" ref="CQ4:CQ35" si="15">+BW4/CN4</f>
        <v>2.9409398362874595</v>
      </c>
      <c r="CR4" s="177">
        <v>0.82819608437160008</v>
      </c>
      <c r="CS4" s="177">
        <v>3.1459467439288278</v>
      </c>
      <c r="CT4" s="177">
        <v>0</v>
      </c>
      <c r="CU4" s="177">
        <v>0.55796752617599998</v>
      </c>
      <c r="CV4" s="177">
        <v>0.4262969082757001</v>
      </c>
      <c r="CW4" s="177">
        <v>0.29613137035482001</v>
      </c>
      <c r="CX4" s="177">
        <v>0.97985426739199999</v>
      </c>
      <c r="CY4" s="177">
        <v>0</v>
      </c>
      <c r="CZ4" s="177">
        <v>4.49263062864E-2</v>
      </c>
      <c r="DA4" s="171">
        <f t="shared" ref="DA4:DA72" si="16">100*CR4/SUM($CR4:$CZ4)</f>
        <v>13.189265541345033</v>
      </c>
      <c r="DB4" s="171">
        <f t="shared" ref="DB4:DB72" si="17">100*CS4/SUM($CR4:$CZ4)</f>
        <v>50.100124556964083</v>
      </c>
      <c r="DC4" s="171">
        <f t="shared" ref="DC4:DI47" si="18">100*CT4/SUM($CR4:$CZ4)</f>
        <v>0</v>
      </c>
      <c r="DD4" s="171">
        <f t="shared" si="18"/>
        <v>8.8857964980195288</v>
      </c>
      <c r="DE4" s="171">
        <f t="shared" si="18"/>
        <v>6.7889032909021321</v>
      </c>
      <c r="DF4" s="171">
        <f t="shared" si="18"/>
        <v>4.715978923874812</v>
      </c>
      <c r="DG4" s="171">
        <f t="shared" si="18"/>
        <v>15.604466585058818</v>
      </c>
      <c r="DH4" s="171">
        <f t="shared" si="18"/>
        <v>0</v>
      </c>
      <c r="DI4" s="171">
        <f t="shared" si="18"/>
        <v>0.7154646038356075</v>
      </c>
      <c r="DJ4" s="171">
        <v>1117.03</v>
      </c>
      <c r="DK4" s="171">
        <v>81.069999999999993</v>
      </c>
      <c r="DL4" s="171">
        <v>67.751111111111101</v>
      </c>
      <c r="DM4" s="171">
        <v>13.3188888888889</v>
      </c>
      <c r="DN4" s="171">
        <v>4355.5</v>
      </c>
      <c r="DO4" s="177">
        <v>40.985555555555599</v>
      </c>
      <c r="DP4" s="171">
        <v>68.2</v>
      </c>
      <c r="DQ4" s="171">
        <v>109.18555555555599</v>
      </c>
      <c r="DR4" s="167">
        <v>9.7746305430969196E-2</v>
      </c>
      <c r="DS4" s="167">
        <v>2.9443748640997698</v>
      </c>
      <c r="DT4" s="167">
        <v>0.18507566605435799</v>
      </c>
      <c r="DU4" s="167">
        <v>0.70547533601000101</v>
      </c>
      <c r="DV4" s="167">
        <v>2.0538238620354101</v>
      </c>
      <c r="DW4" s="167">
        <v>0.86308265491714797</v>
      </c>
      <c r="DX4" s="167">
        <v>8.0391943922896003E-2</v>
      </c>
      <c r="DY4" s="167">
        <v>0.38025954938342699</v>
      </c>
      <c r="DZ4" s="167">
        <v>0.84044021732247598</v>
      </c>
      <c r="EA4" s="167">
        <v>0.34779412053477998</v>
      </c>
      <c r="EB4" s="167">
        <v>0.27185494771159202</v>
      </c>
      <c r="EC4" s="167">
        <v>0.53785957169925502</v>
      </c>
      <c r="ED4" s="167">
        <v>0.44766024514417202</v>
      </c>
      <c r="EE4" s="171">
        <v>10.7</v>
      </c>
      <c r="EF4" s="171">
        <v>14.8</v>
      </c>
      <c r="EG4" s="171">
        <v>18.5</v>
      </c>
      <c r="EH4" s="171">
        <v>0.7</v>
      </c>
      <c r="EI4" s="171">
        <v>1.7</v>
      </c>
      <c r="EJ4" s="171">
        <v>0</v>
      </c>
      <c r="EK4" s="171">
        <v>4.5</v>
      </c>
      <c r="EL4" s="171">
        <v>0</v>
      </c>
      <c r="EM4" s="171">
        <v>0.2</v>
      </c>
      <c r="EN4" s="171">
        <v>0.1</v>
      </c>
      <c r="EO4" s="171">
        <v>0</v>
      </c>
      <c r="EP4" s="171">
        <v>0</v>
      </c>
      <c r="EQ4" s="171">
        <v>0.2</v>
      </c>
      <c r="ER4" s="171">
        <v>0</v>
      </c>
      <c r="ES4" s="171">
        <v>1.1000000000000001</v>
      </c>
      <c r="ET4" s="171">
        <v>0</v>
      </c>
      <c r="EU4" s="171">
        <v>1.8921879999999995</v>
      </c>
      <c r="EV4" s="171">
        <v>2.6172319999999996</v>
      </c>
      <c r="EW4" s="171">
        <v>3.2715399999999994</v>
      </c>
      <c r="EX4" s="171">
        <v>0.12378799999999998</v>
      </c>
      <c r="EY4" s="171">
        <v>0.30062799999999995</v>
      </c>
      <c r="EZ4" s="171">
        <v>0</v>
      </c>
      <c r="FA4" s="171">
        <v>0.79577999999999993</v>
      </c>
      <c r="FB4" s="171">
        <v>0</v>
      </c>
      <c r="FC4" s="171">
        <v>3.5367999999999997E-2</v>
      </c>
      <c r="FD4" s="171">
        <v>1.7683999999999998E-2</v>
      </c>
      <c r="FE4" s="171">
        <v>0</v>
      </c>
      <c r="FF4" s="171">
        <v>0</v>
      </c>
      <c r="FG4" s="171">
        <v>3.5367999999999997E-2</v>
      </c>
      <c r="FH4" s="171">
        <v>0</v>
      </c>
      <c r="FI4" s="171">
        <v>0.19452399999999997</v>
      </c>
      <c r="FJ4" s="171">
        <v>0</v>
      </c>
      <c r="FK4" s="177">
        <v>133.81752246676342</v>
      </c>
      <c r="FL4" s="177">
        <v>0.2045224354646224</v>
      </c>
      <c r="FN4">
        <v>1.79</v>
      </c>
      <c r="FO4">
        <v>0.3</v>
      </c>
      <c r="FP4">
        <v>2.1999999999999999E-2</v>
      </c>
      <c r="FQ4">
        <v>1.7000000000000001E-2</v>
      </c>
      <c r="FR4">
        <v>1.27</v>
      </c>
      <c r="FS4">
        <v>56</v>
      </c>
      <c r="FT4">
        <v>0.73</v>
      </c>
      <c r="FU4">
        <v>1.65</v>
      </c>
      <c r="FV4">
        <v>0.89</v>
      </c>
      <c r="FW4">
        <v>8.1300000000000008</v>
      </c>
      <c r="FX4">
        <v>2.69</v>
      </c>
      <c r="FY4">
        <v>3.02</v>
      </c>
      <c r="FZ4">
        <v>1.19</v>
      </c>
    </row>
    <row r="5" spans="1:182" s="209" customFormat="1" x14ac:dyDescent="0.3">
      <c r="A5" s="185">
        <v>42971</v>
      </c>
      <c r="B5" s="186">
        <v>8</v>
      </c>
      <c r="C5" s="187" t="s">
        <v>184</v>
      </c>
      <c r="D5" s="188" t="s">
        <v>185</v>
      </c>
      <c r="E5" s="189">
        <v>8</v>
      </c>
      <c r="F5" s="184">
        <v>250</v>
      </c>
      <c r="G5" s="190">
        <v>13.3</v>
      </c>
      <c r="H5" s="191">
        <v>40</v>
      </c>
      <c r="I5" s="192">
        <v>18.100000000000001</v>
      </c>
      <c r="J5" s="191">
        <v>108</v>
      </c>
      <c r="K5" s="192">
        <v>10.199999999999999</v>
      </c>
      <c r="L5" s="192">
        <v>8.3000000000000007</v>
      </c>
      <c r="M5" s="194">
        <v>132</v>
      </c>
      <c r="N5" s="195">
        <v>54.857477477477474</v>
      </c>
      <c r="O5" s="195">
        <v>45.340216216216213</v>
      </c>
      <c r="P5" s="195">
        <v>9.5172612612612628</v>
      </c>
      <c r="Q5" s="196">
        <f t="shared" si="0"/>
        <v>635.05667472401149</v>
      </c>
      <c r="R5" s="196">
        <f t="shared" si="1"/>
        <v>1587.6416868100287</v>
      </c>
      <c r="S5" s="195">
        <f t="shared" si="2"/>
        <v>2.540226698896046</v>
      </c>
      <c r="T5" s="196">
        <f t="shared" si="3"/>
        <v>10.487467278024299</v>
      </c>
      <c r="U5" s="197">
        <v>23.971499999999999</v>
      </c>
      <c r="V5" s="199">
        <v>0.64880149812734067</v>
      </c>
      <c r="W5" s="199">
        <v>4.2223244511627442E-2</v>
      </c>
      <c r="X5" s="199">
        <v>11.576483351512893</v>
      </c>
      <c r="Y5" s="200">
        <v>13.593637423599636</v>
      </c>
      <c r="Z5" s="201">
        <v>0.24394308333333331</v>
      </c>
      <c r="AA5" s="202" t="s">
        <v>186</v>
      </c>
      <c r="AB5" s="197">
        <v>5.4815000000000005</v>
      </c>
      <c r="AC5" s="197">
        <v>297.64999999999998</v>
      </c>
      <c r="AD5" s="197">
        <v>23.6</v>
      </c>
      <c r="AE5" s="197">
        <v>1670</v>
      </c>
      <c r="AF5" s="197">
        <v>3.1047216000000004</v>
      </c>
      <c r="AG5" s="197">
        <v>11.929811999999998</v>
      </c>
      <c r="AH5" s="197">
        <v>15.0345336</v>
      </c>
      <c r="AI5" s="203">
        <v>20.650601359526046</v>
      </c>
      <c r="AJ5" s="203">
        <v>79.34939864047395</v>
      </c>
      <c r="AK5" s="203">
        <v>27.406534699253431</v>
      </c>
      <c r="AL5" s="203">
        <v>33.159377821014459</v>
      </c>
      <c r="AM5" s="194"/>
      <c r="AN5" s="204" t="e">
        <f>+NA()</f>
        <v>#N/A</v>
      </c>
      <c r="AO5" s="204" t="e">
        <f>+NA()</f>
        <v>#N/A</v>
      </c>
      <c r="AP5" s="204" t="e">
        <f>+NA()</f>
        <v>#N/A</v>
      </c>
      <c r="AQ5" s="204" t="e">
        <f>+NA()</f>
        <v>#N/A</v>
      </c>
      <c r="AR5" s="204" t="e">
        <f>+NA()</f>
        <v>#N/A</v>
      </c>
      <c r="AS5" s="204" t="e">
        <f>+NA()</f>
        <v>#N/A</v>
      </c>
      <c r="AT5" s="204" t="e">
        <f>+NA()</f>
        <v>#N/A</v>
      </c>
      <c r="AU5" s="204" t="e">
        <f>+NA()</f>
        <v>#N/A</v>
      </c>
      <c r="AV5" s="204" t="e">
        <f>+NA()</f>
        <v>#N/A</v>
      </c>
      <c r="AW5" s="204" t="e">
        <f>+NA()</f>
        <v>#N/A</v>
      </c>
      <c r="AX5" s="204" t="e">
        <f>+NA()</f>
        <v>#N/A</v>
      </c>
      <c r="AY5" s="198" t="e">
        <f t="shared" si="4"/>
        <v>#N/A</v>
      </c>
      <c r="AZ5" s="198" t="e">
        <f t="shared" si="4"/>
        <v>#N/A</v>
      </c>
      <c r="BA5" s="198" t="e">
        <f t="shared" si="5"/>
        <v>#N/A</v>
      </c>
      <c r="BB5" s="198" t="e">
        <f t="shared" si="6"/>
        <v>#N/A</v>
      </c>
      <c r="BC5" s="199" t="e">
        <f t="shared" si="7"/>
        <v>#N/A</v>
      </c>
      <c r="BD5" s="199" t="e">
        <f t="shared" si="8"/>
        <v>#N/A</v>
      </c>
      <c r="BE5" s="204" t="e">
        <f t="shared" si="9"/>
        <v>#N/A</v>
      </c>
      <c r="BF5" s="194">
        <v>3385.6499424889371</v>
      </c>
      <c r="BG5" s="205">
        <v>2315.7259264653453</v>
      </c>
      <c r="BH5" s="206">
        <v>1.4620253216479255</v>
      </c>
      <c r="BI5" s="203">
        <v>329</v>
      </c>
      <c r="BJ5" s="207">
        <v>2.2930000000000001</v>
      </c>
      <c r="BK5" s="208">
        <v>4.0000000000000001E-3</v>
      </c>
      <c r="BL5" s="208">
        <v>1E-4</v>
      </c>
      <c r="BM5" s="208">
        <v>2.375</v>
      </c>
      <c r="BN5" s="208">
        <v>1.62</v>
      </c>
      <c r="BO5" s="208">
        <v>0.13600000000000001</v>
      </c>
      <c r="BP5" s="208">
        <v>0.104</v>
      </c>
      <c r="BQ5" s="207">
        <v>39.67</v>
      </c>
      <c r="BR5" s="207">
        <v>21.4</v>
      </c>
      <c r="BS5" s="207">
        <v>46.87</v>
      </c>
      <c r="BT5" s="207">
        <v>22.52</v>
      </c>
      <c r="BU5" s="207">
        <v>25.999999999999982</v>
      </c>
      <c r="BV5" s="203">
        <v>79.253999999999991</v>
      </c>
      <c r="BW5" s="203">
        <v>69.186599999999999</v>
      </c>
      <c r="BX5" s="207">
        <v>21.96</v>
      </c>
      <c r="BY5" s="207">
        <v>18.270000000000003</v>
      </c>
      <c r="BZ5" s="207">
        <v>24.349999999999998</v>
      </c>
      <c r="CA5" s="208">
        <v>4.1000000000000003E-3</v>
      </c>
      <c r="CB5" s="208">
        <v>1.6159000000000001</v>
      </c>
      <c r="CC5" s="208">
        <v>8.9999999999999993E-3</v>
      </c>
      <c r="CD5" s="208">
        <v>9.5000000000000001E-2</v>
      </c>
      <c r="CE5" s="208">
        <v>3.2000000000000015E-2</v>
      </c>
      <c r="CF5" s="208">
        <v>6.6399999999999952</v>
      </c>
      <c r="CG5" s="208">
        <v>0.75499999999999989</v>
      </c>
      <c r="CH5" s="194">
        <v>536.04166666666595</v>
      </c>
      <c r="CI5" s="194">
        <v>52.243303571428541</v>
      </c>
      <c r="CJ5" s="194">
        <v>10.260485651214122</v>
      </c>
      <c r="CK5" s="194">
        <f t="shared" si="10"/>
        <v>72.13348219714932</v>
      </c>
      <c r="CL5" s="194">
        <f t="shared" si="11"/>
        <v>75.025003405291827</v>
      </c>
      <c r="CM5" s="194">
        <f t="shared" si="12"/>
        <v>73.579242801220573</v>
      </c>
      <c r="CN5" s="206">
        <v>22.47734346172324</v>
      </c>
      <c r="CO5" s="194">
        <f t="shared" si="13"/>
        <v>4495.4686923446479</v>
      </c>
      <c r="CP5" s="197">
        <f t="shared" si="14"/>
        <v>3.3851420876089242</v>
      </c>
      <c r="CQ5" s="197">
        <f t="shared" si="15"/>
        <v>3.078059474324363</v>
      </c>
      <c r="CR5" s="206">
        <v>0.47432110849200004</v>
      </c>
      <c r="CS5" s="206">
        <v>14.031378393440443</v>
      </c>
      <c r="CT5" s="206">
        <v>0</v>
      </c>
      <c r="CU5" s="206">
        <v>2.7900943665407998</v>
      </c>
      <c r="CV5" s="206">
        <v>1.1370407881140003</v>
      </c>
      <c r="CW5" s="206">
        <v>1.0502726337144002</v>
      </c>
      <c r="CX5" s="206">
        <v>2.4980460523199999</v>
      </c>
      <c r="CY5" s="206">
        <v>0.37679714226</v>
      </c>
      <c r="CZ5" s="206">
        <v>0.11939297684160001</v>
      </c>
      <c r="DA5" s="197">
        <f t="shared" si="16"/>
        <v>2.1102187155689611</v>
      </c>
      <c r="DB5" s="197">
        <f t="shared" si="17"/>
        <v>62.424540592773049</v>
      </c>
      <c r="DC5" s="197">
        <f t="shared" si="18"/>
        <v>0</v>
      </c>
      <c r="DD5" s="197">
        <f t="shared" si="18"/>
        <v>12.412918685395642</v>
      </c>
      <c r="DE5" s="197">
        <f t="shared" si="18"/>
        <v>5.0586084162938194</v>
      </c>
      <c r="DF5" s="197">
        <f t="shared" si="18"/>
        <v>4.6725834638907111</v>
      </c>
      <c r="DG5" s="197">
        <f t="shared" si="18"/>
        <v>11.113617837329988</v>
      </c>
      <c r="DH5" s="197">
        <f t="shared" si="18"/>
        <v>1.6763419703117914</v>
      </c>
      <c r="DI5" s="197">
        <f t="shared" si="18"/>
        <v>0.53117031843605</v>
      </c>
      <c r="DJ5" s="197">
        <v>828.19666666666706</v>
      </c>
      <c r="DK5" s="197">
        <v>68.321111111111094</v>
      </c>
      <c r="DL5" s="197">
        <v>62.24</v>
      </c>
      <c r="DM5" s="197">
        <v>6.0811111111111096</v>
      </c>
      <c r="DN5" s="197">
        <v>5828</v>
      </c>
      <c r="DO5" s="206">
        <v>6.2411111111111097</v>
      </c>
      <c r="DP5" s="197">
        <v>6.8888888888888902</v>
      </c>
      <c r="DQ5" s="197">
        <v>13.13</v>
      </c>
      <c r="DR5" s="193">
        <v>1.5853722344531699E-2</v>
      </c>
      <c r="DS5" s="193">
        <v>3.30188086970188</v>
      </c>
      <c r="DT5" s="193">
        <v>0.22718885718226001</v>
      </c>
      <c r="DU5" s="193">
        <v>0.99817528976960301</v>
      </c>
      <c r="DV5" s="193">
        <v>2.0765167227500201</v>
      </c>
      <c r="DW5" s="193">
        <v>0.85774377621784603</v>
      </c>
      <c r="DX5" s="193">
        <v>9.9616104801709293E-2</v>
      </c>
      <c r="DY5" s="193">
        <v>0.587334878914757</v>
      </c>
      <c r="DZ5" s="193">
        <v>0.83158895427795398</v>
      </c>
      <c r="EA5" s="193">
        <v>0.30563345288952798</v>
      </c>
      <c r="EB5" s="193">
        <v>0.27765934212422</v>
      </c>
      <c r="EC5" s="193">
        <v>0.80775746798450099</v>
      </c>
      <c r="ED5" s="193">
        <v>0.37111580022579399</v>
      </c>
      <c r="EE5" s="197">
        <v>11.8</v>
      </c>
      <c r="EF5" s="197">
        <v>54.55</v>
      </c>
      <c r="EG5" s="197">
        <v>27.9</v>
      </c>
      <c r="EH5" s="197">
        <v>0.2</v>
      </c>
      <c r="EI5" s="197">
        <v>2.9</v>
      </c>
      <c r="EJ5" s="197">
        <v>2.5</v>
      </c>
      <c r="EK5" s="197">
        <v>7.5</v>
      </c>
      <c r="EL5" s="197">
        <v>0.4</v>
      </c>
      <c r="EM5" s="197">
        <v>0.2</v>
      </c>
      <c r="EN5" s="197">
        <v>0.5</v>
      </c>
      <c r="EO5" s="197">
        <v>0</v>
      </c>
      <c r="EP5" s="197">
        <v>0.5</v>
      </c>
      <c r="EQ5" s="197">
        <v>2.1</v>
      </c>
      <c r="ER5" s="197">
        <v>0.4</v>
      </c>
      <c r="ES5" s="197">
        <v>4.9000000000000004</v>
      </c>
      <c r="ET5" s="197">
        <v>0</v>
      </c>
      <c r="EU5" s="197">
        <v>2.8286370000000001</v>
      </c>
      <c r="EV5" s="197">
        <v>13.07645325</v>
      </c>
      <c r="EW5" s="197">
        <v>6.6880484999999998</v>
      </c>
      <c r="EX5" s="197">
        <v>4.7943E-2</v>
      </c>
      <c r="EY5" s="197">
        <v>0.69517349999999989</v>
      </c>
      <c r="EZ5" s="197">
        <v>0.59928749999999997</v>
      </c>
      <c r="FA5" s="197">
        <v>1.7978624999999999</v>
      </c>
      <c r="FB5" s="197">
        <v>9.5885999999999999E-2</v>
      </c>
      <c r="FC5" s="197">
        <v>4.7943E-2</v>
      </c>
      <c r="FD5" s="197">
        <v>0.11985749999999999</v>
      </c>
      <c r="FE5" s="197">
        <v>0</v>
      </c>
      <c r="FF5" s="197">
        <v>0.11985749999999999</v>
      </c>
      <c r="FG5" s="197">
        <v>0.50340150000000006</v>
      </c>
      <c r="FH5" s="197">
        <v>9.5885999999999999E-2</v>
      </c>
      <c r="FI5" s="197">
        <v>1.1746035000000001</v>
      </c>
      <c r="FJ5" s="197">
        <v>0</v>
      </c>
      <c r="FK5" s="206">
        <v>3468.2241845863305</v>
      </c>
      <c r="FL5" s="206">
        <v>8.7293956043956053E-2</v>
      </c>
      <c r="FN5" s="209">
        <v>1.78</v>
      </c>
      <c r="FO5" s="209">
        <v>0.34</v>
      </c>
      <c r="FP5" s="209">
        <v>2.1000000000000001E-2</v>
      </c>
      <c r="FQ5" s="209">
        <v>1.4E-2</v>
      </c>
      <c r="FR5" s="209">
        <v>1.48</v>
      </c>
      <c r="FS5" s="209">
        <v>60</v>
      </c>
      <c r="FT5" s="209">
        <v>0.75</v>
      </c>
      <c r="FU5" s="209">
        <v>1.67</v>
      </c>
      <c r="FV5" s="209">
        <v>0.84</v>
      </c>
      <c r="FW5" s="209">
        <v>6.16</v>
      </c>
      <c r="FX5" s="209">
        <v>1.98</v>
      </c>
      <c r="FY5" s="209">
        <v>3.11</v>
      </c>
      <c r="FZ5" s="209">
        <v>1.21</v>
      </c>
    </row>
    <row r="6" spans="1:182" s="36" customFormat="1" x14ac:dyDescent="0.3">
      <c r="A6" s="13">
        <v>42837</v>
      </c>
      <c r="B6" s="14">
        <v>4</v>
      </c>
      <c r="C6" s="15" t="s">
        <v>187</v>
      </c>
      <c r="D6" s="16" t="s">
        <v>188</v>
      </c>
      <c r="E6" s="17">
        <v>8.3000000000000007</v>
      </c>
      <c r="F6" s="12">
        <v>400</v>
      </c>
      <c r="G6" s="18">
        <v>228</v>
      </c>
      <c r="H6" s="19">
        <v>55</v>
      </c>
      <c r="I6" s="20">
        <v>12.6</v>
      </c>
      <c r="J6" s="19">
        <v>116</v>
      </c>
      <c r="K6" s="20">
        <v>10.74</v>
      </c>
      <c r="L6" s="20">
        <v>8.91</v>
      </c>
      <c r="M6" s="22">
        <v>170</v>
      </c>
      <c r="N6" s="23">
        <v>6.4989789789789789</v>
      </c>
      <c r="O6" s="23">
        <v>3.9529129129129124</v>
      </c>
      <c r="P6" s="23">
        <v>2.5460660660660661</v>
      </c>
      <c r="Q6" s="24">
        <f t="shared" si="0"/>
        <v>121.84428354843801</v>
      </c>
      <c r="R6" s="24">
        <f t="shared" si="1"/>
        <v>304.61070887109503</v>
      </c>
      <c r="S6" s="23">
        <f t="shared" si="2"/>
        <v>0.48737713419375206</v>
      </c>
      <c r="T6" s="24">
        <f t="shared" si="3"/>
        <v>64.597839346443891</v>
      </c>
      <c r="U6" s="25">
        <v>17.4925</v>
      </c>
      <c r="V6" s="27">
        <v>0.95431297709923713</v>
      </c>
      <c r="W6" s="27">
        <v>9.3858037260302368E-2</v>
      </c>
      <c r="X6" s="27">
        <v>18.748219365310263</v>
      </c>
      <c r="Y6" s="22">
        <v>2.1528850158821466</v>
      </c>
      <c r="Z6" s="28">
        <v>3.353840538461538</v>
      </c>
      <c r="AA6" s="29" t="s">
        <v>189</v>
      </c>
      <c r="AB6" s="25">
        <v>8.1475000000000009</v>
      </c>
      <c r="AC6" s="25">
        <v>52.85</v>
      </c>
      <c r="AD6" s="25">
        <v>9.8040000000000003</v>
      </c>
      <c r="AE6" s="25">
        <v>122</v>
      </c>
      <c r="AF6" s="25">
        <v>1.9170741600000003</v>
      </c>
      <c r="AG6" s="25">
        <v>0.15474479999999999</v>
      </c>
      <c r="AH6" s="25">
        <v>2.0718189600000003</v>
      </c>
      <c r="AI6" s="30">
        <v>92.53096901864437</v>
      </c>
      <c r="AJ6" s="30">
        <v>7.469030981355627</v>
      </c>
      <c r="AK6" s="30">
        <v>31.879145427325156</v>
      </c>
      <c r="AL6" s="30">
        <v>52.412461535189024</v>
      </c>
      <c r="AM6" s="22">
        <v>10</v>
      </c>
      <c r="AN6" s="25">
        <v>26.967772002975813</v>
      </c>
      <c r="AO6" s="25">
        <v>0.86503096583680639</v>
      </c>
      <c r="AP6" s="25">
        <v>244.94355755311005</v>
      </c>
      <c r="AQ6" s="25">
        <v>232.18811011656402</v>
      </c>
      <c r="AR6" s="25">
        <v>12.755447436546032</v>
      </c>
      <c r="AS6" s="25">
        <v>5.2075047672075723</v>
      </c>
      <c r="AT6" s="25">
        <v>0.32427615855841363</v>
      </c>
      <c r="AU6" s="25">
        <v>91.822557855043385</v>
      </c>
      <c r="AV6" s="25">
        <v>87.524838819192269</v>
      </c>
      <c r="AW6" s="25">
        <v>4.2977190358511166</v>
      </c>
      <c r="AX6" s="25">
        <v>4.680461028580531</v>
      </c>
      <c r="AY6" s="26">
        <f t="shared" si="4"/>
        <v>3674.1533632966507</v>
      </c>
      <c r="AZ6" s="26">
        <f t="shared" si="4"/>
        <v>3482.8216517484602</v>
      </c>
      <c r="BA6" s="26">
        <f t="shared" si="5"/>
        <v>127.55447436546032</v>
      </c>
      <c r="BB6" s="26">
        <f t="shared" si="6"/>
        <v>41.874586365720567</v>
      </c>
      <c r="BC6" s="27">
        <f t="shared" si="7"/>
        <v>0.64150936201730879</v>
      </c>
      <c r="BD6" s="27">
        <f t="shared" si="8"/>
        <v>1.5391300908914762</v>
      </c>
      <c r="BE6" s="31">
        <f t="shared" si="9"/>
        <v>1.0804942555791466</v>
      </c>
      <c r="BF6" s="22">
        <v>325.02895079519146</v>
      </c>
      <c r="BG6" s="32">
        <v>166.14618413585632</v>
      </c>
      <c r="BH6" s="33">
        <v>1.9562829714428955</v>
      </c>
      <c r="BI6" s="30">
        <v>322</v>
      </c>
      <c r="BJ6" s="34">
        <v>2.2290000000000001</v>
      </c>
      <c r="BK6" s="35">
        <v>1.3034E-2</v>
      </c>
      <c r="BL6" s="35">
        <v>1E-4</v>
      </c>
      <c r="BM6" s="35">
        <v>2.4500000000000002</v>
      </c>
      <c r="BN6" s="35">
        <v>1.82</v>
      </c>
      <c r="BO6" s="35">
        <v>0.14599999999999999</v>
      </c>
      <c r="BP6" s="35">
        <v>7.2999999999999995E-2</v>
      </c>
      <c r="BQ6" s="34">
        <v>36.39</v>
      </c>
      <c r="BR6" s="34">
        <v>21.88</v>
      </c>
      <c r="BS6" s="34">
        <v>42.26</v>
      </c>
      <c r="BT6" s="34">
        <v>22.31</v>
      </c>
      <c r="BU6" s="34">
        <v>19.333333333333332</v>
      </c>
      <c r="BV6" s="30">
        <v>52.050600000000003</v>
      </c>
      <c r="BW6" s="30">
        <v>41.615999999999993</v>
      </c>
      <c r="BX6" s="34">
        <v>22.094999999999999</v>
      </c>
      <c r="BY6" s="34">
        <v>14.510000000000002</v>
      </c>
      <c r="BZ6" s="34">
        <v>19.95</v>
      </c>
      <c r="CA6" s="35">
        <v>1.3134E-2</v>
      </c>
      <c r="CB6" s="35">
        <v>1.8068660000000001</v>
      </c>
      <c r="CC6" s="35">
        <v>8.0499999999999999E-3</v>
      </c>
      <c r="CD6" s="35">
        <v>6.4949999999999994E-2</v>
      </c>
      <c r="CE6" s="35">
        <v>7.2999999999999995E-2</v>
      </c>
      <c r="CF6" s="35">
        <v>5.6549999999999976</v>
      </c>
      <c r="CG6" s="35">
        <v>0.63000000000000012</v>
      </c>
      <c r="CH6" s="22">
        <v>200.11986301369853</v>
      </c>
      <c r="CI6" s="22">
        <v>19.109589041095891</v>
      </c>
      <c r="CJ6" s="22">
        <v>10.472222222222216</v>
      </c>
      <c r="CK6" s="22">
        <f t="shared" si="10"/>
        <v>67.1466726809753</v>
      </c>
      <c r="CL6" s="22">
        <f t="shared" si="11"/>
        <v>76.048620581588608</v>
      </c>
      <c r="CM6" s="22">
        <f t="shared" si="12"/>
        <v>71.597646631281947</v>
      </c>
      <c r="CN6" s="33">
        <v>11.785018900210918</v>
      </c>
      <c r="CO6" s="22">
        <f t="shared" si="13"/>
        <v>2357.0037800421837</v>
      </c>
      <c r="CP6" s="25">
        <f t="shared" si="14"/>
        <v>2.0839998055191731</v>
      </c>
      <c r="CQ6" s="25">
        <f t="shared" si="15"/>
        <v>3.5312628984629955</v>
      </c>
      <c r="CR6" s="33">
        <v>3.4735241771999998</v>
      </c>
      <c r="CS6" s="33">
        <v>4.4446620514489199</v>
      </c>
      <c r="CT6" s="33">
        <v>0</v>
      </c>
      <c r="CU6" s="33">
        <v>3.6611409825899996</v>
      </c>
      <c r="CV6" s="33">
        <v>2.9140303500000003E-2</v>
      </c>
      <c r="CW6" s="33">
        <v>0</v>
      </c>
      <c r="CX6" s="33">
        <v>0</v>
      </c>
      <c r="CY6" s="33">
        <v>0</v>
      </c>
      <c r="CZ6" s="33">
        <v>0.17655138547199994</v>
      </c>
      <c r="DA6" s="25">
        <f t="shared" si="16"/>
        <v>29.474065392782983</v>
      </c>
      <c r="DB6" s="25">
        <f t="shared" si="17"/>
        <v>37.714509319703964</v>
      </c>
      <c r="DC6" s="25">
        <f t="shared" si="18"/>
        <v>0</v>
      </c>
      <c r="DD6" s="25">
        <f t="shared" si="18"/>
        <v>31.066059491211128</v>
      </c>
      <c r="DE6" s="25">
        <f t="shared" si="18"/>
        <v>0.24726564926831365</v>
      </c>
      <c r="DF6" s="25">
        <f t="shared" si="18"/>
        <v>0</v>
      </c>
      <c r="DG6" s="25">
        <f t="shared" si="18"/>
        <v>0</v>
      </c>
      <c r="DH6" s="25">
        <f t="shared" si="18"/>
        <v>0</v>
      </c>
      <c r="DI6" s="25">
        <f t="shared" si="18"/>
        <v>1.4981001470336222</v>
      </c>
      <c r="DJ6" s="25">
        <v>527.15555555555602</v>
      </c>
      <c r="DK6" s="25">
        <v>378.51111111111101</v>
      </c>
      <c r="DL6" s="25">
        <v>378.34111111111099</v>
      </c>
      <c r="DM6" s="25">
        <v>0.17</v>
      </c>
      <c r="DN6" s="25">
        <v>306</v>
      </c>
      <c r="DO6" s="33">
        <v>22.2</v>
      </c>
      <c r="DP6" s="25">
        <v>65.4444444444444</v>
      </c>
      <c r="DQ6" s="25">
        <v>87.644444444444503</v>
      </c>
      <c r="DR6" s="21">
        <v>0.166259168704156</v>
      </c>
      <c r="DS6" s="21">
        <v>2.9834541615835999</v>
      </c>
      <c r="DT6" s="21">
        <v>0.58812794374692901</v>
      </c>
      <c r="DU6" s="21">
        <v>0.62132969450360598</v>
      </c>
      <c r="DV6" s="21">
        <v>1.7739965233330599</v>
      </c>
      <c r="DW6" s="21">
        <v>0.72433373407019197</v>
      </c>
      <c r="DX6" s="21">
        <v>0.30343677025640198</v>
      </c>
      <c r="DY6" s="21">
        <v>0.36905345031245201</v>
      </c>
      <c r="DZ6" s="21">
        <v>0.81833910034602098</v>
      </c>
      <c r="EA6" s="21">
        <v>0.27904421552495501</v>
      </c>
      <c r="EB6" s="21">
        <v>0.35890496271533601</v>
      </c>
      <c r="EC6" s="21">
        <v>0.79246015410910098</v>
      </c>
      <c r="ED6" s="21">
        <v>0.78639455782312895</v>
      </c>
      <c r="EE6" s="25">
        <v>11.7</v>
      </c>
      <c r="EF6" s="25">
        <v>27.9</v>
      </c>
      <c r="EG6" s="25">
        <v>6.8</v>
      </c>
      <c r="EH6" s="25">
        <v>7.8</v>
      </c>
      <c r="EI6" s="25">
        <v>1.5</v>
      </c>
      <c r="EJ6" s="25">
        <v>2.9</v>
      </c>
      <c r="EK6" s="25">
        <v>14.2</v>
      </c>
      <c r="EL6" s="25">
        <v>0</v>
      </c>
      <c r="EM6" s="25">
        <v>0</v>
      </c>
      <c r="EN6" s="25">
        <v>1.7</v>
      </c>
      <c r="EO6" s="25">
        <v>0</v>
      </c>
      <c r="EP6" s="25">
        <v>0</v>
      </c>
      <c r="EQ6" s="25">
        <v>0.9</v>
      </c>
      <c r="ER6" s="25">
        <v>0</v>
      </c>
      <c r="ES6" s="25">
        <v>0</v>
      </c>
      <c r="ET6" s="25">
        <v>0.2</v>
      </c>
      <c r="EU6" s="25">
        <v>2.0466224999999998</v>
      </c>
      <c r="EV6" s="25">
        <v>4.8804074999999996</v>
      </c>
      <c r="EW6" s="25">
        <v>1.1894899999999999</v>
      </c>
      <c r="EX6" s="25">
        <v>1.3644149999999999</v>
      </c>
      <c r="EY6" s="25">
        <v>0.2623875</v>
      </c>
      <c r="EZ6" s="25">
        <v>0.50728249999999997</v>
      </c>
      <c r="FA6" s="25">
        <v>2.4839349999999998</v>
      </c>
      <c r="FB6" s="25">
        <v>0</v>
      </c>
      <c r="FC6" s="25">
        <v>0</v>
      </c>
      <c r="FD6" s="25">
        <v>0.29737249999999998</v>
      </c>
      <c r="FE6" s="25">
        <v>0</v>
      </c>
      <c r="FF6" s="25">
        <v>0</v>
      </c>
      <c r="FG6" s="25">
        <v>0.1574325</v>
      </c>
      <c r="FH6" s="25">
        <v>0</v>
      </c>
      <c r="FI6" s="25">
        <v>0</v>
      </c>
      <c r="FJ6" s="25">
        <v>3.4985000000000002E-2</v>
      </c>
      <c r="FK6" s="33">
        <v>83.746386352353895</v>
      </c>
      <c r="FL6" s="33">
        <v>0.39838943248532294</v>
      </c>
    </row>
    <row r="7" spans="1:182" s="36" customFormat="1" x14ac:dyDescent="0.3">
      <c r="A7" s="13">
        <v>42865</v>
      </c>
      <c r="B7" s="14">
        <v>5</v>
      </c>
      <c r="C7" s="15" t="s">
        <v>187</v>
      </c>
      <c r="D7" s="16" t="s">
        <v>188</v>
      </c>
      <c r="E7" s="17">
        <v>9.3000000000000007</v>
      </c>
      <c r="F7" s="12">
        <v>400</v>
      </c>
      <c r="G7" s="18">
        <v>228</v>
      </c>
      <c r="H7" s="19">
        <v>50</v>
      </c>
      <c r="I7" s="20">
        <v>11.7</v>
      </c>
      <c r="J7" s="19">
        <v>106</v>
      </c>
      <c r="K7" s="20">
        <v>11.4</v>
      </c>
      <c r="L7" s="20">
        <v>8.3000000000000007</v>
      </c>
      <c r="M7" s="22">
        <v>151</v>
      </c>
      <c r="N7" s="23">
        <v>7.0320308880308877</v>
      </c>
      <c r="O7" s="23">
        <v>6.0269961389961386</v>
      </c>
      <c r="P7" s="23">
        <v>1.0050347490347491</v>
      </c>
      <c r="Q7" s="24">
        <f t="shared" si="0"/>
        <v>106.54109632140927</v>
      </c>
      <c r="R7" s="24">
        <f t="shared" si="1"/>
        <v>266.35274080352315</v>
      </c>
      <c r="S7" s="23">
        <f t="shared" si="2"/>
        <v>0.4261643852856371</v>
      </c>
      <c r="T7" s="24">
        <f t="shared" si="3"/>
        <v>47.694329752000769</v>
      </c>
      <c r="U7" s="25">
        <v>13.974499999999999</v>
      </c>
      <c r="V7" s="27">
        <v>0.72537777777777745</v>
      </c>
      <c r="W7" s="27">
        <v>6.668399835269341E-2</v>
      </c>
      <c r="X7" s="27">
        <v>15.150828831362395</v>
      </c>
      <c r="Y7" s="22">
        <v>8.7728466887725371</v>
      </c>
      <c r="Z7" s="28">
        <v>6.463909090909091E-2</v>
      </c>
      <c r="AA7" s="29" t="s">
        <v>189</v>
      </c>
      <c r="AB7" s="25">
        <v>1.4885000000000002</v>
      </c>
      <c r="AC7" s="25">
        <v>110.65</v>
      </c>
      <c r="AD7" s="25">
        <v>6.5</v>
      </c>
      <c r="AE7" s="25">
        <v>553</v>
      </c>
      <c r="AF7" s="25">
        <v>0.23220600000000005</v>
      </c>
      <c r="AG7" s="25">
        <v>1.4685468000000002</v>
      </c>
      <c r="AH7" s="25">
        <v>1.7007528000000003</v>
      </c>
      <c r="AI7" s="30">
        <v>13.653130543133607</v>
      </c>
      <c r="AJ7" s="30">
        <v>86.346869456866386</v>
      </c>
      <c r="AK7" s="30">
        <v>24.185798200841603</v>
      </c>
      <c r="AL7" s="30">
        <v>28.218913050162982</v>
      </c>
      <c r="AM7" s="22">
        <v>12</v>
      </c>
      <c r="AN7" s="25">
        <v>25.181355455166475</v>
      </c>
      <c r="AO7" s="25">
        <v>1.0310833355467466</v>
      </c>
      <c r="AP7" s="25">
        <v>272.62279775116383</v>
      </c>
      <c r="AQ7" s="25">
        <v>267.34126956036101</v>
      </c>
      <c r="AR7" s="25">
        <v>5.2815281908028027</v>
      </c>
      <c r="AS7" s="25">
        <v>1.9373024686011449</v>
      </c>
      <c r="AT7" s="25">
        <v>0.61460748933796616</v>
      </c>
      <c r="AU7" s="25">
        <v>162.50482137148103</v>
      </c>
      <c r="AV7" s="25">
        <v>157.35230720423539</v>
      </c>
      <c r="AW7" s="25">
        <v>5.1525141672456307</v>
      </c>
      <c r="AX7" s="25">
        <v>3.1706838749523265</v>
      </c>
      <c r="AY7" s="26">
        <f t="shared" si="4"/>
        <v>4907.2103595209492</v>
      </c>
      <c r="AZ7" s="26">
        <f t="shared" si="4"/>
        <v>4812.1428520864984</v>
      </c>
      <c r="BA7" s="26">
        <f t="shared" si="5"/>
        <v>63.378338289633632</v>
      </c>
      <c r="BB7" s="26">
        <f t="shared" si="6"/>
        <v>23.794888724792617</v>
      </c>
      <c r="BC7" s="27">
        <f t="shared" si="7"/>
        <v>0.7099701156246887</v>
      </c>
      <c r="BD7" s="27">
        <f t="shared" si="8"/>
        <v>0.76010599235124898</v>
      </c>
      <c r="BE7" s="31">
        <f t="shared" si="9"/>
        <v>0.97630472791105971</v>
      </c>
      <c r="BF7" s="22">
        <v>612.60265245069911</v>
      </c>
      <c r="BG7" s="32">
        <v>133.85618806160917</v>
      </c>
      <c r="BH7" s="33">
        <v>4.5765732710746265</v>
      </c>
      <c r="BI7" s="30">
        <v>320</v>
      </c>
      <c r="BJ7" s="34">
        <v>2.085</v>
      </c>
      <c r="BK7" s="35">
        <v>1E-3</v>
      </c>
      <c r="BL7" s="35">
        <v>1.2050000000000001</v>
      </c>
      <c r="BM7" s="35">
        <v>3.1493000000000002</v>
      </c>
      <c r="BN7" s="35">
        <v>2.7467000000000001</v>
      </c>
      <c r="BO7" s="35">
        <v>0.16500000000000001</v>
      </c>
      <c r="BP7" s="35">
        <v>0.11110000000000002</v>
      </c>
      <c r="BQ7" s="34">
        <v>34.799999999999997</v>
      </c>
      <c r="BR7" s="34">
        <v>19.79</v>
      </c>
      <c r="BS7" s="34">
        <v>38.4</v>
      </c>
      <c r="BT7" s="34">
        <v>19.53</v>
      </c>
      <c r="BU7" s="34">
        <v>17.833333333333336</v>
      </c>
      <c r="BV7" s="30">
        <v>61.975200000000001</v>
      </c>
      <c r="BW7" s="30">
        <v>54.447599999999994</v>
      </c>
      <c r="BX7" s="34">
        <v>19.66</v>
      </c>
      <c r="BY7" s="34">
        <v>15.009999999999998</v>
      </c>
      <c r="BZ7" s="34">
        <v>18.869999999999997</v>
      </c>
      <c r="CA7" s="35">
        <v>1.206</v>
      </c>
      <c r="CB7" s="35">
        <v>1.5407000000000002</v>
      </c>
      <c r="CC7" s="35">
        <v>2.3419999999999999E-3</v>
      </c>
      <c r="CD7" s="35">
        <v>0.10875800000000002</v>
      </c>
      <c r="CE7" s="35">
        <v>5.389999999999999E-2</v>
      </c>
      <c r="CF7" s="35">
        <v>3.7300000000000004</v>
      </c>
      <c r="CG7" s="35">
        <v>0.40260000000000007</v>
      </c>
      <c r="CH7" s="22">
        <v>178.77241805813239</v>
      </c>
      <c r="CI7" s="22">
        <v>16.539358600583096</v>
      </c>
      <c r="CJ7" s="22">
        <v>10.80890875972843</v>
      </c>
      <c r="CK7" s="22">
        <f t="shared" si="10"/>
        <v>69.783237723300431</v>
      </c>
      <c r="CL7" s="22">
        <f t="shared" si="11"/>
        <v>77.813597135246596</v>
      </c>
      <c r="CM7" s="22">
        <f t="shared" si="12"/>
        <v>73.798417429273513</v>
      </c>
      <c r="CN7" s="33">
        <v>17.419863531718793</v>
      </c>
      <c r="CO7" s="22">
        <f t="shared" si="13"/>
        <v>3483.9727063437585</v>
      </c>
      <c r="CP7" s="25">
        <f t="shared" si="14"/>
        <v>4.6702047001927056</v>
      </c>
      <c r="CQ7" s="25">
        <f t="shared" si="15"/>
        <v>3.125604279325128</v>
      </c>
      <c r="CR7" s="33">
        <v>1.2457122585600002</v>
      </c>
      <c r="CS7" s="33">
        <v>14.27119175674054</v>
      </c>
      <c r="CT7" s="33">
        <v>0</v>
      </c>
      <c r="CU7" s="33">
        <v>1.3106355503382527</v>
      </c>
      <c r="CV7" s="33">
        <v>0</v>
      </c>
      <c r="CW7" s="33">
        <v>0.43893037816320002</v>
      </c>
      <c r="CX7" s="33">
        <v>0</v>
      </c>
      <c r="CY7" s="33">
        <v>0.1221286528</v>
      </c>
      <c r="CZ7" s="33">
        <v>3.1264935116799994E-2</v>
      </c>
      <c r="DA7" s="25">
        <f t="shared" si="16"/>
        <v>7.1511022821261312</v>
      </c>
      <c r="DB7" s="25">
        <f t="shared" si="17"/>
        <v>81.924819507081537</v>
      </c>
      <c r="DC7" s="25">
        <f t="shared" si="18"/>
        <v>0</v>
      </c>
      <c r="DD7" s="25">
        <f t="shared" si="18"/>
        <v>7.523799184487264</v>
      </c>
      <c r="DE7" s="25">
        <f t="shared" si="18"/>
        <v>0</v>
      </c>
      <c r="DF7" s="25">
        <f t="shared" si="18"/>
        <v>2.519711921760913</v>
      </c>
      <c r="DG7" s="25">
        <f t="shared" si="18"/>
        <v>0</v>
      </c>
      <c r="DH7" s="25">
        <f t="shared" si="18"/>
        <v>0.70108845903197359</v>
      </c>
      <c r="DI7" s="25">
        <f t="shared" si="18"/>
        <v>0.17947864551218518</v>
      </c>
      <c r="DJ7" s="25">
        <v>877.56333333333305</v>
      </c>
      <c r="DK7" s="25">
        <v>119.031111111111</v>
      </c>
      <c r="DL7" s="25">
        <v>112.26111111111101</v>
      </c>
      <c r="DM7" s="25">
        <v>6.77</v>
      </c>
      <c r="DN7" s="25">
        <v>1265.8333333333301</v>
      </c>
      <c r="DO7" s="33">
        <v>46.074444444444403</v>
      </c>
      <c r="DP7" s="25">
        <v>99.8888888888889</v>
      </c>
      <c r="DQ7" s="25">
        <v>145.963333333333</v>
      </c>
      <c r="DR7" s="21">
        <v>0.16632797632839399</v>
      </c>
      <c r="DS7" s="21">
        <v>2.5145909409158</v>
      </c>
      <c r="DT7" s="21">
        <v>0.47487789388956198</v>
      </c>
      <c r="DU7" s="21">
        <v>0.60072350233819205</v>
      </c>
      <c r="DV7" s="21">
        <v>1.4389895446880501</v>
      </c>
      <c r="DW7" s="21">
        <v>0.77610677335904898</v>
      </c>
      <c r="DX7" s="21">
        <v>0.21902642584526699</v>
      </c>
      <c r="DY7" s="21">
        <v>0.34305622207264902</v>
      </c>
      <c r="DZ7" s="21">
        <v>0.68734693877551001</v>
      </c>
      <c r="EA7" s="21">
        <v>0.27915091911301498</v>
      </c>
      <c r="EB7" s="21">
        <v>0.21340884273460101</v>
      </c>
      <c r="EC7" s="21">
        <v>0.76110013794101705</v>
      </c>
      <c r="ED7" s="21">
        <v>0.39980417754569197</v>
      </c>
      <c r="EE7" s="25">
        <v>10</v>
      </c>
      <c r="EF7" s="25">
        <v>23.8</v>
      </c>
      <c r="EG7" s="25">
        <v>4.43</v>
      </c>
      <c r="EH7" s="25">
        <v>5.4</v>
      </c>
      <c r="EI7" s="25">
        <v>0.4</v>
      </c>
      <c r="EJ7" s="25">
        <v>0.9</v>
      </c>
      <c r="EK7" s="25">
        <v>6.6</v>
      </c>
      <c r="EL7" s="25">
        <v>0</v>
      </c>
      <c r="EM7" s="25">
        <v>0.1</v>
      </c>
      <c r="EN7" s="25">
        <v>1.7</v>
      </c>
      <c r="EO7" s="25">
        <v>0.5</v>
      </c>
      <c r="EP7" s="25">
        <v>0</v>
      </c>
      <c r="EQ7" s="25">
        <v>0.2</v>
      </c>
      <c r="ER7" s="25">
        <v>0</v>
      </c>
      <c r="ES7" s="25">
        <v>0.7</v>
      </c>
      <c r="ET7" s="25">
        <v>0.7</v>
      </c>
      <c r="EU7" s="25">
        <v>1.3974500000000001</v>
      </c>
      <c r="EV7" s="25">
        <v>3.3259309999999997</v>
      </c>
      <c r="EW7" s="25">
        <v>0.61907034999999988</v>
      </c>
      <c r="EX7" s="25">
        <v>0.75462300000000004</v>
      </c>
      <c r="EY7" s="25">
        <v>5.5898000000000003E-2</v>
      </c>
      <c r="EZ7" s="25">
        <v>0.12577050000000001</v>
      </c>
      <c r="FA7" s="25">
        <v>0.92231699999999994</v>
      </c>
      <c r="FB7" s="25">
        <v>0</v>
      </c>
      <c r="FC7" s="25">
        <v>1.3974500000000001E-2</v>
      </c>
      <c r="FD7" s="25">
        <v>0.23756649999999996</v>
      </c>
      <c r="FE7" s="25">
        <v>6.987249999999999E-2</v>
      </c>
      <c r="FF7" s="25">
        <v>0</v>
      </c>
      <c r="FG7" s="25">
        <v>2.7949000000000002E-2</v>
      </c>
      <c r="FH7" s="25">
        <v>0</v>
      </c>
      <c r="FI7" s="25">
        <v>9.7821499999999978E-2</v>
      </c>
      <c r="FJ7" s="25">
        <v>9.7821499999999978E-2</v>
      </c>
      <c r="FK7" s="33">
        <v>115.94387292115975</v>
      </c>
      <c r="FL7" s="33">
        <v>24.036260768934032</v>
      </c>
      <c r="FN7" s="36">
        <v>1.81</v>
      </c>
      <c r="FO7" s="36">
        <v>0.38</v>
      </c>
      <c r="FP7" s="36">
        <v>1.7999999999999999E-2</v>
      </c>
      <c r="FQ7" s="36">
        <v>1.4999999999999999E-2</v>
      </c>
      <c r="FR7" s="36">
        <v>1.2</v>
      </c>
      <c r="FS7" s="36">
        <v>79</v>
      </c>
      <c r="FT7" s="36">
        <v>0.71</v>
      </c>
      <c r="FU7" s="36">
        <v>1.66</v>
      </c>
      <c r="FV7" s="36">
        <v>0.86</v>
      </c>
      <c r="FW7" s="36">
        <v>7.51</v>
      </c>
      <c r="FX7" s="36">
        <v>2.3199999999999998</v>
      </c>
      <c r="FY7" s="36">
        <v>3.24</v>
      </c>
      <c r="FZ7" s="36">
        <v>1.27</v>
      </c>
    </row>
    <row r="8" spans="1:182" s="36" customFormat="1" x14ac:dyDescent="0.3">
      <c r="A8" s="13">
        <v>42907</v>
      </c>
      <c r="B8" s="14">
        <v>6</v>
      </c>
      <c r="C8" s="15" t="s">
        <v>187</v>
      </c>
      <c r="D8" s="16" t="s">
        <v>188</v>
      </c>
      <c r="E8" s="17">
        <v>8</v>
      </c>
      <c r="F8" s="12">
        <v>400</v>
      </c>
      <c r="G8" s="18">
        <v>228</v>
      </c>
      <c r="H8" s="19">
        <v>60</v>
      </c>
      <c r="I8" s="20">
        <v>22.5</v>
      </c>
      <c r="J8" s="19">
        <v>188</v>
      </c>
      <c r="K8" s="20">
        <v>16.399999999999999</v>
      </c>
      <c r="L8" s="20">
        <v>9.4499999999999993</v>
      </c>
      <c r="M8" s="22">
        <v>176</v>
      </c>
      <c r="N8" s="23">
        <v>15.679032716927455</v>
      </c>
      <c r="O8" s="23">
        <v>13.601991465149361</v>
      </c>
      <c r="P8" s="23">
        <v>2.0770412517780938</v>
      </c>
      <c r="Q8" s="24">
        <f t="shared" si="0"/>
        <v>300.02676393144731</v>
      </c>
      <c r="R8" s="24">
        <f t="shared" si="1"/>
        <v>750.06690982861824</v>
      </c>
      <c r="S8" s="23">
        <f t="shared" si="2"/>
        <v>1.2001070557257894</v>
      </c>
      <c r="T8" s="24">
        <f t="shared" si="3"/>
        <v>11.543824371550194</v>
      </c>
      <c r="U8" s="25">
        <v>7.5415000000000001</v>
      </c>
      <c r="V8" s="27">
        <v>0.84982300884955686</v>
      </c>
      <c r="W8" s="27">
        <v>8.6526978565824961E-2</v>
      </c>
      <c r="X8" s="27">
        <v>19.135540396413059</v>
      </c>
      <c r="Y8" s="22">
        <v>4.49111199071708</v>
      </c>
      <c r="Z8" s="28">
        <v>1.5615E-2</v>
      </c>
      <c r="AA8" s="29" t="s">
        <v>186</v>
      </c>
      <c r="AB8" s="25">
        <v>3.7414999999999998</v>
      </c>
      <c r="AC8" s="25">
        <v>140.25</v>
      </c>
      <c r="AD8" s="25">
        <v>32.5</v>
      </c>
      <c r="AE8" s="25">
        <v>582</v>
      </c>
      <c r="AF8" s="25">
        <v>2.9183699999999999</v>
      </c>
      <c r="AG8" s="25">
        <v>1.959012</v>
      </c>
      <c r="AH8" s="25">
        <v>4.8773819999999999</v>
      </c>
      <c r="AI8" s="30">
        <v>59.83476381386572</v>
      </c>
      <c r="AJ8" s="30">
        <v>40.165236186134287</v>
      </c>
      <c r="AK8" s="30">
        <v>31.107671551283023</v>
      </c>
      <c r="AL8" s="30">
        <v>35.857852230658217</v>
      </c>
      <c r="AM8" s="22">
        <v>13</v>
      </c>
      <c r="AN8" s="25">
        <v>24.699161362709074</v>
      </c>
      <c r="AO8" s="25">
        <v>1.3799603182287998</v>
      </c>
      <c r="AP8" s="25">
        <v>357.88055702771914</v>
      </c>
      <c r="AQ8" s="25">
        <v>337.32991117127796</v>
      </c>
      <c r="AR8" s="25">
        <v>20.550645856441168</v>
      </c>
      <c r="AS8" s="25">
        <v>5.7423197357014981</v>
      </c>
      <c r="AT8" s="25">
        <v>0.57179685413623049</v>
      </c>
      <c r="AU8" s="25">
        <v>148.29047905350185</v>
      </c>
      <c r="AV8" s="25">
        <v>137.7530364111538</v>
      </c>
      <c r="AW8" s="25">
        <v>10.537442642348061</v>
      </c>
      <c r="AX8" s="25">
        <v>7.1059468615960499</v>
      </c>
      <c r="AY8" s="26">
        <f t="shared" si="4"/>
        <v>6978.6708620405234</v>
      </c>
      <c r="AZ8" s="26">
        <f t="shared" si="4"/>
        <v>6577.9332678399205</v>
      </c>
      <c r="BA8" s="26">
        <f t="shared" si="5"/>
        <v>267.15839613373521</v>
      </c>
      <c r="BB8" s="26">
        <f t="shared" si="6"/>
        <v>35.617941897313919</v>
      </c>
      <c r="BC8" s="27">
        <f t="shared" si="7"/>
        <v>0.804927023461386</v>
      </c>
      <c r="BD8" s="27">
        <f t="shared" si="8"/>
        <v>0.65485249130430545</v>
      </c>
      <c r="BE8" s="31">
        <f t="shared" si="9"/>
        <v>0.86113046320552189</v>
      </c>
      <c r="BF8" s="22">
        <v>792.37323459330082</v>
      </c>
      <c r="BG8" s="32">
        <v>178.39450500176824</v>
      </c>
      <c r="BH8" s="33">
        <v>4.4416908165722191</v>
      </c>
      <c r="BI8" s="30">
        <v>299.10000000000002</v>
      </c>
      <c r="BJ8" s="34">
        <v>2.1379999999999999</v>
      </c>
      <c r="BK8" s="35">
        <v>1E-3</v>
      </c>
      <c r="BL8" s="35">
        <v>4.2999999999999997E-2</v>
      </c>
      <c r="BM8" s="35">
        <v>2.0702000000000003</v>
      </c>
      <c r="BN8" s="35">
        <v>1.7402000000000002</v>
      </c>
      <c r="BO8" s="35">
        <v>0.30580000000000007</v>
      </c>
      <c r="BP8" s="35">
        <v>0.21120000000000003</v>
      </c>
      <c r="BQ8" s="34">
        <v>37.89</v>
      </c>
      <c r="BR8" s="34">
        <v>20.62</v>
      </c>
      <c r="BS8" s="34">
        <v>42.85</v>
      </c>
      <c r="BT8" s="34">
        <v>21.4</v>
      </c>
      <c r="BU8" s="34">
        <v>22.916666666666675</v>
      </c>
      <c r="BV8" s="30">
        <v>82.824000000000012</v>
      </c>
      <c r="BW8" s="30">
        <v>79.417199999999994</v>
      </c>
      <c r="BX8" s="34">
        <v>21.009999999999998</v>
      </c>
      <c r="BY8" s="34">
        <v>17.27</v>
      </c>
      <c r="BZ8" s="34">
        <v>21.450000000000003</v>
      </c>
      <c r="CA8" s="35">
        <v>4.3999999999999997E-2</v>
      </c>
      <c r="CB8" s="35">
        <v>1.6962000000000004</v>
      </c>
      <c r="CC8" s="35">
        <v>0.12924000000000002</v>
      </c>
      <c r="CD8" s="35">
        <v>8.1960000000000005E-2</v>
      </c>
      <c r="CE8" s="35">
        <v>9.4600000000000045E-2</v>
      </c>
      <c r="CF8" s="35">
        <v>4.5700000000000021</v>
      </c>
      <c r="CG8" s="35">
        <v>0.33000000000000007</v>
      </c>
      <c r="CH8" s="22">
        <v>124.79739252995067</v>
      </c>
      <c r="CI8" s="22">
        <v>7.72425249169435</v>
      </c>
      <c r="CJ8" s="22">
        <v>16.156565656565661</v>
      </c>
      <c r="CK8" s="22">
        <f t="shared" si="10"/>
        <v>73.486402389896597</v>
      </c>
      <c r="CL8" s="22">
        <f t="shared" si="11"/>
        <v>86.714820957522875</v>
      </c>
      <c r="CM8" s="22">
        <f t="shared" si="12"/>
        <v>80.100611673709736</v>
      </c>
      <c r="CN8" s="33">
        <v>28.086603823494915</v>
      </c>
      <c r="CO8" s="22">
        <f t="shared" si="13"/>
        <v>5617.3207646989831</v>
      </c>
      <c r="CP8" s="25">
        <f t="shared" si="14"/>
        <v>6.1458651692549022</v>
      </c>
      <c r="CQ8" s="25">
        <f t="shared" si="15"/>
        <v>2.8275828754192833</v>
      </c>
      <c r="CR8" s="33">
        <v>0.3110989254912</v>
      </c>
      <c r="CS8" s="33">
        <v>15.532573762312516</v>
      </c>
      <c r="CT8" s="33">
        <v>0</v>
      </c>
      <c r="CU8" s="33">
        <v>1.1981991443520001</v>
      </c>
      <c r="CV8" s="33">
        <v>10.284507996716798</v>
      </c>
      <c r="CW8" s="33">
        <v>0.76022399462239998</v>
      </c>
      <c r="CX8" s="33">
        <v>0</v>
      </c>
      <c r="CY8" s="33">
        <v>0</v>
      </c>
      <c r="CZ8" s="33">
        <v>0</v>
      </c>
      <c r="DA8" s="25">
        <f t="shared" si="16"/>
        <v>1.107641662360618</v>
      </c>
      <c r="DB8" s="25">
        <f t="shared" si="17"/>
        <v>55.302427662397747</v>
      </c>
      <c r="DC8" s="25">
        <f t="shared" si="18"/>
        <v>0</v>
      </c>
      <c r="DD8" s="25">
        <f t="shared" si="18"/>
        <v>4.2660876761101552</v>
      </c>
      <c r="DE8" s="25">
        <f t="shared" si="18"/>
        <v>36.617129152915361</v>
      </c>
      <c r="DF8" s="25">
        <f t="shared" si="18"/>
        <v>2.7067138462161093</v>
      </c>
      <c r="DG8" s="25">
        <f t="shared" si="18"/>
        <v>0</v>
      </c>
      <c r="DH8" s="25">
        <f t="shared" si="18"/>
        <v>0</v>
      </c>
      <c r="DI8" s="25">
        <f t="shared" si="18"/>
        <v>0</v>
      </c>
      <c r="DJ8" s="25">
        <v>471.29857142857202</v>
      </c>
      <c r="DK8" s="25">
        <v>59.847619047618998</v>
      </c>
      <c r="DL8" s="25">
        <v>56.795238095238098</v>
      </c>
      <c r="DM8" s="25">
        <v>3.05238095238095</v>
      </c>
      <c r="DN8" s="25">
        <v>5115</v>
      </c>
      <c r="DO8" s="33">
        <v>57.965238095238099</v>
      </c>
      <c r="DP8" s="25">
        <v>372</v>
      </c>
      <c r="DQ8" s="25">
        <v>429.96523809523802</v>
      </c>
      <c r="DR8" s="21">
        <v>0.91229904812134999</v>
      </c>
      <c r="DS8" s="21">
        <v>3.1364351597647202</v>
      </c>
      <c r="DT8" s="21">
        <v>0.96651559787991903</v>
      </c>
      <c r="DU8" s="21">
        <v>0.64292951450538205</v>
      </c>
      <c r="DV8" s="21">
        <v>1.52699004737942</v>
      </c>
      <c r="DW8" s="21">
        <v>0.74239544191644102</v>
      </c>
      <c r="DX8" s="21">
        <v>0.57216419178342603</v>
      </c>
      <c r="DY8" s="21">
        <v>0.31518368601701102</v>
      </c>
      <c r="DZ8" s="21">
        <v>0.72950923375165799</v>
      </c>
      <c r="EA8" s="21">
        <v>0.24261993058262099</v>
      </c>
      <c r="EB8" s="21">
        <v>0.77911508791848705</v>
      </c>
      <c r="EC8" s="21">
        <v>0.486748528805658</v>
      </c>
      <c r="ED8" s="21">
        <v>0.36969838707243802</v>
      </c>
      <c r="EE8" s="25">
        <v>14.7</v>
      </c>
      <c r="EF8" s="25">
        <v>50.4</v>
      </c>
      <c r="EG8" s="25">
        <v>0.56000000000000005</v>
      </c>
      <c r="EH8" s="25">
        <v>1.2</v>
      </c>
      <c r="EI8" s="25">
        <v>1.9</v>
      </c>
      <c r="EJ8" s="25">
        <v>1.1000000000000001</v>
      </c>
      <c r="EK8" s="25">
        <v>17.2</v>
      </c>
      <c r="EL8" s="25">
        <v>0</v>
      </c>
      <c r="EM8" s="25">
        <v>0.6</v>
      </c>
      <c r="EN8" s="25">
        <v>1.6</v>
      </c>
      <c r="EO8" s="25">
        <v>0.2</v>
      </c>
      <c r="EP8" s="25">
        <v>0</v>
      </c>
      <c r="EQ8" s="25">
        <v>0.7</v>
      </c>
      <c r="ER8" s="25">
        <v>0</v>
      </c>
      <c r="ES8" s="25">
        <v>0</v>
      </c>
      <c r="ET8" s="25">
        <v>0.7</v>
      </c>
      <c r="EU8" s="25">
        <v>1.1086005000000001</v>
      </c>
      <c r="EV8" s="25">
        <v>3.8009159999999995</v>
      </c>
      <c r="EW8" s="25">
        <v>4.2232400000000003E-2</v>
      </c>
      <c r="EX8" s="25">
        <v>9.0497999999999995E-2</v>
      </c>
      <c r="EY8" s="25">
        <v>0.14328849999999999</v>
      </c>
      <c r="EZ8" s="25">
        <v>8.2956500000000002E-2</v>
      </c>
      <c r="FA8" s="25">
        <v>1.2971379999999999</v>
      </c>
      <c r="FB8" s="25">
        <v>0</v>
      </c>
      <c r="FC8" s="25">
        <v>4.5248999999999998E-2</v>
      </c>
      <c r="FD8" s="25">
        <v>0.12066400000000002</v>
      </c>
      <c r="FE8" s="25">
        <v>1.5083000000000003E-2</v>
      </c>
      <c r="FF8" s="25">
        <v>0</v>
      </c>
      <c r="FG8" s="25">
        <v>5.2790499999999997E-2</v>
      </c>
      <c r="FH8" s="25">
        <v>0</v>
      </c>
      <c r="FI8" s="25">
        <v>0</v>
      </c>
      <c r="FJ8" s="25">
        <v>5.2790499999999997E-2</v>
      </c>
      <c r="FK8" s="33">
        <v>163.82933066918901</v>
      </c>
      <c r="FL8" s="33">
        <v>0.46130952380952361</v>
      </c>
      <c r="FN8" s="36">
        <v>1.8</v>
      </c>
      <c r="FO8" s="36">
        <v>0.34</v>
      </c>
      <c r="FP8" s="36">
        <v>0.02</v>
      </c>
      <c r="FQ8" s="36">
        <v>1.6E-2</v>
      </c>
      <c r="FR8" s="36">
        <v>1.24</v>
      </c>
      <c r="FS8" s="36">
        <v>65</v>
      </c>
      <c r="FT8" s="36">
        <v>0.74</v>
      </c>
      <c r="FU8" s="36">
        <v>1.67</v>
      </c>
      <c r="FV8" s="36">
        <v>0.88</v>
      </c>
      <c r="FW8" s="36">
        <v>7.13</v>
      </c>
      <c r="FX8" s="36">
        <v>2.27</v>
      </c>
      <c r="FY8" s="36">
        <v>3.14</v>
      </c>
      <c r="FZ8" s="36">
        <v>1.2</v>
      </c>
    </row>
    <row r="9" spans="1:182" s="36" customFormat="1" x14ac:dyDescent="0.3">
      <c r="A9" s="13">
        <v>42934</v>
      </c>
      <c r="B9" s="14">
        <v>7</v>
      </c>
      <c r="C9" s="15" t="s">
        <v>187</v>
      </c>
      <c r="D9" s="16" t="s">
        <v>188</v>
      </c>
      <c r="E9" s="17">
        <v>9.3000000000000007</v>
      </c>
      <c r="F9" s="12">
        <v>400</v>
      </c>
      <c r="G9" s="18">
        <v>228</v>
      </c>
      <c r="H9" s="19">
        <v>50</v>
      </c>
      <c r="I9" s="20">
        <v>21.7</v>
      </c>
      <c r="J9" s="19">
        <v>201</v>
      </c>
      <c r="K9" s="20">
        <v>17.600000000000001</v>
      </c>
      <c r="L9" s="20">
        <v>8.8000000000000007</v>
      </c>
      <c r="M9" s="22">
        <v>153</v>
      </c>
      <c r="N9" s="23">
        <v>17.827129987129986</v>
      </c>
      <c r="O9" s="37">
        <v>8.9509395109395093</v>
      </c>
      <c r="P9" s="23">
        <v>8.8761904761904766</v>
      </c>
      <c r="Q9" s="24">
        <f t="shared" si="0"/>
        <v>260.66575098387551</v>
      </c>
      <c r="R9" s="24">
        <f t="shared" si="1"/>
        <v>651.66437745968869</v>
      </c>
      <c r="S9" s="23">
        <f t="shared" si="2"/>
        <v>1.042663003935502</v>
      </c>
      <c r="T9" s="24">
        <f t="shared" si="3"/>
        <v>33.812060630912647</v>
      </c>
      <c r="U9" s="25">
        <v>25.115500000000001</v>
      </c>
      <c r="V9" s="27">
        <v>0.78656903765690345</v>
      </c>
      <c r="W9" s="27">
        <v>6.0842597260779792E-2</v>
      </c>
      <c r="X9" s="27">
        <v>14.62185731365952</v>
      </c>
      <c r="Y9" s="22">
        <v>8.4762473188372756</v>
      </c>
      <c r="Z9" s="28">
        <v>0.94692909090909094</v>
      </c>
      <c r="AA9" s="29" t="s">
        <v>186</v>
      </c>
      <c r="AB9" s="25">
        <v>3.0960000000000001</v>
      </c>
      <c r="AC9" s="25">
        <v>333</v>
      </c>
      <c r="AD9" s="25">
        <v>65.5</v>
      </c>
      <c r="AE9" s="25">
        <v>325</v>
      </c>
      <c r="AF9" s="25">
        <v>4.8669120000000001</v>
      </c>
      <c r="AG9" s="25">
        <v>2.5973999999999999</v>
      </c>
      <c r="AH9" s="25">
        <v>7.4643119999999996</v>
      </c>
      <c r="AI9" s="30">
        <v>65.202419191480743</v>
      </c>
      <c r="AJ9" s="30">
        <v>34.797580808519257</v>
      </c>
      <c r="AK9" s="30">
        <v>47.606967437100579</v>
      </c>
      <c r="AL9" s="30">
        <v>54.876611407416696</v>
      </c>
      <c r="AM9" s="22">
        <v>13</v>
      </c>
      <c r="AN9" s="25">
        <v>25.278996332487552</v>
      </c>
      <c r="AO9" s="25">
        <v>1.0822695088588845</v>
      </c>
      <c r="AP9" s="25">
        <v>287.26621292467183</v>
      </c>
      <c r="AQ9" s="25">
        <v>276.93234323406904</v>
      </c>
      <c r="AR9" s="25">
        <v>10.333869690602784</v>
      </c>
      <c r="AS9" s="25">
        <v>3.597314694754087</v>
      </c>
      <c r="AT9" s="25">
        <v>1.0251155239702938</v>
      </c>
      <c r="AU9" s="25">
        <v>272.09586149362167</v>
      </c>
      <c r="AV9" s="25">
        <v>258.2248371809489</v>
      </c>
      <c r="AW9" s="25">
        <v>13.871024312672752</v>
      </c>
      <c r="AX9" s="25">
        <v>5.0978446480333224</v>
      </c>
      <c r="AY9" s="26">
        <f t="shared" si="4"/>
        <v>5601.6911520311005</v>
      </c>
      <c r="AZ9" s="26">
        <f t="shared" si="4"/>
        <v>5400.1806930643461</v>
      </c>
      <c r="BA9" s="26">
        <f t="shared" si="5"/>
        <v>134.34030597783618</v>
      </c>
      <c r="BB9" s="26">
        <f t="shared" si="6"/>
        <v>20.614953129940933</v>
      </c>
      <c r="BC9" s="27">
        <f t="shared" si="7"/>
        <v>1.2505465734974133</v>
      </c>
      <c r="BD9" s="27">
        <f t="shared" si="8"/>
        <v>1.4995471496057524</v>
      </c>
      <c r="BE9" s="31">
        <f t="shared" si="9"/>
        <v>0.55427538266041165</v>
      </c>
      <c r="BF9" s="22">
        <v>150.70199875505659</v>
      </c>
      <c r="BG9" s="32">
        <v>115.05417224802638</v>
      </c>
      <c r="BH9" s="33">
        <v>1.3098351481785722</v>
      </c>
      <c r="BI9" s="30">
        <v>309</v>
      </c>
      <c r="BJ9" s="34">
        <v>2.1520000000000001</v>
      </c>
      <c r="BK9" s="35">
        <v>2.8000000000000001E-2</v>
      </c>
      <c r="BL9" s="35">
        <v>0.02</v>
      </c>
      <c r="BM9" s="35">
        <v>2.35</v>
      </c>
      <c r="BN9" s="35">
        <v>1.31</v>
      </c>
      <c r="BO9" s="35">
        <v>0.19</v>
      </c>
      <c r="BP9" s="35">
        <v>0.09</v>
      </c>
      <c r="BQ9" s="38">
        <v>29.89</v>
      </c>
      <c r="BR9" s="38">
        <v>18.350000000000001</v>
      </c>
      <c r="BS9" s="38">
        <v>38.229999999999997</v>
      </c>
      <c r="BT9" s="38">
        <v>18.010000000000002</v>
      </c>
      <c r="BU9" s="34">
        <v>20.750000000000004</v>
      </c>
      <c r="BV9" s="30">
        <v>93.676800000000014</v>
      </c>
      <c r="BW9" s="30">
        <v>92.942400000000006</v>
      </c>
      <c r="BX9" s="38">
        <v>18.2</v>
      </c>
      <c r="BY9" s="38">
        <v>19.100000000000001</v>
      </c>
      <c r="BZ9" s="38">
        <v>20.2</v>
      </c>
      <c r="CA9" s="35">
        <v>4.8000000000000001E-2</v>
      </c>
      <c r="CB9" s="35">
        <v>1.262</v>
      </c>
      <c r="CC9" s="35">
        <v>5.0000000000000001E-3</v>
      </c>
      <c r="CD9" s="35">
        <v>7.0999999999999994E-2</v>
      </c>
      <c r="CE9" s="35">
        <v>0.1</v>
      </c>
      <c r="CF9" s="38">
        <v>8.4</v>
      </c>
      <c r="CG9" s="35">
        <v>1.04</v>
      </c>
      <c r="CH9" s="22">
        <v>218.03333333333325</v>
      </c>
      <c r="CI9" s="22">
        <v>23.028571428571428</v>
      </c>
      <c r="CJ9" s="22">
        <v>9.4679487179487136</v>
      </c>
      <c r="CK9" s="22">
        <f t="shared" si="10"/>
        <v>75.02922312595021</v>
      </c>
      <c r="CL9" s="22">
        <f t="shared" si="11"/>
        <v>79.848931076097912</v>
      </c>
      <c r="CM9" s="22">
        <f t="shared" si="12"/>
        <v>77.439077101024054</v>
      </c>
      <c r="CN9" s="33">
        <v>35.025878379816355</v>
      </c>
      <c r="CO9" s="22">
        <f t="shared" si="13"/>
        <v>7005.1756759632708</v>
      </c>
      <c r="CP9" s="25">
        <f t="shared" si="14"/>
        <v>4.1697474261686134</v>
      </c>
      <c r="CQ9" s="25">
        <f t="shared" si="15"/>
        <v>2.6535351659748243</v>
      </c>
      <c r="CR9" s="33">
        <v>2.2395846757962001</v>
      </c>
      <c r="CS9" s="33">
        <v>9.0722014168793574</v>
      </c>
      <c r="CT9" s="33">
        <v>0</v>
      </c>
      <c r="CU9" s="33">
        <v>8.3538820637520015</v>
      </c>
      <c r="CV9" s="33">
        <v>14.9022038049808</v>
      </c>
      <c r="CW9" s="33">
        <v>0</v>
      </c>
      <c r="CX9" s="33">
        <v>0.28517380768799999</v>
      </c>
      <c r="CY9" s="33">
        <v>0</v>
      </c>
      <c r="CZ9" s="33">
        <v>0.17283261072</v>
      </c>
      <c r="DA9" s="25">
        <f t="shared" si="16"/>
        <v>6.3940856857618726</v>
      </c>
      <c r="DB9" s="25">
        <f t="shared" si="17"/>
        <v>25.901424422541275</v>
      </c>
      <c r="DC9" s="25">
        <f t="shared" si="18"/>
        <v>0</v>
      </c>
      <c r="DD9" s="25">
        <f t="shared" si="18"/>
        <v>23.850599757024</v>
      </c>
      <c r="DE9" s="25">
        <f t="shared" si="18"/>
        <v>42.546267201019539</v>
      </c>
      <c r="DF9" s="25">
        <f t="shared" si="18"/>
        <v>0</v>
      </c>
      <c r="DG9" s="25">
        <f t="shared" si="18"/>
        <v>0.81418031718037154</v>
      </c>
      <c r="DH9" s="25">
        <f t="shared" si="18"/>
        <v>0</v>
      </c>
      <c r="DI9" s="25">
        <f t="shared" si="18"/>
        <v>0.49344261647295257</v>
      </c>
      <c r="DJ9" s="25">
        <v>3.0223809523809502</v>
      </c>
      <c r="DK9" s="25">
        <v>110.749047619048</v>
      </c>
      <c r="DL9" s="25">
        <v>110.749047619048</v>
      </c>
      <c r="DM9" s="25">
        <v>0</v>
      </c>
      <c r="DN9" s="25">
        <v>6520.3333333333303</v>
      </c>
      <c r="DO9" s="33">
        <v>7.0000000000000007E-2</v>
      </c>
      <c r="DP9" s="25">
        <v>0.29523809523809502</v>
      </c>
      <c r="DQ9" s="25">
        <v>0.36523809523809497</v>
      </c>
      <c r="DR9" s="21">
        <v>0.12084449346147801</v>
      </c>
      <c r="DS9" s="21">
        <v>2.0378812943089102</v>
      </c>
      <c r="DT9" s="21">
        <v>0.73952082285903797</v>
      </c>
      <c r="DU9" s="21">
        <v>0.21130262084930401</v>
      </c>
      <c r="DV9" s="21">
        <v>1.0870578506005699</v>
      </c>
      <c r="DW9" s="21">
        <v>0.62189959577587295</v>
      </c>
      <c r="DX9" s="21">
        <v>0.47193945801654702</v>
      </c>
      <c r="DY9" s="21">
        <v>9.2763350797041705E-2</v>
      </c>
      <c r="DZ9" s="21">
        <v>0.61379190829840202</v>
      </c>
      <c r="EA9" s="21">
        <v>0.203446164203197</v>
      </c>
      <c r="EB9" s="21">
        <v>0.631240751451144</v>
      </c>
      <c r="EC9" s="21">
        <v>0.36741608005604598</v>
      </c>
      <c r="ED9" s="21">
        <v>0.36989681450672601</v>
      </c>
      <c r="EE9" s="25">
        <v>17.100000000000001</v>
      </c>
      <c r="EF9" s="25">
        <v>15.9</v>
      </c>
      <c r="EG9" s="25">
        <v>0.7</v>
      </c>
      <c r="EH9" s="25">
        <v>1.2</v>
      </c>
      <c r="EI9" s="25">
        <v>2.8</v>
      </c>
      <c r="EJ9" s="25">
        <v>0.2</v>
      </c>
      <c r="EK9" s="25">
        <v>8</v>
      </c>
      <c r="EL9" s="25">
        <v>0</v>
      </c>
      <c r="EM9" s="25">
        <v>0.2</v>
      </c>
      <c r="EN9" s="25">
        <v>2.4</v>
      </c>
      <c r="EO9" s="25">
        <v>0.6</v>
      </c>
      <c r="EP9" s="25">
        <v>0</v>
      </c>
      <c r="EQ9" s="25">
        <v>0</v>
      </c>
      <c r="ER9" s="25">
        <v>0</v>
      </c>
      <c r="ES9" s="25">
        <v>0</v>
      </c>
      <c r="ET9" s="25">
        <v>0</v>
      </c>
      <c r="EU9" s="25">
        <v>4.294750500000001</v>
      </c>
      <c r="EV9" s="25">
        <v>3.9933645000000002</v>
      </c>
      <c r="EW9" s="25">
        <v>0.17580849999999998</v>
      </c>
      <c r="EX9" s="25">
        <v>0.30138599999999999</v>
      </c>
      <c r="EY9" s="25">
        <v>0.70323399999999991</v>
      </c>
      <c r="EZ9" s="25">
        <v>5.0231000000000005E-2</v>
      </c>
      <c r="FA9" s="25">
        <v>2.0092400000000001</v>
      </c>
      <c r="FB9" s="25">
        <v>0</v>
      </c>
      <c r="FC9" s="25">
        <v>5.0231000000000005E-2</v>
      </c>
      <c r="FD9" s="25">
        <v>0.60277199999999997</v>
      </c>
      <c r="FE9" s="25">
        <v>0.15069299999999999</v>
      </c>
      <c r="FF9" s="25">
        <v>0</v>
      </c>
      <c r="FG9" s="25">
        <v>0</v>
      </c>
      <c r="FH9" s="25">
        <v>0</v>
      </c>
      <c r="FI9" s="25">
        <v>0</v>
      </c>
      <c r="FJ9" s="25">
        <v>0</v>
      </c>
      <c r="FK9" s="33">
        <v>197.4244416479122</v>
      </c>
      <c r="FL9" s="33">
        <v>1.1809523809523812</v>
      </c>
    </row>
    <row r="10" spans="1:182" s="36" customFormat="1" x14ac:dyDescent="0.3">
      <c r="A10" s="13">
        <v>42961</v>
      </c>
      <c r="B10" s="14">
        <v>8</v>
      </c>
      <c r="C10" s="15" t="s">
        <v>187</v>
      </c>
      <c r="D10" s="16" t="s">
        <v>188</v>
      </c>
      <c r="E10" s="17">
        <v>8.3000000000000007</v>
      </c>
      <c r="F10" s="12">
        <v>400</v>
      </c>
      <c r="G10" s="18">
        <v>228</v>
      </c>
      <c r="H10" s="19">
        <v>30</v>
      </c>
      <c r="I10" s="20">
        <v>19.600000000000001</v>
      </c>
      <c r="J10" s="19">
        <v>126</v>
      </c>
      <c r="K10" s="20">
        <v>11.5</v>
      </c>
      <c r="L10" s="20">
        <v>8.86</v>
      </c>
      <c r="M10" s="22">
        <v>105</v>
      </c>
      <c r="N10" s="23">
        <v>34.611583011583015</v>
      </c>
      <c r="O10" s="23">
        <v>16.122110682110687</v>
      </c>
      <c r="P10" s="23">
        <v>18.489472329472328</v>
      </c>
      <c r="Q10" s="24">
        <f t="shared" si="0"/>
        <v>940.79211686827091</v>
      </c>
      <c r="R10" s="24">
        <f t="shared" si="1"/>
        <v>2351.9802921706773</v>
      </c>
      <c r="S10" s="23">
        <f t="shared" si="2"/>
        <v>3.7631684674730841</v>
      </c>
      <c r="T10" s="24">
        <f t="shared" si="3"/>
        <v>8.111504172058364</v>
      </c>
      <c r="U10" s="25">
        <v>11.698</v>
      </c>
      <c r="V10" s="27">
        <v>1.4475572519083972</v>
      </c>
      <c r="W10" s="27">
        <v>0.17547763961496166</v>
      </c>
      <c r="X10" s="27">
        <v>27.181424107456397</v>
      </c>
      <c r="Y10" s="22">
        <v>0</v>
      </c>
      <c r="Z10" s="28">
        <v>0.11588614819146371</v>
      </c>
      <c r="AA10" s="29" t="s">
        <v>186</v>
      </c>
      <c r="AB10" s="25">
        <v>5.8925000000000001</v>
      </c>
      <c r="AC10" s="25">
        <v>596.79999999999995</v>
      </c>
      <c r="AD10" s="25">
        <v>18.149999999999999</v>
      </c>
      <c r="AE10" s="25">
        <v>458.8</v>
      </c>
      <c r="AF10" s="25">
        <v>2.5667729999999995</v>
      </c>
      <c r="AG10" s="25">
        <v>6.5714841599999989</v>
      </c>
      <c r="AH10" s="25">
        <v>9.1382571599999984</v>
      </c>
      <c r="AI10" s="30">
        <v>28.088211516253718</v>
      </c>
      <c r="AJ10" s="30">
        <v>71.911788483746292</v>
      </c>
      <c r="AK10" s="30">
        <v>51.26039450319383</v>
      </c>
      <c r="AL10" s="30">
        <v>379.17085418808085</v>
      </c>
      <c r="AM10" s="22">
        <v>11</v>
      </c>
      <c r="AN10" s="25">
        <v>22.100218725861495</v>
      </c>
      <c r="AO10" s="25">
        <v>3.0609159508166512</v>
      </c>
      <c r="AP10" s="25">
        <v>710.29257615252618</v>
      </c>
      <c r="AQ10" s="25">
        <v>690.57111782626919</v>
      </c>
      <c r="AR10" s="25">
        <v>19.721458326256936</v>
      </c>
      <c r="AS10" s="25">
        <v>2.7765260384788264</v>
      </c>
      <c r="AT10" s="25">
        <v>1.6775456113273974</v>
      </c>
      <c r="AU10" s="25">
        <v>389.27831179591749</v>
      </c>
      <c r="AV10" s="25">
        <v>380.56080802937601</v>
      </c>
      <c r="AW10" s="25">
        <v>8.7175037665414568</v>
      </c>
      <c r="AX10" s="25">
        <v>2.2394013492104548</v>
      </c>
      <c r="AY10" s="26">
        <f t="shared" si="4"/>
        <v>11719.827506516682</v>
      </c>
      <c r="AZ10" s="26">
        <f t="shared" si="4"/>
        <v>11394.423444133441</v>
      </c>
      <c r="BA10" s="26">
        <f t="shared" si="5"/>
        <v>216.9360415888263</v>
      </c>
      <c r="BB10" s="26">
        <f t="shared" si="6"/>
        <v>9.2235484417521558</v>
      </c>
      <c r="BC10" s="27">
        <f t="shared" si="7"/>
        <v>1.4423450192210499</v>
      </c>
      <c r="BD10" s="27">
        <f t="shared" si="8"/>
        <v>1.1791982426631742</v>
      </c>
      <c r="BE10" s="31">
        <f t="shared" si="9"/>
        <v>0.48056960805001087</v>
      </c>
      <c r="BF10" s="22">
        <v>219.79981100764078</v>
      </c>
      <c r="BG10" s="35" t="e">
        <v>#N/A</v>
      </c>
      <c r="BH10" s="35" t="e">
        <v>#N/A</v>
      </c>
      <c r="BI10" s="30">
        <v>287.5</v>
      </c>
      <c r="BJ10" s="34">
        <v>1.8360000000000001</v>
      </c>
      <c r="BK10" s="35">
        <v>2.3E-2</v>
      </c>
      <c r="BL10" s="35">
        <v>0.05</v>
      </c>
      <c r="BM10" s="35">
        <v>4.3529999999999998</v>
      </c>
      <c r="BN10" s="35">
        <v>2.488</v>
      </c>
      <c r="BO10" s="35">
        <v>0.128</v>
      </c>
      <c r="BP10" s="35">
        <v>0.09</v>
      </c>
      <c r="BQ10" s="34">
        <v>29.83</v>
      </c>
      <c r="BR10" s="34">
        <v>17.5</v>
      </c>
      <c r="BS10" s="34">
        <v>43.5</v>
      </c>
      <c r="BT10" s="34">
        <v>17.2</v>
      </c>
      <c r="BU10" s="34">
        <v>28.749999999999989</v>
      </c>
      <c r="BV10" s="30">
        <v>260.16732000000002</v>
      </c>
      <c r="BW10" s="30">
        <v>253.02527999999995</v>
      </c>
      <c r="BX10" s="34">
        <v>17.350000000000001</v>
      </c>
      <c r="BY10" s="34">
        <v>12.329999999999998</v>
      </c>
      <c r="BZ10" s="34">
        <v>26.3</v>
      </c>
      <c r="CA10" s="35">
        <v>7.3000000000000009E-2</v>
      </c>
      <c r="CB10" s="35">
        <v>2.415</v>
      </c>
      <c r="CC10" s="35">
        <v>2.1999999999999999E-2</v>
      </c>
      <c r="CD10" s="35">
        <v>6.8000000000000005E-2</v>
      </c>
      <c r="CE10" s="35">
        <v>3.8000000000000006E-2</v>
      </c>
      <c r="CF10" s="35">
        <v>13.820000000000002</v>
      </c>
      <c r="CG10" s="35">
        <v>1.8649999999999998</v>
      </c>
      <c r="CH10" s="22">
        <v>939.51754385964909</v>
      </c>
      <c r="CI10" s="22">
        <v>108.67481203007516</v>
      </c>
      <c r="CJ10" s="22">
        <v>8.6452189454870449</v>
      </c>
      <c r="CK10" s="22">
        <f t="shared" si="10"/>
        <v>84.854357681923545</v>
      </c>
      <c r="CL10" s="22">
        <f t="shared" si="11"/>
        <v>74.150374992788443</v>
      </c>
      <c r="CM10" s="22">
        <f t="shared" si="12"/>
        <v>79.502366337355994</v>
      </c>
      <c r="CN10" s="33">
        <v>84.520174150770956</v>
      </c>
      <c r="CO10" s="22">
        <f t="shared" si="13"/>
        <v>16904.034830154193</v>
      </c>
      <c r="CP10" s="25">
        <f t="shared" si="14"/>
        <v>6.1157868415897934</v>
      </c>
      <c r="CQ10" s="25">
        <f t="shared" si="15"/>
        <v>2.9936672817147993</v>
      </c>
      <c r="CR10" s="33">
        <v>8.2998014436456007</v>
      </c>
      <c r="CS10" s="33">
        <v>9.8468379060140023</v>
      </c>
      <c r="CT10" s="33">
        <v>0</v>
      </c>
      <c r="CU10" s="33">
        <v>5.9466833415983613</v>
      </c>
      <c r="CV10" s="33">
        <v>60.190683916332191</v>
      </c>
      <c r="CW10" s="33">
        <v>0</v>
      </c>
      <c r="CX10" s="33">
        <v>0</v>
      </c>
      <c r="CY10" s="33">
        <v>0</v>
      </c>
      <c r="CZ10" s="33">
        <v>0.23616754318080002</v>
      </c>
      <c r="DA10" s="25">
        <f t="shared" si="16"/>
        <v>9.8199057527260116</v>
      </c>
      <c r="DB10" s="25">
        <f t="shared" si="17"/>
        <v>11.650281136961173</v>
      </c>
      <c r="DC10" s="25">
        <f t="shared" si="18"/>
        <v>0</v>
      </c>
      <c r="DD10" s="25">
        <f t="shared" si="18"/>
        <v>7.035815296582796</v>
      </c>
      <c r="DE10" s="25">
        <f t="shared" si="18"/>
        <v>71.214576308091011</v>
      </c>
      <c r="DF10" s="25">
        <f t="shared" si="18"/>
        <v>0</v>
      </c>
      <c r="DG10" s="25">
        <f t="shared" si="18"/>
        <v>0</v>
      </c>
      <c r="DH10" s="25">
        <f t="shared" si="18"/>
        <v>0</v>
      </c>
      <c r="DI10" s="25">
        <f t="shared" si="18"/>
        <v>0.27942150563901291</v>
      </c>
      <c r="DJ10" s="25">
        <v>3.63</v>
      </c>
      <c r="DK10" s="25">
        <v>95.325000000000003</v>
      </c>
      <c r="DL10" s="25">
        <v>95.325000000000003</v>
      </c>
      <c r="DM10" s="25">
        <v>0</v>
      </c>
      <c r="DN10" s="25">
        <v>11005</v>
      </c>
      <c r="DO10" s="33">
        <v>0.13</v>
      </c>
      <c r="DP10" s="25">
        <v>1.0333333333333301</v>
      </c>
      <c r="DQ10" s="25">
        <v>1.16333333333333</v>
      </c>
      <c r="DR10" s="21">
        <v>0.320477502295684</v>
      </c>
      <c r="DS10" s="21">
        <v>2.4743913522834</v>
      </c>
      <c r="DT10" s="21">
        <v>1.1353896043968199</v>
      </c>
      <c r="DU10" s="21">
        <v>0</v>
      </c>
      <c r="DV10" s="21">
        <v>1.3390017478865699</v>
      </c>
      <c r="DW10" s="21">
        <v>0.67542562096464798</v>
      </c>
      <c r="DX10" s="21">
        <v>0.58204373138927701</v>
      </c>
      <c r="DY10" s="21">
        <v>0</v>
      </c>
      <c r="DZ10" s="21">
        <v>0.67207300138861303</v>
      </c>
      <c r="EA10" s="21">
        <v>0.20539719390298999</v>
      </c>
      <c r="EB10" s="21">
        <v>0.39876580203154399</v>
      </c>
      <c r="EC10" s="21"/>
      <c r="ED10" s="21">
        <v>0.338828799036411</v>
      </c>
      <c r="EE10" s="25">
        <v>14.4</v>
      </c>
      <c r="EF10" s="25">
        <v>24.1</v>
      </c>
      <c r="EG10" s="25">
        <v>7.1</v>
      </c>
      <c r="EH10" s="25">
        <v>1.8</v>
      </c>
      <c r="EI10" s="25">
        <v>1</v>
      </c>
      <c r="EJ10" s="25">
        <v>0.4</v>
      </c>
      <c r="EK10" s="25">
        <v>12.6</v>
      </c>
      <c r="EL10" s="25">
        <v>0.1</v>
      </c>
      <c r="EM10" s="25">
        <v>0</v>
      </c>
      <c r="EN10" s="25">
        <v>2.8</v>
      </c>
      <c r="EO10" s="25">
        <v>0</v>
      </c>
      <c r="EP10" s="25">
        <v>0</v>
      </c>
      <c r="EQ10" s="25">
        <v>0.6</v>
      </c>
      <c r="ER10" s="25">
        <v>0</v>
      </c>
      <c r="ES10" s="25">
        <v>0.2</v>
      </c>
      <c r="ET10" s="25">
        <v>0</v>
      </c>
      <c r="EU10" s="25">
        <v>1.684512</v>
      </c>
      <c r="EV10" s="25">
        <v>2.8192180000000002</v>
      </c>
      <c r="EW10" s="25">
        <v>0.83055800000000002</v>
      </c>
      <c r="EX10" s="25">
        <v>0.210564</v>
      </c>
      <c r="EY10" s="25">
        <v>0.11698</v>
      </c>
      <c r="EZ10" s="25">
        <v>4.6792000000000007E-2</v>
      </c>
      <c r="FA10" s="25">
        <v>1.473948</v>
      </c>
      <c r="FB10" s="25">
        <v>1.1698000000000002E-2</v>
      </c>
      <c r="FC10" s="25">
        <v>0</v>
      </c>
      <c r="FD10" s="25">
        <v>0.32754399999999995</v>
      </c>
      <c r="FE10" s="25">
        <v>0</v>
      </c>
      <c r="FF10" s="25">
        <v>0</v>
      </c>
      <c r="FG10" s="25">
        <v>7.0188E-2</v>
      </c>
      <c r="FH10" s="25">
        <v>0</v>
      </c>
      <c r="FI10" s="25">
        <v>2.3396000000000004E-2</v>
      </c>
      <c r="FJ10" s="25">
        <v>0</v>
      </c>
      <c r="FK10" s="33">
        <v>216.17457318395228</v>
      </c>
      <c r="FL10" s="33">
        <v>1.7960317460317463</v>
      </c>
      <c r="FN10" s="36">
        <v>1.75</v>
      </c>
      <c r="FO10" s="36">
        <v>0.31</v>
      </c>
      <c r="FP10" s="36">
        <v>2.1000000000000001E-2</v>
      </c>
      <c r="FQ10" s="36">
        <v>1.7000000000000001E-2</v>
      </c>
      <c r="FR10" s="36">
        <v>1.26</v>
      </c>
      <c r="FS10" s="36">
        <v>65</v>
      </c>
      <c r="FT10" s="36">
        <v>0.76</v>
      </c>
      <c r="FU10" s="36">
        <v>1.66</v>
      </c>
      <c r="FV10" s="36">
        <v>0.88</v>
      </c>
      <c r="FW10" s="36">
        <v>7.96</v>
      </c>
      <c r="FX10" s="36">
        <v>2.57</v>
      </c>
      <c r="FY10" s="36">
        <v>3.1</v>
      </c>
      <c r="FZ10" s="36">
        <v>1.2</v>
      </c>
    </row>
    <row r="11" spans="1:182" s="70" customFormat="1" x14ac:dyDescent="0.3">
      <c r="A11" s="43">
        <v>43216</v>
      </c>
      <c r="B11" s="44">
        <v>4</v>
      </c>
      <c r="C11" s="45" t="s">
        <v>187</v>
      </c>
      <c r="D11" s="46" t="s">
        <v>188</v>
      </c>
      <c r="E11" s="47">
        <v>7</v>
      </c>
      <c r="F11" s="42">
        <v>400</v>
      </c>
      <c r="G11" s="42">
        <v>228</v>
      </c>
      <c r="H11" s="48">
        <v>50</v>
      </c>
      <c r="I11" s="49">
        <v>18</v>
      </c>
      <c r="J11" s="50">
        <v>88</v>
      </c>
      <c r="K11" s="49">
        <v>8.3000000000000007</v>
      </c>
      <c r="L11" s="49"/>
      <c r="M11" s="48">
        <v>149</v>
      </c>
      <c r="N11" s="51">
        <v>41.895776295776294</v>
      </c>
      <c r="O11" s="51">
        <v>41.680464880464882</v>
      </c>
      <c r="P11" s="51">
        <v>0.21531141531141293</v>
      </c>
      <c r="Q11" s="52">
        <f t="shared" si="0"/>
        <v>765.82588343932923</v>
      </c>
      <c r="R11" s="52">
        <f t="shared" si="1"/>
        <v>1914.564708598323</v>
      </c>
      <c r="S11" s="51">
        <f t="shared" si="2"/>
        <v>3.0633035337573169</v>
      </c>
      <c r="T11" s="52">
        <f t="shared" si="3"/>
        <v>9.195389942895952</v>
      </c>
      <c r="U11" s="53">
        <v>16.052</v>
      </c>
      <c r="V11" s="53">
        <v>1.1766000000000003</v>
      </c>
      <c r="W11" s="55">
        <v>9.2330480271973672E-2</v>
      </c>
      <c r="X11" s="53">
        <v>18.279310020006378</v>
      </c>
      <c r="Y11" s="50"/>
      <c r="Z11" s="50"/>
      <c r="AA11" s="48"/>
      <c r="AB11" s="55">
        <v>9.2624999999999993</v>
      </c>
      <c r="AC11" s="53">
        <v>23.55</v>
      </c>
      <c r="AD11" s="56">
        <v>12.48</v>
      </c>
      <c r="AE11" s="56">
        <v>688.1</v>
      </c>
      <c r="AF11" s="55">
        <v>2.7743039999999994</v>
      </c>
      <c r="AG11" s="55">
        <v>0.38891411999999997</v>
      </c>
      <c r="AH11" s="55">
        <v>3.1632181199999994</v>
      </c>
      <c r="AI11" s="57">
        <f t="shared" ref="AI11:AI16" si="19">100*AF11/AH11</f>
        <v>87.705112159638247</v>
      </c>
      <c r="AJ11" s="57">
        <f t="shared" ref="AJ11:AJ16" si="20">100*AG11/AH11</f>
        <v>12.294887840361765</v>
      </c>
      <c r="AK11" s="58">
        <f t="shared" ref="AK11:AK16" si="21">100*AH11/N11</f>
        <v>7.5502076812427932</v>
      </c>
      <c r="AL11" s="58">
        <f t="shared" ref="AL11:AL16" si="22">100*AH11/O11</f>
        <v>7.5892102669002623</v>
      </c>
      <c r="AM11" s="50">
        <v>10</v>
      </c>
      <c r="AN11" s="49">
        <v>21.130000000000003</v>
      </c>
      <c r="AO11" s="56">
        <v>0.83267444543076963</v>
      </c>
      <c r="AP11" s="56">
        <v>184.74131583549774</v>
      </c>
      <c r="AQ11" s="56">
        <v>179.77374647592904</v>
      </c>
      <c r="AR11" s="56">
        <v>4.9675693595687074</v>
      </c>
      <c r="AS11" s="56">
        <v>2.68893254175588</v>
      </c>
      <c r="AT11" s="49"/>
      <c r="AU11" s="49"/>
      <c r="AV11" s="49"/>
      <c r="AW11" s="49"/>
      <c r="AX11" s="49"/>
      <c r="AY11" s="54">
        <f t="shared" ref="AY11:BA15" si="23">+AP11*$AM11</f>
        <v>1847.4131583549774</v>
      </c>
      <c r="AZ11" s="54">
        <f t="shared" si="23"/>
        <v>1797.7374647592906</v>
      </c>
      <c r="BA11" s="54">
        <f t="shared" si="23"/>
        <v>49.675693595687072</v>
      </c>
      <c r="BB11" s="54">
        <f t="shared" si="6"/>
        <v>2.594620770590474</v>
      </c>
      <c r="BC11" s="53"/>
      <c r="BD11" s="53"/>
      <c r="BE11" s="56"/>
      <c r="BF11" s="50"/>
      <c r="BG11" s="59"/>
      <c r="BH11" s="47"/>
      <c r="BI11" s="60">
        <v>330</v>
      </c>
      <c r="BJ11" s="61">
        <v>2.2389999999999999</v>
      </c>
      <c r="BK11" s="62">
        <v>8.199999999999999E-2</v>
      </c>
      <c r="BL11" s="62">
        <v>1E-4</v>
      </c>
      <c r="BM11" s="62">
        <v>1.7850000000000001</v>
      </c>
      <c r="BN11" s="62">
        <v>1.145</v>
      </c>
      <c r="BO11" s="62">
        <v>0.21500000000000002</v>
      </c>
      <c r="BP11" s="62">
        <v>0.15049999999999999</v>
      </c>
      <c r="BQ11" s="63">
        <v>38.9</v>
      </c>
      <c r="BR11" s="63">
        <v>21.08</v>
      </c>
      <c r="BS11" s="63">
        <v>44.8</v>
      </c>
      <c r="BT11" s="63">
        <v>21.130000000000003</v>
      </c>
      <c r="BU11" s="63">
        <v>21.699999999999971</v>
      </c>
      <c r="BV11" s="64">
        <v>78.172290000000004</v>
      </c>
      <c r="BW11" s="64">
        <v>64.998989999999992</v>
      </c>
      <c r="BX11" s="65">
        <v>21.105</v>
      </c>
      <c r="BY11" s="65">
        <v>17.82</v>
      </c>
      <c r="BZ11" s="65">
        <v>23.669999999999995</v>
      </c>
      <c r="CA11" s="66">
        <v>8.2099999999999992E-2</v>
      </c>
      <c r="CB11" s="66">
        <v>1.0629</v>
      </c>
      <c r="CC11" s="62">
        <v>1E-3</v>
      </c>
      <c r="CD11" s="66">
        <v>0.14949999999999999</v>
      </c>
      <c r="CE11" s="66">
        <v>6.450000000000003E-2</v>
      </c>
      <c r="CF11" s="67">
        <v>5.8749999999999964</v>
      </c>
      <c r="CG11" s="67">
        <v>0.64000000000000012</v>
      </c>
      <c r="CH11" s="68">
        <v>235.27325581395328</v>
      </c>
      <c r="CI11" s="68">
        <v>21.968372093023252</v>
      </c>
      <c r="CJ11" s="68">
        <v>10.712695312499992</v>
      </c>
      <c r="CK11" s="50">
        <f t="shared" si="10"/>
        <v>71.520969855896752</v>
      </c>
      <c r="CL11" s="50">
        <f t="shared" si="11"/>
        <v>81.632303488683036</v>
      </c>
      <c r="CM11" s="50">
        <f t="shared" si="12"/>
        <v>76.576636672289894</v>
      </c>
      <c r="CN11" s="49">
        <v>18.454606364569287</v>
      </c>
      <c r="CO11" s="50">
        <f t="shared" si="13"/>
        <v>3690.9212729138571</v>
      </c>
      <c r="CP11" s="49">
        <f t="shared" si="14"/>
        <v>3.1412095939692422</v>
      </c>
      <c r="CQ11" s="49">
        <f t="shared" si="15"/>
        <v>3.5221011337738717</v>
      </c>
      <c r="CR11" s="49">
        <v>2.1489097750751998</v>
      </c>
      <c r="CS11" s="49">
        <v>10.479504741279488</v>
      </c>
      <c r="CT11" s="49">
        <v>0</v>
      </c>
      <c r="CU11" s="49">
        <v>4.8387057795840001</v>
      </c>
      <c r="CV11" s="49">
        <v>0.26332624556700002</v>
      </c>
      <c r="CW11" s="49">
        <v>0.30678392951360001</v>
      </c>
      <c r="CX11" s="49">
        <v>0</v>
      </c>
      <c r="CY11" s="49">
        <v>0.34148936744999997</v>
      </c>
      <c r="CZ11" s="49">
        <v>7.588652609999999E-2</v>
      </c>
      <c r="DA11" s="49">
        <f t="shared" si="16"/>
        <v>11.644300250157913</v>
      </c>
      <c r="DB11" s="49">
        <f t="shared" si="17"/>
        <v>56.785306249603501</v>
      </c>
      <c r="DC11" s="49">
        <f t="shared" si="18"/>
        <v>0</v>
      </c>
      <c r="DD11" s="49">
        <f t="shared" si="18"/>
        <v>26.219501429592974</v>
      </c>
      <c r="DE11" s="49">
        <f t="shared" si="18"/>
        <v>1.4268862763312904</v>
      </c>
      <c r="DF11" s="49">
        <f t="shared" si="18"/>
        <v>1.6623704860082507</v>
      </c>
      <c r="DG11" s="49">
        <f t="shared" si="18"/>
        <v>0</v>
      </c>
      <c r="DH11" s="49">
        <f t="shared" si="18"/>
        <v>1.8504288886140652</v>
      </c>
      <c r="DI11" s="49">
        <f t="shared" si="18"/>
        <v>0.41120641969201444</v>
      </c>
      <c r="DJ11" s="49">
        <v>360.27</v>
      </c>
      <c r="DK11" s="49">
        <v>360.94</v>
      </c>
      <c r="DL11" s="49">
        <v>339.60333333333301</v>
      </c>
      <c r="DM11" s="49">
        <v>21.336666666666702</v>
      </c>
      <c r="DN11" s="49">
        <v>2266.4444444444398</v>
      </c>
      <c r="DO11" s="47">
        <v>29.6033333333333</v>
      </c>
      <c r="DP11" s="49">
        <v>79.911111111111097</v>
      </c>
      <c r="DQ11" s="49">
        <v>109.514444444444</v>
      </c>
      <c r="DR11" s="69">
        <v>0.303978806018943</v>
      </c>
      <c r="DS11" s="69">
        <v>2.7990681230848602</v>
      </c>
      <c r="DT11" s="69">
        <v>0.61677369508171798</v>
      </c>
      <c r="DU11" s="69">
        <v>0.89637543057000901</v>
      </c>
      <c r="DV11" s="69">
        <v>1.28591899743313</v>
      </c>
      <c r="DW11" s="69">
        <v>0.73047230975488397</v>
      </c>
      <c r="DX11" s="69">
        <v>0.32570267882126402</v>
      </c>
      <c r="DY11" s="69">
        <v>0.53904584358298202</v>
      </c>
      <c r="DZ11" s="69">
        <v>0.66475734703116196</v>
      </c>
      <c r="EA11" s="69">
        <v>0.37101939288336999</v>
      </c>
      <c r="EB11" s="69">
        <v>0.49434177307813598</v>
      </c>
      <c r="EC11" s="69">
        <v>1.0847065658035999</v>
      </c>
      <c r="ED11" s="69">
        <v>0.59658279824730598</v>
      </c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7">
        <v>168.49140482660485</v>
      </c>
      <c r="FL11" s="47">
        <v>1.2079259610821069</v>
      </c>
      <c r="FN11" s="70">
        <v>1.84</v>
      </c>
      <c r="FO11" s="70">
        <v>0.33</v>
      </c>
      <c r="FP11" s="70">
        <v>2.1000000000000001E-2</v>
      </c>
      <c r="FQ11" s="70">
        <v>1.4999999999999999E-2</v>
      </c>
      <c r="FR11" s="70">
        <v>1.43</v>
      </c>
      <c r="FS11" s="70">
        <v>88</v>
      </c>
      <c r="FT11" s="70">
        <v>0.75</v>
      </c>
      <c r="FU11" s="70">
        <v>1.67</v>
      </c>
      <c r="FV11" s="70">
        <v>0.91</v>
      </c>
      <c r="FW11" s="70">
        <v>7.96</v>
      </c>
      <c r="FX11" s="70">
        <v>2.4</v>
      </c>
      <c r="FY11" s="70">
        <v>3.31</v>
      </c>
      <c r="FZ11" s="70">
        <v>1.23</v>
      </c>
    </row>
    <row r="12" spans="1:182" s="70" customFormat="1" x14ac:dyDescent="0.3">
      <c r="A12" s="43">
        <v>43237</v>
      </c>
      <c r="B12" s="44">
        <v>5</v>
      </c>
      <c r="C12" s="45" t="s">
        <v>187</v>
      </c>
      <c r="D12" s="46" t="s">
        <v>188</v>
      </c>
      <c r="E12" s="47">
        <v>6</v>
      </c>
      <c r="F12" s="42">
        <v>400</v>
      </c>
      <c r="G12" s="42">
        <v>228</v>
      </c>
      <c r="H12" s="48">
        <v>40</v>
      </c>
      <c r="I12" s="49">
        <v>18.899999999999999</v>
      </c>
      <c r="J12" s="50">
        <v>67</v>
      </c>
      <c r="K12" s="49">
        <v>6.2</v>
      </c>
      <c r="L12" s="49">
        <v>8.6</v>
      </c>
      <c r="M12" s="48">
        <v>86</v>
      </c>
      <c r="N12" s="51">
        <v>9.3227404148334383</v>
      </c>
      <c r="O12" s="51">
        <v>3.9725455688246392</v>
      </c>
      <c r="P12" s="51">
        <v>5.3501948460087991</v>
      </c>
      <c r="Q12" s="52">
        <f t="shared" si="0"/>
        <v>120.80861073873207</v>
      </c>
      <c r="R12" s="52">
        <f t="shared" si="1"/>
        <v>302.02152684683017</v>
      </c>
      <c r="S12" s="51">
        <f t="shared" si="2"/>
        <v>0.48323444295492829</v>
      </c>
      <c r="T12" s="52">
        <f t="shared" si="3"/>
        <v>43.595335911459173</v>
      </c>
      <c r="U12" s="53">
        <v>16.9345</v>
      </c>
      <c r="V12" s="53">
        <v>0.69049853372434089</v>
      </c>
      <c r="W12" s="55">
        <v>5.0401456913662823E-2</v>
      </c>
      <c r="X12" s="53">
        <v>12.958487028826111</v>
      </c>
      <c r="Y12" s="50"/>
      <c r="Z12" s="71"/>
      <c r="AA12" s="48"/>
      <c r="AB12" s="55">
        <v>6.2895000000000003</v>
      </c>
      <c r="AC12" s="53">
        <v>42.95</v>
      </c>
      <c r="AD12" s="56">
        <v>17.63</v>
      </c>
      <c r="AE12" s="56">
        <v>398</v>
      </c>
      <c r="AF12" s="55">
        <v>2.6612132399999999</v>
      </c>
      <c r="AG12" s="55">
        <v>0.41025840000000002</v>
      </c>
      <c r="AH12" s="55">
        <v>3.0714716399999999</v>
      </c>
      <c r="AI12" s="57">
        <f t="shared" si="19"/>
        <v>86.64293706452716</v>
      </c>
      <c r="AJ12" s="57">
        <f t="shared" si="20"/>
        <v>13.357062935472849</v>
      </c>
      <c r="AK12" s="57">
        <f t="shared" si="21"/>
        <v>32.94601697922397</v>
      </c>
      <c r="AL12" s="57">
        <f t="shared" si="22"/>
        <v>77.317467774416471</v>
      </c>
      <c r="AM12" s="50">
        <v>12</v>
      </c>
      <c r="AN12" s="56">
        <v>22.93</v>
      </c>
      <c r="AO12" s="56">
        <v>1.000579320613908</v>
      </c>
      <c r="AP12" s="56">
        <v>240.90448012760754</v>
      </c>
      <c r="AQ12" s="56">
        <v>235.76061946917432</v>
      </c>
      <c r="AR12" s="56">
        <v>5.1438606584332387</v>
      </c>
      <c r="AS12" s="56">
        <v>2.1352283094563149</v>
      </c>
      <c r="AT12" s="56"/>
      <c r="AU12" s="56"/>
      <c r="AV12" s="56"/>
      <c r="AW12" s="56"/>
      <c r="AX12" s="56"/>
      <c r="AY12" s="54">
        <f t="shared" si="23"/>
        <v>2890.8537615312907</v>
      </c>
      <c r="AZ12" s="54">
        <f t="shared" si="23"/>
        <v>2829.1274336300917</v>
      </c>
      <c r="BA12" s="54">
        <f t="shared" si="23"/>
        <v>61.726327901198864</v>
      </c>
      <c r="BB12" s="54">
        <f t="shared" si="6"/>
        <v>20.437724603817163</v>
      </c>
      <c r="BC12" s="53"/>
      <c r="BD12" s="53"/>
      <c r="BE12" s="56"/>
      <c r="BF12" s="50"/>
      <c r="BG12" s="59"/>
      <c r="BH12" s="47"/>
      <c r="BI12" s="60">
        <v>338</v>
      </c>
      <c r="BJ12" s="61">
        <v>2.3170000000000002</v>
      </c>
      <c r="BK12" s="62">
        <v>0.10637000000000001</v>
      </c>
      <c r="BL12" s="62">
        <v>0.26300000000000001</v>
      </c>
      <c r="BM12" s="62">
        <v>2.0310000000000001</v>
      </c>
      <c r="BN12" s="62">
        <v>1.5720000000000001</v>
      </c>
      <c r="BO12" s="62">
        <v>0.23499999999999999</v>
      </c>
      <c r="BP12" s="62">
        <v>0.14499999999999999</v>
      </c>
      <c r="BQ12" s="63">
        <v>42.4</v>
      </c>
      <c r="BR12" s="63">
        <v>22.8</v>
      </c>
      <c r="BS12" s="63">
        <v>49.82</v>
      </c>
      <c r="BT12" s="63">
        <v>22.93</v>
      </c>
      <c r="BU12" s="63">
        <v>31.933333333333362</v>
      </c>
      <c r="BV12" s="64">
        <v>88.250400000000013</v>
      </c>
      <c r="BW12" s="64">
        <v>67.972800000000007</v>
      </c>
      <c r="BX12" s="65">
        <v>22.865000000000002</v>
      </c>
      <c r="BY12" s="65">
        <v>19.599999999999998</v>
      </c>
      <c r="BZ12" s="65">
        <v>26.89</v>
      </c>
      <c r="CA12" s="66">
        <v>0.36937000000000003</v>
      </c>
      <c r="CB12" s="66">
        <v>1.2026300000000001</v>
      </c>
      <c r="CC12" s="62">
        <v>3.1E-2</v>
      </c>
      <c r="CD12" s="66">
        <v>0.11399999999999999</v>
      </c>
      <c r="CE12" s="66">
        <v>0.09</v>
      </c>
      <c r="CF12" s="67">
        <v>7.3550000000000022</v>
      </c>
      <c r="CG12" s="67">
        <v>0.45900000000000007</v>
      </c>
      <c r="CH12" s="68">
        <v>211.08850000000007</v>
      </c>
      <c r="CI12" s="68">
        <v>11.291400000000003</v>
      </c>
      <c r="CJ12" s="68">
        <v>18.69996732026144</v>
      </c>
      <c r="CK12" s="50">
        <f t="shared" si="10"/>
        <v>71.959843570820794</v>
      </c>
      <c r="CL12" s="50">
        <f t="shared" si="11"/>
        <v>82.915544458438433</v>
      </c>
      <c r="CM12" s="50">
        <f t="shared" si="12"/>
        <v>77.437694014629614</v>
      </c>
      <c r="CN12" s="49">
        <v>18.783545288622754</v>
      </c>
      <c r="CO12" s="50">
        <f t="shared" si="13"/>
        <v>3756.7090577245508</v>
      </c>
      <c r="CP12" s="49">
        <f t="shared" si="14"/>
        <v>2.5538470820697143</v>
      </c>
      <c r="CQ12" s="49">
        <f t="shared" si="15"/>
        <v>3.6187417740127747</v>
      </c>
      <c r="CR12" s="49">
        <v>0.43175808023040002</v>
      </c>
      <c r="CS12" s="49">
        <v>15.591708961741952</v>
      </c>
      <c r="CT12" s="49">
        <v>0</v>
      </c>
      <c r="CU12" s="49">
        <v>0.55181556547200006</v>
      </c>
      <c r="CV12" s="49">
        <v>3.1286817408000002E-3</v>
      </c>
      <c r="CW12" s="49">
        <v>2.1550750915847998</v>
      </c>
      <c r="CX12" s="49">
        <v>0</v>
      </c>
      <c r="CY12" s="49">
        <v>0</v>
      </c>
      <c r="CZ12" s="49">
        <v>5.0058907852800004E-2</v>
      </c>
      <c r="DA12" s="49">
        <f t="shared" si="16"/>
        <v>2.2985973818899734</v>
      </c>
      <c r="DB12" s="49">
        <f t="shared" si="17"/>
        <v>83.007274303993583</v>
      </c>
      <c r="DC12" s="49">
        <f t="shared" si="18"/>
        <v>0</v>
      </c>
      <c r="DD12" s="49">
        <f t="shared" si="18"/>
        <v>2.9377604546583451</v>
      </c>
      <c r="DE12" s="49">
        <f t="shared" si="18"/>
        <v>1.6656502767318646E-2</v>
      </c>
      <c r="DF12" s="49">
        <f t="shared" si="18"/>
        <v>11.473207312413674</v>
      </c>
      <c r="DG12" s="49">
        <f t="shared" si="18"/>
        <v>0</v>
      </c>
      <c r="DH12" s="49">
        <f t="shared" si="18"/>
        <v>0</v>
      </c>
      <c r="DI12" s="49">
        <f t="shared" si="18"/>
        <v>0.26650404427709834</v>
      </c>
      <c r="DJ12" s="49">
        <v>989.91444444444505</v>
      </c>
      <c r="DK12" s="49">
        <v>51.107777777777798</v>
      </c>
      <c r="DL12" s="49">
        <v>42.711111111111101</v>
      </c>
      <c r="DM12" s="49">
        <v>8.3966666666666701</v>
      </c>
      <c r="DN12" s="49">
        <v>701.04588888888895</v>
      </c>
      <c r="DO12" s="47">
        <v>39.247777777777799</v>
      </c>
      <c r="DP12" s="49">
        <v>118.48888888888899</v>
      </c>
      <c r="DQ12" s="49">
        <v>157.73666666666699</v>
      </c>
      <c r="DR12" s="69">
        <v>0.15934373677635399</v>
      </c>
      <c r="DS12" s="69">
        <v>2.7032729281413701</v>
      </c>
      <c r="DT12" s="69">
        <v>0.40656347641317703</v>
      </c>
      <c r="DU12" s="69">
        <v>0.96180540517877999</v>
      </c>
      <c r="DV12" s="69">
        <v>1.33490404654941</v>
      </c>
      <c r="DW12" s="69">
        <v>0.685313805932798</v>
      </c>
      <c r="DX12" s="69">
        <v>0.18842526890924599</v>
      </c>
      <c r="DY12" s="69">
        <v>0.568533530149954</v>
      </c>
      <c r="DZ12" s="69">
        <v>0.65662079658378703</v>
      </c>
      <c r="EA12" s="69">
        <v>0.244443761351189</v>
      </c>
      <c r="EB12" s="69">
        <v>0.30804310487094699</v>
      </c>
      <c r="EC12" s="69">
        <v>1.1588386003060001</v>
      </c>
      <c r="ED12" s="69">
        <v>0.41603318266186501</v>
      </c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7">
        <v>197.68165283678036</v>
      </c>
      <c r="FL12" s="47">
        <v>5.6406256157635468</v>
      </c>
      <c r="FN12" s="70">
        <v>2.19</v>
      </c>
      <c r="FO12" s="70">
        <v>0.47</v>
      </c>
      <c r="FP12" s="70">
        <v>1.9E-2</v>
      </c>
      <c r="FQ12" s="70">
        <v>0.01</v>
      </c>
      <c r="FR12" s="70">
        <v>1.86</v>
      </c>
      <c r="FS12" s="70">
        <v>117</v>
      </c>
      <c r="FT12" s="70">
        <v>0.76</v>
      </c>
      <c r="FU12" s="70">
        <v>1.65</v>
      </c>
      <c r="FV12" s="70">
        <v>0.91</v>
      </c>
      <c r="FW12" s="70">
        <v>9.06</v>
      </c>
      <c r="FX12" s="70">
        <v>2.72</v>
      </c>
      <c r="FY12" s="70">
        <v>3.33</v>
      </c>
      <c r="FZ12" s="70">
        <v>1.24</v>
      </c>
    </row>
    <row r="13" spans="1:182" s="70" customFormat="1" x14ac:dyDescent="0.3">
      <c r="A13" s="43">
        <v>43272</v>
      </c>
      <c r="B13" s="44">
        <v>6</v>
      </c>
      <c r="C13" s="45" t="s">
        <v>187</v>
      </c>
      <c r="D13" s="46" t="s">
        <v>188</v>
      </c>
      <c r="E13" s="47">
        <v>6</v>
      </c>
      <c r="F13" s="42">
        <v>400</v>
      </c>
      <c r="G13" s="42">
        <v>228</v>
      </c>
      <c r="H13" s="48">
        <v>65</v>
      </c>
      <c r="I13" s="49">
        <v>22.7</v>
      </c>
      <c r="J13" s="50">
        <v>105.8</v>
      </c>
      <c r="K13" s="49">
        <v>12.1</v>
      </c>
      <c r="L13" s="49">
        <v>8.9</v>
      </c>
      <c r="M13" s="48">
        <v>191</v>
      </c>
      <c r="N13" s="51">
        <v>22.166023166023166</v>
      </c>
      <c r="O13" s="51">
        <v>5.9469755469755476</v>
      </c>
      <c r="P13" s="51">
        <v>16.219047619047622</v>
      </c>
      <c r="Q13" s="52">
        <f t="shared" si="0"/>
        <v>281.15739425747279</v>
      </c>
      <c r="R13" s="52">
        <f t="shared" si="1"/>
        <v>702.89348564368197</v>
      </c>
      <c r="S13" s="51">
        <f t="shared" si="2"/>
        <v>1.1246295770298911</v>
      </c>
      <c r="T13" s="52">
        <f t="shared" si="3"/>
        <v>11.059087963769377</v>
      </c>
      <c r="U13" s="53">
        <v>10.213999999999999</v>
      </c>
      <c r="V13" s="53">
        <v>0.69209109730848939</v>
      </c>
      <c r="W13" s="55">
        <v>4.9439083691365716E-2</v>
      </c>
      <c r="X13" s="53">
        <v>12.684160444641257</v>
      </c>
      <c r="Y13" s="50"/>
      <c r="Z13" s="71"/>
      <c r="AA13" s="48"/>
      <c r="AB13" s="55">
        <v>11.781000000000001</v>
      </c>
      <c r="AC13" s="53">
        <v>137.5</v>
      </c>
      <c r="AD13" s="56">
        <v>28.33</v>
      </c>
      <c r="AE13" s="56">
        <v>1042</v>
      </c>
      <c r="AF13" s="55">
        <v>8.0101375199999989</v>
      </c>
      <c r="AG13" s="55">
        <v>3.4386000000000001</v>
      </c>
      <c r="AH13" s="55">
        <v>11.448737519999998</v>
      </c>
      <c r="AI13" s="57">
        <f t="shared" si="19"/>
        <v>69.965247312264353</v>
      </c>
      <c r="AJ13" s="57">
        <f t="shared" si="20"/>
        <v>30.034752687735658</v>
      </c>
      <c r="AK13" s="57">
        <f t="shared" si="21"/>
        <v>51.649939342971599</v>
      </c>
      <c r="AL13" s="57">
        <f t="shared" si="22"/>
        <v>192.51361350934897</v>
      </c>
      <c r="AM13" s="50">
        <v>13</v>
      </c>
      <c r="AN13" s="56">
        <v>22.46</v>
      </c>
      <c r="AO13" s="56">
        <v>1.4243065919646845</v>
      </c>
      <c r="AP13" s="56">
        <v>335.89422358303159</v>
      </c>
      <c r="AQ13" s="56">
        <v>321.89847677045248</v>
      </c>
      <c r="AR13" s="56">
        <v>13.995746812579091</v>
      </c>
      <c r="AS13" s="56">
        <v>4.6115146404451117</v>
      </c>
      <c r="AT13" s="56"/>
      <c r="AU13" s="56"/>
      <c r="AV13" s="56"/>
      <c r="AW13" s="56"/>
      <c r="AX13" s="56"/>
      <c r="AY13" s="54">
        <f t="shared" si="23"/>
        <v>4366.6249065794109</v>
      </c>
      <c r="AZ13" s="54">
        <f t="shared" si="23"/>
        <v>4184.6801980158825</v>
      </c>
      <c r="BA13" s="54">
        <f t="shared" si="23"/>
        <v>181.94470856352817</v>
      </c>
      <c r="BB13" s="54">
        <f t="shared" si="6"/>
        <v>25.885103828627809</v>
      </c>
      <c r="BC13" s="53"/>
      <c r="BD13" s="53"/>
      <c r="BE13" s="56"/>
      <c r="BF13" s="50"/>
      <c r="BG13" s="59"/>
      <c r="BH13" s="47"/>
      <c r="BI13" s="60">
        <v>337</v>
      </c>
      <c r="BJ13" s="61">
        <v>2.5</v>
      </c>
      <c r="BK13" s="62">
        <v>8.5719999999999998E-3</v>
      </c>
      <c r="BL13" s="62">
        <v>6.0000000000000001E-3</v>
      </c>
      <c r="BM13" s="62">
        <v>1.8633999999999999</v>
      </c>
      <c r="BN13" s="62">
        <v>1.2903</v>
      </c>
      <c r="BO13" s="62">
        <v>0.20399999999999999</v>
      </c>
      <c r="BP13" s="62">
        <v>0.13500000000000001</v>
      </c>
      <c r="BQ13" s="63">
        <v>41.63</v>
      </c>
      <c r="BR13" s="63">
        <v>22.76</v>
      </c>
      <c r="BS13" s="63">
        <v>47.28</v>
      </c>
      <c r="BT13" s="63">
        <v>22.46</v>
      </c>
      <c r="BU13" s="63">
        <v>12.000000000000011</v>
      </c>
      <c r="BV13" s="64">
        <v>77.802199999999999</v>
      </c>
      <c r="BW13" s="64">
        <v>71.15179999999998</v>
      </c>
      <c r="BX13" s="65">
        <v>22.61</v>
      </c>
      <c r="BY13" s="65">
        <v>18.87</v>
      </c>
      <c r="BZ13" s="65">
        <v>24.82</v>
      </c>
      <c r="CA13" s="66">
        <v>1.4572E-2</v>
      </c>
      <c r="CB13" s="66">
        <v>1.275728</v>
      </c>
      <c r="CC13" s="62">
        <v>8.5000000000000006E-3</v>
      </c>
      <c r="CD13" s="66">
        <v>0.1265</v>
      </c>
      <c r="CE13" s="66">
        <v>6.8999999999999978E-2</v>
      </c>
      <c r="CF13" s="67">
        <v>5.7999999999999989</v>
      </c>
      <c r="CG13" s="67">
        <v>0.57309999999999994</v>
      </c>
      <c r="CH13" s="68">
        <v>217.12173913043483</v>
      </c>
      <c r="CI13" s="68">
        <v>18.3890347826087</v>
      </c>
      <c r="CJ13" s="68">
        <v>11.810504274995639</v>
      </c>
      <c r="CK13" s="50">
        <f t="shared" si="10"/>
        <v>72.408253942027812</v>
      </c>
      <c r="CL13" s="50">
        <f t="shared" si="11"/>
        <v>80.874628412503398</v>
      </c>
      <c r="CM13" s="50">
        <f t="shared" si="12"/>
        <v>76.641441177265605</v>
      </c>
      <c r="CN13" s="49">
        <v>30.550069645616201</v>
      </c>
      <c r="CO13" s="50">
        <f t="shared" si="13"/>
        <v>6110.0139291232399</v>
      </c>
      <c r="CP13" s="49">
        <f t="shared" si="14"/>
        <v>5.2672533871752076</v>
      </c>
      <c r="CQ13" s="49">
        <f t="shared" si="15"/>
        <v>2.329022513708408</v>
      </c>
      <c r="CR13" s="49">
        <v>0.10702817797319999</v>
      </c>
      <c r="CS13" s="49">
        <v>5.7845093206794953</v>
      </c>
      <c r="CT13" s="49">
        <v>0</v>
      </c>
      <c r="CU13" s="49">
        <v>4.0396781967151103</v>
      </c>
      <c r="CV13" s="49">
        <v>4.5896456959891996</v>
      </c>
      <c r="CW13" s="49">
        <v>15.951500652595197</v>
      </c>
      <c r="CX13" s="49">
        <v>0</v>
      </c>
      <c r="CY13" s="49">
        <v>0</v>
      </c>
      <c r="CZ13" s="49">
        <v>7.7707601663999981E-2</v>
      </c>
      <c r="DA13" s="49">
        <f t="shared" si="16"/>
        <v>0.35033693610108696</v>
      </c>
      <c r="DB13" s="49">
        <f t="shared" si="17"/>
        <v>18.934520895632549</v>
      </c>
      <c r="DC13" s="49">
        <f t="shared" si="18"/>
        <v>0</v>
      </c>
      <c r="DD13" s="49">
        <f t="shared" si="18"/>
        <v>13.223139074888447</v>
      </c>
      <c r="DE13" s="49">
        <f t="shared" si="18"/>
        <v>15.02335591777544</v>
      </c>
      <c r="DF13" s="49">
        <f t="shared" si="18"/>
        <v>52.214285720570082</v>
      </c>
      <c r="DG13" s="49">
        <f t="shared" si="18"/>
        <v>0</v>
      </c>
      <c r="DH13" s="49">
        <f t="shared" si="18"/>
        <v>0</v>
      </c>
      <c r="DI13" s="49">
        <f t="shared" si="18"/>
        <v>0.25436145503239688</v>
      </c>
      <c r="DJ13" s="49">
        <v>331.28</v>
      </c>
      <c r="DK13" s="49">
        <v>59.03</v>
      </c>
      <c r="DL13" s="49">
        <v>59.03</v>
      </c>
      <c r="DM13" s="49">
        <v>0</v>
      </c>
      <c r="DN13" s="49">
        <v>5704</v>
      </c>
      <c r="DO13" s="47">
        <v>36.473333333333301</v>
      </c>
      <c r="DP13" s="49">
        <v>22.733333333333299</v>
      </c>
      <c r="DQ13" s="49">
        <v>59.206666666666699</v>
      </c>
      <c r="DR13" s="69">
        <v>0.17872092087257499</v>
      </c>
      <c r="DS13" s="69">
        <v>2.4714196109152402</v>
      </c>
      <c r="DT13" s="69">
        <v>0.99183791069055005</v>
      </c>
      <c r="DU13" s="69">
        <v>0.35302052466075401</v>
      </c>
      <c r="DV13" s="69">
        <v>1.12656117556393</v>
      </c>
      <c r="DW13" s="69">
        <v>0.543118895095274</v>
      </c>
      <c r="DX13" s="69">
        <v>0.42053831011054699</v>
      </c>
      <c r="DY13" s="69">
        <v>0.189321324195383</v>
      </c>
      <c r="DZ13" s="69">
        <v>0.487240075614367</v>
      </c>
      <c r="EA13" s="69">
        <v>0.104226344902089</v>
      </c>
      <c r="EB13" s="69">
        <v>0.215717453251909</v>
      </c>
      <c r="EC13" s="69">
        <v>0.411178119373243</v>
      </c>
      <c r="ED13" s="69">
        <v>0.19502304147465399</v>
      </c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7">
        <v>238.45225362022592</v>
      </c>
      <c r="FL13" s="47">
        <v>0.23901164021164023</v>
      </c>
      <c r="FN13" s="70">
        <v>1.94</v>
      </c>
      <c r="FO13" s="70">
        <v>0.39</v>
      </c>
      <c r="FP13" s="70">
        <v>2.1000000000000001E-2</v>
      </c>
      <c r="FQ13" s="70">
        <v>0.01</v>
      </c>
      <c r="FR13" s="70">
        <v>2.09</v>
      </c>
      <c r="FS13" s="70">
        <v>96</v>
      </c>
      <c r="FT13" s="70">
        <v>0.71</v>
      </c>
      <c r="FU13" s="70">
        <v>1.74</v>
      </c>
      <c r="FV13" s="70">
        <v>0.92</v>
      </c>
      <c r="FW13" s="70">
        <v>10.58</v>
      </c>
      <c r="FX13" s="70">
        <v>3.14</v>
      </c>
      <c r="FY13" s="70">
        <v>3.37</v>
      </c>
      <c r="FZ13" s="70">
        <v>1.24</v>
      </c>
    </row>
    <row r="14" spans="1:182" s="70" customFormat="1" x14ac:dyDescent="0.3">
      <c r="A14" s="43">
        <v>43300</v>
      </c>
      <c r="B14" s="44">
        <v>7</v>
      </c>
      <c r="C14" s="45" t="s">
        <v>187</v>
      </c>
      <c r="D14" s="46" t="s">
        <v>188</v>
      </c>
      <c r="E14" s="47">
        <v>6.45</v>
      </c>
      <c r="F14" s="42">
        <v>400</v>
      </c>
      <c r="G14" s="42">
        <v>228</v>
      </c>
      <c r="H14" s="48">
        <v>40</v>
      </c>
      <c r="I14" s="49">
        <v>22.1</v>
      </c>
      <c r="J14" s="50">
        <v>81.5</v>
      </c>
      <c r="K14" s="49">
        <v>7.1</v>
      </c>
      <c r="L14" s="49">
        <v>8.6999999999999993</v>
      </c>
      <c r="M14" s="48">
        <v>112</v>
      </c>
      <c r="N14" s="51">
        <v>58.881572481572476</v>
      </c>
      <c r="O14" s="51">
        <v>46.675511875511887</v>
      </c>
      <c r="P14" s="51">
        <v>12.206060606060591</v>
      </c>
      <c r="Q14" s="52">
        <f t="shared" si="0"/>
        <v>863.93416813172814</v>
      </c>
      <c r="R14" s="52">
        <f t="shared" si="1"/>
        <v>2159.8354203293202</v>
      </c>
      <c r="S14" s="51">
        <f t="shared" si="2"/>
        <v>3.4557366725269127</v>
      </c>
      <c r="T14" s="52">
        <f t="shared" si="3"/>
        <v>7.1606783282147148</v>
      </c>
      <c r="U14" s="53">
        <v>17.567999999999998</v>
      </c>
      <c r="V14" s="53">
        <v>0.71051612903225791</v>
      </c>
      <c r="W14" s="55">
        <v>7.5203131626881262E-2</v>
      </c>
      <c r="X14" s="53">
        <v>14.672403125818425</v>
      </c>
      <c r="Y14" s="50"/>
      <c r="Z14" s="71"/>
      <c r="AA14" s="48"/>
      <c r="AB14" s="55">
        <v>9.5905000000000005</v>
      </c>
      <c r="AC14" s="53">
        <v>247.9</v>
      </c>
      <c r="AD14" s="56">
        <v>21.1</v>
      </c>
      <c r="AE14" s="56">
        <v>1913</v>
      </c>
      <c r="AF14" s="55">
        <v>4.8566292000000004</v>
      </c>
      <c r="AG14" s="55">
        <v>11.381584800000001</v>
      </c>
      <c r="AH14" s="55">
        <v>16.238213999999999</v>
      </c>
      <c r="AI14" s="57">
        <f t="shared" si="19"/>
        <v>29.908641430640099</v>
      </c>
      <c r="AJ14" s="57">
        <f t="shared" si="20"/>
        <v>70.091358569359912</v>
      </c>
      <c r="AK14" s="57">
        <f t="shared" si="21"/>
        <v>27.577751944518628</v>
      </c>
      <c r="AL14" s="57">
        <f t="shared" si="22"/>
        <v>34.789578833776666</v>
      </c>
      <c r="AM14" s="50">
        <v>13</v>
      </c>
      <c r="AN14" s="56">
        <v>18.100000000000001</v>
      </c>
      <c r="AO14" s="56">
        <v>1.3679256745835289</v>
      </c>
      <c r="AP14" s="56">
        <v>259.97427445459965</v>
      </c>
      <c r="AQ14" s="56">
        <v>251.57426120899731</v>
      </c>
      <c r="AR14" s="56">
        <v>8.4000132456023113</v>
      </c>
      <c r="AS14" s="56">
        <v>3.2283634186346029</v>
      </c>
      <c r="AT14" s="56"/>
      <c r="AU14" s="56"/>
      <c r="AV14" s="56"/>
      <c r="AW14" s="56"/>
      <c r="AX14" s="56"/>
      <c r="AY14" s="54">
        <f t="shared" si="23"/>
        <v>3379.6655679097953</v>
      </c>
      <c r="AZ14" s="54">
        <f t="shared" si="23"/>
        <v>3270.4653957169648</v>
      </c>
      <c r="BA14" s="54">
        <f t="shared" si="23"/>
        <v>109.20017219283005</v>
      </c>
      <c r="BB14" s="54">
        <f t="shared" si="6"/>
        <v>5.0559487618820418</v>
      </c>
      <c r="BC14" s="53"/>
      <c r="BD14" s="53"/>
      <c r="BE14" s="56"/>
      <c r="BF14" s="50"/>
      <c r="BG14" s="59"/>
      <c r="BH14" s="47"/>
      <c r="BI14" s="60">
        <v>338</v>
      </c>
      <c r="BJ14" s="61">
        <v>2.41</v>
      </c>
      <c r="BK14" s="62">
        <v>3.5520999999999997E-2</v>
      </c>
      <c r="BL14" s="62">
        <v>1E-4</v>
      </c>
      <c r="BM14" s="62">
        <v>2.4981</v>
      </c>
      <c r="BN14" s="62">
        <v>1.4101999999999999</v>
      </c>
      <c r="BO14" s="62">
        <v>0.29599999999999999</v>
      </c>
      <c r="BP14" s="62">
        <v>0.109</v>
      </c>
      <c r="BQ14" s="63">
        <v>41.7</v>
      </c>
      <c r="BR14" s="63">
        <v>21.72</v>
      </c>
      <c r="BS14" s="63">
        <v>48.05</v>
      </c>
      <c r="BT14" s="63">
        <v>18.100000000000001</v>
      </c>
      <c r="BU14" s="63">
        <v>28.333333333333222</v>
      </c>
      <c r="BV14" s="64">
        <v>116.23920000000001</v>
      </c>
      <c r="BW14" s="64">
        <v>104.03999999999999</v>
      </c>
      <c r="BX14" s="65">
        <v>19.91</v>
      </c>
      <c r="BY14" s="65">
        <v>19.980000000000004</v>
      </c>
      <c r="BZ14" s="65">
        <v>29.949999999999996</v>
      </c>
      <c r="CA14" s="66">
        <v>3.5621E-2</v>
      </c>
      <c r="CB14" s="66">
        <v>1.374579</v>
      </c>
      <c r="CC14" s="62">
        <v>2.5999999999999999E-2</v>
      </c>
      <c r="CD14" s="66">
        <v>8.3000000000000004E-2</v>
      </c>
      <c r="CE14" s="66">
        <v>0.187</v>
      </c>
      <c r="CF14" s="67">
        <v>8.159999999999993</v>
      </c>
      <c r="CG14" s="67">
        <v>1.0879000000000001</v>
      </c>
      <c r="CH14" s="68">
        <v>112.71272727272718</v>
      </c>
      <c r="CI14" s="68">
        <v>12.880270588235295</v>
      </c>
      <c r="CJ14" s="68">
        <v>8.7533045316665063</v>
      </c>
      <c r="CK14" s="50">
        <f t="shared" si="10"/>
        <v>76.135783726209354</v>
      </c>
      <c r="CL14" s="50">
        <f t="shared" si="11"/>
        <v>86.244908649077928</v>
      </c>
      <c r="CM14" s="50">
        <f t="shared" si="12"/>
        <v>81.190346187643641</v>
      </c>
      <c r="CN14" s="49">
        <v>30.421059758881441</v>
      </c>
      <c r="CO14" s="50">
        <f t="shared" si="13"/>
        <v>6084.2119517762885</v>
      </c>
      <c r="CP14" s="49">
        <f t="shared" si="14"/>
        <v>3.7280710488825326</v>
      </c>
      <c r="CQ14" s="49">
        <f t="shared" si="15"/>
        <v>3.4199991987335507</v>
      </c>
      <c r="CR14" s="49">
        <v>0.98902225521000009</v>
      </c>
      <c r="CS14" s="49">
        <v>10.685053408176836</v>
      </c>
      <c r="CT14" s="49">
        <v>0</v>
      </c>
      <c r="CU14" s="49">
        <v>6.8514012420480013</v>
      </c>
      <c r="CV14" s="49">
        <v>10.080175917088201</v>
      </c>
      <c r="CW14" s="49">
        <v>0.44875227640319987</v>
      </c>
      <c r="CX14" s="49">
        <v>0</v>
      </c>
      <c r="CY14" s="49">
        <v>0.71392407609599984</v>
      </c>
      <c r="CZ14" s="49">
        <v>0.65273058385920002</v>
      </c>
      <c r="DA14" s="49">
        <f t="shared" si="16"/>
        <v>3.2511104578506824</v>
      </c>
      <c r="DB14" s="49">
        <f t="shared" si="17"/>
        <v>35.123869756237966</v>
      </c>
      <c r="DC14" s="49">
        <f t="shared" si="18"/>
        <v>0</v>
      </c>
      <c r="DD14" s="49">
        <f t="shared" si="18"/>
        <v>22.521901920421204</v>
      </c>
      <c r="DE14" s="49">
        <f t="shared" si="18"/>
        <v>33.135518607780554</v>
      </c>
      <c r="DF14" s="49">
        <f t="shared" si="18"/>
        <v>1.4751368951641681</v>
      </c>
      <c r="DG14" s="49">
        <f t="shared" si="18"/>
        <v>0</v>
      </c>
      <c r="DH14" s="49">
        <f t="shared" si="18"/>
        <v>2.346808696852086</v>
      </c>
      <c r="DI14" s="49">
        <f t="shared" si="18"/>
        <v>2.1456536656933358</v>
      </c>
      <c r="DJ14" s="49">
        <v>380.19111111111101</v>
      </c>
      <c r="DK14" s="49">
        <v>128.19333333333299</v>
      </c>
      <c r="DL14" s="49">
        <v>128.19333333333299</v>
      </c>
      <c r="DM14" s="49">
        <v>0</v>
      </c>
      <c r="DN14" s="49">
        <v>14570</v>
      </c>
      <c r="DO14" s="47">
        <v>37.851111111111102</v>
      </c>
      <c r="DP14" s="49">
        <v>37.200000000000003</v>
      </c>
      <c r="DQ14" s="49">
        <v>75.051111111111098</v>
      </c>
      <c r="DR14" s="69">
        <v>0.19740364495049301</v>
      </c>
      <c r="DS14" s="69">
        <v>3.0248820670117502</v>
      </c>
      <c r="DT14" s="69">
        <v>1.4981838940724701</v>
      </c>
      <c r="DU14" s="69">
        <v>0.18069303501112599</v>
      </c>
      <c r="DV14" s="69">
        <v>1.3460051379281599</v>
      </c>
      <c r="DW14" s="69">
        <v>0.69394387329195195</v>
      </c>
      <c r="DX14" s="69">
        <v>0.69494503241466199</v>
      </c>
      <c r="DY14" s="69">
        <v>8.1847016091116206E-2</v>
      </c>
      <c r="DZ14" s="69">
        <v>0.67602535083748305</v>
      </c>
      <c r="EA14" s="69">
        <v>0.155589264398135</v>
      </c>
      <c r="EB14" s="69">
        <v>0.46829967722843002</v>
      </c>
      <c r="EC14" s="69">
        <v>0.36304770465834801</v>
      </c>
      <c r="ED14" s="69">
        <v>0.28060556942987103</v>
      </c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7">
        <v>269.92699373495827</v>
      </c>
      <c r="FL14" s="47">
        <v>0.72362450851900395</v>
      </c>
      <c r="FN14" s="70">
        <v>1.88</v>
      </c>
      <c r="FO14" s="70">
        <v>0.42</v>
      </c>
      <c r="FP14" s="70">
        <v>0.02</v>
      </c>
      <c r="FQ14" s="70">
        <v>0.01</v>
      </c>
      <c r="FR14" s="70">
        <v>2.1</v>
      </c>
      <c r="FS14" s="70">
        <v>70</v>
      </c>
      <c r="FT14" s="70">
        <v>0.77</v>
      </c>
      <c r="FU14" s="70">
        <v>1.79</v>
      </c>
      <c r="FV14" s="70">
        <v>0.92</v>
      </c>
      <c r="FW14" s="70">
        <v>9.68</v>
      </c>
      <c r="FX14" s="70">
        <v>2.75</v>
      </c>
      <c r="FY14" s="70">
        <v>3.52</v>
      </c>
      <c r="FZ14" s="70">
        <v>1.25</v>
      </c>
    </row>
    <row r="15" spans="1:182" s="70" customFormat="1" x14ac:dyDescent="0.3">
      <c r="A15" s="43">
        <v>43328</v>
      </c>
      <c r="B15" s="44">
        <v>8</v>
      </c>
      <c r="C15" s="45" t="s">
        <v>187</v>
      </c>
      <c r="D15" s="46" t="s">
        <v>188</v>
      </c>
      <c r="E15" s="47">
        <v>7.3</v>
      </c>
      <c r="F15" s="42">
        <v>400</v>
      </c>
      <c r="G15" s="42">
        <v>228</v>
      </c>
      <c r="H15" s="48">
        <v>35</v>
      </c>
      <c r="I15" s="49">
        <v>23.5</v>
      </c>
      <c r="J15" s="50">
        <v>100.8</v>
      </c>
      <c r="K15" s="49">
        <v>8.6</v>
      </c>
      <c r="L15" s="49">
        <v>9.1999999999999993</v>
      </c>
      <c r="M15" s="48">
        <v>95</v>
      </c>
      <c r="N15" s="51">
        <v>58.647027027027029</v>
      </c>
      <c r="O15" s="51">
        <v>16.640720720720719</v>
      </c>
      <c r="P15" s="51">
        <v>42.006306306306307</v>
      </c>
      <c r="Q15" s="52">
        <f t="shared" si="0"/>
        <v>759.07632354502573</v>
      </c>
      <c r="R15" s="52">
        <f t="shared" si="1"/>
        <v>1897.6908088625642</v>
      </c>
      <c r="S15" s="51">
        <f t="shared" si="2"/>
        <v>3.036305294180103</v>
      </c>
      <c r="T15" s="52">
        <f t="shared" si="3"/>
        <v>9.2884503718996836</v>
      </c>
      <c r="U15" s="53">
        <v>22.697499999999998</v>
      </c>
      <c r="V15" s="53">
        <v>0.68004175365344544</v>
      </c>
      <c r="W15" s="55">
        <v>4.956575609411884E-2</v>
      </c>
      <c r="X15" s="53">
        <v>12.943133898248776</v>
      </c>
      <c r="Y15" s="50"/>
      <c r="Z15" s="71"/>
      <c r="AA15" s="48"/>
      <c r="AB15" s="55">
        <v>7.4279999999999999</v>
      </c>
      <c r="AC15" s="53">
        <v>169.5</v>
      </c>
      <c r="AD15" s="56">
        <v>10.744</v>
      </c>
      <c r="AE15" s="56">
        <v>971.3</v>
      </c>
      <c r="AF15" s="55">
        <v>1.915354368</v>
      </c>
      <c r="AG15" s="55">
        <v>3.9512484000000003</v>
      </c>
      <c r="AH15" s="55">
        <v>5.8666027679999999</v>
      </c>
      <c r="AI15" s="57">
        <f t="shared" si="19"/>
        <v>32.648441419069677</v>
      </c>
      <c r="AJ15" s="57">
        <f t="shared" si="20"/>
        <v>67.35155858093033</v>
      </c>
      <c r="AK15" s="57">
        <f t="shared" si="21"/>
        <v>10.003239832253426</v>
      </c>
      <c r="AL15" s="57">
        <f t="shared" si="22"/>
        <v>35.254499287972635</v>
      </c>
      <c r="AM15" s="50">
        <v>11</v>
      </c>
      <c r="AN15" s="56">
        <v>21.33</v>
      </c>
      <c r="AO15" s="56">
        <v>2.1081214086100748</v>
      </c>
      <c r="AP15" s="56">
        <v>472.14541127935541</v>
      </c>
      <c r="AQ15" s="56">
        <v>460.74787656237265</v>
      </c>
      <c r="AR15" s="56">
        <v>11.397534716982701</v>
      </c>
      <c r="AS15" s="56">
        <v>2.4017982525695514</v>
      </c>
      <c r="AT15" s="56"/>
      <c r="AU15" s="56"/>
      <c r="AV15" s="56"/>
      <c r="AW15" s="56"/>
      <c r="AX15" s="56"/>
      <c r="AY15" s="54">
        <f t="shared" si="23"/>
        <v>5193.5995240729098</v>
      </c>
      <c r="AZ15" s="54">
        <f t="shared" si="23"/>
        <v>5068.2266421860995</v>
      </c>
      <c r="BA15" s="54">
        <f t="shared" si="23"/>
        <v>125.37288188680971</v>
      </c>
      <c r="BB15" s="54">
        <f t="shared" si="6"/>
        <v>6.6066021556986705</v>
      </c>
      <c r="BC15" s="53"/>
      <c r="BD15" s="53"/>
      <c r="BE15" s="56"/>
      <c r="BF15" s="50"/>
      <c r="BG15" s="59"/>
      <c r="BH15" s="47"/>
      <c r="BI15" s="60">
        <v>329</v>
      </c>
      <c r="BJ15" s="61">
        <v>2.46</v>
      </c>
      <c r="BK15" s="62">
        <v>1E-4</v>
      </c>
      <c r="BL15" s="62">
        <v>1E-4</v>
      </c>
      <c r="BM15" s="62">
        <v>3.4435500000000001</v>
      </c>
      <c r="BN15" s="62">
        <v>1.8430500000000001</v>
      </c>
      <c r="BO15" s="62">
        <v>0.29149999999999998</v>
      </c>
      <c r="BP15" s="62">
        <v>5.9499999999999997E-2</v>
      </c>
      <c r="BQ15" s="63">
        <v>43.29</v>
      </c>
      <c r="BR15" s="63">
        <v>20.945</v>
      </c>
      <c r="BS15" s="63">
        <v>52.83</v>
      </c>
      <c r="BT15" s="63">
        <v>21.33</v>
      </c>
      <c r="BU15" s="63">
        <v>25.750000000000004</v>
      </c>
      <c r="BV15" s="64">
        <v>176.56506000000002</v>
      </c>
      <c r="BW15" s="64">
        <v>161.52210000000002</v>
      </c>
      <c r="BX15" s="65">
        <v>21.137499999999999</v>
      </c>
      <c r="BY15" s="65">
        <v>22.344999999999999</v>
      </c>
      <c r="BZ15" s="65">
        <v>31.5</v>
      </c>
      <c r="CA15" s="66">
        <v>2.0000000000000001E-4</v>
      </c>
      <c r="CB15" s="66">
        <v>1.8428500000000001</v>
      </c>
      <c r="CC15" s="62">
        <v>1.2999999999999999E-2</v>
      </c>
      <c r="CD15" s="66">
        <v>4.65E-2</v>
      </c>
      <c r="CE15" s="66">
        <v>0.23199999999999998</v>
      </c>
      <c r="CF15" s="67">
        <v>9.3475000000000001</v>
      </c>
      <c r="CG15" s="67">
        <v>1.6005</v>
      </c>
      <c r="CH15" s="68">
        <v>104.07151939655174</v>
      </c>
      <c r="CI15" s="68">
        <v>15.273737068965518</v>
      </c>
      <c r="CJ15" s="68">
        <v>6.8157029053420812</v>
      </c>
      <c r="CK15" s="50">
        <f t="shared" si="10"/>
        <v>80.451017951640509</v>
      </c>
      <c r="CL15" s="50">
        <f t="shared" si="11"/>
        <v>86.023895724793405</v>
      </c>
      <c r="CM15" s="50">
        <f t="shared" si="12"/>
        <v>83.237456838216957</v>
      </c>
      <c r="CN15" s="49">
        <v>47.93885253630382</v>
      </c>
      <c r="CO15" s="50">
        <f t="shared" si="13"/>
        <v>9587.7705072607641</v>
      </c>
      <c r="CP15" s="49">
        <f t="shared" si="14"/>
        <v>5.1285212662534176</v>
      </c>
      <c r="CQ15" s="49">
        <f t="shared" si="15"/>
        <v>3.3693359655965951</v>
      </c>
      <c r="CR15" s="49">
        <v>2.7350807047872001</v>
      </c>
      <c r="CS15" s="49">
        <v>3.4634173397271759</v>
      </c>
      <c r="CT15" s="49">
        <v>0</v>
      </c>
      <c r="CU15" s="49">
        <v>7.141401291528001</v>
      </c>
      <c r="CV15" s="49">
        <v>33.838488422943044</v>
      </c>
      <c r="CW15" s="49">
        <v>0.21388071862079996</v>
      </c>
      <c r="CX15" s="49">
        <v>0</v>
      </c>
      <c r="CY15" s="49">
        <v>0</v>
      </c>
      <c r="CZ15" s="49">
        <v>0.54658405869760007</v>
      </c>
      <c r="DA15" s="49">
        <f t="shared" si="16"/>
        <v>5.7053528820197332</v>
      </c>
      <c r="DB15" s="49">
        <f t="shared" si="17"/>
        <v>7.2246563204748169</v>
      </c>
      <c r="DC15" s="49">
        <f t="shared" si="18"/>
        <v>0</v>
      </c>
      <c r="DD15" s="49">
        <f t="shared" si="18"/>
        <v>14.896896595761984</v>
      </c>
      <c r="DE15" s="49">
        <f t="shared" si="18"/>
        <v>70.586771757453633</v>
      </c>
      <c r="DF15" s="49">
        <f t="shared" si="18"/>
        <v>0.44615318745651938</v>
      </c>
      <c r="DG15" s="49">
        <f t="shared" si="18"/>
        <v>0</v>
      </c>
      <c r="DH15" s="49">
        <f t="shared" si="18"/>
        <v>0</v>
      </c>
      <c r="DI15" s="49">
        <f t="shared" si="18"/>
        <v>1.1401692568333277</v>
      </c>
      <c r="DJ15" s="49">
        <v>309.68666666666701</v>
      </c>
      <c r="DK15" s="49">
        <v>54.66</v>
      </c>
      <c r="DL15" s="49">
        <v>54.66</v>
      </c>
      <c r="DM15" s="49">
        <v>0</v>
      </c>
      <c r="DN15" s="49">
        <v>15900</v>
      </c>
      <c r="DO15" s="47">
        <v>43.656666666666702</v>
      </c>
      <c r="DP15" s="49">
        <v>48.773333333333298</v>
      </c>
      <c r="DQ15" s="49">
        <v>92.43</v>
      </c>
      <c r="DR15" s="69">
        <v>0.29846296256431198</v>
      </c>
      <c r="DS15" s="69">
        <v>3.1625485450114801</v>
      </c>
      <c r="DT15" s="69">
        <v>1.5832219320998899</v>
      </c>
      <c r="DU15" s="69">
        <v>1.7558299142413799E-2</v>
      </c>
      <c r="DV15" s="69">
        <v>1.56176831376918</v>
      </c>
      <c r="DW15" s="69">
        <v>0.69641701505697995</v>
      </c>
      <c r="DX15" s="69">
        <v>0.75374658606942002</v>
      </c>
      <c r="DY15" s="69">
        <v>5.0150134437243503E-3</v>
      </c>
      <c r="DZ15" s="69">
        <v>0.68489854040583797</v>
      </c>
      <c r="EA15" s="69">
        <v>0.156856773866906</v>
      </c>
      <c r="EB15" s="69">
        <v>0.580122486738053</v>
      </c>
      <c r="EC15" s="69">
        <v>1.0050402905686899</v>
      </c>
      <c r="ED15" s="69">
        <v>0.244121614105345</v>
      </c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7">
        <v>287.74163345585157</v>
      </c>
      <c r="FL15" s="47">
        <v>7.442977190876352E-3</v>
      </c>
      <c r="FN15" s="70">
        <v>1.83</v>
      </c>
      <c r="FO15" s="70">
        <v>0.41</v>
      </c>
      <c r="FP15" s="70">
        <v>2.1000000000000001E-2</v>
      </c>
      <c r="FQ15" s="70">
        <v>8.9999999999999993E-3</v>
      </c>
      <c r="FR15" s="70">
        <v>2.5099999999999998</v>
      </c>
      <c r="FS15" s="70">
        <v>72</v>
      </c>
      <c r="FT15" s="70">
        <v>0.74</v>
      </c>
      <c r="FU15" s="70">
        <v>1.68</v>
      </c>
      <c r="FV15" s="70">
        <v>0.9</v>
      </c>
      <c r="FW15" s="70">
        <v>8.16</v>
      </c>
      <c r="FX15" s="70">
        <v>2.52</v>
      </c>
      <c r="FY15" s="70">
        <v>3.23</v>
      </c>
      <c r="FZ15" s="70">
        <v>1.17</v>
      </c>
    </row>
    <row r="16" spans="1:182" s="238" customFormat="1" x14ac:dyDescent="0.3">
      <c r="A16" s="211">
        <v>43356</v>
      </c>
      <c r="B16" s="212">
        <v>9</v>
      </c>
      <c r="C16" s="213" t="s">
        <v>187</v>
      </c>
      <c r="D16" s="214" t="s">
        <v>188</v>
      </c>
      <c r="E16" s="215">
        <v>7.3</v>
      </c>
      <c r="F16" s="210">
        <v>400</v>
      </c>
      <c r="G16" s="210">
        <v>228</v>
      </c>
      <c r="H16" s="216">
        <v>40</v>
      </c>
      <c r="I16" s="217">
        <v>21</v>
      </c>
      <c r="J16" s="218">
        <v>136.19999999999999</v>
      </c>
      <c r="K16" s="217">
        <v>12.1</v>
      </c>
      <c r="L16" s="217">
        <v>9.6</v>
      </c>
      <c r="M16" s="216">
        <v>111</v>
      </c>
      <c r="N16" s="219">
        <v>21.474201474201475</v>
      </c>
      <c r="O16" s="219">
        <v>12.97166257166257</v>
      </c>
      <c r="P16" s="219">
        <v>8.5025389025389035</v>
      </c>
      <c r="Q16" s="220">
        <f t="shared" si="0"/>
        <v>368.1324220929443</v>
      </c>
      <c r="R16" s="220">
        <f t="shared" si="1"/>
        <v>920.33105523236065</v>
      </c>
      <c r="S16" s="219">
        <f t="shared" si="2"/>
        <v>1.4725296883717771</v>
      </c>
      <c r="T16" s="220">
        <f t="shared" si="3"/>
        <v>26.656357894736839</v>
      </c>
      <c r="U16" s="221">
        <v>23.850999999999999</v>
      </c>
      <c r="V16" s="221">
        <v>0.90446511627907022</v>
      </c>
      <c r="W16" s="223">
        <v>7.729681841757749E-2</v>
      </c>
      <c r="X16" s="221">
        <v>17.143008671833904</v>
      </c>
      <c r="Y16" s="218"/>
      <c r="Z16" s="224"/>
      <c r="AA16" s="216"/>
      <c r="AB16" s="223">
        <v>10.093</v>
      </c>
      <c r="AC16" s="221">
        <v>195.1</v>
      </c>
      <c r="AD16" s="225">
        <v>29.9</v>
      </c>
      <c r="AE16" s="225">
        <v>824</v>
      </c>
      <c r="AF16" s="223">
        <v>7.2427367999999985</v>
      </c>
      <c r="AG16" s="223">
        <v>3.8582975999999998</v>
      </c>
      <c r="AH16" s="223">
        <v>11.101034399999998</v>
      </c>
      <c r="AI16" s="226">
        <f t="shared" si="19"/>
        <v>65.243801064160294</v>
      </c>
      <c r="AJ16" s="226">
        <f t="shared" si="20"/>
        <v>34.756198935839713</v>
      </c>
      <c r="AK16" s="226">
        <f t="shared" si="21"/>
        <v>51.694748292906169</v>
      </c>
      <c r="AL16" s="226">
        <f t="shared" si="22"/>
        <v>85.579117855338922</v>
      </c>
      <c r="AM16" s="218">
        <v>9</v>
      </c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22"/>
      <c r="AZ16" s="222"/>
      <c r="BA16" s="222"/>
      <c r="BB16" s="222"/>
      <c r="BC16" s="221"/>
      <c r="BD16" s="221"/>
      <c r="BE16" s="225"/>
      <c r="BF16" s="218"/>
      <c r="BG16" s="227"/>
      <c r="BH16" s="227"/>
      <c r="BI16" s="228">
        <v>323</v>
      </c>
      <c r="BJ16" s="229">
        <v>2.3199999999999998</v>
      </c>
      <c r="BK16" s="230">
        <v>8.4489999999999999E-3</v>
      </c>
      <c r="BL16" s="230">
        <v>1E-4</v>
      </c>
      <c r="BM16" s="230">
        <v>4.3483000000000001</v>
      </c>
      <c r="BN16" s="230">
        <v>2.4948000000000001</v>
      </c>
      <c r="BO16" s="230">
        <v>0.14940000000000001</v>
      </c>
      <c r="BP16" s="230">
        <v>0.05</v>
      </c>
      <c r="BQ16" s="231">
        <v>41.39</v>
      </c>
      <c r="BR16" s="231">
        <v>19.37</v>
      </c>
      <c r="BS16" s="231">
        <v>54.64</v>
      </c>
      <c r="BT16" s="231">
        <v>23.8</v>
      </c>
      <c r="BU16" s="231">
        <v>22.79999999999999</v>
      </c>
      <c r="BV16" s="232">
        <v>122.09399999999999</v>
      </c>
      <c r="BW16" s="232">
        <v>114.44399999999999</v>
      </c>
      <c r="BX16" s="233">
        <v>21.585000000000001</v>
      </c>
      <c r="BY16" s="233">
        <v>22.02</v>
      </c>
      <c r="BZ16" s="233">
        <v>30.84</v>
      </c>
      <c r="CA16" s="234">
        <v>8.5489999999999993E-3</v>
      </c>
      <c r="CB16" s="234">
        <v>2.4862510000000002</v>
      </c>
      <c r="CC16" s="230">
        <v>1.35E-2</v>
      </c>
      <c r="CD16" s="234">
        <v>3.6500000000000005E-2</v>
      </c>
      <c r="CE16" s="234">
        <v>9.9400000000000002E-2</v>
      </c>
      <c r="CF16" s="235">
        <v>11.035</v>
      </c>
      <c r="CG16" s="235">
        <v>1.8534999999999999</v>
      </c>
      <c r="CH16" s="236">
        <v>286.75457746478878</v>
      </c>
      <c r="CI16" s="236">
        <v>41.284195171026148</v>
      </c>
      <c r="CJ16" s="236">
        <v>6.9478527110871333</v>
      </c>
      <c r="CK16" s="218">
        <f t="shared" si="10"/>
        <v>77.070807687708921</v>
      </c>
      <c r="CL16" s="218">
        <f t="shared" si="11"/>
        <v>76.380738371807183</v>
      </c>
      <c r="CM16" s="218">
        <f t="shared" si="12"/>
        <v>76.725773029758045</v>
      </c>
      <c r="CN16" s="217">
        <v>35.725725153900441</v>
      </c>
      <c r="CO16" s="218">
        <f t="shared" si="13"/>
        <v>7145.1450307800878</v>
      </c>
      <c r="CP16" s="217">
        <f t="shared" si="14"/>
        <v>3.2374920846307602</v>
      </c>
      <c r="CQ16" s="217">
        <f t="shared" si="15"/>
        <v>3.2034059352747746</v>
      </c>
      <c r="CR16" s="217">
        <v>3.3735977352000002</v>
      </c>
      <c r="CS16" s="217">
        <v>3.2177526281451523</v>
      </c>
      <c r="CT16" s="217">
        <v>0</v>
      </c>
      <c r="CU16" s="217">
        <v>3.6577612382345857</v>
      </c>
      <c r="CV16" s="217">
        <v>24.9008528721799</v>
      </c>
      <c r="CW16" s="217">
        <v>0</v>
      </c>
      <c r="CX16" s="217">
        <v>0</v>
      </c>
      <c r="CY16" s="217">
        <v>0</v>
      </c>
      <c r="CZ16" s="217">
        <v>0.57576068014079995</v>
      </c>
      <c r="DA16" s="217">
        <f t="shared" si="16"/>
        <v>9.4430490092702275</v>
      </c>
      <c r="DB16" s="217">
        <f t="shared" si="17"/>
        <v>9.0068224347682584</v>
      </c>
      <c r="DC16" s="217">
        <f t="shared" si="18"/>
        <v>0</v>
      </c>
      <c r="DD16" s="217">
        <f t="shared" si="18"/>
        <v>10.238452046746604</v>
      </c>
      <c r="DE16" s="217">
        <f t="shared" si="18"/>
        <v>69.700062811632776</v>
      </c>
      <c r="DF16" s="217">
        <f t="shared" si="18"/>
        <v>0</v>
      </c>
      <c r="DG16" s="217">
        <f t="shared" si="18"/>
        <v>0</v>
      </c>
      <c r="DH16" s="217">
        <f t="shared" si="18"/>
        <v>0</v>
      </c>
      <c r="DI16" s="217">
        <f t="shared" si="18"/>
        <v>1.6116136975821187</v>
      </c>
      <c r="DJ16" s="217">
        <v>178.40333333333299</v>
      </c>
      <c r="DK16" s="217">
        <v>221.02</v>
      </c>
      <c r="DL16" s="217">
        <v>221.02</v>
      </c>
      <c r="DM16" s="217">
        <v>0</v>
      </c>
      <c r="DN16" s="217">
        <v>6572</v>
      </c>
      <c r="DO16" s="215">
        <v>22.163333333333298</v>
      </c>
      <c r="DP16" s="217">
        <v>44.64</v>
      </c>
      <c r="DQ16" s="217">
        <v>66.803333333333299</v>
      </c>
      <c r="DR16" s="237">
        <v>0.37445115001588197</v>
      </c>
      <c r="DS16" s="237">
        <v>2.6593927188965099</v>
      </c>
      <c r="DT16" s="237">
        <v>1.22086250079724</v>
      </c>
      <c r="DU16" s="237">
        <v>3.1929965191618399E-2</v>
      </c>
      <c r="DV16" s="237">
        <v>1.40660025290765</v>
      </c>
      <c r="DW16" s="237">
        <v>0.62337462074358496</v>
      </c>
      <c r="DX16" s="237">
        <v>0.649622627570827</v>
      </c>
      <c r="DY16" s="237">
        <v>1.01189197837308E-2</v>
      </c>
      <c r="DZ16" s="237">
        <v>0.60118270638028604</v>
      </c>
      <c r="EA16" s="237">
        <v>0.14750879419023999</v>
      </c>
      <c r="EB16" s="237">
        <v>0.57081311676435098</v>
      </c>
      <c r="EC16" s="237">
        <v>1.0102223590146</v>
      </c>
      <c r="ED16" s="237">
        <v>0.20895115298785</v>
      </c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5">
        <v>297.23681854606633</v>
      </c>
      <c r="FL16" s="215">
        <v>0.3785985714285714</v>
      </c>
      <c r="FN16" s="238">
        <v>1.8</v>
      </c>
      <c r="FO16" s="238">
        <v>0.41</v>
      </c>
      <c r="FP16" s="238">
        <v>2.1000000000000001E-2</v>
      </c>
      <c r="FQ16" s="238">
        <v>8.9999999999999993E-3</v>
      </c>
      <c r="FR16" s="238">
        <v>2.41</v>
      </c>
      <c r="FS16" s="238">
        <v>81</v>
      </c>
      <c r="FT16" s="238">
        <v>0.78</v>
      </c>
      <c r="FU16" s="238">
        <v>1.8</v>
      </c>
      <c r="FV16" s="238">
        <v>0.9</v>
      </c>
      <c r="FW16" s="238">
        <v>8.09</v>
      </c>
      <c r="FX16" s="238">
        <v>2.2799999999999998</v>
      </c>
      <c r="FY16" s="238">
        <v>3.54</v>
      </c>
      <c r="FZ16" s="238">
        <v>1.2</v>
      </c>
    </row>
    <row r="17" spans="1:182" s="96" customFormat="1" x14ac:dyDescent="0.3">
      <c r="A17" s="73">
        <v>42831</v>
      </c>
      <c r="B17" s="74">
        <v>4</v>
      </c>
      <c r="C17" s="75" t="s">
        <v>190</v>
      </c>
      <c r="D17" s="76" t="s">
        <v>191</v>
      </c>
      <c r="E17" s="77">
        <v>8</v>
      </c>
      <c r="F17" s="72">
        <v>200</v>
      </c>
      <c r="G17" s="78">
        <v>64</v>
      </c>
      <c r="H17" s="79">
        <v>80</v>
      </c>
      <c r="I17" s="80">
        <v>12.4</v>
      </c>
      <c r="J17" s="79">
        <v>80</v>
      </c>
      <c r="K17" s="80">
        <v>8.1999999999999993</v>
      </c>
      <c r="L17" s="80">
        <v>7.5</v>
      </c>
      <c r="M17" s="82">
        <v>158</v>
      </c>
      <c r="N17" s="83">
        <v>9.1940694980694975</v>
      </c>
      <c r="O17" s="83">
        <v>6.0714131274131278</v>
      </c>
      <c r="P17" s="83">
        <v>3.1226563706563701</v>
      </c>
      <c r="Q17" s="84">
        <f t="shared" si="0"/>
        <v>121.0043570466739</v>
      </c>
      <c r="R17" s="84">
        <f t="shared" si="1"/>
        <v>302.51089261668471</v>
      </c>
      <c r="S17" s="83">
        <f t="shared" si="2"/>
        <v>0.48401742818669563</v>
      </c>
      <c r="T17" s="84">
        <f t="shared" si="3"/>
        <v>32.236867478784376</v>
      </c>
      <c r="U17" s="85">
        <v>12.349499999999999</v>
      </c>
      <c r="V17" s="87">
        <v>0.67223728813559358</v>
      </c>
      <c r="W17" s="87">
        <v>5.1095272034993811E-2</v>
      </c>
      <c r="X17" s="87">
        <v>13.161131430655544</v>
      </c>
      <c r="Y17" s="82">
        <v>16.41444983853356</v>
      </c>
      <c r="Z17" s="88">
        <v>0.14063225806451612</v>
      </c>
      <c r="AA17" s="89" t="s">
        <v>189</v>
      </c>
      <c r="AB17" s="85">
        <v>3.2235</v>
      </c>
      <c r="AC17" s="85">
        <v>86.45</v>
      </c>
      <c r="AD17" s="85">
        <v>2.85</v>
      </c>
      <c r="AE17" s="85">
        <v>243</v>
      </c>
      <c r="AF17" s="85">
        <v>0.2204874</v>
      </c>
      <c r="AG17" s="85">
        <v>0.50417639999999997</v>
      </c>
      <c r="AH17" s="85">
        <v>0.72466379999999997</v>
      </c>
      <c r="AI17" s="90">
        <v>30.426164519326065</v>
      </c>
      <c r="AJ17" s="90">
        <v>69.573835480673935</v>
      </c>
      <c r="AK17" s="90">
        <v>7.8818612384011182</v>
      </c>
      <c r="AL17" s="90">
        <v>11.935669419826823</v>
      </c>
      <c r="AM17" s="82"/>
      <c r="AN17" s="91" t="e">
        <f>+NA()</f>
        <v>#N/A</v>
      </c>
      <c r="AO17" s="91" t="e">
        <f>+NA()</f>
        <v>#N/A</v>
      </c>
      <c r="AP17" s="91" t="e">
        <f>+NA()</f>
        <v>#N/A</v>
      </c>
      <c r="AQ17" s="91" t="e">
        <f>+NA()</f>
        <v>#N/A</v>
      </c>
      <c r="AR17" s="91" t="e">
        <f>+NA()</f>
        <v>#N/A</v>
      </c>
      <c r="AS17" s="91" t="e">
        <f>+NA()</f>
        <v>#N/A</v>
      </c>
      <c r="AT17" s="91" t="e">
        <f>+NA()</f>
        <v>#N/A</v>
      </c>
      <c r="AU17" s="91" t="e">
        <f>+NA()</f>
        <v>#N/A</v>
      </c>
      <c r="AV17" s="91" t="e">
        <f>+NA()</f>
        <v>#N/A</v>
      </c>
      <c r="AW17" s="91" t="e">
        <f>+NA()</f>
        <v>#N/A</v>
      </c>
      <c r="AX17" s="91" t="e">
        <f>+NA()</f>
        <v>#N/A</v>
      </c>
      <c r="AY17" s="86" t="e">
        <f t="shared" ref="AY17:AZ19" si="24">1.5*$AM17*AP17</f>
        <v>#N/A</v>
      </c>
      <c r="AZ17" s="86" t="e">
        <f t="shared" si="24"/>
        <v>#N/A</v>
      </c>
      <c r="BA17" s="86" t="e">
        <f>+$AM17*AR17</f>
        <v>#N/A</v>
      </c>
      <c r="BB17" s="86" t="e">
        <f>100*BA17/R17</f>
        <v>#N/A</v>
      </c>
      <c r="BC17" s="87" t="e">
        <f>+CO17/AY17</f>
        <v>#N/A</v>
      </c>
      <c r="BD17" s="87" t="e">
        <f>1000*CF17/AY17</f>
        <v>#N/A</v>
      </c>
      <c r="BE17" s="91" t="e">
        <f>+LN(2)/BC17</f>
        <v>#N/A</v>
      </c>
      <c r="BF17" s="82">
        <v>785.80886945483405</v>
      </c>
      <c r="BG17" s="92">
        <v>229.25839858173143</v>
      </c>
      <c r="BH17" s="93">
        <v>3.4276121368556556</v>
      </c>
      <c r="BI17" s="90"/>
      <c r="BJ17" s="94">
        <v>0.65200000000000002</v>
      </c>
      <c r="BK17" s="95">
        <v>6.4089999999999998E-3</v>
      </c>
      <c r="BL17" s="95">
        <v>1E-4</v>
      </c>
      <c r="BM17" s="95">
        <v>1.79</v>
      </c>
      <c r="BN17" s="95">
        <v>1.31</v>
      </c>
      <c r="BO17" s="95">
        <v>0.09</v>
      </c>
      <c r="BP17" s="95">
        <v>7.6999999999999999E-2</v>
      </c>
      <c r="BQ17" s="94">
        <v>16.21</v>
      </c>
      <c r="BR17" s="94">
        <v>5.97</v>
      </c>
      <c r="BS17" s="94">
        <v>20.12</v>
      </c>
      <c r="BT17" s="94">
        <v>5.92</v>
      </c>
      <c r="BU17" s="94">
        <v>6.8071428571428463</v>
      </c>
      <c r="BV17" s="90">
        <v>26.683200000000003</v>
      </c>
      <c r="BW17" s="90">
        <v>19.916228571428572</v>
      </c>
      <c r="BX17" s="94">
        <v>5.9450000000000003</v>
      </c>
      <c r="BY17" s="94">
        <v>10.240000000000002</v>
      </c>
      <c r="BZ17" s="94">
        <v>14.200000000000001</v>
      </c>
      <c r="CA17" s="95">
        <v>6.509E-3</v>
      </c>
      <c r="CB17" s="95">
        <v>1.303491</v>
      </c>
      <c r="CC17" s="95">
        <v>3.9189999999999997E-3</v>
      </c>
      <c r="CD17" s="95">
        <v>7.3080999999999993E-2</v>
      </c>
      <c r="CE17" s="95">
        <v>1.2999999999999998E-2</v>
      </c>
      <c r="CF17" s="95">
        <v>3.9349999999999996</v>
      </c>
      <c r="CG17" s="95">
        <v>0.48</v>
      </c>
      <c r="CH17" s="82">
        <v>781.95512820512829</v>
      </c>
      <c r="CI17" s="82">
        <v>81.75824175824178</v>
      </c>
      <c r="CJ17" s="82">
        <v>9.5642361111111089</v>
      </c>
      <c r="CK17" s="82">
        <f t="shared" si="10"/>
        <v>59.91695466086238</v>
      </c>
      <c r="CL17" s="82">
        <f t="shared" si="11"/>
        <v>69.068905956085189</v>
      </c>
      <c r="CM17" s="82">
        <f t="shared" si="12"/>
        <v>64.492930308473788</v>
      </c>
      <c r="CN17" s="93">
        <v>8.0817985965721082</v>
      </c>
      <c r="CO17" s="82">
        <f t="shared" si="13"/>
        <v>1616.3597193144217</v>
      </c>
      <c r="CP17" s="85">
        <f t="shared" si="14"/>
        <v>2.0538242939192144</v>
      </c>
      <c r="CQ17" s="85">
        <f t="shared" si="15"/>
        <v>2.4643312170481497</v>
      </c>
      <c r="CR17" s="93">
        <v>1.8072348405887999</v>
      </c>
      <c r="CS17" s="93">
        <v>3.6013491830417919</v>
      </c>
      <c r="CT17" s="93">
        <v>2.47007504128E-2</v>
      </c>
      <c r="CU17" s="93">
        <v>0.57893421678919676</v>
      </c>
      <c r="CV17" s="93">
        <v>1.0415363067648</v>
      </c>
      <c r="CW17" s="93">
        <v>0.39352927014911993</v>
      </c>
      <c r="CX17" s="93">
        <v>0</v>
      </c>
      <c r="CY17" s="93">
        <v>0</v>
      </c>
      <c r="CZ17" s="93">
        <v>0.63451402882559993</v>
      </c>
      <c r="DA17" s="85">
        <f t="shared" si="16"/>
        <v>22.361790126214451</v>
      </c>
      <c r="DB17" s="85">
        <f t="shared" si="17"/>
        <v>44.561233987806901</v>
      </c>
      <c r="DC17" s="85">
        <f t="shared" si="18"/>
        <v>0.30563432282607006</v>
      </c>
      <c r="DD17" s="85">
        <f t="shared" si="18"/>
        <v>7.1634328654855555</v>
      </c>
      <c r="DE17" s="85">
        <f t="shared" si="18"/>
        <v>12.887432102138344</v>
      </c>
      <c r="DF17" s="85">
        <f t="shared" si="18"/>
        <v>4.8693278537779348</v>
      </c>
      <c r="DG17" s="85">
        <f t="shared" si="18"/>
        <v>0</v>
      </c>
      <c r="DH17" s="85">
        <f t="shared" si="18"/>
        <v>0</v>
      </c>
      <c r="DI17" s="85">
        <f t="shared" si="18"/>
        <v>7.8511487417507384</v>
      </c>
      <c r="DJ17" s="85">
        <v>269.76666666666699</v>
      </c>
      <c r="DK17" s="85">
        <v>67.063333333333304</v>
      </c>
      <c r="DL17" s="85">
        <v>66.206666666666706</v>
      </c>
      <c r="DM17" s="85">
        <v>0.85666666666666702</v>
      </c>
      <c r="DN17" s="85">
        <v>9348</v>
      </c>
      <c r="DO17" s="93">
        <v>23.42</v>
      </c>
      <c r="DP17" s="85">
        <v>75.226666666666702</v>
      </c>
      <c r="DQ17" s="85">
        <v>98.646666666666704</v>
      </c>
      <c r="DR17" s="81">
        <v>0.36567403929321601</v>
      </c>
      <c r="DS17" s="81">
        <v>2.9523137720366699</v>
      </c>
      <c r="DT17" s="81">
        <v>1.3393445679306799</v>
      </c>
      <c r="DU17" s="81">
        <v>0.51200932811267397</v>
      </c>
      <c r="DV17" s="81">
        <v>1.1009598759933099</v>
      </c>
      <c r="DW17" s="81">
        <v>0.61259276999120305</v>
      </c>
      <c r="DX17" s="81">
        <v>0.72016103244448704</v>
      </c>
      <c r="DY17" s="81">
        <v>0.26659522167258298</v>
      </c>
      <c r="DZ17" s="81">
        <v>0.59452636229625599</v>
      </c>
      <c r="EA17" s="81">
        <v>0.15183900778111201</v>
      </c>
      <c r="EB17" s="81">
        <v>0.71469674772983605</v>
      </c>
      <c r="EC17" s="81">
        <v>0.68175176215825395</v>
      </c>
      <c r="ED17" s="81">
        <v>0.24662515808996699</v>
      </c>
      <c r="EE17" s="85">
        <v>17</v>
      </c>
      <c r="EF17" s="85">
        <v>27.4</v>
      </c>
      <c r="EG17" s="85">
        <v>24.7</v>
      </c>
      <c r="EH17" s="85">
        <v>14</v>
      </c>
      <c r="EI17" s="85">
        <v>0.5</v>
      </c>
      <c r="EJ17" s="85">
        <v>0.7</v>
      </c>
      <c r="EK17" s="85">
        <v>14.2</v>
      </c>
      <c r="EL17" s="85">
        <v>0.1</v>
      </c>
      <c r="EM17" s="85">
        <v>0</v>
      </c>
      <c r="EN17" s="85">
        <v>0.5</v>
      </c>
      <c r="EO17" s="85">
        <v>0</v>
      </c>
      <c r="EP17" s="85">
        <v>0.1</v>
      </c>
      <c r="EQ17" s="85">
        <v>0.2</v>
      </c>
      <c r="ER17" s="85">
        <v>0</v>
      </c>
      <c r="ES17" s="85">
        <v>0</v>
      </c>
      <c r="ET17" s="85">
        <v>0</v>
      </c>
      <c r="EU17" s="85">
        <v>2.099415</v>
      </c>
      <c r="EV17" s="85">
        <v>3.3837629999999996</v>
      </c>
      <c r="EW17" s="85">
        <v>3.0503264999999997</v>
      </c>
      <c r="EX17" s="85">
        <v>1.7289299999999996</v>
      </c>
      <c r="EY17" s="85">
        <v>6.1747499999999997E-2</v>
      </c>
      <c r="EZ17" s="85">
        <v>8.6446499999999982E-2</v>
      </c>
      <c r="FA17" s="85">
        <v>1.7536289999999997</v>
      </c>
      <c r="FB17" s="85">
        <v>1.2349499999999999E-2</v>
      </c>
      <c r="FC17" s="85">
        <v>0</v>
      </c>
      <c r="FD17" s="85">
        <v>6.1747499999999997E-2</v>
      </c>
      <c r="FE17" s="85">
        <v>0</v>
      </c>
      <c r="FF17" s="85">
        <v>1.2349499999999999E-2</v>
      </c>
      <c r="FG17" s="85">
        <v>2.4698999999999999E-2</v>
      </c>
      <c r="FH17" s="85">
        <v>0</v>
      </c>
      <c r="FI17" s="85">
        <v>0</v>
      </c>
      <c r="FJ17" s="85">
        <v>0</v>
      </c>
      <c r="FK17" s="93">
        <v>68.093409376069147</v>
      </c>
      <c r="FL17" s="93">
        <v>0.18717903525046384</v>
      </c>
      <c r="FN17" s="96">
        <v>2.37</v>
      </c>
      <c r="FO17" s="96">
        <v>0.51</v>
      </c>
      <c r="FP17" s="96">
        <v>1.9E-2</v>
      </c>
      <c r="FQ17" s="96">
        <v>1.4999999999999999E-2</v>
      </c>
      <c r="FR17" s="96">
        <v>1.2</v>
      </c>
      <c r="FS17" s="96">
        <v>102</v>
      </c>
      <c r="FT17" s="96">
        <v>0.66</v>
      </c>
      <c r="FU17" s="96">
        <v>1.54</v>
      </c>
      <c r="FV17" s="96">
        <v>0.88</v>
      </c>
      <c r="FW17" s="96">
        <v>7.99</v>
      </c>
      <c r="FX17" s="96">
        <v>2.46</v>
      </c>
      <c r="FY17" s="96">
        <v>3.25</v>
      </c>
      <c r="FZ17" s="96">
        <v>1.25</v>
      </c>
    </row>
    <row r="18" spans="1:182" s="96" customFormat="1" x14ac:dyDescent="0.3">
      <c r="A18" s="73">
        <v>42901</v>
      </c>
      <c r="B18" s="74">
        <v>6</v>
      </c>
      <c r="C18" s="75" t="s">
        <v>190</v>
      </c>
      <c r="D18" s="76" t="s">
        <v>191</v>
      </c>
      <c r="E18" s="77">
        <v>8</v>
      </c>
      <c r="F18" s="72">
        <v>200</v>
      </c>
      <c r="G18" s="78">
        <v>64</v>
      </c>
      <c r="H18" s="79">
        <v>40</v>
      </c>
      <c r="I18" s="80">
        <v>21.1</v>
      </c>
      <c r="J18" s="79">
        <v>86</v>
      </c>
      <c r="K18" s="80">
        <v>7.6</v>
      </c>
      <c r="L18" s="80">
        <v>6.9</v>
      </c>
      <c r="M18" s="82">
        <v>146</v>
      </c>
      <c r="N18" s="83">
        <v>8.6160360360360375</v>
      </c>
      <c r="O18" s="83">
        <v>5.8471271271271279</v>
      </c>
      <c r="P18" s="83">
        <v>2.7689089089089092</v>
      </c>
      <c r="Q18" s="84">
        <f t="shared" si="0"/>
        <v>144.37785555062285</v>
      </c>
      <c r="R18" s="84">
        <f t="shared" si="1"/>
        <v>360.94463887655712</v>
      </c>
      <c r="S18" s="83">
        <f t="shared" si="2"/>
        <v>0.57751142220249141</v>
      </c>
      <c r="T18" s="84">
        <f t="shared" si="3"/>
        <v>24.261736966477759</v>
      </c>
      <c r="U18" s="85">
        <v>8.7100000000000009</v>
      </c>
      <c r="V18" s="87">
        <v>0.73913312693498434</v>
      </c>
      <c r="W18" s="87">
        <v>7.1604098084786863E-2</v>
      </c>
      <c r="X18" s="87">
        <v>16.756876938161749</v>
      </c>
      <c r="Y18" s="82">
        <v>6.0325423471252391</v>
      </c>
      <c r="Z18" s="88">
        <v>1.0488055999999999</v>
      </c>
      <c r="AA18" s="89" t="s">
        <v>186</v>
      </c>
      <c r="AB18" s="85">
        <v>6.2320000000000002</v>
      </c>
      <c r="AC18" s="85">
        <v>112.15</v>
      </c>
      <c r="AD18" s="85">
        <v>11.24</v>
      </c>
      <c r="AE18" s="85">
        <v>676</v>
      </c>
      <c r="AF18" s="85">
        <v>1.6811443199999998</v>
      </c>
      <c r="AG18" s="85">
        <v>1.8195216000000001</v>
      </c>
      <c r="AH18" s="85">
        <v>3.5006659199999999</v>
      </c>
      <c r="AI18" s="90">
        <v>48.023557757833686</v>
      </c>
      <c r="AJ18" s="90">
        <v>51.976442242166321</v>
      </c>
      <c r="AK18" s="90">
        <v>40.629657366318817</v>
      </c>
      <c r="AL18" s="90">
        <v>59.869844521748647</v>
      </c>
      <c r="AM18" s="82"/>
      <c r="AN18" s="91" t="e">
        <f>+NA()</f>
        <v>#N/A</v>
      </c>
      <c r="AO18" s="91" t="e">
        <f>+NA()</f>
        <v>#N/A</v>
      </c>
      <c r="AP18" s="91" t="e">
        <f>+NA()</f>
        <v>#N/A</v>
      </c>
      <c r="AQ18" s="91" t="e">
        <f>+NA()</f>
        <v>#N/A</v>
      </c>
      <c r="AR18" s="91" t="e">
        <f>+NA()</f>
        <v>#N/A</v>
      </c>
      <c r="AS18" s="91" t="e">
        <f>+NA()</f>
        <v>#N/A</v>
      </c>
      <c r="AT18" s="91" t="e">
        <f>+NA()</f>
        <v>#N/A</v>
      </c>
      <c r="AU18" s="91" t="e">
        <f>+NA()</f>
        <v>#N/A</v>
      </c>
      <c r="AV18" s="91" t="e">
        <f>+NA()</f>
        <v>#N/A</v>
      </c>
      <c r="AW18" s="91" t="e">
        <f>+NA()</f>
        <v>#N/A</v>
      </c>
      <c r="AX18" s="91" t="e">
        <f>+NA()</f>
        <v>#N/A</v>
      </c>
      <c r="AY18" s="86" t="e">
        <f t="shared" si="24"/>
        <v>#N/A</v>
      </c>
      <c r="AZ18" s="86" t="e">
        <f t="shared" si="24"/>
        <v>#N/A</v>
      </c>
      <c r="BA18" s="86" t="e">
        <f>+$AM18*AR18</f>
        <v>#N/A</v>
      </c>
      <c r="BB18" s="86" t="e">
        <f>100*BA18/R18</f>
        <v>#N/A</v>
      </c>
      <c r="BC18" s="87" t="e">
        <f>+CO18/AY18</f>
        <v>#N/A</v>
      </c>
      <c r="BD18" s="87" t="e">
        <f>1000*CF18/AY18</f>
        <v>#N/A</v>
      </c>
      <c r="BE18" s="91" t="e">
        <f>+LN(2)/BC18</f>
        <v>#N/A</v>
      </c>
      <c r="BF18" s="82">
        <v>1628.7698543540291</v>
      </c>
      <c r="BG18" s="92">
        <v>1061.081189969623</v>
      </c>
      <c r="BH18" s="93">
        <v>1.535009638989697</v>
      </c>
      <c r="BI18" s="90">
        <v>195.6</v>
      </c>
      <c r="BJ18" s="94">
        <v>0.99099999999999999</v>
      </c>
      <c r="BK18" s="95">
        <v>1E-3</v>
      </c>
      <c r="BL18" s="95">
        <v>0.04</v>
      </c>
      <c r="BM18" s="95">
        <v>1.7413000000000001</v>
      </c>
      <c r="BN18" s="95">
        <v>1.2914000000000001</v>
      </c>
      <c r="BO18" s="95">
        <v>0.18920000000000001</v>
      </c>
      <c r="BP18" s="95">
        <v>0.11330000000000001</v>
      </c>
      <c r="BQ18" s="94">
        <v>30.23</v>
      </c>
      <c r="BR18" s="94">
        <v>10.29</v>
      </c>
      <c r="BS18" s="94">
        <v>41.67</v>
      </c>
      <c r="BT18" s="94">
        <v>10.62</v>
      </c>
      <c r="BU18" s="94">
        <v>16.800000000000036</v>
      </c>
      <c r="BV18" s="90">
        <v>48.144000000000005</v>
      </c>
      <c r="BW18" s="90">
        <v>37.008514285714284</v>
      </c>
      <c r="BX18" s="94">
        <v>10.454999999999998</v>
      </c>
      <c r="BY18" s="94">
        <v>19.940000000000001</v>
      </c>
      <c r="BZ18" s="94">
        <v>31.050000000000004</v>
      </c>
      <c r="CA18" s="95">
        <v>4.1000000000000002E-2</v>
      </c>
      <c r="CB18" s="95">
        <v>1.2504000000000002</v>
      </c>
      <c r="CC18" s="95">
        <v>6.0000000000000001E-3</v>
      </c>
      <c r="CD18" s="95">
        <v>8.0668000000000017E-2</v>
      </c>
      <c r="CE18" s="95">
        <v>7.5899999999999995E-2</v>
      </c>
      <c r="CF18" s="95">
        <v>11.275000000000002</v>
      </c>
      <c r="CG18" s="95">
        <v>0.44989999999999997</v>
      </c>
      <c r="CH18" s="82">
        <v>383.75603864734308</v>
      </c>
      <c r="CI18" s="82">
        <v>13.12525879917184</v>
      </c>
      <c r="CJ18" s="82">
        <v>29.237978810105961</v>
      </c>
      <c r="CK18" s="82">
        <f t="shared" si="10"/>
        <v>65.99556130381248</v>
      </c>
      <c r="CL18" s="82">
        <f t="shared" si="11"/>
        <v>79.788057777308765</v>
      </c>
      <c r="CM18" s="82">
        <f t="shared" si="12"/>
        <v>72.891809540560615</v>
      </c>
      <c r="CN18" s="93">
        <v>12.371691725204681</v>
      </c>
      <c r="CO18" s="82">
        <f t="shared" si="13"/>
        <v>2474.338345040936</v>
      </c>
      <c r="CP18" s="85">
        <f t="shared" si="14"/>
        <v>1.0972675587764682</v>
      </c>
      <c r="CQ18" s="85">
        <f t="shared" si="15"/>
        <v>2.9913867163629155</v>
      </c>
      <c r="CR18" s="93">
        <v>0.32877265138199996</v>
      </c>
      <c r="CS18" s="93">
        <v>10.120782863781761</v>
      </c>
      <c r="CT18" s="93">
        <v>0</v>
      </c>
      <c r="CU18" s="93">
        <v>0.86065250242559987</v>
      </c>
      <c r="CV18" s="93">
        <v>7.4793889139199987E-2</v>
      </c>
      <c r="CW18" s="93">
        <v>0.85701469899451999</v>
      </c>
      <c r="CX18" s="93">
        <v>0</v>
      </c>
      <c r="CY18" s="93">
        <v>0</v>
      </c>
      <c r="CZ18" s="93">
        <v>0.12967511948159999</v>
      </c>
      <c r="DA18" s="85">
        <f t="shared" si="16"/>
        <v>2.6574591307686393</v>
      </c>
      <c r="DB18" s="85">
        <f t="shared" si="17"/>
        <v>81.80597357726613</v>
      </c>
      <c r="DC18" s="85">
        <f t="shared" si="18"/>
        <v>0</v>
      </c>
      <c r="DD18" s="85">
        <f t="shared" si="18"/>
        <v>6.9566274487118367</v>
      </c>
      <c r="DE18" s="85">
        <f t="shared" si="18"/>
        <v>0.60455668311572464</v>
      </c>
      <c r="DF18" s="85">
        <f t="shared" si="18"/>
        <v>6.9272231965539159</v>
      </c>
      <c r="DG18" s="85">
        <f t="shared" si="18"/>
        <v>0</v>
      </c>
      <c r="DH18" s="85">
        <f t="shared" si="18"/>
        <v>0</v>
      </c>
      <c r="DI18" s="85">
        <f t="shared" si="18"/>
        <v>1.0481599635837564</v>
      </c>
      <c r="DJ18" s="85">
        <v>235.566666666667</v>
      </c>
      <c r="DK18" s="85">
        <v>175.16333333333299</v>
      </c>
      <c r="DL18" s="85">
        <v>175.13333333333301</v>
      </c>
      <c r="DM18" s="85">
        <v>0.03</v>
      </c>
      <c r="DN18" s="85">
        <v>5629.6</v>
      </c>
      <c r="DO18" s="93">
        <v>63</v>
      </c>
      <c r="DP18" s="85">
        <v>114.7</v>
      </c>
      <c r="DQ18" s="85">
        <v>177.7</v>
      </c>
      <c r="DR18" s="81">
        <v>0.75435120984859205</v>
      </c>
      <c r="DS18" s="81">
        <v>2.4116296015066201</v>
      </c>
      <c r="DT18" s="81">
        <v>0.95228563096681196</v>
      </c>
      <c r="DU18" s="81">
        <v>0.41143782639611098</v>
      </c>
      <c r="DV18" s="81">
        <v>1.0479061441437001</v>
      </c>
      <c r="DW18" s="81">
        <v>0.58494826287683699</v>
      </c>
      <c r="DX18" s="81">
        <v>0.56356494387382405</v>
      </c>
      <c r="DY18" s="81">
        <v>0.21444943569921299</v>
      </c>
      <c r="DZ18" s="81">
        <v>0.56131498767684196</v>
      </c>
      <c r="EA18" s="81">
        <v>0.14172577572976</v>
      </c>
      <c r="EB18" s="81">
        <v>0.57282291257493201</v>
      </c>
      <c r="EC18" s="81">
        <v>0.42433084320934999</v>
      </c>
      <c r="ED18" s="81">
        <v>0.22795399247954001</v>
      </c>
      <c r="EE18" s="85">
        <v>21.7</v>
      </c>
      <c r="EF18" s="85">
        <v>28.2</v>
      </c>
      <c r="EG18" s="85">
        <v>9.5</v>
      </c>
      <c r="EH18" s="85">
        <v>13.8</v>
      </c>
      <c r="EI18" s="85">
        <v>3</v>
      </c>
      <c r="EJ18" s="85">
        <v>3.2</v>
      </c>
      <c r="EK18" s="85">
        <v>12.9</v>
      </c>
      <c r="EL18" s="85">
        <v>0.2</v>
      </c>
      <c r="EM18" s="85">
        <v>0.5</v>
      </c>
      <c r="EN18" s="85">
        <v>1</v>
      </c>
      <c r="EO18" s="85">
        <v>0.2</v>
      </c>
      <c r="EP18" s="85">
        <v>0</v>
      </c>
      <c r="EQ18" s="85">
        <v>0.5</v>
      </c>
      <c r="ER18" s="85">
        <v>0</v>
      </c>
      <c r="ES18" s="85">
        <v>0.2</v>
      </c>
      <c r="ET18" s="85">
        <v>0.9</v>
      </c>
      <c r="EU18" s="85">
        <v>1.8900700000000001</v>
      </c>
      <c r="EV18" s="85">
        <v>2.4562200000000001</v>
      </c>
      <c r="EW18" s="85">
        <v>0.82745000000000002</v>
      </c>
      <c r="EX18" s="85">
        <v>1.2019800000000003</v>
      </c>
      <c r="EY18" s="85">
        <v>0.26130000000000003</v>
      </c>
      <c r="EZ18" s="85">
        <v>0.27872000000000002</v>
      </c>
      <c r="FA18" s="85">
        <v>1.1235900000000001</v>
      </c>
      <c r="FB18" s="85">
        <v>1.7420000000000001E-2</v>
      </c>
      <c r="FC18" s="85">
        <v>4.3550000000000005E-2</v>
      </c>
      <c r="FD18" s="85">
        <v>8.7100000000000011E-2</v>
      </c>
      <c r="FE18" s="85">
        <v>1.7420000000000001E-2</v>
      </c>
      <c r="FF18" s="85">
        <v>0</v>
      </c>
      <c r="FG18" s="85">
        <v>4.3550000000000005E-2</v>
      </c>
      <c r="FH18" s="85">
        <v>0</v>
      </c>
      <c r="FI18" s="85">
        <v>1.7420000000000001E-2</v>
      </c>
      <c r="FJ18" s="85">
        <v>7.8390000000000015E-2</v>
      </c>
      <c r="FK18" s="93">
        <v>107.12053372963962</v>
      </c>
      <c r="FL18" s="93">
        <v>0.80128609254822858</v>
      </c>
      <c r="FN18" s="96">
        <v>2.33</v>
      </c>
      <c r="FO18" s="96">
        <v>0.48</v>
      </c>
      <c r="FP18" s="96">
        <v>1.9E-2</v>
      </c>
      <c r="FQ18" s="96">
        <v>1.6E-2</v>
      </c>
      <c r="FR18" s="96">
        <v>1.2</v>
      </c>
      <c r="FS18" s="96">
        <v>92</v>
      </c>
      <c r="FT18" s="96">
        <v>0.65</v>
      </c>
      <c r="FU18" s="96">
        <v>1.54</v>
      </c>
      <c r="FV18" s="96">
        <v>0.89</v>
      </c>
      <c r="FW18" s="96">
        <v>7.78</v>
      </c>
      <c r="FX18" s="96">
        <v>2.63</v>
      </c>
      <c r="FY18" s="96">
        <v>2.96</v>
      </c>
      <c r="FZ18" s="96">
        <v>1.18</v>
      </c>
    </row>
    <row r="19" spans="1:182" s="96" customFormat="1" x14ac:dyDescent="0.3">
      <c r="A19" s="73">
        <v>42965</v>
      </c>
      <c r="B19" s="74">
        <v>8</v>
      </c>
      <c r="C19" s="75" t="s">
        <v>190</v>
      </c>
      <c r="D19" s="76" t="s">
        <v>191</v>
      </c>
      <c r="E19" s="77">
        <v>8.3000000000000007</v>
      </c>
      <c r="F19" s="72">
        <v>200</v>
      </c>
      <c r="G19" s="78">
        <v>64</v>
      </c>
      <c r="H19" s="79">
        <v>20</v>
      </c>
      <c r="I19" s="80">
        <v>22.4</v>
      </c>
      <c r="J19" s="79">
        <v>120</v>
      </c>
      <c r="K19" s="80">
        <v>10.45</v>
      </c>
      <c r="L19" s="80">
        <v>8.98</v>
      </c>
      <c r="M19" s="82">
        <v>46</v>
      </c>
      <c r="N19" s="83">
        <v>53.057367044463817</v>
      </c>
      <c r="O19" s="83">
        <v>11.830235396687003</v>
      </c>
      <c r="P19" s="83">
        <v>41.227131647776815</v>
      </c>
      <c r="Q19" s="84">
        <f t="shared" si="0"/>
        <v>961.20933980572966</v>
      </c>
      <c r="R19" s="84">
        <f t="shared" si="1"/>
        <v>2403.0233495143239</v>
      </c>
      <c r="S19" s="83">
        <f t="shared" si="2"/>
        <v>3.8448373592229186</v>
      </c>
      <c r="T19" s="84">
        <f t="shared" si="3"/>
        <v>11.922340576566629</v>
      </c>
      <c r="U19" s="85">
        <v>26.356999999999999</v>
      </c>
      <c r="V19" s="87">
        <v>0.82877887788778926</v>
      </c>
      <c r="W19" s="87">
        <v>8.2171267616808971E-2</v>
      </c>
      <c r="X19" s="87">
        <v>18.11641612370634</v>
      </c>
      <c r="Y19" s="82">
        <v>0</v>
      </c>
      <c r="Z19" s="88">
        <v>1.5855692222222222</v>
      </c>
      <c r="AA19" s="89" t="s">
        <v>186</v>
      </c>
      <c r="AB19" s="85">
        <v>16.8065</v>
      </c>
      <c r="AC19" s="85">
        <v>587.35</v>
      </c>
      <c r="AD19" s="85">
        <v>8.6999999999999993</v>
      </c>
      <c r="AE19" s="85">
        <v>258.3</v>
      </c>
      <c r="AF19" s="85">
        <v>3.5091971999999996</v>
      </c>
      <c r="AG19" s="85">
        <v>3.6411001199999999</v>
      </c>
      <c r="AH19" s="85">
        <v>7.15029732</v>
      </c>
      <c r="AI19" s="90">
        <v>49.077640312724782</v>
      </c>
      <c r="AJ19" s="90">
        <v>50.922359687275211</v>
      </c>
      <c r="AK19" s="90">
        <v>13.476540051465079</v>
      </c>
      <c r="AL19" s="90">
        <v>60.44087104135226</v>
      </c>
      <c r="AM19" s="82"/>
      <c r="AN19" s="91" t="e">
        <f>+NA()</f>
        <v>#N/A</v>
      </c>
      <c r="AO19" s="91" t="e">
        <f>+NA()</f>
        <v>#N/A</v>
      </c>
      <c r="AP19" s="91" t="e">
        <f>+NA()</f>
        <v>#N/A</v>
      </c>
      <c r="AQ19" s="91" t="e">
        <f>+NA()</f>
        <v>#N/A</v>
      </c>
      <c r="AR19" s="91" t="e">
        <f>+NA()</f>
        <v>#N/A</v>
      </c>
      <c r="AS19" s="91" t="e">
        <f>+NA()</f>
        <v>#N/A</v>
      </c>
      <c r="AT19" s="91" t="e">
        <f>+NA()</f>
        <v>#N/A</v>
      </c>
      <c r="AU19" s="91" t="e">
        <f>+NA()</f>
        <v>#N/A</v>
      </c>
      <c r="AV19" s="91" t="e">
        <f>+NA()</f>
        <v>#N/A</v>
      </c>
      <c r="AW19" s="91" t="e">
        <f>+NA()</f>
        <v>#N/A</v>
      </c>
      <c r="AX19" s="91" t="e">
        <f>+NA()</f>
        <v>#N/A</v>
      </c>
      <c r="AY19" s="86" t="e">
        <f t="shared" si="24"/>
        <v>#N/A</v>
      </c>
      <c r="AZ19" s="86" t="e">
        <f t="shared" si="24"/>
        <v>#N/A</v>
      </c>
      <c r="BA19" s="86" t="e">
        <f>+$AM19*AR19</f>
        <v>#N/A</v>
      </c>
      <c r="BB19" s="86" t="e">
        <f>100*BA19/R19</f>
        <v>#N/A</v>
      </c>
      <c r="BC19" s="87" t="e">
        <f>+CO19/AY19</f>
        <v>#N/A</v>
      </c>
      <c r="BD19" s="87" t="e">
        <f>1000*CF19/AY19</f>
        <v>#N/A</v>
      </c>
      <c r="BE19" s="91" t="e">
        <f>+LN(2)/BC19</f>
        <v>#N/A</v>
      </c>
      <c r="BF19" s="82">
        <v>65.483232906309709</v>
      </c>
      <c r="BG19" s="92">
        <v>42.568647831278362</v>
      </c>
      <c r="BH19" s="93">
        <v>1.5382972267724766</v>
      </c>
      <c r="BI19" s="90">
        <v>198.6</v>
      </c>
      <c r="BJ19" s="94">
        <v>0.97</v>
      </c>
      <c r="BK19" s="95">
        <v>8.9999999999999993E-3</v>
      </c>
      <c r="BL19" s="95">
        <v>2.4E-2</v>
      </c>
      <c r="BM19" s="95">
        <v>6.7640000000000002</v>
      </c>
      <c r="BN19" s="95">
        <v>2.625</v>
      </c>
      <c r="BO19" s="95">
        <v>0.40300000000000002</v>
      </c>
      <c r="BP19" s="95">
        <v>0.16700000000000001</v>
      </c>
      <c r="BQ19" s="94">
        <v>24.2</v>
      </c>
      <c r="BR19" s="94">
        <v>8.2799999999999994</v>
      </c>
      <c r="BS19" s="94">
        <v>50.13</v>
      </c>
      <c r="BT19" s="94">
        <v>8.52</v>
      </c>
      <c r="BU19" s="94">
        <v>44.285714285714356</v>
      </c>
      <c r="BV19" s="90">
        <v>410.75668421052632</v>
      </c>
      <c r="BW19" s="90">
        <v>386.79607894736841</v>
      </c>
      <c r="BX19" s="94">
        <v>8.3999999999999986</v>
      </c>
      <c r="BY19" s="94">
        <v>15.92</v>
      </c>
      <c r="BZ19" s="94">
        <v>41.61</v>
      </c>
      <c r="CA19" s="95">
        <v>3.3000000000000002E-2</v>
      </c>
      <c r="CB19" s="95">
        <v>2.5920000000000001</v>
      </c>
      <c r="CC19" s="95">
        <v>4.0000000000000001E-3</v>
      </c>
      <c r="CD19" s="95">
        <v>0.16300000000000001</v>
      </c>
      <c r="CE19" s="95">
        <v>0.23600000000000002</v>
      </c>
      <c r="CF19" s="95">
        <v>25.810000000000002</v>
      </c>
      <c r="CG19" s="95">
        <v>4.1390000000000002</v>
      </c>
      <c r="CH19" s="82">
        <v>282.52471751412429</v>
      </c>
      <c r="CI19" s="82">
        <v>38.834443099273606</v>
      </c>
      <c r="CJ19" s="82">
        <v>7.2751067085447367</v>
      </c>
      <c r="CK19" s="82">
        <f t="shared" si="10"/>
        <v>89.017940811744126</v>
      </c>
      <c r="CL19" s="82">
        <f t="shared" si="11"/>
        <v>90.696735278068118</v>
      </c>
      <c r="CM19" s="82">
        <f t="shared" si="12"/>
        <v>89.857338044906129</v>
      </c>
      <c r="CN19" s="93">
        <v>118.40163223751108</v>
      </c>
      <c r="CO19" s="82">
        <f t="shared" si="13"/>
        <v>23680.326447502215</v>
      </c>
      <c r="CP19" s="85">
        <f t="shared" si="14"/>
        <v>4.5874324772379333</v>
      </c>
      <c r="CQ19" s="85">
        <f t="shared" si="15"/>
        <v>3.2668137392858227</v>
      </c>
      <c r="CR19" s="93">
        <v>10.592123338655602</v>
      </c>
      <c r="CS19" s="93">
        <v>31.801724114723637</v>
      </c>
      <c r="CT19" s="93">
        <v>0</v>
      </c>
      <c r="CU19" s="93">
        <v>3.2890033451950078</v>
      </c>
      <c r="CV19" s="93">
        <v>71.82983953998405</v>
      </c>
      <c r="CW19" s="93">
        <v>0</v>
      </c>
      <c r="CX19" s="93">
        <v>0</v>
      </c>
      <c r="CY19" s="93">
        <v>0</v>
      </c>
      <c r="CZ19" s="93">
        <v>0.88894189895279996</v>
      </c>
      <c r="DA19" s="85">
        <f t="shared" si="16"/>
        <v>8.9459267904415665</v>
      </c>
      <c r="DB19" s="85">
        <f t="shared" si="17"/>
        <v>26.859194010881605</v>
      </c>
      <c r="DC19" s="85">
        <f t="shared" si="18"/>
        <v>0</v>
      </c>
      <c r="DD19" s="85">
        <f t="shared" si="18"/>
        <v>2.7778361522899782</v>
      </c>
      <c r="DE19" s="85">
        <f t="shared" si="18"/>
        <v>60.666257873789242</v>
      </c>
      <c r="DF19" s="85">
        <f t="shared" si="18"/>
        <v>0</v>
      </c>
      <c r="DG19" s="85">
        <f t="shared" si="18"/>
        <v>0</v>
      </c>
      <c r="DH19" s="85">
        <f t="shared" si="18"/>
        <v>0</v>
      </c>
      <c r="DI19" s="85">
        <f t="shared" si="18"/>
        <v>0.75078517259762256</v>
      </c>
      <c r="DJ19" s="85">
        <v>2.9277777777777798</v>
      </c>
      <c r="DK19" s="85">
        <v>60.68</v>
      </c>
      <c r="DL19" s="85">
        <v>60.68</v>
      </c>
      <c r="DM19" s="85">
        <v>0</v>
      </c>
      <c r="DN19" s="85">
        <v>15717</v>
      </c>
      <c r="DO19" s="93">
        <v>0</v>
      </c>
      <c r="DP19" s="85">
        <v>0.172222222222222</v>
      </c>
      <c r="DQ19" s="85">
        <v>0.172222222222222</v>
      </c>
      <c r="DR19" s="81">
        <v>5.8823529411764698E-2</v>
      </c>
      <c r="DS19" s="81">
        <v>1.5615398869495301</v>
      </c>
      <c r="DT19" s="81">
        <v>0</v>
      </c>
      <c r="DU19" s="81">
        <v>0.26719641721895998</v>
      </c>
      <c r="DV19" s="81">
        <v>1.29434346973057</v>
      </c>
      <c r="DW19" s="81">
        <v>0.70992875088421703</v>
      </c>
      <c r="DX19" s="81">
        <v>0</v>
      </c>
      <c r="DY19" s="81">
        <v>0.12316173500743299</v>
      </c>
      <c r="DZ19" s="81">
        <v>0.70940559971056105</v>
      </c>
      <c r="EA19" s="81">
        <v>0.49248983928124801</v>
      </c>
      <c r="EB19" s="81">
        <v>1</v>
      </c>
      <c r="EC19" s="81">
        <v>0.57023058865278697</v>
      </c>
      <c r="ED19" s="81">
        <v>0.86030563476444799</v>
      </c>
      <c r="EE19" s="85">
        <v>29.5</v>
      </c>
      <c r="EF19" s="85">
        <v>48</v>
      </c>
      <c r="EG19" s="85">
        <v>1.9</v>
      </c>
      <c r="EH19" s="85">
        <v>3.3</v>
      </c>
      <c r="EI19" s="85">
        <v>11.7</v>
      </c>
      <c r="EJ19" s="85">
        <v>4.5999999999999996</v>
      </c>
      <c r="EK19" s="85">
        <v>13.2</v>
      </c>
      <c r="EL19" s="85">
        <v>0.2</v>
      </c>
      <c r="EM19" s="85">
        <v>0.7</v>
      </c>
      <c r="EN19" s="85">
        <v>5</v>
      </c>
      <c r="EO19" s="85">
        <v>0.2</v>
      </c>
      <c r="EP19" s="85">
        <v>0</v>
      </c>
      <c r="EQ19" s="85">
        <v>0.2</v>
      </c>
      <c r="ER19" s="85">
        <v>0.1</v>
      </c>
      <c r="ES19" s="85">
        <v>0.9</v>
      </c>
      <c r="ET19" s="85">
        <v>0</v>
      </c>
      <c r="EU19" s="85">
        <v>7.7753149999999991</v>
      </c>
      <c r="EV19" s="85">
        <v>12.65136</v>
      </c>
      <c r="EW19" s="85">
        <v>0.50078299999999998</v>
      </c>
      <c r="EX19" s="85">
        <v>0.86978100000000003</v>
      </c>
      <c r="EY19" s="85">
        <v>3.0837689999999998</v>
      </c>
      <c r="EZ19" s="85">
        <v>1.2124219999999999</v>
      </c>
      <c r="FA19" s="85">
        <v>3.4791240000000001</v>
      </c>
      <c r="FB19" s="85">
        <v>5.2713999999999997E-2</v>
      </c>
      <c r="FC19" s="85">
        <v>0.184499</v>
      </c>
      <c r="FD19" s="85">
        <v>1.31785</v>
      </c>
      <c r="FE19" s="85">
        <v>5.2713999999999997E-2</v>
      </c>
      <c r="FF19" s="85">
        <v>0</v>
      </c>
      <c r="FG19" s="85">
        <v>5.2713999999999997E-2</v>
      </c>
      <c r="FH19" s="85">
        <v>2.6356999999999998E-2</v>
      </c>
      <c r="FI19" s="85">
        <v>0.23721300000000001</v>
      </c>
      <c r="FJ19" s="85">
        <v>0</v>
      </c>
      <c r="FK19" s="93">
        <v>135.0604414458667</v>
      </c>
      <c r="FL19" s="93">
        <v>0.43755346449957228</v>
      </c>
      <c r="FN19" s="96">
        <v>2.21</v>
      </c>
      <c r="FO19" s="96">
        <v>0.53</v>
      </c>
      <c r="FP19" s="96">
        <v>1.7999999999999999E-2</v>
      </c>
      <c r="FQ19" s="96">
        <v>1.4E-2</v>
      </c>
      <c r="FR19" s="96">
        <v>1.3</v>
      </c>
      <c r="FS19" s="96">
        <v>102</v>
      </c>
      <c r="FT19" s="96">
        <v>0.68</v>
      </c>
      <c r="FU19" s="96">
        <v>1.54</v>
      </c>
      <c r="FV19" s="96">
        <v>0.88</v>
      </c>
      <c r="FW19" s="96">
        <v>7.17</v>
      </c>
      <c r="FX19" s="96">
        <v>2.4500000000000002</v>
      </c>
      <c r="FY19" s="96">
        <v>2.92</v>
      </c>
      <c r="FZ19" s="96">
        <v>1.18</v>
      </c>
    </row>
    <row r="20" spans="1:182" s="126" customFormat="1" x14ac:dyDescent="0.3">
      <c r="A20" s="98">
        <v>43214</v>
      </c>
      <c r="B20" s="99">
        <v>4</v>
      </c>
      <c r="C20" s="100" t="s">
        <v>190</v>
      </c>
      <c r="D20" s="101" t="s">
        <v>191</v>
      </c>
      <c r="E20" s="102">
        <v>8</v>
      </c>
      <c r="F20" s="97">
        <v>200</v>
      </c>
      <c r="G20" s="97">
        <v>64</v>
      </c>
      <c r="H20" s="103">
        <v>50</v>
      </c>
      <c r="I20" s="104">
        <v>19.3</v>
      </c>
      <c r="J20" s="105">
        <v>94</v>
      </c>
      <c r="K20" s="104">
        <v>8.6999999999999993</v>
      </c>
      <c r="L20" s="104"/>
      <c r="M20" s="103">
        <v>124</v>
      </c>
      <c r="N20" s="106">
        <v>72.678881478881465</v>
      </c>
      <c r="O20" s="106">
        <v>24.397613197613193</v>
      </c>
      <c r="P20" s="106">
        <v>48.281268281268275</v>
      </c>
      <c r="Q20" s="107">
        <f t="shared" si="0"/>
        <v>1343.1805347604993</v>
      </c>
      <c r="R20" s="107">
        <f t="shared" si="1"/>
        <v>3357.9513369012479</v>
      </c>
      <c r="S20" s="106">
        <f t="shared" si="2"/>
        <v>5.372722139041997</v>
      </c>
      <c r="T20" s="107">
        <f t="shared" si="3"/>
        <v>4.3560934560061204</v>
      </c>
      <c r="U20" s="108">
        <v>13.191500000000001</v>
      </c>
      <c r="V20" s="108">
        <v>0.96731234866828131</v>
      </c>
      <c r="W20" s="110">
        <v>8.5399340004279359E-2</v>
      </c>
      <c r="X20" s="108">
        <v>18.481029254017781</v>
      </c>
      <c r="Y20" s="105"/>
      <c r="Z20" s="111"/>
      <c r="AA20" s="103"/>
      <c r="AB20" s="110">
        <v>14.608000000000001</v>
      </c>
      <c r="AC20" s="108">
        <v>90</v>
      </c>
      <c r="AD20" s="112">
        <v>30.67</v>
      </c>
      <c r="AE20" s="112">
        <v>246.4</v>
      </c>
      <c r="AF20" s="110">
        <v>10.752656640000001</v>
      </c>
      <c r="AG20" s="110">
        <v>0.53222400000000003</v>
      </c>
      <c r="AH20" s="110">
        <v>11.284880640000001</v>
      </c>
      <c r="AI20" s="113">
        <f t="shared" ref="AI20:AI25" si="25">100*AF20/AH20</f>
        <v>95.283742761855223</v>
      </c>
      <c r="AJ20" s="114">
        <f t="shared" ref="AJ20:AJ25" si="26">100*AG20/AH20</f>
        <v>4.7162572381447889</v>
      </c>
      <c r="AK20" s="113">
        <f t="shared" ref="AK20:AK25" si="27">100*AH20/N20</f>
        <v>15.527042258182091</v>
      </c>
      <c r="AL20" s="113">
        <f t="shared" ref="AL20:AL25" si="28">100*AH20/O20</f>
        <v>46.254035378772201</v>
      </c>
      <c r="AM20" s="105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09"/>
      <c r="AZ20" s="109"/>
      <c r="BA20" s="109"/>
      <c r="BB20" s="109"/>
      <c r="BC20" s="108"/>
      <c r="BD20" s="108"/>
      <c r="BE20" s="112"/>
      <c r="BF20" s="105"/>
      <c r="BG20" s="115"/>
      <c r="BH20" s="102"/>
      <c r="BI20" s="116">
        <v>214</v>
      </c>
      <c r="BJ20" s="117">
        <v>1.02</v>
      </c>
      <c r="BK20" s="118">
        <v>1.2999999999999999E-2</v>
      </c>
      <c r="BL20" s="118">
        <v>1E-4</v>
      </c>
      <c r="BM20" s="118">
        <v>1.84</v>
      </c>
      <c r="BN20" s="118">
        <v>0.62</v>
      </c>
      <c r="BO20" s="118">
        <v>0.182</v>
      </c>
      <c r="BP20" s="118">
        <v>0.111</v>
      </c>
      <c r="BQ20" s="119">
        <v>20.43</v>
      </c>
      <c r="BR20" s="119">
        <v>7.97</v>
      </c>
      <c r="BS20" s="119">
        <v>29.02</v>
      </c>
      <c r="BT20" s="119">
        <v>8.35</v>
      </c>
      <c r="BU20" s="119">
        <v>26.999999999999986</v>
      </c>
      <c r="BV20" s="120">
        <v>79.253999999999991</v>
      </c>
      <c r="BW20" s="120">
        <v>61.036799999999985</v>
      </c>
      <c r="BX20" s="121">
        <v>8.16</v>
      </c>
      <c r="BY20" s="121">
        <v>12.46</v>
      </c>
      <c r="BZ20" s="121">
        <v>20.67</v>
      </c>
      <c r="CA20" s="122">
        <v>1.3099999999999999E-2</v>
      </c>
      <c r="CB20" s="122">
        <v>0.6069</v>
      </c>
      <c r="CC20" s="118">
        <v>1E-3</v>
      </c>
      <c r="CD20" s="122">
        <v>0.11</v>
      </c>
      <c r="CE20" s="122">
        <v>7.0999999999999994E-2</v>
      </c>
      <c r="CF20" s="123">
        <v>8.4</v>
      </c>
      <c r="CG20" s="123">
        <v>1.2200000000000002</v>
      </c>
      <c r="CH20" s="124">
        <v>305.59436619718315</v>
      </c>
      <c r="CI20" s="124">
        <v>38.043380281690148</v>
      </c>
      <c r="CJ20" s="124">
        <v>8.0350819672131131</v>
      </c>
      <c r="CK20" s="105">
        <f t="shared" si="10"/>
        <v>70.903951637570984</v>
      </c>
      <c r="CL20" s="105">
        <f t="shared" si="11"/>
        <v>79.228321394775406</v>
      </c>
      <c r="CM20" s="105">
        <f t="shared" si="12"/>
        <v>75.066136516173202</v>
      </c>
      <c r="CN20" s="104">
        <v>17.303965983641092</v>
      </c>
      <c r="CO20" s="105">
        <f t="shared" si="13"/>
        <v>3460.7931967282184</v>
      </c>
      <c r="CP20" s="104">
        <f t="shared" si="14"/>
        <v>2.0599959504334633</v>
      </c>
      <c r="CQ20" s="104">
        <f t="shared" si="15"/>
        <v>3.5273300963318612</v>
      </c>
      <c r="CR20" s="104">
        <v>4.3397491710912002</v>
      </c>
      <c r="CS20" s="104">
        <v>9.3249622568474901</v>
      </c>
      <c r="CT20" s="104">
        <v>0</v>
      </c>
      <c r="CU20" s="104">
        <v>0.100057794048</v>
      </c>
      <c r="CV20" s="104">
        <v>2.7888383188511994</v>
      </c>
      <c r="CW20" s="104">
        <v>0</v>
      </c>
      <c r="CX20" s="104">
        <v>0</v>
      </c>
      <c r="CY20" s="104">
        <v>0</v>
      </c>
      <c r="CZ20" s="104">
        <v>0.75035844280319985</v>
      </c>
      <c r="DA20" s="104">
        <f t="shared" si="16"/>
        <v>25.079505907454589</v>
      </c>
      <c r="DB20" s="104">
        <f t="shared" si="17"/>
        <v>53.88916197398428</v>
      </c>
      <c r="DC20" s="104">
        <f t="shared" si="18"/>
        <v>0</v>
      </c>
      <c r="DD20" s="104">
        <f t="shared" si="18"/>
        <v>0.57823619245780489</v>
      </c>
      <c r="DE20" s="104">
        <f t="shared" si="18"/>
        <v>16.116757981885339</v>
      </c>
      <c r="DF20" s="104">
        <f t="shared" si="18"/>
        <v>0</v>
      </c>
      <c r="DG20" s="104">
        <f t="shared" si="18"/>
        <v>0</v>
      </c>
      <c r="DH20" s="104">
        <f t="shared" si="18"/>
        <v>0</v>
      </c>
      <c r="DI20" s="104">
        <f t="shared" si="18"/>
        <v>4.3363379442179752</v>
      </c>
      <c r="DJ20" s="104">
        <v>142.581111111111</v>
      </c>
      <c r="DK20" s="104">
        <v>245.914444444444</v>
      </c>
      <c r="DL20" s="104">
        <v>245.914444444444</v>
      </c>
      <c r="DM20" s="104">
        <v>0</v>
      </c>
      <c r="DN20" s="104">
        <v>3196.4444444444398</v>
      </c>
      <c r="DO20" s="102">
        <v>21.336666666666702</v>
      </c>
      <c r="DP20" s="104">
        <v>63.377777777777801</v>
      </c>
      <c r="DQ20" s="104">
        <v>84.714444444444396</v>
      </c>
      <c r="DR20" s="125">
        <v>0.59414913928134505</v>
      </c>
      <c r="DS20" s="125">
        <v>2.1840807116335301</v>
      </c>
      <c r="DT20" s="125">
        <v>1.17041906101502</v>
      </c>
      <c r="DU20" s="125">
        <v>0.681619112972501</v>
      </c>
      <c r="DV20" s="125">
        <v>0.33204253764601199</v>
      </c>
      <c r="DW20" s="125">
        <v>0.191971935837353</v>
      </c>
      <c r="DX20" s="125">
        <v>0.66828375852056299</v>
      </c>
      <c r="DY20" s="125">
        <v>0.48851629975528499</v>
      </c>
      <c r="DZ20" s="125">
        <v>0.13859988109393601</v>
      </c>
      <c r="EA20" s="125">
        <v>0.103131731469861</v>
      </c>
      <c r="EB20" s="125">
        <v>0.50243746258350797</v>
      </c>
      <c r="EC20" s="125">
        <v>1.9550965153367701</v>
      </c>
      <c r="ED20" s="125">
        <v>0.23218013976360999</v>
      </c>
      <c r="EE20" s="104"/>
      <c r="EF20" s="104"/>
      <c r="EG20" s="104"/>
      <c r="EH20" s="104"/>
      <c r="EI20" s="104"/>
      <c r="EJ20" s="104"/>
      <c r="EK20" s="104"/>
      <c r="EL20" s="104"/>
      <c r="EM20" s="104"/>
      <c r="EN20" s="104"/>
      <c r="EO20" s="104"/>
      <c r="EP20" s="104"/>
      <c r="EQ20" s="104"/>
      <c r="ER20" s="104"/>
      <c r="ES20" s="104"/>
      <c r="ET20" s="104"/>
      <c r="EU20" s="104"/>
      <c r="EV20" s="104"/>
      <c r="EW20" s="104"/>
      <c r="EX20" s="104"/>
      <c r="EY20" s="104"/>
      <c r="EZ20" s="104"/>
      <c r="FA20" s="104"/>
      <c r="FB20" s="104"/>
      <c r="FC20" s="104"/>
      <c r="FD20" s="104"/>
      <c r="FE20" s="104"/>
      <c r="FF20" s="104"/>
      <c r="FG20" s="104"/>
      <c r="FH20" s="104"/>
      <c r="FI20" s="104"/>
      <c r="FJ20" s="104"/>
      <c r="FK20" s="102">
        <v>65.653994045983268</v>
      </c>
      <c r="FL20" s="102">
        <v>0.26132561132561127</v>
      </c>
      <c r="FN20" s="126">
        <v>2.64</v>
      </c>
      <c r="FO20" s="126">
        <v>0.57999999999999996</v>
      </c>
      <c r="FP20" s="126">
        <v>1.7999999999999999E-2</v>
      </c>
      <c r="FQ20" s="126">
        <v>1.2999999999999999E-2</v>
      </c>
      <c r="FR20" s="126">
        <v>1.32</v>
      </c>
      <c r="FS20" s="126">
        <v>122</v>
      </c>
      <c r="FT20" s="126">
        <v>0.64</v>
      </c>
      <c r="FU20" s="126">
        <v>1.56</v>
      </c>
      <c r="FV20" s="126">
        <v>0.91</v>
      </c>
      <c r="FW20" s="126">
        <v>7.87</v>
      </c>
      <c r="FX20" s="126">
        <v>2.66</v>
      </c>
      <c r="FY20" s="126">
        <v>2.96</v>
      </c>
      <c r="FZ20" s="126">
        <v>1.19</v>
      </c>
    </row>
    <row r="21" spans="1:182" s="126" customFormat="1" x14ac:dyDescent="0.3">
      <c r="A21" s="98">
        <v>43235</v>
      </c>
      <c r="B21" s="99">
        <v>5</v>
      </c>
      <c r="C21" s="100" t="s">
        <v>190</v>
      </c>
      <c r="D21" s="101" t="s">
        <v>191</v>
      </c>
      <c r="E21" s="102">
        <v>7.3</v>
      </c>
      <c r="F21" s="97">
        <v>200</v>
      </c>
      <c r="G21" s="97">
        <v>64</v>
      </c>
      <c r="H21" s="103">
        <v>90</v>
      </c>
      <c r="I21" s="104">
        <v>19.3</v>
      </c>
      <c r="J21" s="105">
        <v>55</v>
      </c>
      <c r="K21" s="104">
        <v>5.0999999999999996</v>
      </c>
      <c r="L21" s="104">
        <v>6.9</v>
      </c>
      <c r="M21" s="103">
        <v>192</v>
      </c>
      <c r="N21" s="106">
        <v>9.8106401137980086</v>
      </c>
      <c r="O21" s="106">
        <v>3.1738264580369848</v>
      </c>
      <c r="P21" s="106">
        <v>6.6368136557610233</v>
      </c>
      <c r="Q21" s="107">
        <f t="shared" si="0"/>
        <v>144.81991768585047</v>
      </c>
      <c r="R21" s="107">
        <f t="shared" si="1"/>
        <v>362.04979421462616</v>
      </c>
      <c r="S21" s="106">
        <f t="shared" si="2"/>
        <v>0.57927967074340192</v>
      </c>
      <c r="T21" s="107">
        <f t="shared" si="3"/>
        <v>17.266151651181403</v>
      </c>
      <c r="U21" s="108">
        <v>7.0579999999999998</v>
      </c>
      <c r="V21" s="108">
        <v>0.76798319327731113</v>
      </c>
      <c r="W21" s="110">
        <v>5.9471997828598973E-2</v>
      </c>
      <c r="X21" s="108">
        <v>14.761515661161695</v>
      </c>
      <c r="Y21" s="105"/>
      <c r="Z21" s="111"/>
      <c r="AA21" s="103"/>
      <c r="AB21" s="110">
        <v>2.7575000000000003</v>
      </c>
      <c r="AC21" s="108">
        <v>106.44999999999999</v>
      </c>
      <c r="AD21" s="112">
        <v>14.35</v>
      </c>
      <c r="AE21" s="112">
        <v>447</v>
      </c>
      <c r="AF21" s="110">
        <v>0.94968300000000005</v>
      </c>
      <c r="AG21" s="110">
        <v>1.1419955999999998</v>
      </c>
      <c r="AH21" s="110">
        <v>2.0916785999999998</v>
      </c>
      <c r="AI21" s="113">
        <f t="shared" si="25"/>
        <v>45.402912282986499</v>
      </c>
      <c r="AJ21" s="113">
        <f t="shared" si="26"/>
        <v>54.597087717013494</v>
      </c>
      <c r="AK21" s="113">
        <f t="shared" si="27"/>
        <v>21.320510952778648</v>
      </c>
      <c r="AL21" s="113">
        <f t="shared" si="28"/>
        <v>65.904000349587648</v>
      </c>
      <c r="AM21" s="105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09"/>
      <c r="AZ21" s="109"/>
      <c r="BA21" s="109"/>
      <c r="BB21" s="109"/>
      <c r="BC21" s="108"/>
      <c r="BD21" s="108"/>
      <c r="BE21" s="112"/>
      <c r="BF21" s="105"/>
      <c r="BG21" s="115"/>
      <c r="BH21" s="102"/>
      <c r="BI21" s="116">
        <v>229</v>
      </c>
      <c r="BJ21" s="117">
        <v>1.0169999999999999</v>
      </c>
      <c r="BK21" s="118">
        <v>2E-3</v>
      </c>
      <c r="BL21" s="118">
        <v>1E-4</v>
      </c>
      <c r="BM21" s="118">
        <v>1.5686</v>
      </c>
      <c r="BN21" s="118">
        <v>0.99880000000000002</v>
      </c>
      <c r="BO21" s="118">
        <v>0.17799999999999999</v>
      </c>
      <c r="BP21" s="118">
        <v>0.124</v>
      </c>
      <c r="BQ21" s="119">
        <v>25.4</v>
      </c>
      <c r="BR21" s="119">
        <v>9.26</v>
      </c>
      <c r="BS21" s="119">
        <v>31.63</v>
      </c>
      <c r="BT21" s="119">
        <v>9.59</v>
      </c>
      <c r="BU21" s="119">
        <v>11.42857142857142</v>
      </c>
      <c r="BV21" s="120">
        <v>72.50500000000001</v>
      </c>
      <c r="BW21" s="120">
        <v>67.345257142857136</v>
      </c>
      <c r="BX21" s="121">
        <v>9.4250000000000007</v>
      </c>
      <c r="BY21" s="121">
        <v>16.14</v>
      </c>
      <c r="BZ21" s="121">
        <v>22.04</v>
      </c>
      <c r="CA21" s="122">
        <v>2.0999999999999999E-3</v>
      </c>
      <c r="CB21" s="122">
        <v>0.99670000000000003</v>
      </c>
      <c r="CC21" s="118">
        <v>1E-3</v>
      </c>
      <c r="CD21" s="122">
        <v>0.123</v>
      </c>
      <c r="CE21" s="122">
        <v>5.3999999999999992E-2</v>
      </c>
      <c r="CF21" s="123">
        <v>6.0649999999999995</v>
      </c>
      <c r="CG21" s="123">
        <v>0.56979999999999997</v>
      </c>
      <c r="CH21" s="124">
        <v>290.10916666666674</v>
      </c>
      <c r="CI21" s="124">
        <v>23.361800000000002</v>
      </c>
      <c r="CJ21" s="124">
        <v>12.421647946647948</v>
      </c>
      <c r="CK21" s="105">
        <f t="shared" si="10"/>
        <v>71.868851364054663</v>
      </c>
      <c r="CL21" s="105">
        <f t="shared" si="11"/>
        <v>78.907709302452417</v>
      </c>
      <c r="CM21" s="105">
        <f t="shared" si="12"/>
        <v>75.388280333253533</v>
      </c>
      <c r="CN21" s="104">
        <v>29.737010171996893</v>
      </c>
      <c r="CO21" s="105">
        <f t="shared" si="13"/>
        <v>5947.4020343993789</v>
      </c>
      <c r="CP21" s="104">
        <f t="shared" si="14"/>
        <v>4.9030519657043516</v>
      </c>
      <c r="CQ21" s="104">
        <f t="shared" si="15"/>
        <v>2.2646949627194073</v>
      </c>
      <c r="CR21" s="104">
        <v>1.1391225615000002E-2</v>
      </c>
      <c r="CS21" s="104">
        <v>15.9881880198344</v>
      </c>
      <c r="CT21" s="104">
        <v>1.0886974027776002</v>
      </c>
      <c r="CU21" s="104">
        <v>12.593043087429891</v>
      </c>
      <c r="CV21" s="104">
        <v>2.5313834700000003E-2</v>
      </c>
      <c r="CW21" s="104">
        <v>0</v>
      </c>
      <c r="CX21" s="104">
        <v>0</v>
      </c>
      <c r="CY21" s="104">
        <v>0</v>
      </c>
      <c r="CZ21" s="104">
        <v>3.0376601639999997E-2</v>
      </c>
      <c r="DA21" s="104">
        <f t="shared" si="16"/>
        <v>3.8306559903345729E-2</v>
      </c>
      <c r="DB21" s="104">
        <f t="shared" si="17"/>
        <v>53.765284160578958</v>
      </c>
      <c r="DC21" s="104">
        <f t="shared" si="18"/>
        <v>3.6610856184957621</v>
      </c>
      <c r="DD21" s="104">
        <f t="shared" si="18"/>
        <v>42.348047145938907</v>
      </c>
      <c r="DE21" s="104">
        <f t="shared" si="18"/>
        <v>8.5125688674101613E-2</v>
      </c>
      <c r="DF21" s="104">
        <f t="shared" si="18"/>
        <v>0</v>
      </c>
      <c r="DG21" s="104">
        <f t="shared" si="18"/>
        <v>0</v>
      </c>
      <c r="DH21" s="104">
        <f t="shared" si="18"/>
        <v>0</v>
      </c>
      <c r="DI21" s="104">
        <f t="shared" si="18"/>
        <v>0.10215082640892191</v>
      </c>
      <c r="DJ21" s="104">
        <v>655.80333333333294</v>
      </c>
      <c r="DK21" s="104">
        <v>61.711111111111101</v>
      </c>
      <c r="DL21" s="104">
        <v>61.711111111111101</v>
      </c>
      <c r="DM21" s="104">
        <v>0</v>
      </c>
      <c r="DN21" s="104">
        <v>599.33333333333303</v>
      </c>
      <c r="DO21" s="102">
        <v>97.803333333333399</v>
      </c>
      <c r="DP21" s="104">
        <v>532.51111111111095</v>
      </c>
      <c r="DQ21" s="104">
        <v>630.31444444444401</v>
      </c>
      <c r="DR21" s="125">
        <v>0.96113333434989801</v>
      </c>
      <c r="DS21" s="125">
        <v>2.2201362876089199</v>
      </c>
      <c r="DT21" s="125">
        <v>0.70102424005239194</v>
      </c>
      <c r="DU21" s="125">
        <v>0.43028698883810701</v>
      </c>
      <c r="DV21" s="125">
        <v>1.0888250587184201</v>
      </c>
      <c r="DW21" s="125">
        <v>0.72543762943633905</v>
      </c>
      <c r="DX21" s="125">
        <v>0.34990810048804599</v>
      </c>
      <c r="DY21" s="125">
        <v>0.21043599957224299</v>
      </c>
      <c r="DZ21" s="125">
        <v>0.59931034482758605</v>
      </c>
      <c r="EA21" s="125">
        <v>0.26015426397263602</v>
      </c>
      <c r="EB21" s="125">
        <v>0.30764881111447001</v>
      </c>
      <c r="EC21" s="125">
        <v>0.63326088794463598</v>
      </c>
      <c r="ED21" s="125">
        <v>0.35652815343004701</v>
      </c>
      <c r="EE21" s="104"/>
      <c r="EF21" s="104"/>
      <c r="EG21" s="104"/>
      <c r="EH21" s="104"/>
      <c r="EI21" s="104"/>
      <c r="EJ21" s="104"/>
      <c r="EK21" s="104"/>
      <c r="EL21" s="104"/>
      <c r="EM21" s="104"/>
      <c r="EN21" s="104"/>
      <c r="EO21" s="104"/>
      <c r="EP21" s="104"/>
      <c r="EQ21" s="104"/>
      <c r="ER21" s="104"/>
      <c r="ES21" s="104"/>
      <c r="ET21" s="104"/>
      <c r="EU21" s="104"/>
      <c r="EV21" s="104"/>
      <c r="EW21" s="104"/>
      <c r="EX21" s="104"/>
      <c r="EY21" s="104"/>
      <c r="EZ21" s="104"/>
      <c r="FA21" s="104"/>
      <c r="FB21" s="104"/>
      <c r="FC21" s="104"/>
      <c r="FD21" s="104"/>
      <c r="FE21" s="104"/>
      <c r="FF21" s="104"/>
      <c r="FG21" s="104"/>
      <c r="FH21" s="104"/>
      <c r="FI21" s="104"/>
      <c r="FJ21" s="104"/>
      <c r="FK21" s="102">
        <v>85.276846020373981</v>
      </c>
      <c r="FL21" s="102">
        <v>3.7500000000000006E-2</v>
      </c>
      <c r="FN21" s="126">
        <v>2.4500000000000002</v>
      </c>
      <c r="FO21" s="126">
        <v>0.56000000000000005</v>
      </c>
      <c r="FP21" s="126">
        <v>1.4999999999999999E-2</v>
      </c>
      <c r="FQ21" s="126">
        <v>1.0999999999999999E-2</v>
      </c>
      <c r="FR21" s="126">
        <v>1.36</v>
      </c>
      <c r="FS21" s="126">
        <v>152</v>
      </c>
      <c r="FT21" s="126">
        <v>0.64</v>
      </c>
      <c r="FU21" s="126">
        <v>1.62</v>
      </c>
      <c r="FV21" s="126">
        <v>0.91</v>
      </c>
      <c r="FW21" s="126">
        <v>10.58</v>
      </c>
      <c r="FX21" s="126">
        <v>2.93</v>
      </c>
      <c r="FY21" s="126">
        <v>3.61</v>
      </c>
      <c r="FZ21" s="126">
        <v>1.33</v>
      </c>
    </row>
    <row r="22" spans="1:182" s="126" customFormat="1" x14ac:dyDescent="0.3">
      <c r="A22" s="98">
        <v>43270</v>
      </c>
      <c r="B22" s="99">
        <v>6</v>
      </c>
      <c r="C22" s="100" t="s">
        <v>190</v>
      </c>
      <c r="D22" s="101" t="s">
        <v>191</v>
      </c>
      <c r="E22" s="102">
        <v>7.3</v>
      </c>
      <c r="F22" s="97">
        <v>200</v>
      </c>
      <c r="G22" s="97">
        <v>64</v>
      </c>
      <c r="H22" s="103">
        <v>40</v>
      </c>
      <c r="I22" s="104">
        <v>21</v>
      </c>
      <c r="J22" s="105">
        <v>112</v>
      </c>
      <c r="K22" s="104">
        <v>10</v>
      </c>
      <c r="L22" s="104">
        <v>8.5</v>
      </c>
      <c r="M22" s="103">
        <v>107</v>
      </c>
      <c r="N22" s="106">
        <v>23.932432432432432</v>
      </c>
      <c r="O22" s="106">
        <v>17.402702702702705</v>
      </c>
      <c r="P22" s="106">
        <v>6.5297297297297261</v>
      </c>
      <c r="Q22" s="107">
        <f t="shared" si="0"/>
        <v>292.20288062459872</v>
      </c>
      <c r="R22" s="107">
        <f t="shared" si="1"/>
        <v>730.5072015614968</v>
      </c>
      <c r="S22" s="106">
        <f t="shared" si="2"/>
        <v>1.1688115224983948</v>
      </c>
      <c r="T22" s="107">
        <f t="shared" si="3"/>
        <v>14.451686053077356</v>
      </c>
      <c r="U22" s="108">
        <v>14.411</v>
      </c>
      <c r="V22" s="108">
        <v>0.63472584856396941</v>
      </c>
      <c r="W22" s="110">
        <v>4.5270301606227518E-2</v>
      </c>
      <c r="X22" s="108">
        <v>12.209493600350257</v>
      </c>
      <c r="Y22" s="105"/>
      <c r="Z22" s="111"/>
      <c r="AA22" s="103"/>
      <c r="AB22" s="110">
        <v>13.54</v>
      </c>
      <c r="AC22" s="108">
        <v>327.60000000000002</v>
      </c>
      <c r="AD22" s="112">
        <v>39.200000000000003</v>
      </c>
      <c r="AE22" s="112">
        <v>471.12</v>
      </c>
      <c r="AF22" s="110">
        <v>12.738432000000001</v>
      </c>
      <c r="AG22" s="110">
        <v>3.7041338880000003</v>
      </c>
      <c r="AH22" s="110">
        <v>16.442565888000001</v>
      </c>
      <c r="AI22" s="113">
        <f t="shared" si="25"/>
        <v>77.472288004007169</v>
      </c>
      <c r="AJ22" s="113">
        <f t="shared" si="26"/>
        <v>22.527711995992824</v>
      </c>
      <c r="AK22" s="113">
        <f t="shared" si="27"/>
        <v>68.704114947035578</v>
      </c>
      <c r="AL22" s="113">
        <f t="shared" si="28"/>
        <v>94.482829298959459</v>
      </c>
      <c r="AM22" s="105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9"/>
      <c r="AZ22" s="109"/>
      <c r="BA22" s="109"/>
      <c r="BB22" s="109"/>
      <c r="BC22" s="108"/>
      <c r="BD22" s="108"/>
      <c r="BE22" s="112"/>
      <c r="BF22" s="105"/>
      <c r="BG22" s="115"/>
      <c r="BH22" s="102"/>
      <c r="BI22" s="116">
        <v>216</v>
      </c>
      <c r="BJ22" s="117">
        <v>1</v>
      </c>
      <c r="BK22" s="118">
        <v>1.469E-2</v>
      </c>
      <c r="BL22" s="118">
        <v>7.4999999999999997E-3</v>
      </c>
      <c r="BM22" s="118">
        <v>2.3418999999999999</v>
      </c>
      <c r="BN22" s="118">
        <v>1.0417000000000001</v>
      </c>
      <c r="BO22" s="118">
        <v>0.13300000000000001</v>
      </c>
      <c r="BP22" s="118">
        <v>6.2E-2</v>
      </c>
      <c r="BQ22" s="119">
        <v>22.89</v>
      </c>
      <c r="BR22" s="119">
        <v>8.5</v>
      </c>
      <c r="BS22" s="119">
        <v>35.46</v>
      </c>
      <c r="BT22" s="119">
        <v>8.67</v>
      </c>
      <c r="BU22" s="119">
        <v>32.666666666666607</v>
      </c>
      <c r="BV22" s="120">
        <v>127.23480000000001</v>
      </c>
      <c r="BW22" s="120">
        <v>106.12079999999997</v>
      </c>
      <c r="BX22" s="121">
        <v>8.5850000000000009</v>
      </c>
      <c r="BY22" s="121">
        <v>14.39</v>
      </c>
      <c r="BZ22" s="121">
        <v>26.79</v>
      </c>
      <c r="CA22" s="122">
        <v>2.2190000000000001E-2</v>
      </c>
      <c r="CB22" s="122">
        <v>1.0195100000000001</v>
      </c>
      <c r="CC22" s="118">
        <v>1.0500000000000001E-2</v>
      </c>
      <c r="CD22" s="122">
        <v>5.1499999999999997E-2</v>
      </c>
      <c r="CE22" s="122">
        <v>7.1000000000000008E-2</v>
      </c>
      <c r="CF22" s="123">
        <v>12.484999999999999</v>
      </c>
      <c r="CG22" s="123">
        <v>1.3001999999999998</v>
      </c>
      <c r="CH22" s="124">
        <v>454.20781690140836</v>
      </c>
      <c r="CI22" s="124">
        <v>40.544264788732384</v>
      </c>
      <c r="CJ22" s="124">
        <v>11.205964467005076</v>
      </c>
      <c r="CK22" s="105">
        <f t="shared" si="10"/>
        <v>76.330053961147399</v>
      </c>
      <c r="CL22" s="105">
        <f t="shared" si="11"/>
        <v>74.703199347800336</v>
      </c>
      <c r="CM22" s="105">
        <f t="shared" si="12"/>
        <v>75.516626654473868</v>
      </c>
      <c r="CN22" s="104">
        <v>36.504558424091513</v>
      </c>
      <c r="CO22" s="105">
        <f t="shared" si="13"/>
        <v>7300.911684818303</v>
      </c>
      <c r="CP22" s="104">
        <f t="shared" si="14"/>
        <v>2.9238733219136175</v>
      </c>
      <c r="CQ22" s="104">
        <f t="shared" si="15"/>
        <v>2.9070561206943566</v>
      </c>
      <c r="CR22" s="104">
        <v>8.3682735854817611</v>
      </c>
      <c r="CS22" s="104">
        <v>21.024197635382901</v>
      </c>
      <c r="CT22" s="104">
        <v>0</v>
      </c>
      <c r="CU22" s="104">
        <v>1.8044271060480002</v>
      </c>
      <c r="CV22" s="104">
        <v>4.1985351385708496</v>
      </c>
      <c r="CW22" s="104">
        <v>0.57392969837760022</v>
      </c>
      <c r="CX22" s="104">
        <v>0</v>
      </c>
      <c r="CY22" s="104">
        <v>0</v>
      </c>
      <c r="CZ22" s="104">
        <v>0.53519526023040009</v>
      </c>
      <c r="DA22" s="104">
        <f t="shared" si="16"/>
        <v>22.923914017157493</v>
      </c>
      <c r="DB22" s="104">
        <f t="shared" si="17"/>
        <v>57.593348729587134</v>
      </c>
      <c r="DC22" s="104">
        <f t="shared" si="18"/>
        <v>0</v>
      </c>
      <c r="DD22" s="104">
        <f t="shared" si="18"/>
        <v>4.9430185816387038</v>
      </c>
      <c r="DE22" s="104">
        <f t="shared" si="18"/>
        <v>11.501399605480472</v>
      </c>
      <c r="DF22" s="104">
        <f t="shared" si="18"/>
        <v>1.5722137813858066</v>
      </c>
      <c r="DG22" s="104">
        <f t="shared" si="18"/>
        <v>0</v>
      </c>
      <c r="DH22" s="104">
        <f t="shared" si="18"/>
        <v>0</v>
      </c>
      <c r="DI22" s="104">
        <f t="shared" si="18"/>
        <v>1.4661052847503919</v>
      </c>
      <c r="DJ22" s="104">
        <v>23.4033333333333</v>
      </c>
      <c r="DK22" s="104">
        <v>112.70033333333301</v>
      </c>
      <c r="DL22" s="104">
        <v>112.70033333333301</v>
      </c>
      <c r="DM22" s="104">
        <v>0</v>
      </c>
      <c r="DN22" s="104">
        <v>10261</v>
      </c>
      <c r="DO22" s="102">
        <v>8.2477777777777792</v>
      </c>
      <c r="DP22" s="104">
        <v>11.366666666666699</v>
      </c>
      <c r="DQ22" s="104">
        <v>19.614444444444398</v>
      </c>
      <c r="DR22" s="125">
        <v>0.83810473341879099</v>
      </c>
      <c r="DS22" s="125">
        <v>2.1472858004334499</v>
      </c>
      <c r="DT22" s="125">
        <v>0.81179075830837999</v>
      </c>
      <c r="DU22" s="125">
        <v>1.26570288385843E-2</v>
      </c>
      <c r="DV22" s="125">
        <v>1.3228380132864901</v>
      </c>
      <c r="DW22" s="125">
        <v>0.67281013601871797</v>
      </c>
      <c r="DX22" s="125">
        <v>0.46250414419585201</v>
      </c>
      <c r="DY22" s="125">
        <v>3.4309412604804899E-3</v>
      </c>
      <c r="DZ22" s="125">
        <v>0.66956307445167496</v>
      </c>
      <c r="EA22" s="125">
        <v>0.25469411649653301</v>
      </c>
      <c r="EB22" s="125">
        <v>0.46511986520523901</v>
      </c>
      <c r="EC22" s="125">
        <v>1.00344275314429</v>
      </c>
      <c r="ED22" s="125">
        <v>0.43232802332876902</v>
      </c>
      <c r="EE22" s="104"/>
      <c r="EF22" s="104"/>
      <c r="EG22" s="104"/>
      <c r="EH22" s="104"/>
      <c r="EI22" s="104"/>
      <c r="EJ22" s="104"/>
      <c r="EK22" s="104"/>
      <c r="EL22" s="104"/>
      <c r="EM22" s="104"/>
      <c r="EN22" s="104"/>
      <c r="EO22" s="104"/>
      <c r="EP22" s="104"/>
      <c r="EQ22" s="104"/>
      <c r="ER22" s="104"/>
      <c r="ES22" s="104"/>
      <c r="ET22" s="104"/>
      <c r="EU22" s="104"/>
      <c r="EV22" s="104"/>
      <c r="EW22" s="104"/>
      <c r="EX22" s="104"/>
      <c r="EY22" s="104"/>
      <c r="EZ22" s="104"/>
      <c r="FA22" s="104"/>
      <c r="FB22" s="104"/>
      <c r="FC22" s="104"/>
      <c r="FD22" s="104"/>
      <c r="FE22" s="104"/>
      <c r="FF22" s="104"/>
      <c r="FG22" s="104"/>
      <c r="FH22" s="104"/>
      <c r="FI22" s="104"/>
      <c r="FJ22" s="104"/>
      <c r="FK22" s="102">
        <v>115.61944796635142</v>
      </c>
      <c r="FL22" s="102">
        <v>0.79250000000000009</v>
      </c>
      <c r="FN22" s="126">
        <v>2.5099999999999998</v>
      </c>
      <c r="FO22" s="126">
        <v>0.56999999999999995</v>
      </c>
      <c r="FP22" s="126">
        <v>1.9E-2</v>
      </c>
      <c r="FQ22" s="126">
        <v>1.2E-2</v>
      </c>
      <c r="FR22" s="126">
        <v>1.65</v>
      </c>
      <c r="FS22" s="126">
        <v>117</v>
      </c>
      <c r="FT22" s="126">
        <v>0.64</v>
      </c>
      <c r="FU22" s="126">
        <v>1.63</v>
      </c>
      <c r="FV22" s="126">
        <v>0.94</v>
      </c>
      <c r="FW22" s="126">
        <v>11.87</v>
      </c>
      <c r="FX22" s="126">
        <v>3.8</v>
      </c>
      <c r="FY22" s="126">
        <v>3.12</v>
      </c>
      <c r="FZ22" s="126">
        <v>1.25</v>
      </c>
    </row>
    <row r="23" spans="1:182" s="126" customFormat="1" x14ac:dyDescent="0.3">
      <c r="A23" s="98">
        <v>43298</v>
      </c>
      <c r="B23" s="99">
        <v>7</v>
      </c>
      <c r="C23" s="100" t="s">
        <v>190</v>
      </c>
      <c r="D23" s="101" t="s">
        <v>191</v>
      </c>
      <c r="E23" s="102">
        <v>8</v>
      </c>
      <c r="F23" s="97">
        <v>200</v>
      </c>
      <c r="G23" s="97">
        <v>64</v>
      </c>
      <c r="H23" s="103">
        <v>20</v>
      </c>
      <c r="I23" s="104">
        <v>21.7</v>
      </c>
      <c r="J23" s="105">
        <v>135</v>
      </c>
      <c r="K23" s="104">
        <v>11.8</v>
      </c>
      <c r="L23" s="104">
        <v>9.4</v>
      </c>
      <c r="M23" s="103">
        <v>59</v>
      </c>
      <c r="N23" s="106">
        <v>64.785885885885875</v>
      </c>
      <c r="O23" s="106">
        <v>47.06006006006006</v>
      </c>
      <c r="P23" s="106">
        <v>17.725825825825815</v>
      </c>
      <c r="Q23" s="107">
        <f t="shared" si="0"/>
        <v>987.78376071916773</v>
      </c>
      <c r="R23" s="107">
        <f t="shared" si="1"/>
        <v>2469.4594017979193</v>
      </c>
      <c r="S23" s="106">
        <f t="shared" si="2"/>
        <v>3.9511350428766705</v>
      </c>
      <c r="T23" s="107">
        <f t="shared" si="3"/>
        <v>10.643429360749435</v>
      </c>
      <c r="U23" s="108">
        <v>28.731000000000002</v>
      </c>
      <c r="V23" s="108">
        <v>0.75128571428571544</v>
      </c>
      <c r="W23" s="110">
        <v>7.1067338123649473E-2</v>
      </c>
      <c r="X23" s="108">
        <v>15.246897487194264</v>
      </c>
      <c r="Y23" s="105"/>
      <c r="Z23" s="111"/>
      <c r="AA23" s="103"/>
      <c r="AB23" s="110">
        <v>10.465499999999999</v>
      </c>
      <c r="AC23" s="108">
        <v>355.85</v>
      </c>
      <c r="AD23" s="112">
        <v>7.56</v>
      </c>
      <c r="AE23" s="112">
        <v>334.7</v>
      </c>
      <c r="AF23" s="110">
        <v>1.8988603199999998</v>
      </c>
      <c r="AG23" s="110">
        <v>2.8584718800000002</v>
      </c>
      <c r="AH23" s="110">
        <v>4.7573322000000005</v>
      </c>
      <c r="AI23" s="113">
        <f t="shared" si="25"/>
        <v>39.914394037902156</v>
      </c>
      <c r="AJ23" s="113">
        <f t="shared" si="26"/>
        <v>60.08560596209783</v>
      </c>
      <c r="AK23" s="114">
        <f t="shared" si="27"/>
        <v>7.3431614539925949</v>
      </c>
      <c r="AL23" s="113">
        <f t="shared" si="28"/>
        <v>10.109065296407378</v>
      </c>
      <c r="AM23" s="105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09"/>
      <c r="AZ23" s="109"/>
      <c r="BA23" s="109"/>
      <c r="BB23" s="109"/>
      <c r="BC23" s="108"/>
      <c r="BD23" s="108"/>
      <c r="BE23" s="112"/>
      <c r="BF23" s="105"/>
      <c r="BG23" s="115"/>
      <c r="BH23" s="102"/>
      <c r="BI23" s="116">
        <v>204</v>
      </c>
      <c r="BJ23" s="117">
        <v>0.9</v>
      </c>
      <c r="BK23" s="118">
        <v>1.4942E-2</v>
      </c>
      <c r="BL23" s="118">
        <v>1E-4</v>
      </c>
      <c r="BM23" s="118">
        <v>4.3724999999999996</v>
      </c>
      <c r="BN23" s="118">
        <v>1.1847000000000001</v>
      </c>
      <c r="BO23" s="118">
        <v>0.309</v>
      </c>
      <c r="BP23" s="118">
        <v>9.1999999999999998E-2</v>
      </c>
      <c r="BQ23" s="119">
        <v>29.89</v>
      </c>
      <c r="BR23" s="119">
        <v>18.350000000000001</v>
      </c>
      <c r="BS23" s="119">
        <v>38.229999999999997</v>
      </c>
      <c r="BT23" s="119">
        <v>18.010000000000002</v>
      </c>
      <c r="BU23" s="119">
        <v>47.000000000000028</v>
      </c>
      <c r="BV23" s="120">
        <v>391.2482</v>
      </c>
      <c r="BW23" s="120">
        <v>376.13350000000003</v>
      </c>
      <c r="BX23" s="121">
        <v>18.2</v>
      </c>
      <c r="BY23" s="121">
        <v>19.100000000000001</v>
      </c>
      <c r="BZ23" s="121">
        <v>20.2</v>
      </c>
      <c r="CA23" s="122">
        <v>1.5042E-2</v>
      </c>
      <c r="CB23" s="122">
        <v>1.1696580000000001</v>
      </c>
      <c r="CC23" s="118">
        <v>1.0999999999999999E-2</v>
      </c>
      <c r="CD23" s="122">
        <v>8.1000000000000003E-2</v>
      </c>
      <c r="CE23" s="122">
        <v>0.217</v>
      </c>
      <c r="CF23" s="123">
        <v>8.4</v>
      </c>
      <c r="CG23" s="123">
        <v>3.1877999999999993</v>
      </c>
      <c r="CH23" s="124">
        <v>244.61129032258069</v>
      </c>
      <c r="CI23" s="124">
        <v>32.524374193548383</v>
      </c>
      <c r="CJ23" s="124">
        <v>7.5230095990965573</v>
      </c>
      <c r="CK23" s="105">
        <f t="shared" si="10"/>
        <v>88.743707926715544</v>
      </c>
      <c r="CL23" s="105">
        <f t="shared" si="11"/>
        <v>86.865005271832189</v>
      </c>
      <c r="CM23" s="105">
        <f t="shared" si="12"/>
        <v>87.804356599273859</v>
      </c>
      <c r="CN23" s="104">
        <v>116.29723069802671</v>
      </c>
      <c r="CO23" s="105">
        <f t="shared" si="13"/>
        <v>23259.446139605341</v>
      </c>
      <c r="CP23" s="104">
        <f t="shared" si="14"/>
        <v>13.84490841643175</v>
      </c>
      <c r="CQ23" s="104">
        <f t="shared" si="15"/>
        <v>3.2342429629872704</v>
      </c>
      <c r="CR23" s="104">
        <v>8.2764954462947991</v>
      </c>
      <c r="CS23" s="104">
        <v>22.910211869434367</v>
      </c>
      <c r="CT23" s="104">
        <v>0</v>
      </c>
      <c r="CU23" s="104">
        <v>10.611716679648</v>
      </c>
      <c r="CV23" s="104">
        <v>73.067534771945546</v>
      </c>
      <c r="CW23" s="104">
        <v>0</v>
      </c>
      <c r="CX23" s="104">
        <v>0.89116931534399979</v>
      </c>
      <c r="CY23" s="104">
        <v>0</v>
      </c>
      <c r="CZ23" s="104">
        <v>0.54010261535999993</v>
      </c>
      <c r="DA23" s="104">
        <f t="shared" si="16"/>
        <v>7.1166745730904424</v>
      </c>
      <c r="DB23" s="104">
        <f t="shared" si="17"/>
        <v>19.699705428861169</v>
      </c>
      <c r="DC23" s="104">
        <f t="shared" si="18"/>
        <v>0</v>
      </c>
      <c r="DD23" s="104">
        <f t="shared" si="18"/>
        <v>9.1246512199434999</v>
      </c>
      <c r="DE23" s="104">
        <f t="shared" si="18"/>
        <v>62.828267133608826</v>
      </c>
      <c r="DF23" s="104">
        <f t="shared" si="18"/>
        <v>0</v>
      </c>
      <c r="DG23" s="104">
        <f t="shared" si="18"/>
        <v>0.76628592959189079</v>
      </c>
      <c r="DH23" s="104">
        <f t="shared" si="18"/>
        <v>0</v>
      </c>
      <c r="DI23" s="104">
        <f t="shared" si="18"/>
        <v>0.46441571490417632</v>
      </c>
      <c r="DJ23" s="104">
        <v>11.175555555555601</v>
      </c>
      <c r="DK23" s="104">
        <v>52.355555555555597</v>
      </c>
      <c r="DL23" s="104">
        <v>52.355555555555597</v>
      </c>
      <c r="DM23" s="104">
        <v>0</v>
      </c>
      <c r="DN23" s="104">
        <v>13440</v>
      </c>
      <c r="DO23" s="102">
        <v>2.0477777777777799</v>
      </c>
      <c r="DP23" s="104">
        <v>6.37222222222222</v>
      </c>
      <c r="DQ23" s="104">
        <v>8.42</v>
      </c>
      <c r="DR23" s="125">
        <v>0.753430105388745</v>
      </c>
      <c r="DS23" s="125">
        <v>2.2202407469482801</v>
      </c>
      <c r="DT23" s="125">
        <v>1.00484933656557</v>
      </c>
      <c r="DU23" s="125">
        <v>0</v>
      </c>
      <c r="DV23" s="125">
        <v>1.2153914103827099</v>
      </c>
      <c r="DW23" s="125">
        <v>0.663819709607116</v>
      </c>
      <c r="DX23" s="125">
        <v>0.61255770914563801</v>
      </c>
      <c r="DY23" s="125">
        <v>0</v>
      </c>
      <c r="DZ23" s="125">
        <v>0.66222895408163296</v>
      </c>
      <c r="EA23" s="125">
        <v>0.42494205323634499</v>
      </c>
      <c r="EB23" s="125">
        <v>0.86034318194404902</v>
      </c>
      <c r="EC23" s="125"/>
      <c r="ED23" s="125">
        <v>0.74014632995043705</v>
      </c>
      <c r="EE23" s="104"/>
      <c r="EF23" s="104"/>
      <c r="EG23" s="104"/>
      <c r="EH23" s="104"/>
      <c r="EI23" s="104"/>
      <c r="EJ23" s="104"/>
      <c r="EK23" s="104"/>
      <c r="EL23" s="104"/>
      <c r="EM23" s="104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04"/>
      <c r="FF23" s="104"/>
      <c r="FG23" s="104"/>
      <c r="FH23" s="104"/>
      <c r="FI23" s="104"/>
      <c r="FJ23" s="104"/>
      <c r="FK23" s="102">
        <v>123.90350138490268</v>
      </c>
      <c r="FL23" s="102">
        <v>0.36203571428571429</v>
      </c>
      <c r="FN23" s="126">
        <v>2.2599999999999998</v>
      </c>
      <c r="FO23" s="126">
        <v>0.5</v>
      </c>
      <c r="FP23" s="126">
        <v>1.9E-2</v>
      </c>
      <c r="FQ23" s="126">
        <v>8.9999999999999993E-3</v>
      </c>
      <c r="FR23" s="126">
        <v>2.15</v>
      </c>
      <c r="FS23" s="126">
        <v>68</v>
      </c>
      <c r="FT23" s="126">
        <v>0.67</v>
      </c>
      <c r="FU23" s="126">
        <v>1.56</v>
      </c>
      <c r="FV23" s="126">
        <v>0.91</v>
      </c>
      <c r="FW23" s="126">
        <v>7.75</v>
      </c>
      <c r="FX23" s="126">
        <v>2.4900000000000002</v>
      </c>
      <c r="FY23" s="126">
        <v>3.11</v>
      </c>
      <c r="FZ23" s="126">
        <v>1.27</v>
      </c>
    </row>
    <row r="24" spans="1:182" s="126" customFormat="1" x14ac:dyDescent="0.3">
      <c r="A24" s="98">
        <v>43326</v>
      </c>
      <c r="B24" s="99">
        <v>8</v>
      </c>
      <c r="C24" s="100" t="s">
        <v>190</v>
      </c>
      <c r="D24" s="101" t="s">
        <v>191</v>
      </c>
      <c r="E24" s="102">
        <v>8</v>
      </c>
      <c r="F24" s="97">
        <v>200</v>
      </c>
      <c r="G24" s="97">
        <v>64</v>
      </c>
      <c r="H24" s="103">
        <v>25</v>
      </c>
      <c r="I24" s="104">
        <v>23.7</v>
      </c>
      <c r="J24" s="105">
        <v>99</v>
      </c>
      <c r="K24" s="104">
        <v>8.4</v>
      </c>
      <c r="L24" s="104">
        <v>8.9</v>
      </c>
      <c r="M24" s="103">
        <v>32</v>
      </c>
      <c r="N24" s="106">
        <v>50.399017199017202</v>
      </c>
      <c r="O24" s="106">
        <v>38.865192465192472</v>
      </c>
      <c r="P24" s="106">
        <v>11.533824733824732</v>
      </c>
      <c r="Q24" s="107">
        <f t="shared" si="0"/>
        <v>631.13166441667454</v>
      </c>
      <c r="R24" s="107">
        <f t="shared" si="1"/>
        <v>1577.8291610416863</v>
      </c>
      <c r="S24" s="106">
        <f t="shared" si="2"/>
        <v>2.5245266576666983</v>
      </c>
      <c r="T24" s="107">
        <f t="shared" si="3"/>
        <v>20.571591622628262</v>
      </c>
      <c r="U24" s="108">
        <v>43.1995</v>
      </c>
      <c r="V24" s="108">
        <v>0.70161473087818749</v>
      </c>
      <c r="W24" s="110">
        <v>4.8606068891975059E-2</v>
      </c>
      <c r="X24" s="108">
        <v>12.522697851913307</v>
      </c>
      <c r="Y24" s="105"/>
      <c r="Z24" s="111"/>
      <c r="AA24" s="103"/>
      <c r="AB24" s="110">
        <v>18.668500000000002</v>
      </c>
      <c r="AC24" s="108">
        <v>472.20000000000005</v>
      </c>
      <c r="AD24" s="112">
        <v>14.32</v>
      </c>
      <c r="AE24" s="112">
        <v>614</v>
      </c>
      <c r="AF24" s="110">
        <v>6.4159900799999994</v>
      </c>
      <c r="AG24" s="110">
        <v>6.9583392000000011</v>
      </c>
      <c r="AH24" s="110">
        <v>13.374329280000001</v>
      </c>
      <c r="AI24" s="113">
        <f t="shared" si="25"/>
        <v>47.972424976813478</v>
      </c>
      <c r="AJ24" s="113">
        <f t="shared" si="26"/>
        <v>52.027575023186515</v>
      </c>
      <c r="AK24" s="113">
        <f t="shared" si="27"/>
        <v>26.536885088824324</v>
      </c>
      <c r="AL24" s="113">
        <f t="shared" si="28"/>
        <v>34.412100987221415</v>
      </c>
      <c r="AM24" s="105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9"/>
      <c r="AZ24" s="109"/>
      <c r="BA24" s="109"/>
      <c r="BB24" s="109"/>
      <c r="BC24" s="108"/>
      <c r="BD24" s="108"/>
      <c r="BE24" s="112"/>
      <c r="BF24" s="105"/>
      <c r="BG24" s="115"/>
      <c r="BH24" s="102"/>
      <c r="BI24" s="116">
        <v>201</v>
      </c>
      <c r="BJ24" s="117">
        <v>0.95</v>
      </c>
      <c r="BK24" s="118">
        <v>1.7330500000000002E-2</v>
      </c>
      <c r="BL24" s="118">
        <v>1E-4</v>
      </c>
      <c r="BM24" s="118">
        <v>6.6077000000000004</v>
      </c>
      <c r="BN24" s="118">
        <v>1.8601000000000003</v>
      </c>
      <c r="BO24" s="118">
        <v>0.372</v>
      </c>
      <c r="BP24" s="118">
        <v>7.2999999999999995E-2</v>
      </c>
      <c r="BQ24" s="119">
        <v>26.45</v>
      </c>
      <c r="BR24" s="119">
        <v>6.8</v>
      </c>
      <c r="BS24" s="119">
        <v>61.6</v>
      </c>
      <c r="BT24" s="119">
        <v>6.3</v>
      </c>
      <c r="BU24" s="119">
        <v>78</v>
      </c>
      <c r="BV24" s="120">
        <v>294.69159999999994</v>
      </c>
      <c r="BW24" s="120">
        <v>270.15719999999993</v>
      </c>
      <c r="BX24" s="121">
        <v>6.55</v>
      </c>
      <c r="BY24" s="121">
        <v>19.649999999999999</v>
      </c>
      <c r="BZ24" s="121">
        <v>55.300000000000004</v>
      </c>
      <c r="CA24" s="122">
        <v>1.7430500000000002E-2</v>
      </c>
      <c r="CB24" s="122">
        <v>1.8426695000000004</v>
      </c>
      <c r="CC24" s="118">
        <v>1.4999999999999999E-2</v>
      </c>
      <c r="CD24" s="122">
        <v>5.7999999999999996E-2</v>
      </c>
      <c r="CE24" s="122">
        <v>0.29899999999999999</v>
      </c>
      <c r="CF24" s="123">
        <v>35.400000000000006</v>
      </c>
      <c r="CG24" s="123">
        <v>4.7476000000000003</v>
      </c>
      <c r="CH24" s="124">
        <v>305.81337792642148</v>
      </c>
      <c r="CI24" s="124">
        <v>35.154469565217397</v>
      </c>
      <c r="CJ24" s="124">
        <v>8.7016176594489849</v>
      </c>
      <c r="CK24" s="105">
        <f t="shared" si="10"/>
        <v>85.497077353656721</v>
      </c>
      <c r="CL24" s="105">
        <f t="shared" si="11"/>
        <v>89.541963103868753</v>
      </c>
      <c r="CM24" s="105">
        <f t="shared" si="12"/>
        <v>87.51952022876273</v>
      </c>
      <c r="CN24" s="104">
        <v>67.713486547586911</v>
      </c>
      <c r="CO24" s="105">
        <f t="shared" si="13"/>
        <v>13542.697309517382</v>
      </c>
      <c r="CP24" s="104">
        <f t="shared" si="14"/>
        <v>1.9128103544516073</v>
      </c>
      <c r="CQ24" s="104">
        <f t="shared" si="15"/>
        <v>3.9897103778601317</v>
      </c>
      <c r="CR24" s="104">
        <v>1.6634888070624003</v>
      </c>
      <c r="CS24" s="104">
        <v>17.871461166085819</v>
      </c>
      <c r="CT24" s="104">
        <v>0</v>
      </c>
      <c r="CU24" s="104">
        <v>0.44821214794383363</v>
      </c>
      <c r="CV24" s="104">
        <v>43.111846537854859</v>
      </c>
      <c r="CW24" s="104">
        <v>0</v>
      </c>
      <c r="CX24" s="104">
        <v>0.61787744726399996</v>
      </c>
      <c r="CY24" s="104">
        <v>3.6074057022080002</v>
      </c>
      <c r="CZ24" s="104">
        <v>0.39319473916800013</v>
      </c>
      <c r="DA24" s="104">
        <f t="shared" si="16"/>
        <v>2.456658033541594</v>
      </c>
      <c r="DB24" s="104">
        <f t="shared" si="17"/>
        <v>26.392764687321659</v>
      </c>
      <c r="DC24" s="104">
        <f t="shared" si="18"/>
        <v>0</v>
      </c>
      <c r="DD24" s="104">
        <f t="shared" si="18"/>
        <v>0.6619244862378254</v>
      </c>
      <c r="DE24" s="104">
        <f t="shared" si="18"/>
        <v>63.668035329353792</v>
      </c>
      <c r="DF24" s="104">
        <f t="shared" si="18"/>
        <v>0</v>
      </c>
      <c r="DG24" s="104">
        <f t="shared" si="18"/>
        <v>0.91248801201482233</v>
      </c>
      <c r="DH24" s="104">
        <f t="shared" si="18"/>
        <v>5.3274552620663371</v>
      </c>
      <c r="DI24" s="104">
        <f t="shared" si="18"/>
        <v>0.58067418946397809</v>
      </c>
      <c r="DJ24" s="104">
        <v>20.82</v>
      </c>
      <c r="DK24" s="104">
        <v>96.171666666666695</v>
      </c>
      <c r="DL24" s="104">
        <v>96.171666666666695</v>
      </c>
      <c r="DM24" s="104">
        <v>0</v>
      </c>
      <c r="DN24" s="104">
        <v>1963.3333333333301</v>
      </c>
      <c r="DO24" s="102">
        <v>4.0283333333333298</v>
      </c>
      <c r="DP24" s="104">
        <v>14.983333333333301</v>
      </c>
      <c r="DQ24" s="104">
        <v>19.011666666666699</v>
      </c>
      <c r="DR24" s="125">
        <v>0.91314441242395095</v>
      </c>
      <c r="DS24" s="125">
        <v>2.3280966475609399</v>
      </c>
      <c r="DT24" s="125">
        <v>0.61895893667711799</v>
      </c>
      <c r="DU24" s="125">
        <v>0.39647868029995798</v>
      </c>
      <c r="DV24" s="125">
        <v>1.3126590305838599</v>
      </c>
      <c r="DW24" s="125">
        <v>0.67039250620408397</v>
      </c>
      <c r="DX24" s="125">
        <v>0.42766538562772799</v>
      </c>
      <c r="DY24" s="125">
        <v>0.20684204029404801</v>
      </c>
      <c r="DZ24" s="125">
        <v>0.65927977839335195</v>
      </c>
      <c r="EA24" s="125">
        <v>0.33710128926834398</v>
      </c>
      <c r="EB24" s="125">
        <v>0.87361481805253505</v>
      </c>
      <c r="EC24" s="125">
        <v>0.63039145466732205</v>
      </c>
      <c r="ED24" s="125">
        <v>0.58699186991869901</v>
      </c>
      <c r="EE24" s="104"/>
      <c r="EF24" s="104"/>
      <c r="EG24" s="104"/>
      <c r="EH24" s="104"/>
      <c r="EI24" s="104"/>
      <c r="EJ24" s="104"/>
      <c r="EK24" s="104"/>
      <c r="EL24" s="104"/>
      <c r="EM24" s="104"/>
      <c r="EN24" s="104"/>
      <c r="EO24" s="104"/>
      <c r="EP24" s="104"/>
      <c r="EQ24" s="104"/>
      <c r="ER24" s="104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4"/>
      <c r="FF24" s="104"/>
      <c r="FG24" s="104"/>
      <c r="FH24" s="104"/>
      <c r="FI24" s="104"/>
      <c r="FJ24" s="104"/>
      <c r="FK24" s="102">
        <v>138.01116994041845</v>
      </c>
      <c r="FL24" s="102">
        <v>0.52871379647749517</v>
      </c>
      <c r="FN24" s="126">
        <v>2.31</v>
      </c>
      <c r="FO24" s="126">
        <v>0.53</v>
      </c>
      <c r="FP24" s="126">
        <v>0.02</v>
      </c>
      <c r="FQ24" s="126">
        <v>0.01</v>
      </c>
      <c r="FR24" s="126">
        <v>1.98</v>
      </c>
      <c r="FS24" s="126">
        <v>66</v>
      </c>
      <c r="FT24" s="126">
        <v>0.65</v>
      </c>
      <c r="FU24" s="126">
        <v>1.59</v>
      </c>
      <c r="FV24" s="126">
        <v>0.9</v>
      </c>
      <c r="FW24" s="126">
        <v>7.27</v>
      </c>
      <c r="FX24" s="126">
        <v>2.34</v>
      </c>
      <c r="FY24" s="126">
        <v>3.11</v>
      </c>
      <c r="FZ24" s="126">
        <v>1.22</v>
      </c>
    </row>
    <row r="25" spans="1:182" s="268" customFormat="1" x14ac:dyDescent="0.3">
      <c r="A25" s="240">
        <v>43354</v>
      </c>
      <c r="B25" s="241">
        <v>9</v>
      </c>
      <c r="C25" s="242" t="s">
        <v>190</v>
      </c>
      <c r="D25" s="243" t="s">
        <v>191</v>
      </c>
      <c r="E25" s="244">
        <v>9</v>
      </c>
      <c r="F25" s="239">
        <v>200</v>
      </c>
      <c r="G25" s="239">
        <v>64</v>
      </c>
      <c r="H25" s="245">
        <v>20</v>
      </c>
      <c r="I25" s="246">
        <v>18.7</v>
      </c>
      <c r="J25" s="247">
        <v>128</v>
      </c>
      <c r="K25" s="246">
        <v>12</v>
      </c>
      <c r="L25" s="246">
        <v>9.4</v>
      </c>
      <c r="M25" s="245">
        <v>47</v>
      </c>
      <c r="N25" s="248">
        <v>42.594208494208495</v>
      </c>
      <c r="O25" s="249">
        <v>40.41988416988417</v>
      </c>
      <c r="P25" s="248">
        <v>2.1743243243243233</v>
      </c>
      <c r="Q25" s="250">
        <f t="shared" si="0"/>
        <v>750.6432037627518</v>
      </c>
      <c r="R25" s="250">
        <f t="shared" si="1"/>
        <v>1876.6080094068793</v>
      </c>
      <c r="S25" s="248">
        <f t="shared" si="2"/>
        <v>3.0025728150510074</v>
      </c>
      <c r="T25" s="250">
        <f t="shared" si="3"/>
        <v>27.710809561362954</v>
      </c>
      <c r="U25" s="251">
        <v>49.18</v>
      </c>
      <c r="V25" s="251">
        <v>0.84813043478260908</v>
      </c>
      <c r="W25" s="253">
        <v>7.8644880987101443E-2</v>
      </c>
      <c r="X25" s="251">
        <v>17.623128361801022</v>
      </c>
      <c r="Y25" s="247"/>
      <c r="Z25" s="254"/>
      <c r="AA25" s="245"/>
      <c r="AB25" s="253">
        <v>29.953499999999998</v>
      </c>
      <c r="AC25" s="251">
        <v>669.5</v>
      </c>
      <c r="AD25" s="255">
        <v>26.88</v>
      </c>
      <c r="AE25" s="255">
        <v>282.25</v>
      </c>
      <c r="AF25" s="253">
        <v>19.323601919999998</v>
      </c>
      <c r="AG25" s="253">
        <v>4.5351929999999996</v>
      </c>
      <c r="AH25" s="253">
        <v>23.858794919999998</v>
      </c>
      <c r="AI25" s="256">
        <f t="shared" si="25"/>
        <v>80.991525283624853</v>
      </c>
      <c r="AJ25" s="256">
        <f t="shared" si="26"/>
        <v>19.008474716375154</v>
      </c>
      <c r="AK25" s="256">
        <f t="shared" si="27"/>
        <v>56.014176019362019</v>
      </c>
      <c r="AL25" s="256">
        <f t="shared" si="28"/>
        <v>59.02737083491342</v>
      </c>
      <c r="AM25" s="247"/>
      <c r="AN25" s="246"/>
      <c r="AO25" s="246"/>
      <c r="AP25" s="246"/>
      <c r="AQ25" s="246"/>
      <c r="AR25" s="246"/>
      <c r="AS25" s="246"/>
      <c r="AT25" s="246"/>
      <c r="AU25" s="246"/>
      <c r="AV25" s="246"/>
      <c r="AW25" s="246"/>
      <c r="AX25" s="246"/>
      <c r="AY25" s="252"/>
      <c r="AZ25" s="252"/>
      <c r="BA25" s="252"/>
      <c r="BB25" s="252"/>
      <c r="BC25" s="251"/>
      <c r="BD25" s="251"/>
      <c r="BE25" s="255"/>
      <c r="BF25" s="247"/>
      <c r="BG25" s="257"/>
      <c r="BH25" s="244"/>
      <c r="BI25" s="258">
        <v>214</v>
      </c>
      <c r="BJ25" s="259">
        <v>1.21</v>
      </c>
      <c r="BK25" s="260">
        <v>1.2356499999999999E-2</v>
      </c>
      <c r="BL25" s="260">
        <v>1E-4</v>
      </c>
      <c r="BM25" s="260">
        <v>7.7747999999999999</v>
      </c>
      <c r="BN25" s="260">
        <v>2.3353000000000002</v>
      </c>
      <c r="BO25" s="260">
        <v>0.38920000000000005</v>
      </c>
      <c r="BP25" s="260">
        <v>5.8999999999999997E-2</v>
      </c>
      <c r="BQ25" s="261">
        <v>28</v>
      </c>
      <c r="BR25" s="261">
        <v>7.29</v>
      </c>
      <c r="BS25" s="261">
        <v>57.61</v>
      </c>
      <c r="BT25" s="261">
        <v>7.26</v>
      </c>
      <c r="BU25" s="261">
        <v>68.000000000000142</v>
      </c>
      <c r="BV25" s="262">
        <v>370.99439999999993</v>
      </c>
      <c r="BW25" s="262">
        <v>351.65519999999992</v>
      </c>
      <c r="BX25" s="263">
        <v>7.2750000000000004</v>
      </c>
      <c r="BY25" s="263">
        <v>20.71</v>
      </c>
      <c r="BZ25" s="263">
        <v>50.35</v>
      </c>
      <c r="CA25" s="264">
        <v>1.2456499999999999E-2</v>
      </c>
      <c r="CB25" s="264">
        <v>2.3228435000000003</v>
      </c>
      <c r="CC25" s="260">
        <v>2.0500000000000001E-2</v>
      </c>
      <c r="CD25" s="264">
        <v>3.8499999999999993E-2</v>
      </c>
      <c r="CE25" s="264">
        <v>0.33020000000000005</v>
      </c>
      <c r="CF25" s="265">
        <v>29.625</v>
      </c>
      <c r="CG25" s="265">
        <v>5.4394999999999998</v>
      </c>
      <c r="CH25" s="266">
        <v>231.74250454270137</v>
      </c>
      <c r="CI25" s="266">
        <v>36.471995760145354</v>
      </c>
      <c r="CJ25" s="266">
        <v>6.355800165456384</v>
      </c>
      <c r="CK25" s="247">
        <f t="shared" si="10"/>
        <v>88.083541802460104</v>
      </c>
      <c r="CL25" s="247">
        <f t="shared" si="11"/>
        <v>90.194053991725923</v>
      </c>
      <c r="CM25" s="247">
        <f t="shared" si="12"/>
        <v>89.138797897093013</v>
      </c>
      <c r="CN25" s="246">
        <v>90.594615973136712</v>
      </c>
      <c r="CO25" s="247">
        <f t="shared" si="13"/>
        <v>18118.923194627343</v>
      </c>
      <c r="CP25" s="246">
        <f t="shared" si="14"/>
        <v>3.0580461087978636</v>
      </c>
      <c r="CQ25" s="246">
        <f t="shared" si="15"/>
        <v>3.8816346448697723</v>
      </c>
      <c r="CR25" s="246">
        <v>5.0404917127999997</v>
      </c>
      <c r="CS25" s="246">
        <v>21.745415791944396</v>
      </c>
      <c r="CT25" s="246">
        <v>0</v>
      </c>
      <c r="CU25" s="246">
        <v>2.0451632697077757</v>
      </c>
      <c r="CV25" s="246">
        <v>61.205373796588546</v>
      </c>
      <c r="CW25" s="246">
        <v>0</v>
      </c>
      <c r="CX25" s="246">
        <v>0</v>
      </c>
      <c r="CY25" s="246">
        <v>0</v>
      </c>
      <c r="CZ25" s="246">
        <v>0.55817140209599991</v>
      </c>
      <c r="DA25" s="246">
        <f t="shared" si="16"/>
        <v>5.5637872721869215</v>
      </c>
      <c r="DB25" s="246">
        <f t="shared" si="17"/>
        <v>24.002989094177945</v>
      </c>
      <c r="DC25" s="246">
        <f t="shared" si="18"/>
        <v>0</v>
      </c>
      <c r="DD25" s="246">
        <f t="shared" si="18"/>
        <v>2.2574887566323052</v>
      </c>
      <c r="DE25" s="246">
        <f t="shared" si="18"/>
        <v>67.55961503798116</v>
      </c>
      <c r="DF25" s="246">
        <f t="shared" si="18"/>
        <v>0</v>
      </c>
      <c r="DG25" s="246">
        <f t="shared" si="18"/>
        <v>0</v>
      </c>
      <c r="DH25" s="246">
        <f t="shared" si="18"/>
        <v>0</v>
      </c>
      <c r="DI25" s="246">
        <f t="shared" si="18"/>
        <v>0.61611983902168088</v>
      </c>
      <c r="DJ25" s="246">
        <v>17.892222222222198</v>
      </c>
      <c r="DK25" s="246">
        <v>109.388888888889</v>
      </c>
      <c r="DL25" s="246">
        <v>109.388888888889</v>
      </c>
      <c r="DM25" s="246">
        <v>0</v>
      </c>
      <c r="DN25" s="246">
        <v>16120</v>
      </c>
      <c r="DO25" s="244">
        <v>7.2144444444444398</v>
      </c>
      <c r="DP25" s="246">
        <v>8.2666666666666693</v>
      </c>
      <c r="DQ25" s="246">
        <v>15.481111111111099</v>
      </c>
      <c r="DR25" s="267">
        <v>0.865242501397255</v>
      </c>
      <c r="DS25" s="267">
        <v>2.2587741196798099</v>
      </c>
      <c r="DT25" s="267">
        <v>0.88275854155354105</v>
      </c>
      <c r="DU25" s="267">
        <v>0.12668112113292301</v>
      </c>
      <c r="DV25" s="267">
        <v>1.24933445699334</v>
      </c>
      <c r="DW25" s="267">
        <v>0.67169827015347905</v>
      </c>
      <c r="DX25" s="267">
        <v>0.41902783020193501</v>
      </c>
      <c r="DY25" s="267">
        <v>4.8780417901793001E-2</v>
      </c>
      <c r="DZ25" s="267">
        <v>0.66929651545036195</v>
      </c>
      <c r="EA25" s="267">
        <v>0.23430603597196401</v>
      </c>
      <c r="EB25" s="267">
        <v>0.34425056895499201</v>
      </c>
      <c r="EC25" s="267">
        <v>0.52564098701279505</v>
      </c>
      <c r="ED25" s="267">
        <v>0.50397614314115302</v>
      </c>
      <c r="EE25" s="246"/>
      <c r="EF25" s="246"/>
      <c r="EG25" s="246"/>
      <c r="EH25" s="246"/>
      <c r="EI25" s="246"/>
      <c r="EJ25" s="246"/>
      <c r="EK25" s="246"/>
      <c r="EL25" s="246"/>
      <c r="EM25" s="246"/>
      <c r="EN25" s="246"/>
      <c r="EO25" s="246"/>
      <c r="EP25" s="246"/>
      <c r="EQ25" s="246"/>
      <c r="ER25" s="246"/>
      <c r="ES25" s="246"/>
      <c r="ET25" s="246"/>
      <c r="EU25" s="246"/>
      <c r="EV25" s="246"/>
      <c r="EW25" s="246"/>
      <c r="EX25" s="246"/>
      <c r="EY25" s="246"/>
      <c r="EZ25" s="246"/>
      <c r="FA25" s="246"/>
      <c r="FB25" s="246"/>
      <c r="FC25" s="246"/>
      <c r="FD25" s="246"/>
      <c r="FE25" s="246"/>
      <c r="FF25" s="246"/>
      <c r="FG25" s="246"/>
      <c r="FH25" s="246"/>
      <c r="FI25" s="246"/>
      <c r="FJ25" s="246"/>
      <c r="FK25" s="244">
        <v>145.86815469353706</v>
      </c>
      <c r="FL25" s="244">
        <v>0.46749576271186438</v>
      </c>
      <c r="FN25" s="268">
        <v>2.13</v>
      </c>
      <c r="FO25" s="268">
        <v>0.51</v>
      </c>
      <c r="FP25" s="268">
        <v>0.02</v>
      </c>
      <c r="FQ25" s="268">
        <v>0.01</v>
      </c>
      <c r="FR25" s="268">
        <v>1.97</v>
      </c>
      <c r="FS25" s="268">
        <v>79</v>
      </c>
      <c r="FT25" s="268">
        <v>0.7</v>
      </c>
      <c r="FU25" s="268">
        <v>1.57</v>
      </c>
      <c r="FV25" s="268">
        <v>0.89</v>
      </c>
      <c r="FW25" s="268">
        <v>6.52</v>
      </c>
      <c r="FX25" s="268">
        <v>2.0099999999999998</v>
      </c>
      <c r="FY25" s="268">
        <v>3.25</v>
      </c>
      <c r="FZ25" s="268">
        <v>1.27</v>
      </c>
    </row>
    <row r="26" spans="1:182" s="36" customFormat="1" x14ac:dyDescent="0.3">
      <c r="A26" s="13">
        <v>42828</v>
      </c>
      <c r="B26" s="14">
        <v>4</v>
      </c>
      <c r="C26" s="15" t="s">
        <v>192</v>
      </c>
      <c r="D26" s="16" t="s">
        <v>193</v>
      </c>
      <c r="E26" s="17">
        <v>8</v>
      </c>
      <c r="F26" s="12">
        <v>300</v>
      </c>
      <c r="G26" s="40">
        <v>24</v>
      </c>
      <c r="H26" s="19">
        <v>55</v>
      </c>
      <c r="I26" s="20">
        <v>15.3</v>
      </c>
      <c r="J26" s="19">
        <v>120</v>
      </c>
      <c r="K26" s="20">
        <v>11.8</v>
      </c>
      <c r="L26" s="20">
        <v>9.6999999999999993</v>
      </c>
      <c r="M26" s="22">
        <v>146</v>
      </c>
      <c r="N26" s="23">
        <v>7.7956756756756764</v>
      </c>
      <c r="O26" s="23">
        <v>2.9015078236130871</v>
      </c>
      <c r="P26" s="23">
        <v>4.8941678520625889</v>
      </c>
      <c r="Q26" s="24">
        <f t="shared" si="0"/>
        <v>163.33721964335314</v>
      </c>
      <c r="R26" s="24">
        <f t="shared" si="1"/>
        <v>408.34304910838284</v>
      </c>
      <c r="S26" s="23">
        <f t="shared" si="2"/>
        <v>0.65334887857341262</v>
      </c>
      <c r="T26" s="24">
        <f t="shared" si="3"/>
        <v>52.793884343364297</v>
      </c>
      <c r="U26" s="31">
        <v>17.148499999999999</v>
      </c>
      <c r="V26" s="27">
        <v>1.0091780821917822</v>
      </c>
      <c r="W26" s="27">
        <v>0.11797521399934313</v>
      </c>
      <c r="X26" s="27">
        <v>20.952285143544813</v>
      </c>
      <c r="Y26" s="22">
        <v>0</v>
      </c>
      <c r="Z26" s="28">
        <v>0.35762343749999997</v>
      </c>
      <c r="AA26" s="29" t="s">
        <v>189</v>
      </c>
      <c r="AB26" s="31">
        <v>26.4955</v>
      </c>
      <c r="AC26" s="31">
        <v>240.1</v>
      </c>
      <c r="AD26" s="31">
        <v>13.7</v>
      </c>
      <c r="AE26" s="31">
        <v>9</v>
      </c>
      <c r="AF26" s="31">
        <v>8.711720399999999</v>
      </c>
      <c r="AG26" s="31">
        <v>5.1861600000000008E-2</v>
      </c>
      <c r="AH26" s="31">
        <v>8.7635819999999995</v>
      </c>
      <c r="AI26" s="39">
        <v>99.408214586227402</v>
      </c>
      <c r="AJ26" s="39">
        <v>0.59178541377258764</v>
      </c>
      <c r="AK26" s="39">
        <v>112.41593884343362</v>
      </c>
      <c r="AL26" s="39">
        <v>302.03544269914107</v>
      </c>
      <c r="AM26" s="26"/>
      <c r="AN26" s="31" t="e">
        <f>+NA()</f>
        <v>#N/A</v>
      </c>
      <c r="AO26" s="31" t="e">
        <f>+NA()</f>
        <v>#N/A</v>
      </c>
      <c r="AP26" s="31" t="e">
        <f>+NA()</f>
        <v>#N/A</v>
      </c>
      <c r="AQ26" s="31" t="e">
        <f>+NA()</f>
        <v>#N/A</v>
      </c>
      <c r="AR26" s="31" t="e">
        <f>+NA()</f>
        <v>#N/A</v>
      </c>
      <c r="AS26" s="31" t="e">
        <f>+NA()</f>
        <v>#N/A</v>
      </c>
      <c r="AT26" s="31" t="e">
        <f>+NA()</f>
        <v>#N/A</v>
      </c>
      <c r="AU26" s="31" t="e">
        <f>+NA()</f>
        <v>#N/A</v>
      </c>
      <c r="AV26" s="31" t="e">
        <f>+NA()</f>
        <v>#N/A</v>
      </c>
      <c r="AW26" s="31" t="e">
        <f>+NA()</f>
        <v>#N/A</v>
      </c>
      <c r="AX26" s="31" t="e">
        <f>+NA()</f>
        <v>#N/A</v>
      </c>
      <c r="AY26" s="26" t="e">
        <f t="shared" ref="AY26:AZ28" si="29">1.5*$AM26*AP26</f>
        <v>#N/A</v>
      </c>
      <c r="AZ26" s="26" t="e">
        <f t="shared" si="29"/>
        <v>#N/A</v>
      </c>
      <c r="BA26" s="26" t="e">
        <f>+$AM26*AR26</f>
        <v>#N/A</v>
      </c>
      <c r="BB26" s="26" t="e">
        <f>100*BA26/R26</f>
        <v>#N/A</v>
      </c>
      <c r="BC26" s="27" t="e">
        <f>+CO26/AY26</f>
        <v>#N/A</v>
      </c>
      <c r="BD26" s="27" t="e">
        <f>1000*CF26/AY26</f>
        <v>#N/A</v>
      </c>
      <c r="BE26" s="31" t="e">
        <f>+LN(2)/BC26</f>
        <v>#N/A</v>
      </c>
      <c r="BF26" s="22">
        <v>191.42281740765983</v>
      </c>
      <c r="BG26" s="32">
        <v>19.376923821379219</v>
      </c>
      <c r="BH26" s="33">
        <v>9.8789064338714354</v>
      </c>
      <c r="BI26" s="30"/>
      <c r="BJ26" s="34">
        <v>1.667</v>
      </c>
      <c r="BK26" s="35">
        <v>6.994199999999999E-2</v>
      </c>
      <c r="BL26" s="35">
        <v>1E-4</v>
      </c>
      <c r="BM26" s="35">
        <v>2.52</v>
      </c>
      <c r="BN26" s="35">
        <v>1.79</v>
      </c>
      <c r="BO26" s="35">
        <v>0.13500000000000001</v>
      </c>
      <c r="BP26" s="35">
        <v>6.8000000000000005E-2</v>
      </c>
      <c r="BQ26" s="34">
        <v>25.87</v>
      </c>
      <c r="BR26" s="34">
        <v>14</v>
      </c>
      <c r="BS26" s="34">
        <v>31.24</v>
      </c>
      <c r="BT26" s="34">
        <v>15.17</v>
      </c>
      <c r="BU26" s="34">
        <v>20.666666666666657</v>
      </c>
      <c r="BV26" s="30">
        <v>99.845760000000013</v>
      </c>
      <c r="BW26" s="30">
        <v>87.532319999999984</v>
      </c>
      <c r="BX26" s="34">
        <v>14.585000000000001</v>
      </c>
      <c r="BY26" s="34">
        <v>11.870000000000001</v>
      </c>
      <c r="BZ26" s="34">
        <v>16.07</v>
      </c>
      <c r="CA26" s="35">
        <v>7.0041999999999993E-2</v>
      </c>
      <c r="CB26" s="35">
        <v>1.7199580000000001</v>
      </c>
      <c r="CC26" s="35">
        <v>4.0480000000000004E-3</v>
      </c>
      <c r="CD26" s="35">
        <v>6.3952000000000009E-2</v>
      </c>
      <c r="CE26" s="35">
        <v>6.7000000000000004E-2</v>
      </c>
      <c r="CF26" s="35">
        <v>4.7849999999999984</v>
      </c>
      <c r="CG26" s="35">
        <v>0.73</v>
      </c>
      <c r="CH26" s="22">
        <v>184.49626865671638</v>
      </c>
      <c r="CI26" s="22">
        <v>24.125799573560769</v>
      </c>
      <c r="CJ26" s="22">
        <v>7.6472602739726003</v>
      </c>
      <c r="CK26" s="22">
        <f t="shared" si="10"/>
        <v>74.440879711484641</v>
      </c>
      <c r="CL26" s="22">
        <f t="shared" si="11"/>
        <v>74.918530963296746</v>
      </c>
      <c r="CM26" s="22">
        <f t="shared" si="12"/>
        <v>74.679705337390686</v>
      </c>
      <c r="CN26" s="33">
        <v>25.988027203033216</v>
      </c>
      <c r="CO26" s="22">
        <f t="shared" si="13"/>
        <v>5197.6054406066432</v>
      </c>
      <c r="CP26" s="25">
        <f t="shared" si="14"/>
        <v>5.4311446610309773</v>
      </c>
      <c r="CQ26" s="25">
        <f t="shared" si="15"/>
        <v>3.3681787123027012</v>
      </c>
      <c r="CR26" s="33">
        <v>3.4329636002376001</v>
      </c>
      <c r="CS26" s="33">
        <v>4.0643196476714865</v>
      </c>
      <c r="CT26" s="33">
        <v>0</v>
      </c>
      <c r="CU26" s="33">
        <v>17.927939082586526</v>
      </c>
      <c r="CV26" s="33">
        <v>0</v>
      </c>
      <c r="CW26" s="33">
        <v>0</v>
      </c>
      <c r="CX26" s="33">
        <v>0</v>
      </c>
      <c r="CY26" s="33">
        <v>0</v>
      </c>
      <c r="CZ26" s="33">
        <v>0.56280487253759992</v>
      </c>
      <c r="DA26" s="25">
        <f t="shared" si="16"/>
        <v>13.209789159513113</v>
      </c>
      <c r="DB26" s="25">
        <f t="shared" si="17"/>
        <v>15.639200374536763</v>
      </c>
      <c r="DC26" s="25">
        <f t="shared" si="18"/>
        <v>0</v>
      </c>
      <c r="DD26" s="25">
        <f t="shared" si="18"/>
        <v>68.985379084465677</v>
      </c>
      <c r="DE26" s="25">
        <f t="shared" si="18"/>
        <v>0</v>
      </c>
      <c r="DF26" s="25">
        <f t="shared" si="18"/>
        <v>0</v>
      </c>
      <c r="DG26" s="25">
        <f t="shared" si="18"/>
        <v>0</v>
      </c>
      <c r="DH26" s="25">
        <f t="shared" si="18"/>
        <v>0</v>
      </c>
      <c r="DI26" s="25">
        <f t="shared" si="18"/>
        <v>2.1656313814844386</v>
      </c>
      <c r="DJ26" s="25">
        <v>141.94</v>
      </c>
      <c r="DK26" s="25">
        <v>553.63333333333298</v>
      </c>
      <c r="DL26" s="25">
        <v>534.45888888888896</v>
      </c>
      <c r="DM26" s="25">
        <v>19.174444444444401</v>
      </c>
      <c r="DN26" s="25">
        <v>83</v>
      </c>
      <c r="DO26" s="33">
        <v>25.8811111111111</v>
      </c>
      <c r="DP26" s="25">
        <v>80.9444444444444</v>
      </c>
      <c r="DQ26" s="25">
        <v>106.82555555555599</v>
      </c>
      <c r="DR26" s="21">
        <v>0.75261064925711996</v>
      </c>
      <c r="DS26" s="21">
        <v>3.0698574775409702</v>
      </c>
      <c r="DT26" s="21">
        <v>1.4758306782156301</v>
      </c>
      <c r="DU26" s="21">
        <v>0.396300725030173</v>
      </c>
      <c r="DV26" s="21">
        <v>1.1977260742951601</v>
      </c>
      <c r="DW26" s="21">
        <v>0.826004407484345</v>
      </c>
      <c r="DX26" s="21">
        <v>0.71716578171117695</v>
      </c>
      <c r="DY26" s="21">
        <v>0.19087636573223299</v>
      </c>
      <c r="DZ26" s="21">
        <v>0.61286108288576002</v>
      </c>
      <c r="EA26" s="21">
        <v>0.44209784748516501</v>
      </c>
      <c r="EB26" s="21">
        <v>0.58927334774065798</v>
      </c>
      <c r="EC26" s="21">
        <v>0.61795253385780202</v>
      </c>
      <c r="ED26" s="21">
        <v>0.51661042369703802</v>
      </c>
      <c r="EE26" s="25">
        <v>22.1</v>
      </c>
      <c r="EF26" s="25">
        <v>45.6</v>
      </c>
      <c r="EG26" s="25">
        <v>9.4</v>
      </c>
      <c r="EH26" s="25">
        <v>11.1</v>
      </c>
      <c r="EI26" s="25">
        <v>1.4</v>
      </c>
      <c r="EJ26" s="25">
        <v>8.1999999999999993</v>
      </c>
      <c r="EK26" s="25">
        <v>7.3</v>
      </c>
      <c r="EL26" s="25">
        <v>0.3</v>
      </c>
      <c r="EM26" s="25">
        <v>0.1</v>
      </c>
      <c r="EN26" s="25">
        <v>0.8</v>
      </c>
      <c r="EO26" s="25">
        <v>1.3</v>
      </c>
      <c r="EP26" s="25">
        <v>0</v>
      </c>
      <c r="EQ26" s="25">
        <v>1.8</v>
      </c>
      <c r="ER26" s="25">
        <v>0</v>
      </c>
      <c r="ES26" s="25">
        <v>0</v>
      </c>
      <c r="ET26" s="25">
        <v>0</v>
      </c>
      <c r="EU26" s="25">
        <v>3.7898185</v>
      </c>
      <c r="EV26" s="25">
        <v>7.8197159999999997</v>
      </c>
      <c r="EW26" s="25">
        <v>1.6119589999999999</v>
      </c>
      <c r="EX26" s="25">
        <v>1.9034834999999999</v>
      </c>
      <c r="EY26" s="25">
        <v>0.24007899999999996</v>
      </c>
      <c r="EZ26" s="25">
        <v>1.4061769999999998</v>
      </c>
      <c r="FA26" s="25">
        <v>1.2518404999999999</v>
      </c>
      <c r="FB26" s="25">
        <v>5.1445499999999998E-2</v>
      </c>
      <c r="FC26" s="25">
        <v>1.7148500000000001E-2</v>
      </c>
      <c r="FD26" s="25">
        <v>0.137188</v>
      </c>
      <c r="FE26" s="25">
        <v>0.22293049999999998</v>
      </c>
      <c r="FF26" s="25">
        <v>0</v>
      </c>
      <c r="FG26" s="25">
        <v>0.30867299999999998</v>
      </c>
      <c r="FH26" s="25">
        <v>0</v>
      </c>
      <c r="FI26" s="25">
        <v>0</v>
      </c>
      <c r="FJ26" s="25">
        <v>0</v>
      </c>
      <c r="FK26" s="33">
        <v>59.843019991199512</v>
      </c>
      <c r="FL26" s="33">
        <v>2.2807794117647053</v>
      </c>
      <c r="FN26" s="36">
        <v>1.78</v>
      </c>
      <c r="FO26" s="36">
        <v>0.34</v>
      </c>
      <c r="FP26" s="36">
        <v>1.9E-2</v>
      </c>
      <c r="FQ26" s="36">
        <v>1.7999999999999999E-2</v>
      </c>
      <c r="FR26" s="36">
        <v>1.07</v>
      </c>
      <c r="FS26" s="36">
        <v>69</v>
      </c>
      <c r="FT26" s="36">
        <v>0.75</v>
      </c>
      <c r="FU26" s="36">
        <v>1.64</v>
      </c>
      <c r="FV26" s="36">
        <v>0.86</v>
      </c>
      <c r="FW26" s="36">
        <v>7.46</v>
      </c>
      <c r="FX26" s="36">
        <v>2.25</v>
      </c>
      <c r="FY26" s="36">
        <v>3.31</v>
      </c>
      <c r="FZ26" s="36">
        <v>1.25</v>
      </c>
    </row>
    <row r="27" spans="1:182" s="36" customFormat="1" x14ac:dyDescent="0.3">
      <c r="A27" s="13">
        <v>42898</v>
      </c>
      <c r="B27" s="14">
        <v>6</v>
      </c>
      <c r="C27" s="15" t="s">
        <v>192</v>
      </c>
      <c r="D27" s="16" t="s">
        <v>193</v>
      </c>
      <c r="E27" s="17">
        <v>9.3000000000000007</v>
      </c>
      <c r="F27" s="12">
        <v>300</v>
      </c>
      <c r="G27" s="40">
        <v>24</v>
      </c>
      <c r="H27" s="19">
        <v>30</v>
      </c>
      <c r="I27" s="20">
        <v>24.4</v>
      </c>
      <c r="J27" s="19">
        <v>148</v>
      </c>
      <c r="K27" s="20">
        <v>12.85</v>
      </c>
      <c r="L27" s="20">
        <v>9.08</v>
      </c>
      <c r="M27" s="22">
        <v>73</v>
      </c>
      <c r="N27" s="23">
        <v>21.492273449920511</v>
      </c>
      <c r="O27" s="23">
        <v>9.7952729199788031</v>
      </c>
      <c r="P27" s="23">
        <v>11.697000529941707</v>
      </c>
      <c r="Q27" s="24">
        <f t="shared" si="0"/>
        <v>411.02565335810323</v>
      </c>
      <c r="R27" s="24">
        <f t="shared" si="1"/>
        <v>1027.5641333952581</v>
      </c>
      <c r="S27" s="23">
        <f t="shared" si="2"/>
        <v>1.6441026134324133</v>
      </c>
      <c r="T27" s="24">
        <f t="shared" si="3"/>
        <v>15.436989519655823</v>
      </c>
      <c r="U27" s="25">
        <v>13.824</v>
      </c>
      <c r="V27" s="27">
        <v>0.87990000000000024</v>
      </c>
      <c r="W27" s="27">
        <v>0.10592767044236168</v>
      </c>
      <c r="X27" s="27">
        <v>19.124345049668229</v>
      </c>
      <c r="Y27" s="22">
        <v>28.571201883989744</v>
      </c>
      <c r="Z27" s="28">
        <v>3.7640677966101692E-3</v>
      </c>
      <c r="AA27" s="29" t="s">
        <v>189</v>
      </c>
      <c r="AB27" s="25">
        <v>0.96700000000000008</v>
      </c>
      <c r="AC27" s="25">
        <v>105.95</v>
      </c>
      <c r="AD27" s="25">
        <v>18.309999999999999</v>
      </c>
      <c r="AE27" s="25">
        <v>510.84</v>
      </c>
      <c r="AF27" s="25">
        <v>0.42493848000000001</v>
      </c>
      <c r="AG27" s="25">
        <v>1.298963952</v>
      </c>
      <c r="AH27" s="25">
        <v>1.723902432</v>
      </c>
      <c r="AI27" s="30">
        <v>24.649798742206311</v>
      </c>
      <c r="AJ27" s="30">
        <v>75.350201257793685</v>
      </c>
      <c r="AK27" s="30">
        <v>8.0210334007562896</v>
      </c>
      <c r="AL27" s="30">
        <v>17.599330269643275</v>
      </c>
      <c r="AM27" s="22"/>
      <c r="AN27" s="31" t="e">
        <f>+NA()</f>
        <v>#N/A</v>
      </c>
      <c r="AO27" s="31" t="e">
        <f>+NA()</f>
        <v>#N/A</v>
      </c>
      <c r="AP27" s="31" t="e">
        <f>+NA()</f>
        <v>#N/A</v>
      </c>
      <c r="AQ27" s="31" t="e">
        <f>+NA()</f>
        <v>#N/A</v>
      </c>
      <c r="AR27" s="31" t="e">
        <f>+NA()</f>
        <v>#N/A</v>
      </c>
      <c r="AS27" s="31" t="e">
        <f>+NA()</f>
        <v>#N/A</v>
      </c>
      <c r="AT27" s="31" t="e">
        <f>+NA()</f>
        <v>#N/A</v>
      </c>
      <c r="AU27" s="31" t="e">
        <f>+NA()</f>
        <v>#N/A</v>
      </c>
      <c r="AV27" s="31" t="e">
        <f>+NA()</f>
        <v>#N/A</v>
      </c>
      <c r="AW27" s="31" t="e">
        <f>+NA()</f>
        <v>#N/A</v>
      </c>
      <c r="AX27" s="31" t="e">
        <f>+NA()</f>
        <v>#N/A</v>
      </c>
      <c r="AY27" s="26" t="e">
        <f t="shared" si="29"/>
        <v>#N/A</v>
      </c>
      <c r="AZ27" s="26" t="e">
        <f t="shared" si="29"/>
        <v>#N/A</v>
      </c>
      <c r="BA27" s="26" t="e">
        <f>+$AM27*AR27</f>
        <v>#N/A</v>
      </c>
      <c r="BB27" s="26" t="e">
        <f>100*BA27/R27</f>
        <v>#N/A</v>
      </c>
      <c r="BC27" s="27" t="e">
        <f>+CO27/AY27</f>
        <v>#N/A</v>
      </c>
      <c r="BD27" s="27" t="e">
        <f>1000*CF27/AY27</f>
        <v>#N/A</v>
      </c>
      <c r="BE27" s="31" t="e">
        <f>+LN(2)/BC27</f>
        <v>#N/A</v>
      </c>
      <c r="BF27" s="22">
        <v>603.49261034541223</v>
      </c>
      <c r="BG27" s="32">
        <v>278.15645496892455</v>
      </c>
      <c r="BH27" s="33">
        <v>2.1696156949254837</v>
      </c>
      <c r="BI27" s="30">
        <v>303</v>
      </c>
      <c r="BJ27" s="34">
        <v>1.962</v>
      </c>
      <c r="BK27" s="35">
        <v>1E-3</v>
      </c>
      <c r="BL27" s="35">
        <v>1E-4</v>
      </c>
      <c r="BM27" s="35">
        <v>2.0845000000000002</v>
      </c>
      <c r="BN27" s="35">
        <v>1.2792999999999999</v>
      </c>
      <c r="BO27" s="35">
        <v>0.43340000000000006</v>
      </c>
      <c r="BP27" s="35">
        <v>0.29150000000000004</v>
      </c>
      <c r="BQ27" s="34">
        <v>33.630000000000003</v>
      </c>
      <c r="BR27" s="34">
        <v>18.670000000000002</v>
      </c>
      <c r="BS27" s="34">
        <v>38.770000000000003</v>
      </c>
      <c r="BT27" s="34">
        <v>19.600000000000001</v>
      </c>
      <c r="BU27" s="34">
        <v>35.999999999999993</v>
      </c>
      <c r="BV27" s="30">
        <v>90.178200000000004</v>
      </c>
      <c r="BW27" s="30">
        <v>86.873400000000004</v>
      </c>
      <c r="BX27" s="34">
        <v>19.135000000000002</v>
      </c>
      <c r="BY27" s="34">
        <v>14.96</v>
      </c>
      <c r="BZ27" s="34">
        <v>19.170000000000002</v>
      </c>
      <c r="CA27" s="35">
        <v>1.1000000000000001E-3</v>
      </c>
      <c r="CB27" s="35">
        <v>1.2782</v>
      </c>
      <c r="CC27" s="35">
        <v>0.180392</v>
      </c>
      <c r="CD27" s="35">
        <v>0.11110800000000004</v>
      </c>
      <c r="CE27" s="35">
        <v>0.14190000000000003</v>
      </c>
      <c r="CF27" s="35">
        <v>4.6750000000000007</v>
      </c>
      <c r="CG27" s="35">
        <v>0.80520000000000036</v>
      </c>
      <c r="CH27" s="22">
        <v>85.109819121447018</v>
      </c>
      <c r="CI27" s="22">
        <v>12.564784053156149</v>
      </c>
      <c r="CJ27" s="22">
        <v>6.7736794171220378</v>
      </c>
      <c r="CK27" s="22">
        <f t="shared" si="10"/>
        <v>74.366750824564789</v>
      </c>
      <c r="CL27" s="22">
        <f t="shared" si="11"/>
        <v>91.745928424851556</v>
      </c>
      <c r="CM27" s="22">
        <f t="shared" si="12"/>
        <v>83.056339624708173</v>
      </c>
      <c r="CN27" s="33">
        <v>21.132102298841538</v>
      </c>
      <c r="CO27" s="22">
        <f t="shared" si="13"/>
        <v>4226.4204597683074</v>
      </c>
      <c r="CP27" s="25">
        <f t="shared" si="14"/>
        <v>4.520235785848457</v>
      </c>
      <c r="CQ27" s="25">
        <f t="shared" si="15"/>
        <v>4.1109681739881792</v>
      </c>
      <c r="CR27" s="33">
        <v>0.11969041717079998</v>
      </c>
      <c r="CS27" s="33">
        <v>10.157954543203598</v>
      </c>
      <c r="CT27" s="33">
        <v>0</v>
      </c>
      <c r="CU27" s="33">
        <v>0</v>
      </c>
      <c r="CV27" s="33">
        <v>10.11402506989114</v>
      </c>
      <c r="CW27" s="33">
        <v>0.74043226857599997</v>
      </c>
      <c r="CX27" s="33">
        <v>0</v>
      </c>
      <c r="CY27" s="33">
        <v>0</v>
      </c>
      <c r="CZ27" s="33">
        <v>0</v>
      </c>
      <c r="DA27" s="25">
        <f t="shared" si="16"/>
        <v>0.56639143365003208</v>
      </c>
      <c r="DB27" s="25">
        <f t="shared" si="17"/>
        <v>48.068831011481791</v>
      </c>
      <c r="DC27" s="25">
        <f t="shared" si="18"/>
        <v>0</v>
      </c>
      <c r="DD27" s="25">
        <f t="shared" si="18"/>
        <v>0</v>
      </c>
      <c r="DE27" s="25">
        <f t="shared" si="18"/>
        <v>47.860950732031952</v>
      </c>
      <c r="DF27" s="25">
        <f t="shared" si="18"/>
        <v>3.5038268228362237</v>
      </c>
      <c r="DG27" s="25">
        <f t="shared" si="18"/>
        <v>0</v>
      </c>
      <c r="DH27" s="25">
        <f t="shared" si="18"/>
        <v>0</v>
      </c>
      <c r="DI27" s="25">
        <f t="shared" si="18"/>
        <v>0</v>
      </c>
      <c r="DJ27" s="25">
        <v>489.433333333333</v>
      </c>
      <c r="DK27" s="25">
        <v>69.158888888888896</v>
      </c>
      <c r="DL27" s="25">
        <v>69.128888888888895</v>
      </c>
      <c r="DM27" s="25">
        <v>0.03</v>
      </c>
      <c r="DN27" s="25">
        <v>4054.8</v>
      </c>
      <c r="DO27" s="33">
        <v>24.4922222222222</v>
      </c>
      <c r="DP27" s="25">
        <v>293.46666666666698</v>
      </c>
      <c r="DQ27" s="25">
        <v>317.95888888888902</v>
      </c>
      <c r="DR27" s="21">
        <v>0.64964698404050003</v>
      </c>
      <c r="DS27" s="21">
        <v>2.5564447427091599</v>
      </c>
      <c r="DT27" s="21">
        <v>0.62133534705240101</v>
      </c>
      <c r="DU27" s="21">
        <v>0.48849830464251398</v>
      </c>
      <c r="DV27" s="21">
        <v>1.44661109101425</v>
      </c>
      <c r="DW27" s="21">
        <v>0.75835280386072801</v>
      </c>
      <c r="DX27" s="21">
        <v>0.31671736742828399</v>
      </c>
      <c r="DY27" s="21">
        <v>0.23143709912066801</v>
      </c>
      <c r="DZ27" s="21">
        <v>0.73308457013532302</v>
      </c>
      <c r="EA27" s="21">
        <v>0.25864152780807897</v>
      </c>
      <c r="EB27" s="21">
        <v>0.365880805515367</v>
      </c>
      <c r="EC27" s="21">
        <v>0.325282419583314</v>
      </c>
      <c r="ED27" s="21">
        <v>0.46831312848183299</v>
      </c>
      <c r="EE27" s="25">
        <v>9.6999999999999993</v>
      </c>
      <c r="EF27" s="25">
        <v>16.8</v>
      </c>
      <c r="EG27" s="25">
        <v>0.6</v>
      </c>
      <c r="EH27" s="25">
        <v>1.8</v>
      </c>
      <c r="EI27" s="25">
        <v>2.9</v>
      </c>
      <c r="EJ27" s="25">
        <v>0.4</v>
      </c>
      <c r="EK27" s="25">
        <v>8.5</v>
      </c>
      <c r="EL27" s="25">
        <v>0</v>
      </c>
      <c r="EM27" s="25">
        <v>0.2</v>
      </c>
      <c r="EN27" s="25">
        <v>0.9</v>
      </c>
      <c r="EO27" s="25">
        <v>0</v>
      </c>
      <c r="EP27" s="25">
        <v>0.2</v>
      </c>
      <c r="EQ27" s="25">
        <v>0</v>
      </c>
      <c r="ER27" s="25">
        <v>0</v>
      </c>
      <c r="ES27" s="25">
        <v>0</v>
      </c>
      <c r="ET27" s="25">
        <v>1.4</v>
      </c>
      <c r="EU27" s="25">
        <v>1.3409279999999999</v>
      </c>
      <c r="EV27" s="25">
        <v>2.3224320000000001</v>
      </c>
      <c r="EW27" s="25">
        <v>8.294399999999999E-2</v>
      </c>
      <c r="EX27" s="25">
        <v>0.248832</v>
      </c>
      <c r="EY27" s="25">
        <v>0.40089599999999997</v>
      </c>
      <c r="EZ27" s="25">
        <v>5.5296000000000005E-2</v>
      </c>
      <c r="FA27" s="25">
        <v>1.1750400000000001</v>
      </c>
      <c r="FB27" s="25">
        <v>0</v>
      </c>
      <c r="FC27" s="25">
        <v>2.7648000000000002E-2</v>
      </c>
      <c r="FD27" s="25">
        <v>0.124416</v>
      </c>
      <c r="FE27" s="25">
        <v>0</v>
      </c>
      <c r="FF27" s="25">
        <v>2.7648000000000002E-2</v>
      </c>
      <c r="FG27" s="25">
        <v>0</v>
      </c>
      <c r="FH27" s="25">
        <v>0</v>
      </c>
      <c r="FI27" s="25">
        <v>0</v>
      </c>
      <c r="FJ27" s="25">
        <v>0.19353600000000001</v>
      </c>
      <c r="FK27" s="33">
        <v>135.04772180233198</v>
      </c>
      <c r="FL27" s="33">
        <v>8.3557951482479791E-3</v>
      </c>
      <c r="FN27" s="36">
        <v>2.2599999999999998</v>
      </c>
      <c r="FO27" s="36">
        <v>0.43</v>
      </c>
      <c r="FP27" s="36">
        <v>1.9E-2</v>
      </c>
      <c r="FQ27" s="36">
        <v>1.7000000000000001E-2</v>
      </c>
      <c r="FR27" s="36">
        <v>1.1299999999999999</v>
      </c>
      <c r="FS27" s="36">
        <v>89</v>
      </c>
      <c r="FT27" s="36">
        <v>0.69</v>
      </c>
      <c r="FU27" s="36">
        <v>1.61</v>
      </c>
      <c r="FV27" s="36">
        <v>0.9</v>
      </c>
      <c r="FW27" s="36">
        <v>9.8699999999999992</v>
      </c>
      <c r="FX27" s="36">
        <v>3.13</v>
      </c>
      <c r="FY27" s="36">
        <v>3.15</v>
      </c>
      <c r="FZ27" s="36">
        <v>1.19</v>
      </c>
    </row>
    <row r="28" spans="1:182" s="36" customFormat="1" x14ac:dyDescent="0.3">
      <c r="A28" s="13">
        <v>42968</v>
      </c>
      <c r="B28" s="14">
        <v>8</v>
      </c>
      <c r="C28" s="15" t="s">
        <v>192</v>
      </c>
      <c r="D28" s="16" t="s">
        <v>193</v>
      </c>
      <c r="E28" s="17">
        <v>8</v>
      </c>
      <c r="F28" s="12">
        <v>300</v>
      </c>
      <c r="G28" s="40">
        <v>24</v>
      </c>
      <c r="H28" s="19">
        <v>20</v>
      </c>
      <c r="I28" s="20">
        <v>19.5</v>
      </c>
      <c r="J28" s="19">
        <v>67</v>
      </c>
      <c r="K28" s="20">
        <v>6.2</v>
      </c>
      <c r="L28" s="20">
        <v>7.5</v>
      </c>
      <c r="M28" s="22">
        <v>63</v>
      </c>
      <c r="N28" s="23">
        <v>11.20810810810811</v>
      </c>
      <c r="O28" s="23">
        <v>6.05868725868726</v>
      </c>
      <c r="P28" s="23">
        <v>5.1494208494208493</v>
      </c>
      <c r="Q28" s="24">
        <f t="shared" si="0"/>
        <v>164.5702936970446</v>
      </c>
      <c r="R28" s="24">
        <f t="shared" si="1"/>
        <v>411.4257342426115</v>
      </c>
      <c r="S28" s="23">
        <f t="shared" si="2"/>
        <v>0.65828117478817838</v>
      </c>
      <c r="T28" s="24">
        <f t="shared" si="3"/>
        <v>29.265242343863026</v>
      </c>
      <c r="U28" s="25">
        <v>13.667</v>
      </c>
      <c r="V28" s="27">
        <v>0.72493670886075989</v>
      </c>
      <c r="W28" s="27">
        <v>5.9794975754770649E-2</v>
      </c>
      <c r="X28" s="27">
        <v>14.683146531928259</v>
      </c>
      <c r="Y28" s="22">
        <v>1.2440001232810851</v>
      </c>
      <c r="Z28" s="28">
        <v>0.52747275000000005</v>
      </c>
      <c r="AA28" s="29" t="s">
        <v>186</v>
      </c>
      <c r="AB28" s="25">
        <v>2.7064500000000002</v>
      </c>
      <c r="AC28" s="25">
        <v>278.05</v>
      </c>
      <c r="AD28" s="25">
        <v>5.3</v>
      </c>
      <c r="AE28" s="25">
        <v>376.5</v>
      </c>
      <c r="AF28" s="25">
        <v>0.34426044</v>
      </c>
      <c r="AG28" s="25">
        <v>2.5124597999999998</v>
      </c>
      <c r="AH28" s="25">
        <v>2.8567202399999996</v>
      </c>
      <c r="AI28" s="30">
        <v>12.050897920616828</v>
      </c>
      <c r="AJ28" s="30">
        <v>87.949102079383181</v>
      </c>
      <c r="AK28" s="30">
        <v>25.487978992042432</v>
      </c>
      <c r="AL28" s="30">
        <v>47.150812016314028</v>
      </c>
      <c r="AM28" s="22"/>
      <c r="AN28" s="31" t="e">
        <f>+NA()</f>
        <v>#N/A</v>
      </c>
      <c r="AO28" s="31" t="e">
        <f>+NA()</f>
        <v>#N/A</v>
      </c>
      <c r="AP28" s="31" t="e">
        <f>+NA()</f>
        <v>#N/A</v>
      </c>
      <c r="AQ28" s="31" t="e">
        <f>+NA()</f>
        <v>#N/A</v>
      </c>
      <c r="AR28" s="31" t="e">
        <f>+NA()</f>
        <v>#N/A</v>
      </c>
      <c r="AS28" s="31" t="e">
        <f>+NA()</f>
        <v>#N/A</v>
      </c>
      <c r="AT28" s="31" t="e">
        <f>+NA()</f>
        <v>#N/A</v>
      </c>
      <c r="AU28" s="31" t="e">
        <f>+NA()</f>
        <v>#N/A</v>
      </c>
      <c r="AV28" s="31" t="e">
        <f>+NA()</f>
        <v>#N/A</v>
      </c>
      <c r="AW28" s="31" t="e">
        <f>+NA()</f>
        <v>#N/A</v>
      </c>
      <c r="AX28" s="31" t="e">
        <f>+NA()</f>
        <v>#N/A</v>
      </c>
      <c r="AY28" s="26" t="e">
        <f t="shared" si="29"/>
        <v>#N/A</v>
      </c>
      <c r="AZ28" s="26" t="e">
        <f t="shared" si="29"/>
        <v>#N/A</v>
      </c>
      <c r="BA28" s="26" t="e">
        <f>+$AM28*AR28</f>
        <v>#N/A</v>
      </c>
      <c r="BB28" s="26" t="e">
        <f>100*BA28/R28</f>
        <v>#N/A</v>
      </c>
      <c r="BC28" s="27" t="e">
        <f>+CO28/AY28</f>
        <v>#N/A</v>
      </c>
      <c r="BD28" s="27" t="e">
        <f>1000*CF28/AY28</f>
        <v>#N/A</v>
      </c>
      <c r="BE28" s="31" t="e">
        <f>+LN(2)/BC28</f>
        <v>#N/A</v>
      </c>
      <c r="BF28" s="22">
        <v>1273.070876952698</v>
      </c>
      <c r="BG28" s="32">
        <v>1277.3722219270905</v>
      </c>
      <c r="BH28" s="33">
        <v>0.99663266125522643</v>
      </c>
      <c r="BI28" s="30">
        <v>319</v>
      </c>
      <c r="BJ28" s="34">
        <v>2.1019999999999999</v>
      </c>
      <c r="BK28" s="35">
        <v>0.24099999999999999</v>
      </c>
      <c r="BL28" s="35">
        <v>1.0169999999999999</v>
      </c>
      <c r="BM28" s="35">
        <v>3.5009999999999999</v>
      </c>
      <c r="BN28" s="35">
        <v>2.7759999999999998</v>
      </c>
      <c r="BO28" s="35">
        <v>0.26900000000000002</v>
      </c>
      <c r="BP28" s="35">
        <v>0.124</v>
      </c>
      <c r="BQ28" s="34">
        <v>34.479999999999997</v>
      </c>
      <c r="BR28" s="34">
        <v>19.239999999999998</v>
      </c>
      <c r="BS28" s="34">
        <v>41.75</v>
      </c>
      <c r="BT28" s="34">
        <v>20.32</v>
      </c>
      <c r="BU28" s="34">
        <v>79.000000000000043</v>
      </c>
      <c r="BV28" s="30">
        <v>108.90205238828969</v>
      </c>
      <c r="BW28" s="30">
        <v>87.528258859784302</v>
      </c>
      <c r="BX28" s="34">
        <v>19.78</v>
      </c>
      <c r="BY28" s="34">
        <v>15.239999999999998</v>
      </c>
      <c r="BZ28" s="34">
        <v>21.43</v>
      </c>
      <c r="CA28" s="35">
        <v>1.258</v>
      </c>
      <c r="CB28" s="35">
        <v>1.5179999999999998</v>
      </c>
      <c r="CC28" s="35">
        <v>3.5000000000000003E-2</v>
      </c>
      <c r="CD28" s="35">
        <v>8.8999999999999996E-2</v>
      </c>
      <c r="CE28" s="35">
        <v>0.14500000000000002</v>
      </c>
      <c r="CF28" s="35">
        <v>6.7300000000000022</v>
      </c>
      <c r="CG28" s="35">
        <v>0.72500000000000009</v>
      </c>
      <c r="CH28" s="22">
        <v>119.90229885057474</v>
      </c>
      <c r="CI28" s="22">
        <v>11.071428571428571</v>
      </c>
      <c r="CJ28" s="22">
        <v>10.829885057471268</v>
      </c>
      <c r="CK28" s="22">
        <f t="shared" si="10"/>
        <v>74.440424542070218</v>
      </c>
      <c r="CL28" s="22">
        <f t="shared" si="11"/>
        <v>84.86499861835469</v>
      </c>
      <c r="CM28" s="22">
        <f t="shared" si="12"/>
        <v>79.652711580212454</v>
      </c>
      <c r="CN28" s="33">
        <v>33.157144280839645</v>
      </c>
      <c r="CO28" s="22">
        <f t="shared" si="13"/>
        <v>6631.4288561679296</v>
      </c>
      <c r="CP28" s="25">
        <f t="shared" si="14"/>
        <v>4.9267673522792919</v>
      </c>
      <c r="CQ28" s="25">
        <f t="shared" si="15"/>
        <v>2.6398008863014124</v>
      </c>
      <c r="CR28" s="33">
        <v>3.0866900376312003</v>
      </c>
      <c r="CS28" s="33">
        <v>13.434967461021445</v>
      </c>
      <c r="CT28" s="33">
        <v>0.69133215191039987</v>
      </c>
      <c r="CU28" s="33">
        <v>3.3046135130736003</v>
      </c>
      <c r="CV28" s="33">
        <v>0</v>
      </c>
      <c r="CW28" s="33">
        <v>11.298284728731</v>
      </c>
      <c r="CX28" s="33">
        <v>0</v>
      </c>
      <c r="CY28" s="33">
        <v>1.296247784832</v>
      </c>
      <c r="CZ28" s="33">
        <v>4.5008603639999999E-2</v>
      </c>
      <c r="DA28" s="25">
        <f t="shared" si="16"/>
        <v>9.3092758878360051</v>
      </c>
      <c r="DB28" s="25">
        <f t="shared" si="17"/>
        <v>40.5190728949026</v>
      </c>
      <c r="DC28" s="25">
        <f t="shared" si="18"/>
        <v>2.0850171717287989</v>
      </c>
      <c r="DD28" s="25">
        <f t="shared" si="18"/>
        <v>9.9665202922292107</v>
      </c>
      <c r="DE28" s="25">
        <f t="shared" si="18"/>
        <v>0</v>
      </c>
      <c r="DF28" s="25">
        <f t="shared" si="18"/>
        <v>34.07496325086079</v>
      </c>
      <c r="DG28" s="25">
        <f t="shared" si="18"/>
        <v>0</v>
      </c>
      <c r="DH28" s="25">
        <f t="shared" si="18"/>
        <v>3.9094071969914981</v>
      </c>
      <c r="DI28" s="25">
        <f t="shared" si="18"/>
        <v>0.1357433054510937</v>
      </c>
      <c r="DJ28" s="25">
        <v>473.43</v>
      </c>
      <c r="DK28" s="25">
        <v>204.78111111111099</v>
      </c>
      <c r="DL28" s="25">
        <v>204.78111111111099</v>
      </c>
      <c r="DM28" s="25">
        <v>0</v>
      </c>
      <c r="DN28" s="25">
        <v>4820.5</v>
      </c>
      <c r="DO28" s="33">
        <v>81.771111111111097</v>
      </c>
      <c r="DP28" s="25">
        <v>228.71111111111099</v>
      </c>
      <c r="DQ28" s="25">
        <v>310.48222222222199</v>
      </c>
      <c r="DR28" s="21">
        <v>0.65581442287607905</v>
      </c>
      <c r="DS28" s="21">
        <v>3.10813892745752</v>
      </c>
      <c r="DT28" s="21">
        <v>1.0783902231538101</v>
      </c>
      <c r="DU28" s="21">
        <v>0.43193805810602498</v>
      </c>
      <c r="DV28" s="21">
        <v>1.59781064619769</v>
      </c>
      <c r="DW28" s="21">
        <v>0.78777547006527104</v>
      </c>
      <c r="DX28" s="21">
        <v>0.59584895496788803</v>
      </c>
      <c r="DY28" s="21">
        <v>0.203810344725248</v>
      </c>
      <c r="DZ28" s="21">
        <v>0.758552951272216</v>
      </c>
      <c r="EA28" s="21">
        <v>0.31413270976343</v>
      </c>
      <c r="EB28" s="21">
        <v>0.61858061007892695</v>
      </c>
      <c r="EC28" s="21">
        <v>0.41866071874333199</v>
      </c>
      <c r="ED28" s="21">
        <v>0.51771185714897405</v>
      </c>
      <c r="EE28" s="25">
        <v>13.8</v>
      </c>
      <c r="EF28" s="25">
        <v>38.5</v>
      </c>
      <c r="EG28" s="25">
        <v>23.5</v>
      </c>
      <c r="EH28" s="25">
        <v>1.9</v>
      </c>
      <c r="EI28" s="25">
        <v>7.8</v>
      </c>
      <c r="EJ28" s="25">
        <v>7.1</v>
      </c>
      <c r="EK28" s="25">
        <v>9.6</v>
      </c>
      <c r="EL28" s="25">
        <v>1.5</v>
      </c>
      <c r="EM28" s="25">
        <v>0.2</v>
      </c>
      <c r="EN28" s="25">
        <v>2.1</v>
      </c>
      <c r="EO28" s="25">
        <v>1.1000000000000001</v>
      </c>
      <c r="EP28" s="25">
        <v>0</v>
      </c>
      <c r="EQ28" s="25">
        <v>1.1000000000000001</v>
      </c>
      <c r="ER28" s="25">
        <v>0.2</v>
      </c>
      <c r="ES28" s="25">
        <v>3</v>
      </c>
      <c r="ET28" s="25">
        <v>1.4</v>
      </c>
      <c r="EU28" s="25">
        <v>1.8860460000000001</v>
      </c>
      <c r="EV28" s="25">
        <v>5.2617949999999993</v>
      </c>
      <c r="EW28" s="25">
        <v>3.2117450000000001</v>
      </c>
      <c r="EX28" s="25">
        <v>0.25967299999999999</v>
      </c>
      <c r="EY28" s="25">
        <v>1.0660259999999999</v>
      </c>
      <c r="EZ28" s="25">
        <v>0.97035699999999991</v>
      </c>
      <c r="FA28" s="25">
        <v>1.3120319999999999</v>
      </c>
      <c r="FB28" s="25">
        <v>0.20500499999999999</v>
      </c>
      <c r="FC28" s="25">
        <v>2.7334000000000001E-2</v>
      </c>
      <c r="FD28" s="25">
        <v>0.28700700000000001</v>
      </c>
      <c r="FE28" s="25">
        <v>0.15033700000000003</v>
      </c>
      <c r="FF28" s="25">
        <v>0</v>
      </c>
      <c r="FG28" s="25">
        <v>0.15033700000000003</v>
      </c>
      <c r="FH28" s="25">
        <v>2.7334000000000001E-2</v>
      </c>
      <c r="FI28" s="25">
        <v>0.41000999999999999</v>
      </c>
      <c r="FJ28" s="25">
        <v>0.19133799999999998</v>
      </c>
      <c r="FK28" s="33">
        <v>210.0972623933919</v>
      </c>
      <c r="FL28" s="33">
        <v>22.464285714285715</v>
      </c>
      <c r="FN28" s="36">
        <v>2.23</v>
      </c>
      <c r="FO28" s="36">
        <v>0.53</v>
      </c>
      <c r="FP28" s="36">
        <v>1.7000000000000001E-2</v>
      </c>
      <c r="FQ28" s="36">
        <v>1.2999999999999999E-2</v>
      </c>
      <c r="FR28" s="36">
        <v>1.34</v>
      </c>
      <c r="FS28" s="36">
        <v>120</v>
      </c>
      <c r="FT28" s="36">
        <v>0.71</v>
      </c>
      <c r="FU28" s="36">
        <v>1.64</v>
      </c>
      <c r="FV28" s="36">
        <v>0.88</v>
      </c>
      <c r="FW28" s="36">
        <v>9.66</v>
      </c>
      <c r="FX28" s="36">
        <v>2.91</v>
      </c>
      <c r="FY28" s="36">
        <v>3.32</v>
      </c>
      <c r="FZ28" s="36">
        <v>1.25</v>
      </c>
    </row>
    <row r="29" spans="1:182" s="70" customFormat="1" x14ac:dyDescent="0.3">
      <c r="A29" s="43">
        <v>43216</v>
      </c>
      <c r="B29" s="44">
        <v>4</v>
      </c>
      <c r="C29" s="45" t="s">
        <v>192</v>
      </c>
      <c r="D29" s="46" t="s">
        <v>193</v>
      </c>
      <c r="E29" s="47">
        <v>8</v>
      </c>
      <c r="F29" s="42">
        <v>300</v>
      </c>
      <c r="G29" s="42">
        <v>24</v>
      </c>
      <c r="H29" s="48">
        <v>30</v>
      </c>
      <c r="I29" s="49">
        <v>18.8</v>
      </c>
      <c r="J29" s="50">
        <v>93</v>
      </c>
      <c r="K29" s="49">
        <v>8.6999999999999993</v>
      </c>
      <c r="L29" s="49"/>
      <c r="M29" s="48">
        <v>84</v>
      </c>
      <c r="N29" s="51">
        <v>17.561717561717565</v>
      </c>
      <c r="O29" s="51">
        <v>14.328208728208729</v>
      </c>
      <c r="P29" s="51">
        <v>3.233508833508834</v>
      </c>
      <c r="Q29" s="52">
        <f t="shared" si="0"/>
        <v>414.29774337748057</v>
      </c>
      <c r="R29" s="52">
        <f t="shared" si="1"/>
        <v>1035.7443584437015</v>
      </c>
      <c r="S29" s="51">
        <f t="shared" si="2"/>
        <v>1.6571909735099224</v>
      </c>
      <c r="T29" s="52">
        <f t="shared" si="3"/>
        <v>29.329477495003328</v>
      </c>
      <c r="U29" s="53">
        <v>21.461500000000001</v>
      </c>
      <c r="V29" s="53">
        <v>1.0029045643153538</v>
      </c>
      <c r="W29" s="55">
        <v>0.25822057061445369</v>
      </c>
      <c r="X29" s="53">
        <v>23.590958112240678</v>
      </c>
      <c r="Y29" s="50"/>
      <c r="Z29" s="71"/>
      <c r="AA29" s="48"/>
      <c r="AB29" s="55">
        <v>15.265999999999998</v>
      </c>
      <c r="AC29" s="53">
        <v>23.9</v>
      </c>
      <c r="AD29" s="56">
        <v>10.199999999999999</v>
      </c>
      <c r="AE29" s="56">
        <v>248.2</v>
      </c>
      <c r="AF29" s="55">
        <v>3.7371167999999995</v>
      </c>
      <c r="AG29" s="55">
        <v>0.14236752</v>
      </c>
      <c r="AH29" s="55">
        <v>3.8794843199999995</v>
      </c>
      <c r="AI29" s="57">
        <f t="shared" ref="AI29:AI34" si="30">100*AF29/AH29</f>
        <v>96.330246283866927</v>
      </c>
      <c r="AJ29" s="57">
        <f t="shared" ref="AJ29:AJ34" si="31">100*AG29/AH29</f>
        <v>3.6697537161330764</v>
      </c>
      <c r="AK29" s="57">
        <f t="shared" ref="AK29:AK34" si="32">100*AH29/N29</f>
        <v>22.090574605622912</v>
      </c>
      <c r="AL29" s="57">
        <f t="shared" ref="AL29:AL34" si="33">100*AH29/O29</f>
        <v>27.075850119088834</v>
      </c>
      <c r="AM29" s="50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4"/>
      <c r="AZ29" s="54"/>
      <c r="BA29" s="54"/>
      <c r="BB29" s="54"/>
      <c r="BC29" s="53"/>
      <c r="BD29" s="53"/>
      <c r="BE29" s="56"/>
      <c r="BF29" s="50"/>
      <c r="BG29" s="59"/>
      <c r="BH29" s="47"/>
      <c r="BI29" s="60">
        <v>313</v>
      </c>
      <c r="BJ29" s="61">
        <v>1.772</v>
      </c>
      <c r="BK29" s="62">
        <v>3.3000000000000002E-2</v>
      </c>
      <c r="BL29" s="62">
        <v>1.7000000000000001E-2</v>
      </c>
      <c r="BM29" s="62">
        <v>2.2200000000000002</v>
      </c>
      <c r="BN29" s="62">
        <v>1.07</v>
      </c>
      <c r="BO29" s="62">
        <v>0.35899999999999999</v>
      </c>
      <c r="BP29" s="62">
        <v>0.251</v>
      </c>
      <c r="BQ29" s="63">
        <v>28.9</v>
      </c>
      <c r="BR29" s="63">
        <v>13.32</v>
      </c>
      <c r="BS29" s="63">
        <v>37.53</v>
      </c>
      <c r="BT29" s="63">
        <v>13.67</v>
      </c>
      <c r="BU29" s="63">
        <v>40.666666666666586</v>
      </c>
      <c r="BV29" s="64">
        <v>162.36359999999999</v>
      </c>
      <c r="BW29" s="64">
        <v>127.96919999999997</v>
      </c>
      <c r="BX29" s="65">
        <v>13.495000000000001</v>
      </c>
      <c r="BY29" s="65">
        <v>15.579999999999998</v>
      </c>
      <c r="BZ29" s="65">
        <v>23.86</v>
      </c>
      <c r="CA29" s="66">
        <v>0.05</v>
      </c>
      <c r="CB29" s="66">
        <v>1.02</v>
      </c>
      <c r="CC29" s="62">
        <v>9.4E-2</v>
      </c>
      <c r="CD29" s="66">
        <v>0.157</v>
      </c>
      <c r="CE29" s="66">
        <v>0.10799999999999998</v>
      </c>
      <c r="CF29" s="67">
        <v>8.4550000000000018</v>
      </c>
      <c r="CG29" s="67">
        <v>1.1500000000000001</v>
      </c>
      <c r="CH29" s="68">
        <v>202.21541666666675</v>
      </c>
      <c r="CI29" s="68">
        <v>23.575000000000006</v>
      </c>
      <c r="CJ29" s="68">
        <v>8.5799869565217399</v>
      </c>
      <c r="CK29" s="50">
        <f t="shared" si="10"/>
        <v>78.166660272048063</v>
      </c>
      <c r="CL29" s="50">
        <f t="shared" si="11"/>
        <v>89.028775331018949</v>
      </c>
      <c r="CM29" s="50">
        <f t="shared" si="12"/>
        <v>83.597717801533506</v>
      </c>
      <c r="CN29" s="49">
        <v>45.880920680931816</v>
      </c>
      <c r="CO29" s="50">
        <f t="shared" si="13"/>
        <v>9176.1841361863626</v>
      </c>
      <c r="CP29" s="49">
        <f t="shared" si="14"/>
        <v>5.4264838179694621</v>
      </c>
      <c r="CQ29" s="49">
        <f t="shared" si="15"/>
        <v>2.789159373891644</v>
      </c>
      <c r="CR29" s="49">
        <v>4.1562798951096003</v>
      </c>
      <c r="CS29" s="49">
        <v>18.455861846814212</v>
      </c>
      <c r="CT29" s="49">
        <v>0</v>
      </c>
      <c r="CU29" s="49">
        <v>22.033024873862402</v>
      </c>
      <c r="CV29" s="49">
        <v>0.12962455228800002</v>
      </c>
      <c r="CW29" s="49">
        <v>0</v>
      </c>
      <c r="CX29" s="49">
        <v>0</v>
      </c>
      <c r="CY29" s="49">
        <v>0</v>
      </c>
      <c r="CZ29" s="49">
        <v>1.1061295128575999</v>
      </c>
      <c r="DA29" s="49">
        <f t="shared" si="16"/>
        <v>9.0588415259002364</v>
      </c>
      <c r="DB29" s="49">
        <f t="shared" si="17"/>
        <v>40.225569960030242</v>
      </c>
      <c r="DC29" s="49">
        <f t="shared" si="18"/>
        <v>0</v>
      </c>
      <c r="DD29" s="49">
        <f t="shared" si="18"/>
        <v>48.0221942952844</v>
      </c>
      <c r="DE29" s="49">
        <f t="shared" si="18"/>
        <v>0.28252386910333338</v>
      </c>
      <c r="DF29" s="49">
        <f t="shared" si="18"/>
        <v>0</v>
      </c>
      <c r="DG29" s="49">
        <f t="shared" si="18"/>
        <v>0</v>
      </c>
      <c r="DH29" s="49">
        <f t="shared" si="18"/>
        <v>0</v>
      </c>
      <c r="DI29" s="49">
        <f t="shared" si="18"/>
        <v>2.4108703496817778</v>
      </c>
      <c r="DJ29" s="49">
        <v>79.873333333333406</v>
      </c>
      <c r="DK29" s="49">
        <v>578.18888888888898</v>
      </c>
      <c r="DL29" s="49">
        <v>568.31444444444401</v>
      </c>
      <c r="DM29" s="49">
        <v>9.8744444444444497</v>
      </c>
      <c r="DN29" s="49">
        <v>179.111111111111</v>
      </c>
      <c r="DO29" s="47">
        <v>11.692222222222201</v>
      </c>
      <c r="DP29" s="49">
        <v>60.622222222222199</v>
      </c>
      <c r="DQ29" s="49">
        <v>72.314444444444405</v>
      </c>
      <c r="DR29" s="69">
        <v>0.90536404863255704</v>
      </c>
      <c r="DS29" s="69">
        <v>2.8725986912829402</v>
      </c>
      <c r="DT29" s="69">
        <v>0.53512454153145295</v>
      </c>
      <c r="DU29" s="69">
        <v>1.0747813314015899</v>
      </c>
      <c r="DV29" s="69">
        <v>1.26269281834989</v>
      </c>
      <c r="DW29" s="69">
        <v>0.76349322509235595</v>
      </c>
      <c r="DX29" s="69">
        <v>0.35049526683943699</v>
      </c>
      <c r="DY29" s="69">
        <v>0.65139493725406905</v>
      </c>
      <c r="DZ29" s="69">
        <v>0.67011834319526598</v>
      </c>
      <c r="EA29" s="69">
        <v>0.42282086861592</v>
      </c>
      <c r="EB29" s="69">
        <v>0.76981733076361702</v>
      </c>
      <c r="EC29" s="69">
        <v>1.43428783294639</v>
      </c>
      <c r="ED29" s="69">
        <v>0.50523168908819105</v>
      </c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7">
        <v>70.045936273370174</v>
      </c>
      <c r="FL29" s="47">
        <v>0.44109277177006267</v>
      </c>
      <c r="FN29" s="70">
        <v>2.4900000000000002</v>
      </c>
      <c r="FO29" s="70">
        <v>0.56000000000000005</v>
      </c>
      <c r="FP29" s="70">
        <v>1.6E-2</v>
      </c>
      <c r="FQ29" s="70">
        <v>1.2999999999999999E-2</v>
      </c>
      <c r="FR29" s="70">
        <v>1.28</v>
      </c>
      <c r="FS29" s="70">
        <v>130</v>
      </c>
      <c r="FT29" s="70">
        <v>0.69</v>
      </c>
      <c r="FU29" s="70">
        <v>1.65</v>
      </c>
      <c r="FV29" s="70">
        <v>0.92</v>
      </c>
      <c r="FW29" s="70">
        <v>10.029999999999999</v>
      </c>
      <c r="FX29" s="70">
        <v>2.91</v>
      </c>
      <c r="FY29" s="70">
        <v>3.44</v>
      </c>
      <c r="FZ29" s="70">
        <v>1.23</v>
      </c>
    </row>
    <row r="30" spans="1:182" s="70" customFormat="1" x14ac:dyDescent="0.3">
      <c r="A30" s="43">
        <v>43237</v>
      </c>
      <c r="B30" s="44">
        <v>5</v>
      </c>
      <c r="C30" s="45" t="s">
        <v>192</v>
      </c>
      <c r="D30" s="46" t="s">
        <v>193</v>
      </c>
      <c r="E30" s="47">
        <v>7.3</v>
      </c>
      <c r="F30" s="42">
        <v>300</v>
      </c>
      <c r="G30" s="42">
        <v>24</v>
      </c>
      <c r="H30" s="48">
        <v>30</v>
      </c>
      <c r="I30" s="49">
        <v>17.3</v>
      </c>
      <c r="J30" s="50">
        <v>67</v>
      </c>
      <c r="K30" s="49">
        <v>6.5</v>
      </c>
      <c r="L30" s="49">
        <v>7.7</v>
      </c>
      <c r="M30" s="48">
        <v>61</v>
      </c>
      <c r="N30" s="51">
        <v>12.166737900691389</v>
      </c>
      <c r="O30" s="51">
        <v>8.2269264613450677</v>
      </c>
      <c r="P30" s="51">
        <v>3.9398114393463226</v>
      </c>
      <c r="Q30" s="52">
        <f t="shared" si="0"/>
        <v>190.10931731827844</v>
      </c>
      <c r="R30" s="52">
        <f t="shared" si="1"/>
        <v>475.27329329569608</v>
      </c>
      <c r="S30" s="51">
        <f t="shared" si="2"/>
        <v>0.76043726927311395</v>
      </c>
      <c r="T30" s="52">
        <f t="shared" si="3"/>
        <v>28.221862162452574</v>
      </c>
      <c r="U30" s="53">
        <v>14.307</v>
      </c>
      <c r="V30" s="53">
        <v>0.79250000000000076</v>
      </c>
      <c r="W30" s="55">
        <v>7.4847836952184124E-2</v>
      </c>
      <c r="X30" s="53">
        <v>15.625331857233093</v>
      </c>
      <c r="Y30" s="50"/>
      <c r="Z30" s="71"/>
      <c r="AA30" s="48"/>
      <c r="AB30" s="55">
        <v>4.1630000000000003</v>
      </c>
      <c r="AC30" s="53">
        <v>44.14</v>
      </c>
      <c r="AD30" s="56">
        <v>10.1</v>
      </c>
      <c r="AE30" s="56">
        <v>483</v>
      </c>
      <c r="AF30" s="55">
        <v>1.0091112</v>
      </c>
      <c r="AG30" s="55">
        <v>0.51167088000000005</v>
      </c>
      <c r="AH30" s="55">
        <v>1.52078208</v>
      </c>
      <c r="AI30" s="57">
        <f t="shared" si="30"/>
        <v>66.354753470004056</v>
      </c>
      <c r="AJ30" s="57">
        <f t="shared" si="31"/>
        <v>33.645246529995937</v>
      </c>
      <c r="AK30" s="57">
        <f t="shared" si="32"/>
        <v>12.499505556979081</v>
      </c>
      <c r="AL30" s="57">
        <f t="shared" si="33"/>
        <v>18.485422072818174</v>
      </c>
      <c r="AM30" s="50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54"/>
      <c r="AZ30" s="54"/>
      <c r="BA30" s="54"/>
      <c r="BB30" s="54"/>
      <c r="BC30" s="53"/>
      <c r="BD30" s="53"/>
      <c r="BE30" s="56"/>
      <c r="BF30" s="50"/>
      <c r="BG30" s="59"/>
      <c r="BH30" s="47"/>
      <c r="BI30" s="60">
        <v>372</v>
      </c>
      <c r="BJ30" s="61">
        <v>2.1429999999999998</v>
      </c>
      <c r="BK30" s="62">
        <v>0.29572300000000001</v>
      </c>
      <c r="BL30" s="62">
        <v>5.0999999999999997E-2</v>
      </c>
      <c r="BM30" s="62">
        <v>2.63</v>
      </c>
      <c r="BN30" s="62">
        <v>1.7609999999999999</v>
      </c>
      <c r="BO30" s="62">
        <v>0.60899999999999999</v>
      </c>
      <c r="BP30" s="62">
        <v>0.48299999999999998</v>
      </c>
      <c r="BQ30" s="63">
        <v>39.65</v>
      </c>
      <c r="BR30" s="63">
        <v>20.28</v>
      </c>
      <c r="BS30" s="63">
        <v>47.6</v>
      </c>
      <c r="BT30" s="63">
        <v>20.329999999999998</v>
      </c>
      <c r="BU30" s="63">
        <v>52.000000000000014</v>
      </c>
      <c r="BV30" s="64">
        <v>111.09840000000001</v>
      </c>
      <c r="BW30" s="64">
        <v>94.329599999999999</v>
      </c>
      <c r="BX30" s="65">
        <v>20.305</v>
      </c>
      <c r="BY30" s="65">
        <v>19.369999999999997</v>
      </c>
      <c r="BZ30" s="65">
        <v>27.270000000000003</v>
      </c>
      <c r="CA30" s="66">
        <v>0.346723</v>
      </c>
      <c r="CB30" s="66">
        <v>1.4142769999999998</v>
      </c>
      <c r="CC30" s="62">
        <v>0.42149999999999999</v>
      </c>
      <c r="CD30" s="66">
        <v>6.1499999999999999E-2</v>
      </c>
      <c r="CE30" s="66">
        <v>0.126</v>
      </c>
      <c r="CF30" s="67">
        <v>7.9250000000000043</v>
      </c>
      <c r="CG30" s="67">
        <v>0.86899999999999999</v>
      </c>
      <c r="CH30" s="68">
        <v>162.46250000000009</v>
      </c>
      <c r="CI30" s="68">
        <v>15.269571428571426</v>
      </c>
      <c r="CJ30" s="68">
        <v>10.642663981588038</v>
      </c>
      <c r="CK30" s="50">
        <f t="shared" si="10"/>
        <v>75.174563951339678</v>
      </c>
      <c r="CL30" s="50">
        <f t="shared" si="11"/>
        <v>96.653359171851761</v>
      </c>
      <c r="CM30" s="50">
        <f t="shared" si="12"/>
        <v>85.913961561595727</v>
      </c>
      <c r="CN30" s="49">
        <v>32.046323558189165</v>
      </c>
      <c r="CO30" s="50">
        <f t="shared" si="13"/>
        <v>6409.264711637833</v>
      </c>
      <c r="CP30" s="49">
        <f t="shared" si="14"/>
        <v>4.0437001335254443</v>
      </c>
      <c r="CQ30" s="49">
        <f t="shared" si="15"/>
        <v>2.9435389001399157</v>
      </c>
      <c r="CR30" s="49">
        <v>2.7010692868698003</v>
      </c>
      <c r="CS30" s="49">
        <v>22.244809707924965</v>
      </c>
      <c r="CT30" s="49">
        <v>0</v>
      </c>
      <c r="CU30" s="49">
        <v>5.9420912629823999</v>
      </c>
      <c r="CV30" s="49">
        <v>0</v>
      </c>
      <c r="CW30" s="49">
        <v>0</v>
      </c>
      <c r="CX30" s="49">
        <v>0</v>
      </c>
      <c r="CY30" s="49">
        <v>1.0571780567039999</v>
      </c>
      <c r="CZ30" s="49">
        <v>0.10117524370799998</v>
      </c>
      <c r="DA30" s="49">
        <f t="shared" si="16"/>
        <v>8.4286401276740683</v>
      </c>
      <c r="DB30" s="49">
        <f t="shared" si="17"/>
        <v>69.414545064844091</v>
      </c>
      <c r="DC30" s="49">
        <f t="shared" si="18"/>
        <v>0</v>
      </c>
      <c r="DD30" s="49">
        <f t="shared" si="18"/>
        <v>18.542193310233706</v>
      </c>
      <c r="DE30" s="49">
        <f t="shared" si="18"/>
        <v>0</v>
      </c>
      <c r="DF30" s="49">
        <f t="shared" si="18"/>
        <v>0</v>
      </c>
      <c r="DG30" s="49">
        <f t="shared" si="18"/>
        <v>0</v>
      </c>
      <c r="DH30" s="49">
        <f t="shared" si="18"/>
        <v>3.2989058941016869</v>
      </c>
      <c r="DI30" s="49">
        <f t="shared" si="18"/>
        <v>0.31571560314645053</v>
      </c>
      <c r="DJ30" s="49">
        <v>265.89222222222202</v>
      </c>
      <c r="DK30" s="49">
        <v>103.98444444444399</v>
      </c>
      <c r="DL30" s="49">
        <v>88.847777777777793</v>
      </c>
      <c r="DM30" s="49">
        <v>15.1366666666667</v>
      </c>
      <c r="DN30" s="49">
        <v>470.16666666666703</v>
      </c>
      <c r="DO30" s="47">
        <v>39.936666666666703</v>
      </c>
      <c r="DP30" s="49">
        <v>220.1</v>
      </c>
      <c r="DQ30" s="49">
        <v>260.03666666666697</v>
      </c>
      <c r="DR30" s="69">
        <v>0.97797771026689995</v>
      </c>
      <c r="DS30" s="69">
        <v>2.7602978568099701</v>
      </c>
      <c r="DT30" s="69">
        <v>0.38450986715901803</v>
      </c>
      <c r="DU30" s="69">
        <v>0.84134468244155902</v>
      </c>
      <c r="DV30" s="69">
        <v>1.5344433072093999</v>
      </c>
      <c r="DW30" s="69">
        <v>0.813337185669325</v>
      </c>
      <c r="DX30" s="69">
        <v>0.163002264368002</v>
      </c>
      <c r="DY30" s="69">
        <v>0.48372681054407701</v>
      </c>
      <c r="DZ30" s="69">
        <v>0.74966791450307901</v>
      </c>
      <c r="EA30" s="69">
        <v>0.41209641673358199</v>
      </c>
      <c r="EB30" s="69">
        <v>0.29868659060496799</v>
      </c>
      <c r="EC30" s="69">
        <v>0.96847949924908505</v>
      </c>
      <c r="ED30" s="69">
        <v>0.57067052580800803</v>
      </c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7">
        <v>90.303845655363801</v>
      </c>
      <c r="FL30" s="47">
        <v>1.5895316474415853</v>
      </c>
      <c r="FN30" s="70">
        <v>2.76</v>
      </c>
      <c r="FO30" s="70">
        <v>0.64</v>
      </c>
      <c r="FP30" s="70">
        <v>1.7000000000000001E-2</v>
      </c>
      <c r="FQ30" s="70">
        <v>0.01</v>
      </c>
      <c r="FR30" s="70">
        <v>1.74</v>
      </c>
      <c r="FS30" s="70">
        <v>155</v>
      </c>
      <c r="FT30" s="70">
        <v>0.68</v>
      </c>
      <c r="FU30" s="70">
        <v>1.62</v>
      </c>
      <c r="FV30" s="70">
        <v>0.9</v>
      </c>
      <c r="FW30" s="70">
        <v>9.76</v>
      </c>
      <c r="FX30" s="70">
        <v>3.1</v>
      </c>
      <c r="FY30" s="70">
        <v>3.14</v>
      </c>
      <c r="FZ30" s="70">
        <v>1.18</v>
      </c>
    </row>
    <row r="31" spans="1:182" s="70" customFormat="1" x14ac:dyDescent="0.3">
      <c r="A31" s="43">
        <v>43272</v>
      </c>
      <c r="B31" s="44">
        <v>6</v>
      </c>
      <c r="C31" s="45" t="s">
        <v>192</v>
      </c>
      <c r="D31" s="46" t="s">
        <v>193</v>
      </c>
      <c r="E31" s="47">
        <v>7.3</v>
      </c>
      <c r="F31" s="42">
        <v>300</v>
      </c>
      <c r="G31" s="42">
        <v>24</v>
      </c>
      <c r="H31" s="48">
        <v>35</v>
      </c>
      <c r="I31" s="49">
        <v>21.8</v>
      </c>
      <c r="J31" s="50">
        <v>87</v>
      </c>
      <c r="K31" s="49">
        <v>7.6</v>
      </c>
      <c r="L31" s="49">
        <v>8.3000000000000007</v>
      </c>
      <c r="M31" s="48">
        <v>90</v>
      </c>
      <c r="N31" s="51">
        <v>29.187387387387389</v>
      </c>
      <c r="O31" s="51">
        <v>21.939510939510942</v>
      </c>
      <c r="P31" s="51">
        <v>7.2478764478764441</v>
      </c>
      <c r="Q31" s="52">
        <f t="shared" si="0"/>
        <v>468.14967375239473</v>
      </c>
      <c r="R31" s="52">
        <f t="shared" si="1"/>
        <v>1170.3741843809867</v>
      </c>
      <c r="S31" s="51">
        <f t="shared" si="2"/>
        <v>1.872598695009579</v>
      </c>
      <c r="T31" s="52">
        <f t="shared" si="3"/>
        <v>8.4143194024322483</v>
      </c>
      <c r="U31" s="53">
        <v>10.233000000000001</v>
      </c>
      <c r="V31" s="53">
        <v>0.95106060606060805</v>
      </c>
      <c r="W31" s="55">
        <v>8.8857879878290427E-2</v>
      </c>
      <c r="X31" s="53">
        <v>16.039451134797151</v>
      </c>
      <c r="Y31" s="50"/>
      <c r="Z31" s="71"/>
      <c r="AA31" s="48"/>
      <c r="AB31" s="55">
        <v>10.9985</v>
      </c>
      <c r="AC31" s="53">
        <v>148.75</v>
      </c>
      <c r="AD31" s="56">
        <v>17.73</v>
      </c>
      <c r="AE31" s="56">
        <v>278.63</v>
      </c>
      <c r="AF31" s="55">
        <v>4.6800817200000004</v>
      </c>
      <c r="AG31" s="55">
        <v>0.99470910000000012</v>
      </c>
      <c r="AH31" s="55">
        <v>5.6747908200000001</v>
      </c>
      <c r="AI31" s="57">
        <f t="shared" si="30"/>
        <v>82.471440242444046</v>
      </c>
      <c r="AJ31" s="57">
        <f t="shared" si="31"/>
        <v>17.528559757555964</v>
      </c>
      <c r="AK31" s="57">
        <f t="shared" si="32"/>
        <v>19.442613155750355</v>
      </c>
      <c r="AL31" s="57">
        <f t="shared" si="33"/>
        <v>25.865621324221269</v>
      </c>
      <c r="AM31" s="50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4"/>
      <c r="AZ31" s="54"/>
      <c r="BA31" s="54"/>
      <c r="BB31" s="54"/>
      <c r="BC31" s="53"/>
      <c r="BD31" s="53"/>
      <c r="BE31" s="56"/>
      <c r="BF31" s="50"/>
      <c r="BG31" s="59"/>
      <c r="BH31" s="47"/>
      <c r="BI31" s="60">
        <v>349</v>
      </c>
      <c r="BJ31" s="61">
        <v>2.42</v>
      </c>
      <c r="BK31" s="62">
        <v>1.4971E-2</v>
      </c>
      <c r="BL31" s="62">
        <v>2.1999999999999999E-2</v>
      </c>
      <c r="BM31" s="62">
        <v>2.0295000000000001</v>
      </c>
      <c r="BN31" s="62">
        <v>1.2397</v>
      </c>
      <c r="BO31" s="62">
        <v>0.32</v>
      </c>
      <c r="BP31" s="62">
        <v>0.187</v>
      </c>
      <c r="BQ31" s="63">
        <v>41.75</v>
      </c>
      <c r="BR31" s="63">
        <v>22.5</v>
      </c>
      <c r="BS31" s="63">
        <v>49.06</v>
      </c>
      <c r="BT31" s="63">
        <v>22.32</v>
      </c>
      <c r="BU31" s="63">
        <v>37.944444444444471</v>
      </c>
      <c r="BV31" s="64">
        <v>106.386</v>
      </c>
      <c r="BW31" s="64">
        <v>89.011999999999986</v>
      </c>
      <c r="BX31" s="65">
        <v>22.41</v>
      </c>
      <c r="BY31" s="65">
        <v>19.25</v>
      </c>
      <c r="BZ31" s="65">
        <v>26.740000000000002</v>
      </c>
      <c r="CA31" s="66">
        <v>3.6970999999999997E-2</v>
      </c>
      <c r="CB31" s="66">
        <v>1.2027289999999999</v>
      </c>
      <c r="CC31" s="62">
        <v>0.06</v>
      </c>
      <c r="CD31" s="66">
        <v>0.127</v>
      </c>
      <c r="CE31" s="66">
        <v>0.13300000000000001</v>
      </c>
      <c r="CF31" s="67">
        <v>7.4000000000000021</v>
      </c>
      <c r="CG31" s="67">
        <v>0.78980000000000006</v>
      </c>
      <c r="CH31" s="68">
        <v>143.71578947368425</v>
      </c>
      <c r="CI31" s="68">
        <v>13.147497744360903</v>
      </c>
      <c r="CJ31" s="68">
        <v>10.934160546973921</v>
      </c>
      <c r="CK31" s="50">
        <f t="shared" si="10"/>
        <v>74.605331147892912</v>
      </c>
      <c r="CL31" s="50">
        <f t="shared" si="11"/>
        <v>87.36965594166206</v>
      </c>
      <c r="CM31" s="50">
        <f t="shared" si="12"/>
        <v>80.987493544777493</v>
      </c>
      <c r="CN31" s="49">
        <v>29.282020840470196</v>
      </c>
      <c r="CO31" s="50">
        <f t="shared" si="13"/>
        <v>5856.4041680940391</v>
      </c>
      <c r="CP31" s="49">
        <f t="shared" si="14"/>
        <v>3.9570298433067821</v>
      </c>
      <c r="CQ31" s="49">
        <f t="shared" si="15"/>
        <v>3.0398175209607792</v>
      </c>
      <c r="CR31" s="49">
        <v>4.9551105824999988</v>
      </c>
      <c r="CS31" s="49">
        <v>12.256691740433199</v>
      </c>
      <c r="CT31" s="49">
        <v>0</v>
      </c>
      <c r="CU31" s="49">
        <v>3.4109851713119999</v>
      </c>
      <c r="CV31" s="49">
        <v>1.2862006888499999</v>
      </c>
      <c r="CW31" s="49">
        <v>5.4946453099999992</v>
      </c>
      <c r="CX31" s="49">
        <v>0</v>
      </c>
      <c r="CY31" s="49">
        <v>1.17595491552</v>
      </c>
      <c r="CZ31" s="49">
        <v>0.70243243185499993</v>
      </c>
      <c r="DA31" s="49">
        <f t="shared" si="16"/>
        <v>16.922023959670238</v>
      </c>
      <c r="DB31" s="49">
        <f t="shared" si="17"/>
        <v>41.857397094306513</v>
      </c>
      <c r="DC31" s="49">
        <f t="shared" si="18"/>
        <v>0</v>
      </c>
      <c r="DD31" s="49">
        <f t="shared" si="18"/>
        <v>11.648735549691754</v>
      </c>
      <c r="DE31" s="49">
        <f t="shared" si="18"/>
        <v>4.3924587577383436</v>
      </c>
      <c r="DF31" s="49">
        <f t="shared" si="18"/>
        <v>18.764570040896704</v>
      </c>
      <c r="DG31" s="49">
        <f t="shared" si="18"/>
        <v>0</v>
      </c>
      <c r="DH31" s="49">
        <f t="shared" si="18"/>
        <v>4.0159622927893421</v>
      </c>
      <c r="DI31" s="49">
        <f t="shared" si="18"/>
        <v>2.3988523049071113</v>
      </c>
      <c r="DJ31" s="49">
        <v>6.6111111111111098</v>
      </c>
      <c r="DK31" s="49">
        <v>319.692555555556</v>
      </c>
      <c r="DL31" s="49">
        <v>319.62555555555599</v>
      </c>
      <c r="DM31" s="49">
        <v>6.7000000000000004E-2</v>
      </c>
      <c r="DN31" s="49">
        <v>20170.666666666701</v>
      </c>
      <c r="DO31" s="47">
        <v>1.1000000000000001</v>
      </c>
      <c r="DP31" s="49">
        <v>5.5111111111111102</v>
      </c>
      <c r="DQ31" s="49">
        <v>6.6111111111111098</v>
      </c>
      <c r="DR31" s="69">
        <v>1</v>
      </c>
      <c r="DS31" s="69">
        <v>1.6045756978515899</v>
      </c>
      <c r="DT31" s="69">
        <v>0.66915299784679905</v>
      </c>
      <c r="DU31" s="69">
        <v>0.211625704085457</v>
      </c>
      <c r="DV31" s="69">
        <v>0.723796995919331</v>
      </c>
      <c r="DW31" s="69">
        <v>0.411308946159956</v>
      </c>
      <c r="DX31" s="69">
        <v>0.47619834710743802</v>
      </c>
      <c r="DY31" s="69">
        <v>9.18234103307842E-2</v>
      </c>
      <c r="DZ31" s="69">
        <v>0.40365493147003501</v>
      </c>
      <c r="EA31" s="69">
        <v>0.14155698951045401</v>
      </c>
      <c r="EB31" s="69">
        <v>0.95455979804354696</v>
      </c>
      <c r="EC31" s="69">
        <v>0.36703581343661701</v>
      </c>
      <c r="ED31" s="69">
        <v>0.23955449687761499</v>
      </c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7">
        <v>121.39512829649439</v>
      </c>
      <c r="FL31" s="47">
        <v>0.43777731092436972</v>
      </c>
      <c r="FN31" s="70">
        <v>2.5</v>
      </c>
      <c r="FO31" s="70">
        <v>0.57999999999999996</v>
      </c>
      <c r="FP31" s="70">
        <v>1.9E-2</v>
      </c>
      <c r="FQ31" s="70">
        <v>1.2E-2</v>
      </c>
      <c r="FR31" s="70">
        <v>1.59</v>
      </c>
      <c r="FS31" s="70">
        <v>118</v>
      </c>
      <c r="FT31" s="70">
        <v>0.7</v>
      </c>
      <c r="FU31" s="70">
        <v>1.69</v>
      </c>
      <c r="FV31" s="70">
        <v>0.92</v>
      </c>
      <c r="FW31" s="70">
        <v>10.54</v>
      </c>
      <c r="FX31" s="70">
        <v>3.11</v>
      </c>
      <c r="FY31" s="70">
        <v>3.39</v>
      </c>
      <c r="FZ31" s="70">
        <v>1.24</v>
      </c>
    </row>
    <row r="32" spans="1:182" s="70" customFormat="1" x14ac:dyDescent="0.3">
      <c r="A32" s="43">
        <v>43300</v>
      </c>
      <c r="B32" s="44">
        <v>7</v>
      </c>
      <c r="C32" s="45" t="s">
        <v>192</v>
      </c>
      <c r="D32" s="46" t="s">
        <v>193</v>
      </c>
      <c r="E32" s="47">
        <v>8</v>
      </c>
      <c r="F32" s="42">
        <v>300</v>
      </c>
      <c r="G32" s="42">
        <v>24</v>
      </c>
      <c r="H32" s="48">
        <v>20</v>
      </c>
      <c r="I32" s="49">
        <v>20.9</v>
      </c>
      <c r="J32" s="50">
        <v>109</v>
      </c>
      <c r="K32" s="49">
        <v>9.9</v>
      </c>
      <c r="L32" s="49">
        <v>9</v>
      </c>
      <c r="M32" s="48">
        <v>58</v>
      </c>
      <c r="N32" s="51">
        <v>53.379361179361176</v>
      </c>
      <c r="O32" s="51">
        <v>53.379361179361176</v>
      </c>
      <c r="P32" s="51">
        <v>0</v>
      </c>
      <c r="Q32" s="52">
        <f t="shared" si="0"/>
        <v>721.26879380476885</v>
      </c>
      <c r="R32" s="52">
        <f t="shared" si="1"/>
        <v>1803.1719845119221</v>
      </c>
      <c r="S32" s="51">
        <f t="shared" si="2"/>
        <v>2.8850751752190753</v>
      </c>
      <c r="T32" s="52">
        <f t="shared" si="3"/>
        <v>8.2766820403767021</v>
      </c>
      <c r="U32" s="53">
        <v>18.4085</v>
      </c>
      <c r="V32" s="53">
        <v>0.7005504587155964</v>
      </c>
      <c r="W32" s="55">
        <v>5.676558977356623E-2</v>
      </c>
      <c r="X32" s="53">
        <v>13.512128618048042</v>
      </c>
      <c r="Y32" s="50"/>
      <c r="Z32" s="71"/>
      <c r="AA32" s="48"/>
      <c r="AB32" s="55">
        <v>13.428000000000001</v>
      </c>
      <c r="AC32" s="53">
        <v>330.35</v>
      </c>
      <c r="AD32" s="56">
        <v>10.08</v>
      </c>
      <c r="AE32" s="56">
        <v>734</v>
      </c>
      <c r="AF32" s="55">
        <v>3.2485017599999999</v>
      </c>
      <c r="AG32" s="55">
        <v>5.8194456000000008</v>
      </c>
      <c r="AH32" s="55">
        <v>9.0679473600000016</v>
      </c>
      <c r="AI32" s="57">
        <f t="shared" si="30"/>
        <v>35.824003283583231</v>
      </c>
      <c r="AJ32" s="57">
        <f t="shared" si="31"/>
        <v>64.175996716416748</v>
      </c>
      <c r="AK32" s="57">
        <f t="shared" si="32"/>
        <v>16.987740504294518</v>
      </c>
      <c r="AL32" s="57">
        <f t="shared" si="33"/>
        <v>16.987740504294518</v>
      </c>
      <c r="AM32" s="50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4"/>
      <c r="AZ32" s="54"/>
      <c r="BA32" s="54"/>
      <c r="BB32" s="54"/>
      <c r="BC32" s="53"/>
      <c r="BD32" s="53"/>
      <c r="BE32" s="56"/>
      <c r="BF32" s="50"/>
      <c r="BG32" s="59"/>
      <c r="BH32" s="47"/>
      <c r="BI32" s="60">
        <v>334</v>
      </c>
      <c r="BJ32" s="61">
        <v>2.15</v>
      </c>
      <c r="BK32" s="62">
        <v>1.3611E-2</v>
      </c>
      <c r="BL32" s="62">
        <v>1E-4</v>
      </c>
      <c r="BM32" s="62">
        <v>3.4506999999999999</v>
      </c>
      <c r="BN32" s="62">
        <v>1.2022999999999999</v>
      </c>
      <c r="BO32" s="62">
        <v>0.40500000000000003</v>
      </c>
      <c r="BP32" s="62">
        <v>0.108</v>
      </c>
      <c r="BQ32" s="63">
        <v>35.36</v>
      </c>
      <c r="BR32" s="63">
        <v>17.71</v>
      </c>
      <c r="BS32" s="63">
        <v>49.76</v>
      </c>
      <c r="BT32" s="63">
        <v>17.989999999999998</v>
      </c>
      <c r="BU32" s="63">
        <v>55.624999999999858</v>
      </c>
      <c r="BV32" s="64">
        <v>322.90649999999999</v>
      </c>
      <c r="BW32" s="64">
        <v>327.72599999999994</v>
      </c>
      <c r="BX32" s="65">
        <v>17.850000000000001</v>
      </c>
      <c r="BY32" s="65">
        <v>17.649999999999999</v>
      </c>
      <c r="BZ32" s="65">
        <v>31.77</v>
      </c>
      <c r="CA32" s="66">
        <v>1.3710999999999999E-2</v>
      </c>
      <c r="CB32" s="66">
        <v>1.1885889999999999</v>
      </c>
      <c r="CC32" s="62">
        <v>2.1499999999999998E-2</v>
      </c>
      <c r="CD32" s="66">
        <v>8.6499999999999994E-2</v>
      </c>
      <c r="CE32" s="66">
        <v>0.29700000000000004</v>
      </c>
      <c r="CF32" s="67">
        <v>14.26</v>
      </c>
      <c r="CG32" s="67">
        <v>2.2484000000000002</v>
      </c>
      <c r="CH32" s="68">
        <v>124.01878787878788</v>
      </c>
      <c r="CI32" s="68">
        <v>16.760799999999996</v>
      </c>
      <c r="CJ32" s="68">
        <v>7.4014499199430706</v>
      </c>
      <c r="CK32" s="50">
        <f t="shared" si="10"/>
        <v>87.392176160774738</v>
      </c>
      <c r="CL32" s="50">
        <f t="shared" si="11"/>
        <v>90.768155970508317</v>
      </c>
      <c r="CM32" s="50">
        <f t="shared" si="12"/>
        <v>89.080166065641521</v>
      </c>
      <c r="CN32" s="49">
        <v>82.910219591706877</v>
      </c>
      <c r="CO32" s="50">
        <f t="shared" si="13"/>
        <v>16582.043918341376</v>
      </c>
      <c r="CP32" s="49">
        <f t="shared" si="14"/>
        <v>5.8141808970341433</v>
      </c>
      <c r="CQ32" s="49">
        <f t="shared" si="15"/>
        <v>3.9527817151358846</v>
      </c>
      <c r="CR32" s="49">
        <v>14.407649403934801</v>
      </c>
      <c r="CS32" s="49">
        <v>12.934088423775794</v>
      </c>
      <c r="CT32" s="49">
        <v>0</v>
      </c>
      <c r="CU32" s="49">
        <v>12.035165642197402</v>
      </c>
      <c r="CV32" s="49">
        <v>40.645525922601593</v>
      </c>
      <c r="CW32" s="49">
        <v>1.5707709672688803</v>
      </c>
      <c r="CX32" s="49">
        <v>0</v>
      </c>
      <c r="CY32" s="49">
        <v>0</v>
      </c>
      <c r="CZ32" s="49">
        <v>1.3170192319283998</v>
      </c>
      <c r="DA32" s="49">
        <f t="shared" si="16"/>
        <v>17.377410740057829</v>
      </c>
      <c r="DB32" s="49">
        <f t="shared" si="17"/>
        <v>15.600113577638542</v>
      </c>
      <c r="DC32" s="49">
        <f t="shared" si="18"/>
        <v>0</v>
      </c>
      <c r="DD32" s="49">
        <f t="shared" si="18"/>
        <v>14.515901298374109</v>
      </c>
      <c r="DE32" s="49">
        <f t="shared" si="18"/>
        <v>49.02354151606562</v>
      </c>
      <c r="DF32" s="49">
        <f t="shared" si="18"/>
        <v>1.8945444542351657</v>
      </c>
      <c r="DG32" s="49">
        <f t="shared" si="18"/>
        <v>0</v>
      </c>
      <c r="DH32" s="49">
        <f t="shared" si="18"/>
        <v>0</v>
      </c>
      <c r="DI32" s="49">
        <f t="shared" si="18"/>
        <v>1.5884884136287285</v>
      </c>
      <c r="DJ32" s="49">
        <v>36.076999999999998</v>
      </c>
      <c r="DK32" s="49">
        <v>43.4</v>
      </c>
      <c r="DL32" s="49">
        <v>43.1933333333333</v>
      </c>
      <c r="DM32" s="49">
        <v>0.206666666666667</v>
      </c>
      <c r="DN32" s="49">
        <v>11129</v>
      </c>
      <c r="DO32" s="47">
        <v>6.1103333333333296</v>
      </c>
      <c r="DP32" s="49">
        <v>19.633333333333301</v>
      </c>
      <c r="DQ32" s="49">
        <v>25.743666666666702</v>
      </c>
      <c r="DR32" s="69">
        <v>0.71357559294471995</v>
      </c>
      <c r="DS32" s="69">
        <v>2.1313289463854699</v>
      </c>
      <c r="DT32" s="69">
        <v>0.682238054835973</v>
      </c>
      <c r="DU32" s="69">
        <v>6.8593217936596201E-2</v>
      </c>
      <c r="DV32" s="69">
        <v>1.3804976736129</v>
      </c>
      <c r="DW32" s="69">
        <v>0.70408437476369401</v>
      </c>
      <c r="DX32" s="69">
        <v>0.47001763118612799</v>
      </c>
      <c r="DY32" s="69">
        <v>2.5312294543063898E-2</v>
      </c>
      <c r="DZ32" s="69">
        <v>0.70235333369542396</v>
      </c>
      <c r="EA32" s="69">
        <v>0.28161180494198901</v>
      </c>
      <c r="EB32" s="69">
        <v>0.62895174056327696</v>
      </c>
      <c r="EC32" s="69">
        <v>1.0259696458684699</v>
      </c>
      <c r="ED32" s="69">
        <v>0.419961028127525</v>
      </c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7">
        <v>148.14450247151325</v>
      </c>
      <c r="FL32" s="47">
        <v>0.28111177248677244</v>
      </c>
      <c r="FN32" s="70">
        <v>2.48</v>
      </c>
      <c r="FO32" s="70">
        <v>0.57999999999999996</v>
      </c>
      <c r="FP32" s="70">
        <v>1.9E-2</v>
      </c>
      <c r="FQ32" s="70">
        <v>0.01</v>
      </c>
      <c r="FR32" s="70">
        <v>1.98</v>
      </c>
      <c r="FS32" s="70">
        <v>82</v>
      </c>
      <c r="FT32" s="70">
        <v>0.74</v>
      </c>
      <c r="FU32" s="70">
        <v>1.66</v>
      </c>
      <c r="FV32" s="70">
        <v>0.92</v>
      </c>
      <c r="FW32" s="70">
        <v>10.87</v>
      </c>
      <c r="FX32" s="70">
        <v>3.23</v>
      </c>
      <c r="FY32" s="70">
        <v>3.36</v>
      </c>
      <c r="FZ32" s="70">
        <v>1.26</v>
      </c>
    </row>
    <row r="33" spans="1:182" s="70" customFormat="1" x14ac:dyDescent="0.3">
      <c r="A33" s="43">
        <v>43328</v>
      </c>
      <c r="B33" s="44">
        <v>8</v>
      </c>
      <c r="C33" s="45" t="s">
        <v>192</v>
      </c>
      <c r="D33" s="46" t="s">
        <v>193</v>
      </c>
      <c r="E33" s="47">
        <v>8.3000000000000007</v>
      </c>
      <c r="F33" s="42">
        <v>300</v>
      </c>
      <c r="G33" s="42">
        <v>24</v>
      </c>
      <c r="H33" s="48">
        <v>15</v>
      </c>
      <c r="I33" s="49">
        <v>22.1</v>
      </c>
      <c r="J33" s="50">
        <v>81</v>
      </c>
      <c r="K33" s="49">
        <v>7.1</v>
      </c>
      <c r="L33" s="49">
        <v>8.6</v>
      </c>
      <c r="M33" s="48">
        <v>48</v>
      </c>
      <c r="N33" s="51">
        <v>53.189189189189193</v>
      </c>
      <c r="O33" s="51">
        <v>23.69695945945946</v>
      </c>
      <c r="P33" s="51">
        <v>29.492229729729729</v>
      </c>
      <c r="Q33" s="52">
        <f t="shared" si="0"/>
        <v>624.32091226955606</v>
      </c>
      <c r="R33" s="52">
        <f t="shared" si="1"/>
        <v>1560.80228067389</v>
      </c>
      <c r="S33" s="51">
        <f t="shared" si="2"/>
        <v>2.4972836490782244</v>
      </c>
      <c r="T33" s="52">
        <f t="shared" si="3"/>
        <v>13.953512195121949</v>
      </c>
      <c r="U33" s="53">
        <v>30.923999999999999</v>
      </c>
      <c r="V33" s="53">
        <v>0.64030726256983261</v>
      </c>
      <c r="W33" s="55">
        <v>4.2916052596673283E-2</v>
      </c>
      <c r="X33" s="53">
        <v>11.737740728645107</v>
      </c>
      <c r="Y33" s="50"/>
      <c r="Z33" s="71"/>
      <c r="AA33" s="48"/>
      <c r="AB33" s="55">
        <v>6.6765000000000008</v>
      </c>
      <c r="AC33" s="53">
        <v>237.5</v>
      </c>
      <c r="AD33" s="56">
        <v>19.86</v>
      </c>
      <c r="AE33" s="56">
        <v>1768</v>
      </c>
      <c r="AF33" s="55">
        <v>3.1822869600000003</v>
      </c>
      <c r="AG33" s="55">
        <v>10.0776</v>
      </c>
      <c r="AH33" s="55">
        <v>13.259886960000001</v>
      </c>
      <c r="AI33" s="57">
        <f t="shared" si="30"/>
        <v>23.999352103074035</v>
      </c>
      <c r="AJ33" s="57">
        <f t="shared" si="31"/>
        <v>76.000647896925955</v>
      </c>
      <c r="AK33" s="57">
        <f t="shared" si="32"/>
        <v>24.929665524390245</v>
      </c>
      <c r="AL33" s="57">
        <f t="shared" si="33"/>
        <v>55.956068890124463</v>
      </c>
      <c r="AM33" s="50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4"/>
      <c r="AZ33" s="54"/>
      <c r="BA33" s="54"/>
      <c r="BB33" s="54"/>
      <c r="BC33" s="53"/>
      <c r="BD33" s="53"/>
      <c r="BE33" s="56"/>
      <c r="BF33" s="50"/>
      <c r="BG33" s="59"/>
      <c r="BH33" s="47"/>
      <c r="BI33" s="60">
        <v>347</v>
      </c>
      <c r="BJ33" s="61">
        <v>2.57</v>
      </c>
      <c r="BK33" s="62">
        <v>0.31101099999999998</v>
      </c>
      <c r="BL33" s="62">
        <v>1E-4</v>
      </c>
      <c r="BM33" s="62">
        <v>4.1965000000000003</v>
      </c>
      <c r="BN33" s="62">
        <v>2.2219999999999995</v>
      </c>
      <c r="BO33" s="62">
        <v>0.26300000000000001</v>
      </c>
      <c r="BP33" s="62">
        <v>8.5000000000000006E-2</v>
      </c>
      <c r="BQ33" s="63">
        <v>42.51</v>
      </c>
      <c r="BR33" s="63">
        <v>19.84</v>
      </c>
      <c r="BS33" s="63">
        <v>56.94</v>
      </c>
      <c r="BT33" s="63">
        <v>20.6</v>
      </c>
      <c r="BU33" s="63">
        <v>70.466666666666669</v>
      </c>
      <c r="BV33" s="64">
        <v>284.80032000000006</v>
      </c>
      <c r="BW33" s="64">
        <v>254.68991999999997</v>
      </c>
      <c r="BX33" s="65">
        <v>20.22</v>
      </c>
      <c r="BY33" s="65">
        <v>22.669999999999998</v>
      </c>
      <c r="BZ33" s="65">
        <v>36.339999999999996</v>
      </c>
      <c r="CA33" s="66">
        <v>0.31111099999999997</v>
      </c>
      <c r="CB33" s="66">
        <v>1.9108889999999996</v>
      </c>
      <c r="CC33" s="62">
        <v>4.0500000000000001E-2</v>
      </c>
      <c r="CD33" s="66">
        <v>4.4500000000000005E-2</v>
      </c>
      <c r="CE33" s="66">
        <v>0.17799999999999999</v>
      </c>
      <c r="CF33" s="67">
        <v>14.049999999999999</v>
      </c>
      <c r="CG33" s="67">
        <v>1.9745000000000008</v>
      </c>
      <c r="CH33" s="68">
        <v>203.88286516853935</v>
      </c>
      <c r="CI33" s="68">
        <v>24.559230337078663</v>
      </c>
      <c r="CJ33" s="68">
        <v>8.3040516586477544</v>
      </c>
      <c r="CK33" s="50">
        <f t="shared" si="10"/>
        <v>84.918687920817206</v>
      </c>
      <c r="CL33" s="50">
        <f t="shared" si="11"/>
        <v>84.539564885711457</v>
      </c>
      <c r="CM33" s="50">
        <f t="shared" si="12"/>
        <v>84.729126403264331</v>
      </c>
      <c r="CN33" s="49">
        <v>73.213020521418287</v>
      </c>
      <c r="CO33" s="50">
        <f t="shared" si="13"/>
        <v>14642.604104283657</v>
      </c>
      <c r="CP33" s="49">
        <f t="shared" si="14"/>
        <v>5.2108911403144695</v>
      </c>
      <c r="CQ33" s="49">
        <f t="shared" si="15"/>
        <v>3.4787517054495938</v>
      </c>
      <c r="CR33" s="49">
        <v>38.939068484124007</v>
      </c>
      <c r="CS33" s="49">
        <v>1.5516071147192798</v>
      </c>
      <c r="CT33" s="49">
        <v>0</v>
      </c>
      <c r="CU33" s="49">
        <v>0</v>
      </c>
      <c r="CV33" s="49">
        <v>30.300764624206998</v>
      </c>
      <c r="CW33" s="49">
        <v>0</v>
      </c>
      <c r="CX33" s="49">
        <v>0</v>
      </c>
      <c r="CY33" s="49">
        <v>0</v>
      </c>
      <c r="CZ33" s="49">
        <v>2.4215802983680002</v>
      </c>
      <c r="DA33" s="49">
        <f t="shared" si="16"/>
        <v>53.18598823925381</v>
      </c>
      <c r="DB33" s="49">
        <f t="shared" si="17"/>
        <v>2.119304877286631</v>
      </c>
      <c r="DC33" s="49">
        <f t="shared" si="18"/>
        <v>0</v>
      </c>
      <c r="DD33" s="49">
        <f t="shared" si="18"/>
        <v>0</v>
      </c>
      <c r="DE33" s="49">
        <f t="shared" si="18"/>
        <v>41.387125416226461</v>
      </c>
      <c r="DF33" s="49">
        <f t="shared" si="18"/>
        <v>0</v>
      </c>
      <c r="DG33" s="49">
        <f t="shared" si="18"/>
        <v>0</v>
      </c>
      <c r="DH33" s="49">
        <f t="shared" si="18"/>
        <v>0</v>
      </c>
      <c r="DI33" s="49">
        <f t="shared" si="18"/>
        <v>3.3075814672331036</v>
      </c>
      <c r="DJ33" s="49">
        <v>834.925555555556</v>
      </c>
      <c r="DK33" s="49">
        <v>170.166666666667</v>
      </c>
      <c r="DL33" s="49">
        <v>170.166666666667</v>
      </c>
      <c r="DM33" s="49">
        <v>0</v>
      </c>
      <c r="DN33" s="49">
        <v>31248</v>
      </c>
      <c r="DO33" s="47">
        <v>6.2111111111111104</v>
      </c>
      <c r="DP33" s="49">
        <v>17.911111111111101</v>
      </c>
      <c r="DQ33" s="49">
        <v>24.122222222222199</v>
      </c>
      <c r="DR33" s="69">
        <v>2.8891464708097701E-2</v>
      </c>
      <c r="DS33" s="69">
        <v>2.3919783735021101</v>
      </c>
      <c r="DT33" s="69">
        <v>0.31494002185056003</v>
      </c>
      <c r="DU33" s="69">
        <v>0.28966125302503998</v>
      </c>
      <c r="DV33" s="69">
        <v>1.7873770986265201</v>
      </c>
      <c r="DW33" s="69">
        <v>0.80704265272708697</v>
      </c>
      <c r="DX33" s="69">
        <v>0.155567672690655</v>
      </c>
      <c r="DY33" s="69">
        <v>0.118986963943654</v>
      </c>
      <c r="DZ33" s="69">
        <v>0.79558767951625098</v>
      </c>
      <c r="EA33" s="69">
        <v>0.28791624854263498</v>
      </c>
      <c r="EB33" s="69">
        <v>0.29605687976985301</v>
      </c>
      <c r="EC33" s="69">
        <v>0.37835232816238901</v>
      </c>
      <c r="ED33" s="69">
        <v>0.44473391180116401</v>
      </c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7">
        <v>116.29523402208804</v>
      </c>
      <c r="FL33" s="47">
        <v>8.1045722689075621</v>
      </c>
      <c r="FN33" s="70">
        <v>2.2999999999999998</v>
      </c>
      <c r="FO33" s="70">
        <v>0.54</v>
      </c>
      <c r="FP33" s="70">
        <v>1.9E-2</v>
      </c>
      <c r="FQ33" s="70">
        <v>8.9999999999999993E-3</v>
      </c>
      <c r="FR33" s="70">
        <v>2.14</v>
      </c>
      <c r="FS33" s="70">
        <v>100</v>
      </c>
      <c r="FT33" s="70">
        <v>0.72</v>
      </c>
      <c r="FU33" s="70">
        <v>1.7</v>
      </c>
      <c r="FV33" s="70">
        <v>0.9</v>
      </c>
      <c r="FW33" s="70">
        <v>8.66</v>
      </c>
      <c r="FX33" s="70">
        <v>2.5299999999999998</v>
      </c>
      <c r="FY33" s="70">
        <v>3.42</v>
      </c>
      <c r="FZ33" s="70">
        <v>1.27</v>
      </c>
    </row>
    <row r="34" spans="1:182" s="70" customFormat="1" x14ac:dyDescent="0.3">
      <c r="A34" s="43">
        <v>43356</v>
      </c>
      <c r="B34" s="44">
        <v>9</v>
      </c>
      <c r="C34" s="45" t="s">
        <v>192</v>
      </c>
      <c r="D34" s="46" t="s">
        <v>193</v>
      </c>
      <c r="E34" s="47">
        <v>8.3000000000000007</v>
      </c>
      <c r="F34" s="42">
        <v>300</v>
      </c>
      <c r="G34" s="42">
        <v>24</v>
      </c>
      <c r="H34" s="48">
        <v>25</v>
      </c>
      <c r="I34" s="49">
        <v>19.7</v>
      </c>
      <c r="J34" s="50">
        <v>93</v>
      </c>
      <c r="K34" s="49">
        <v>8.5</v>
      </c>
      <c r="L34" s="49">
        <v>8.6</v>
      </c>
      <c r="M34" s="48">
        <v>69</v>
      </c>
      <c r="N34" s="51">
        <v>32.903849303849306</v>
      </c>
      <c r="O34" s="51">
        <v>14.877313677313676</v>
      </c>
      <c r="P34" s="51">
        <v>18.026535626535633</v>
      </c>
      <c r="Q34" s="52">
        <f t="shared" si="0"/>
        <v>416.49195865630384</v>
      </c>
      <c r="R34" s="52">
        <f t="shared" si="1"/>
        <v>1041.2298966407595</v>
      </c>
      <c r="S34" s="51">
        <f t="shared" si="2"/>
        <v>1.6659678346252154</v>
      </c>
      <c r="T34" s="52">
        <f t="shared" si="3"/>
        <v>28.53660042413803</v>
      </c>
      <c r="U34" s="53">
        <v>39.1235</v>
      </c>
      <c r="V34" s="53">
        <v>0.63618181818181896</v>
      </c>
      <c r="W34" s="55">
        <v>4.9898599515368569E-2</v>
      </c>
      <c r="X34" s="53">
        <v>12.65784908052019</v>
      </c>
      <c r="Y34" s="50"/>
      <c r="Z34" s="71"/>
      <c r="AA34" s="48"/>
      <c r="AB34" s="55">
        <v>2.0535000000000001</v>
      </c>
      <c r="AC34" s="53">
        <v>463</v>
      </c>
      <c r="AD34" s="56">
        <v>11.7</v>
      </c>
      <c r="AE34" s="56">
        <v>2190.4</v>
      </c>
      <c r="AF34" s="55">
        <v>0.57662279999999999</v>
      </c>
      <c r="AG34" s="55">
        <v>24.339724799999999</v>
      </c>
      <c r="AH34" s="55">
        <v>24.916347599999998</v>
      </c>
      <c r="AI34" s="58">
        <f t="shared" si="30"/>
        <v>2.3142348519812752</v>
      </c>
      <c r="AJ34" s="57">
        <f t="shared" si="31"/>
        <v>97.685765148018731</v>
      </c>
      <c r="AK34" s="57">
        <f t="shared" si="32"/>
        <v>75.724719530262135</v>
      </c>
      <c r="AL34" s="57">
        <f t="shared" si="33"/>
        <v>167.47880793825558</v>
      </c>
      <c r="AM34" s="50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54"/>
      <c r="AZ34" s="54"/>
      <c r="BA34" s="54"/>
      <c r="BB34" s="54"/>
      <c r="BC34" s="53"/>
      <c r="BD34" s="53"/>
      <c r="BE34" s="56"/>
      <c r="BF34" s="50"/>
      <c r="BG34" s="59"/>
      <c r="BH34" s="47"/>
      <c r="BI34" s="60">
        <v>341</v>
      </c>
      <c r="BJ34" s="61">
        <v>2.5499999999999998</v>
      </c>
      <c r="BK34" s="62">
        <v>0.41188000000000002</v>
      </c>
      <c r="BL34" s="62">
        <v>0.16950000000000001</v>
      </c>
      <c r="BM34" s="62">
        <v>4.8719000000000001</v>
      </c>
      <c r="BN34" s="62">
        <v>3.4859</v>
      </c>
      <c r="BO34" s="62">
        <v>0.20200000000000001</v>
      </c>
      <c r="BP34" s="62">
        <v>4.8000000000000001E-2</v>
      </c>
      <c r="BQ34" s="63">
        <v>42.11</v>
      </c>
      <c r="BR34" s="63">
        <v>20.11</v>
      </c>
      <c r="BS34" s="63">
        <v>50.46</v>
      </c>
      <c r="BT34" s="63">
        <v>20.86</v>
      </c>
      <c r="BU34" s="63">
        <v>44.999999999999972</v>
      </c>
      <c r="BV34" s="64">
        <v>176.71499999999997</v>
      </c>
      <c r="BW34" s="64">
        <v>152.41859999999997</v>
      </c>
      <c r="BX34" s="65">
        <v>20.484999999999999</v>
      </c>
      <c r="BY34" s="65">
        <v>22</v>
      </c>
      <c r="BZ34" s="65">
        <v>29.6</v>
      </c>
      <c r="CA34" s="66">
        <v>0.58138000000000001</v>
      </c>
      <c r="CB34" s="66">
        <v>2.9045199999999998</v>
      </c>
      <c r="CC34" s="62">
        <v>1.4E-2</v>
      </c>
      <c r="CD34" s="66">
        <v>3.4000000000000002E-2</v>
      </c>
      <c r="CE34" s="66">
        <v>0.15400000000000003</v>
      </c>
      <c r="CF34" s="67">
        <v>7.9750000000000014</v>
      </c>
      <c r="CG34" s="67">
        <v>1.3860000000000001</v>
      </c>
      <c r="CH34" s="68">
        <v>133.76250000000002</v>
      </c>
      <c r="CI34" s="68">
        <v>19.925999999999998</v>
      </c>
      <c r="CJ34" s="68">
        <v>6.7148809523809536</v>
      </c>
      <c r="CK34" s="50">
        <f t="shared" si="10"/>
        <v>79.881908245812511</v>
      </c>
      <c r="CL34" s="50">
        <f t="shared" si="11"/>
        <v>80.73248982030637</v>
      </c>
      <c r="CM34" s="50">
        <f t="shared" si="12"/>
        <v>80.307199033059447</v>
      </c>
      <c r="CN34" s="49">
        <v>41.525113501803432</v>
      </c>
      <c r="CO34" s="50">
        <f t="shared" si="13"/>
        <v>8305.0227003606869</v>
      </c>
      <c r="CP34" s="49">
        <f t="shared" si="14"/>
        <v>5.2069107839251947</v>
      </c>
      <c r="CQ34" s="49">
        <f t="shared" si="15"/>
        <v>3.670516156286495</v>
      </c>
      <c r="CR34" s="49">
        <v>7.2643742416367996</v>
      </c>
      <c r="CS34" s="49">
        <v>13.294703264730401</v>
      </c>
      <c r="CT34" s="49">
        <v>0</v>
      </c>
      <c r="CU34" s="49">
        <v>10.202918930676171</v>
      </c>
      <c r="CV34" s="49">
        <v>4.9644561932180595</v>
      </c>
      <c r="CW34" s="49">
        <v>3.8075348103407998</v>
      </c>
      <c r="CX34" s="49">
        <v>0</v>
      </c>
      <c r="CY34" s="49">
        <v>0</v>
      </c>
      <c r="CZ34" s="49">
        <v>1.9911260612011998</v>
      </c>
      <c r="DA34" s="49">
        <f t="shared" si="16"/>
        <v>17.493929887323024</v>
      </c>
      <c r="DB34" s="49">
        <f t="shared" si="17"/>
        <v>32.016055209946657</v>
      </c>
      <c r="DC34" s="49">
        <f t="shared" si="18"/>
        <v>0</v>
      </c>
      <c r="DD34" s="49">
        <f t="shared" si="18"/>
        <v>24.570478128212844</v>
      </c>
      <c r="DE34" s="49">
        <f t="shared" si="18"/>
        <v>11.955310352137758</v>
      </c>
      <c r="DF34" s="49">
        <f t="shared" si="18"/>
        <v>9.169233962901604</v>
      </c>
      <c r="DG34" s="49">
        <f t="shared" si="18"/>
        <v>0</v>
      </c>
      <c r="DH34" s="49">
        <f t="shared" si="18"/>
        <v>0</v>
      </c>
      <c r="DI34" s="49">
        <f t="shared" si="18"/>
        <v>4.7949924594781068</v>
      </c>
      <c r="DJ34" s="49">
        <v>355.02888888888901</v>
      </c>
      <c r="DK34" s="49">
        <v>247.39222222222199</v>
      </c>
      <c r="DL34" s="49">
        <v>247.39222222222199</v>
      </c>
      <c r="DM34" s="49">
        <v>0</v>
      </c>
      <c r="DN34" s="49">
        <v>15616.25</v>
      </c>
      <c r="DO34" s="47">
        <v>21.336666666666702</v>
      </c>
      <c r="DP34" s="49">
        <v>13.7777777777778</v>
      </c>
      <c r="DQ34" s="49">
        <v>35.114444444444402</v>
      </c>
      <c r="DR34" s="69">
        <v>9.8905879333763103E-2</v>
      </c>
      <c r="DS34" s="69">
        <v>1.87696279749396</v>
      </c>
      <c r="DT34" s="69">
        <v>0.426830674485701</v>
      </c>
      <c r="DU34" s="69">
        <v>0.27993974070876299</v>
      </c>
      <c r="DV34" s="69">
        <v>1.1701923822995</v>
      </c>
      <c r="DW34" s="69">
        <v>0.60342683756630699</v>
      </c>
      <c r="DX34" s="69">
        <v>0.19190439537482701</v>
      </c>
      <c r="DY34" s="69">
        <v>0.11268557761364301</v>
      </c>
      <c r="DZ34" s="69">
        <v>0.58076830717509498</v>
      </c>
      <c r="EA34" s="69">
        <v>0.14832957694559101</v>
      </c>
      <c r="EB34" s="69">
        <v>0.309369335223596</v>
      </c>
      <c r="EC34" s="69">
        <v>0.37566540667383902</v>
      </c>
      <c r="ED34" s="69">
        <v>0.23853158459030299</v>
      </c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7">
        <v>122.70163758473835</v>
      </c>
      <c r="FL34" s="47">
        <v>26.819613095238097</v>
      </c>
      <c r="FN34" s="70">
        <v>2.11</v>
      </c>
      <c r="FO34" s="70">
        <v>0.49</v>
      </c>
      <c r="FP34" s="70">
        <v>0.02</v>
      </c>
      <c r="FQ34" s="70">
        <v>8.9999999999999993E-3</v>
      </c>
      <c r="FR34" s="70">
        <v>2.1</v>
      </c>
      <c r="FS34" s="70">
        <v>85</v>
      </c>
      <c r="FT34" s="70">
        <v>0.74</v>
      </c>
      <c r="FU34" s="70">
        <v>1.64</v>
      </c>
      <c r="FV34" s="70">
        <v>0.87</v>
      </c>
      <c r="FW34" s="70">
        <v>7.22</v>
      </c>
      <c r="FX34" s="70">
        <v>2.04</v>
      </c>
      <c r="FY34" s="70">
        <v>3.54</v>
      </c>
      <c r="FZ34" s="70">
        <v>1.26</v>
      </c>
    </row>
    <row r="35" spans="1:182" s="157" customFormat="1" x14ac:dyDescent="0.3">
      <c r="A35" s="129">
        <v>43558</v>
      </c>
      <c r="B35" s="130">
        <v>4</v>
      </c>
      <c r="C35" s="131" t="s">
        <v>192</v>
      </c>
      <c r="D35" s="132" t="s">
        <v>193</v>
      </c>
      <c r="E35" s="133">
        <v>7.3</v>
      </c>
      <c r="F35" s="128">
        <v>300</v>
      </c>
      <c r="G35" s="128">
        <v>24</v>
      </c>
      <c r="H35" s="134">
        <v>50</v>
      </c>
      <c r="I35" s="135">
        <v>11.2</v>
      </c>
      <c r="J35" s="136">
        <v>178.38753477173583</v>
      </c>
      <c r="K35" s="135">
        <v>18.899999999999999</v>
      </c>
      <c r="L35" s="135">
        <v>10.3</v>
      </c>
      <c r="M35" s="134"/>
      <c r="N35" s="137"/>
      <c r="O35" s="137"/>
      <c r="P35" s="137"/>
      <c r="Q35" s="138"/>
      <c r="R35" s="138"/>
      <c r="S35" s="137"/>
      <c r="T35" s="138"/>
      <c r="U35" s="139">
        <v>4.6689999999999996</v>
      </c>
      <c r="V35" s="139"/>
      <c r="W35" s="141"/>
      <c r="X35" s="139"/>
      <c r="Y35" s="136"/>
      <c r="Z35" s="142"/>
      <c r="AA35" s="134"/>
      <c r="AB35" s="141">
        <v>11.211</v>
      </c>
      <c r="AC35" s="139">
        <v>271.10000000000002</v>
      </c>
      <c r="AD35" s="143"/>
      <c r="AE35" s="143"/>
      <c r="AF35" s="141"/>
      <c r="AG35" s="141"/>
      <c r="AH35" s="141"/>
      <c r="AI35" s="144"/>
      <c r="AJ35" s="145"/>
      <c r="AK35" s="145"/>
      <c r="AL35" s="145"/>
      <c r="AM35" s="136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40"/>
      <c r="AZ35" s="140"/>
      <c r="BA35" s="140"/>
      <c r="BB35" s="140"/>
      <c r="BC35" s="139"/>
      <c r="BD35" s="139"/>
      <c r="BE35" s="143"/>
      <c r="BF35" s="136"/>
      <c r="BG35" s="146"/>
      <c r="BH35" s="133"/>
      <c r="BI35" s="147">
        <v>321</v>
      </c>
      <c r="BJ35" s="148">
        <v>1.57</v>
      </c>
      <c r="BK35" s="149">
        <v>2.9000000000000001E-2</v>
      </c>
      <c r="BL35" s="149">
        <v>0.63600000000000001</v>
      </c>
      <c r="BM35" s="149">
        <v>3.7</v>
      </c>
      <c r="BN35" s="149">
        <v>2.48</v>
      </c>
      <c r="BO35" s="149">
        <v>0.20399999999999999</v>
      </c>
      <c r="BP35" s="149">
        <v>0.108</v>
      </c>
      <c r="BQ35" s="150">
        <v>24.89</v>
      </c>
      <c r="BR35" s="150">
        <v>9.57</v>
      </c>
      <c r="BS35" s="150">
        <v>32.65</v>
      </c>
      <c r="BT35" s="150">
        <v>9.9</v>
      </c>
      <c r="BU35" s="150">
        <v>16.75</v>
      </c>
      <c r="BV35" s="151"/>
      <c r="BW35" s="151">
        <v>221</v>
      </c>
      <c r="BX35" s="152">
        <v>9.9</v>
      </c>
      <c r="BY35" s="152">
        <v>15.32</v>
      </c>
      <c r="BZ35" s="152">
        <v>22.419999999999998</v>
      </c>
      <c r="CA35" s="153">
        <v>0.66500000000000004</v>
      </c>
      <c r="CB35" s="153">
        <v>1.8149999999999999</v>
      </c>
      <c r="CC35" s="149">
        <v>0.03</v>
      </c>
      <c r="CD35" s="153">
        <v>7.8E-2</v>
      </c>
      <c r="CE35" s="153">
        <v>9.5999999999999988E-2</v>
      </c>
      <c r="CF35" s="154">
        <v>7.4299999999999979</v>
      </c>
      <c r="CG35" s="154">
        <v>1.2200000000000002</v>
      </c>
      <c r="CH35" s="155">
        <v>199.93923611111111</v>
      </c>
      <c r="CI35" s="155">
        <v>28.139880952380963</v>
      </c>
      <c r="CJ35" s="155">
        <v>7.1051912568305982</v>
      </c>
      <c r="CK35" s="136"/>
      <c r="CL35" s="136"/>
      <c r="CM35" s="136"/>
      <c r="CN35" s="135">
        <v>50.573764515011582</v>
      </c>
      <c r="CO35" s="136">
        <f t="shared" ref="CO35:CO46" si="34">200*CN35</f>
        <v>10114.752903002316</v>
      </c>
      <c r="CP35" s="135">
        <f t="shared" si="14"/>
        <v>6.8066977812936198</v>
      </c>
      <c r="CQ35" s="135">
        <f t="shared" si="15"/>
        <v>4.369854649329131</v>
      </c>
      <c r="CR35" s="135">
        <v>0.24132121574399998</v>
      </c>
      <c r="CS35" s="135">
        <v>0.77494175953510391</v>
      </c>
      <c r="CT35" s="135">
        <v>0.20236877595648003</v>
      </c>
      <c r="CU35" s="135">
        <v>43.208390631168001</v>
      </c>
      <c r="CV35" s="135">
        <v>0</v>
      </c>
      <c r="CW35" s="135">
        <v>0</v>
      </c>
      <c r="CX35" s="135">
        <v>0</v>
      </c>
      <c r="CY35" s="135">
        <v>0</v>
      </c>
      <c r="CZ35" s="135">
        <v>6.146742132607999</v>
      </c>
      <c r="DA35" s="135">
        <f t="shared" ref="DA35:DA46" si="35">100*CR35/SUM($CR35:$CZ35)</f>
        <v>0.4771668038917089</v>
      </c>
      <c r="DB35" s="135">
        <f t="shared" ref="DB35:DB46" si="36">100*CS35/SUM($CR35:$CZ35)</f>
        <v>1.5322999325175437</v>
      </c>
      <c r="DC35" s="135">
        <f t="shared" ref="DC35:DC46" si="37">100*CT35/SUM($CR35:$CZ35)</f>
        <v>0.40014576311876454</v>
      </c>
      <c r="DD35" s="135">
        <f t="shared" ref="DD35:DD46" si="38">100*CU35/SUM($CR35:$CZ35)</f>
        <v>85.436374067709849</v>
      </c>
      <c r="DE35" s="135">
        <f t="shared" ref="DE35:DE46" si="39">100*CV35/SUM($CR35:$CZ35)</f>
        <v>0</v>
      </c>
      <c r="DF35" s="135">
        <f t="shared" ref="DF35:DF46" si="40">100*CW35/SUM($CR35:$CZ35)</f>
        <v>0</v>
      </c>
      <c r="DG35" s="135">
        <f t="shared" ref="DG35:DG46" si="41">100*CX35/SUM($CR35:$CZ35)</f>
        <v>0</v>
      </c>
      <c r="DH35" s="135">
        <f t="shared" ref="DH35:DH46" si="42">100*CY35/SUM($CR35:$CZ35)</f>
        <v>0</v>
      </c>
      <c r="DI35" s="135">
        <f t="shared" ref="DI35:DI46" si="43">100*CZ35/SUM($CR35:$CZ35)</f>
        <v>12.154013432762138</v>
      </c>
      <c r="DJ35" s="135">
        <v>34.799999999999997</v>
      </c>
      <c r="DK35" s="135">
        <v>1416.6499999999996</v>
      </c>
      <c r="DL35" s="135"/>
      <c r="DM35" s="135"/>
      <c r="DN35" s="135">
        <v>1850.1999999999998</v>
      </c>
      <c r="DO35" s="133"/>
      <c r="DP35" s="135"/>
      <c r="DQ35" s="135">
        <v>21.36</v>
      </c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35"/>
      <c r="EF35" s="135"/>
      <c r="EG35" s="135"/>
      <c r="EH35" s="135"/>
      <c r="EI35" s="135"/>
      <c r="EJ35" s="135"/>
      <c r="EK35" s="135"/>
      <c r="EL35" s="135"/>
      <c r="EM35" s="135"/>
      <c r="EN35" s="135"/>
      <c r="EO35" s="135"/>
      <c r="EP35" s="135"/>
      <c r="EQ35" s="135"/>
      <c r="ER35" s="135"/>
      <c r="ES35" s="135"/>
      <c r="ET35" s="135"/>
      <c r="EU35" s="135"/>
      <c r="EV35" s="135"/>
      <c r="EW35" s="135"/>
      <c r="EX35" s="135"/>
      <c r="EY35" s="135"/>
      <c r="EZ35" s="135"/>
      <c r="FA35" s="135"/>
      <c r="FB35" s="135"/>
      <c r="FC35" s="135"/>
      <c r="FD35" s="135"/>
      <c r="FE35" s="135"/>
      <c r="FF35" s="135"/>
      <c r="FG35" s="135"/>
      <c r="FH35" s="135"/>
      <c r="FI35" s="135"/>
      <c r="FJ35" s="135"/>
      <c r="FK35" s="133"/>
      <c r="FL35" s="133"/>
    </row>
    <row r="36" spans="1:182" s="157" customFormat="1" x14ac:dyDescent="0.3">
      <c r="A36" s="129">
        <v>43572</v>
      </c>
      <c r="B36" s="130">
        <v>4</v>
      </c>
      <c r="C36" s="131" t="s">
        <v>192</v>
      </c>
      <c r="D36" s="132" t="s">
        <v>193</v>
      </c>
      <c r="E36" s="133">
        <v>7.3</v>
      </c>
      <c r="F36" s="128">
        <v>300</v>
      </c>
      <c r="G36" s="128">
        <v>24</v>
      </c>
      <c r="H36" s="134">
        <v>140</v>
      </c>
      <c r="I36" s="135">
        <v>11.1</v>
      </c>
      <c r="J36" s="136">
        <v>73.734009113493954</v>
      </c>
      <c r="K36" s="135">
        <v>7.83</v>
      </c>
      <c r="L36" s="135">
        <v>9.59</v>
      </c>
      <c r="M36" s="134"/>
      <c r="N36" s="137"/>
      <c r="O36" s="137"/>
      <c r="P36" s="137"/>
      <c r="Q36" s="138"/>
      <c r="R36" s="138"/>
      <c r="S36" s="137"/>
      <c r="T36" s="138"/>
      <c r="U36" s="139">
        <v>15.506</v>
      </c>
      <c r="V36" s="139"/>
      <c r="W36" s="141"/>
      <c r="X36" s="139"/>
      <c r="Y36" s="136"/>
      <c r="Z36" s="142"/>
      <c r="AA36" s="134"/>
      <c r="AB36" s="141">
        <v>0.60399999999999998</v>
      </c>
      <c r="AC36" s="139">
        <v>0.46</v>
      </c>
      <c r="AD36" s="143"/>
      <c r="AE36" s="143"/>
      <c r="AF36" s="141"/>
      <c r="AG36" s="141"/>
      <c r="AH36" s="141"/>
      <c r="AI36" s="144"/>
      <c r="AJ36" s="145"/>
      <c r="AK36" s="145"/>
      <c r="AL36" s="145"/>
      <c r="AM36" s="136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40"/>
      <c r="AZ36" s="140"/>
      <c r="BA36" s="140"/>
      <c r="BB36" s="140"/>
      <c r="BC36" s="139"/>
      <c r="BD36" s="139"/>
      <c r="BE36" s="143"/>
      <c r="BF36" s="136"/>
      <c r="BG36" s="146"/>
      <c r="BH36" s="133"/>
      <c r="BI36" s="147">
        <v>312</v>
      </c>
      <c r="BJ36" s="148">
        <v>1.58</v>
      </c>
      <c r="BK36" s="149">
        <v>0.502</v>
      </c>
      <c r="BL36" s="149">
        <v>0.21299999999999999</v>
      </c>
      <c r="BM36" s="149">
        <v>2.5299999999999998</v>
      </c>
      <c r="BN36" s="149">
        <v>2.4</v>
      </c>
      <c r="BO36" s="149">
        <v>0.32</v>
      </c>
      <c r="BP36" s="149">
        <v>0.3</v>
      </c>
      <c r="BQ36" s="150">
        <v>31.6</v>
      </c>
      <c r="BR36" s="150">
        <v>12.49</v>
      </c>
      <c r="BS36" s="150">
        <v>32.840000000000003</v>
      </c>
      <c r="BT36" s="150">
        <v>13.04</v>
      </c>
      <c r="BU36" s="150">
        <v>6</v>
      </c>
      <c r="BV36" s="151"/>
      <c r="BW36" s="151">
        <v>13</v>
      </c>
      <c r="BX36" s="152">
        <v>13.04</v>
      </c>
      <c r="BY36" s="152">
        <v>19.11</v>
      </c>
      <c r="BZ36" s="152">
        <v>19.250000000000004</v>
      </c>
      <c r="CA36" s="153">
        <v>0.71499999999999997</v>
      </c>
      <c r="CB36" s="153">
        <v>1.6850000000000001</v>
      </c>
      <c r="CC36" s="149">
        <v>0.17199999999999999</v>
      </c>
      <c r="CD36" s="153">
        <v>0.128</v>
      </c>
      <c r="CE36" s="153">
        <v>2.0000000000000018E-2</v>
      </c>
      <c r="CF36" s="154">
        <v>0.69000000000000306</v>
      </c>
      <c r="CG36" s="154">
        <v>0.12999999999999989</v>
      </c>
      <c r="CH36" s="155">
        <v>89.125000000000313</v>
      </c>
      <c r="CI36" s="155">
        <v>14.392857142857117</v>
      </c>
      <c r="CJ36" s="155">
        <v>6.1923076923077254</v>
      </c>
      <c r="CK36" s="136"/>
      <c r="CL36" s="136"/>
      <c r="CM36" s="136"/>
      <c r="CN36" s="135">
        <v>2.5437692553679998</v>
      </c>
      <c r="CO36" s="136">
        <f t="shared" si="34"/>
        <v>508.75385107359995</v>
      </c>
      <c r="CP36" s="135">
        <f t="shared" ref="CP36:CP72" si="44">CN36/CF36</f>
        <v>3.6866221092289688</v>
      </c>
      <c r="CQ36" s="135">
        <f t="shared" ref="CQ36:CQ72" si="45">+BW36/CN36</f>
        <v>5.1105264255264879</v>
      </c>
      <c r="CR36" s="135">
        <v>0.1738642915152</v>
      </c>
      <c r="CS36" s="135">
        <v>4.219388676799999E-2</v>
      </c>
      <c r="CT36" s="135">
        <v>2.934023178239999E-2</v>
      </c>
      <c r="CU36" s="135">
        <v>2.2983708453023999</v>
      </c>
      <c r="CV36" s="135">
        <v>0</v>
      </c>
      <c r="CW36" s="135">
        <v>0</v>
      </c>
      <c r="CX36" s="135">
        <v>0</v>
      </c>
      <c r="CY36" s="135">
        <v>0</v>
      </c>
      <c r="CZ36" s="135">
        <v>0</v>
      </c>
      <c r="DA36" s="135">
        <f t="shared" si="35"/>
        <v>6.8349081249528476</v>
      </c>
      <c r="DB36" s="135">
        <f t="shared" si="36"/>
        <v>1.658715179411818</v>
      </c>
      <c r="DC36" s="135">
        <f t="shared" si="37"/>
        <v>1.1534156142694405</v>
      </c>
      <c r="DD36" s="135">
        <f t="shared" si="38"/>
        <v>90.352961081365891</v>
      </c>
      <c r="DE36" s="135">
        <f t="shared" si="39"/>
        <v>0</v>
      </c>
      <c r="DF36" s="135">
        <f t="shared" si="40"/>
        <v>0</v>
      </c>
      <c r="DG36" s="135">
        <f t="shared" si="41"/>
        <v>0</v>
      </c>
      <c r="DH36" s="135">
        <f t="shared" si="42"/>
        <v>0</v>
      </c>
      <c r="DI36" s="135">
        <f t="shared" si="43"/>
        <v>0</v>
      </c>
      <c r="DJ36" s="135">
        <v>135.33000000000001</v>
      </c>
      <c r="DK36" s="135">
        <v>1309.3333333333335</v>
      </c>
      <c r="DL36" s="135"/>
      <c r="DM36" s="135"/>
      <c r="DN36" s="135">
        <v>560.1</v>
      </c>
      <c r="DO36" s="133"/>
      <c r="DP36" s="135"/>
      <c r="DQ36" s="135">
        <v>127.55000000000001</v>
      </c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35"/>
      <c r="EF36" s="135"/>
      <c r="EG36" s="135"/>
      <c r="EH36" s="135"/>
      <c r="EI36" s="135"/>
      <c r="EJ36" s="135"/>
      <c r="EK36" s="135"/>
      <c r="EL36" s="135"/>
      <c r="EM36" s="135"/>
      <c r="EN36" s="135"/>
      <c r="EO36" s="135"/>
      <c r="EP36" s="135"/>
      <c r="EQ36" s="135"/>
      <c r="ER36" s="135"/>
      <c r="ES36" s="135"/>
      <c r="ET36" s="135"/>
      <c r="EU36" s="135"/>
      <c r="EV36" s="135"/>
      <c r="EW36" s="135"/>
      <c r="EX36" s="135"/>
      <c r="EY36" s="135"/>
      <c r="EZ36" s="135"/>
      <c r="FA36" s="135"/>
      <c r="FB36" s="135"/>
      <c r="FC36" s="135"/>
      <c r="FD36" s="135"/>
      <c r="FE36" s="135"/>
      <c r="FF36" s="135"/>
      <c r="FG36" s="135"/>
      <c r="FH36" s="135"/>
      <c r="FI36" s="135"/>
      <c r="FJ36" s="135"/>
      <c r="FK36" s="133">
        <v>141.10231750268889</v>
      </c>
      <c r="FL36" s="133"/>
    </row>
    <row r="37" spans="1:182" s="157" customFormat="1" x14ac:dyDescent="0.3">
      <c r="A37" s="129">
        <v>43587</v>
      </c>
      <c r="B37" s="130">
        <v>5</v>
      </c>
      <c r="C37" s="131" t="s">
        <v>192</v>
      </c>
      <c r="D37" s="132" t="s">
        <v>193</v>
      </c>
      <c r="E37" s="133">
        <v>7.3</v>
      </c>
      <c r="F37" s="128">
        <v>300</v>
      </c>
      <c r="G37" s="128">
        <v>24</v>
      </c>
      <c r="H37" s="134">
        <v>80</v>
      </c>
      <c r="I37" s="135">
        <v>11.8</v>
      </c>
      <c r="J37" s="136">
        <v>37.508703869347357</v>
      </c>
      <c r="K37" s="135">
        <v>3.92</v>
      </c>
      <c r="L37" s="135">
        <v>7.59</v>
      </c>
      <c r="M37" s="134"/>
      <c r="N37" s="137"/>
      <c r="O37" s="137"/>
      <c r="P37" s="137"/>
      <c r="Q37" s="138"/>
      <c r="R37" s="138"/>
      <c r="S37" s="137"/>
      <c r="T37" s="138"/>
      <c r="U37" s="139">
        <v>0.94199999999999995</v>
      </c>
      <c r="V37" s="139"/>
      <c r="W37" s="141"/>
      <c r="X37" s="139"/>
      <c r="Y37" s="136"/>
      <c r="Z37" s="142"/>
      <c r="AA37" s="134"/>
      <c r="AB37" s="141">
        <v>3.3000000000000002E-2</v>
      </c>
      <c r="AC37" s="139">
        <v>4.2999999999999997E-2</v>
      </c>
      <c r="AD37" s="143"/>
      <c r="AE37" s="143"/>
      <c r="AF37" s="141"/>
      <c r="AG37" s="141"/>
      <c r="AH37" s="141"/>
      <c r="AI37" s="144"/>
      <c r="AJ37" s="145"/>
      <c r="AK37" s="145"/>
      <c r="AL37" s="145"/>
      <c r="AM37" s="136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40"/>
      <c r="AZ37" s="140"/>
      <c r="BA37" s="140"/>
      <c r="BB37" s="140"/>
      <c r="BC37" s="139"/>
      <c r="BD37" s="139"/>
      <c r="BE37" s="143"/>
      <c r="BF37" s="136"/>
      <c r="BG37" s="146"/>
      <c r="BH37" s="133"/>
      <c r="BI37" s="147">
        <v>373</v>
      </c>
      <c r="BJ37" s="148">
        <v>2.12</v>
      </c>
      <c r="BK37" s="149">
        <v>2.371</v>
      </c>
      <c r="BL37" s="149">
        <v>0.24299999999999999</v>
      </c>
      <c r="BM37" s="149">
        <v>4.88</v>
      </c>
      <c r="BN37" s="149">
        <v>4.76</v>
      </c>
      <c r="BO37" s="149">
        <v>0.50800000000000001</v>
      </c>
      <c r="BP37" s="149">
        <v>0.496</v>
      </c>
      <c r="BQ37" s="150">
        <v>41.44</v>
      </c>
      <c r="BR37" s="150">
        <v>20.100000000000001</v>
      </c>
      <c r="BS37" s="150">
        <v>42.23</v>
      </c>
      <c r="BT37" s="150">
        <v>20.21</v>
      </c>
      <c r="BU37" s="150">
        <v>10.7</v>
      </c>
      <c r="BV37" s="151"/>
      <c r="BW37" s="151">
        <v>0.6</v>
      </c>
      <c r="BX37" s="152">
        <v>20.21</v>
      </c>
      <c r="BY37" s="152">
        <v>21.339999999999996</v>
      </c>
      <c r="BZ37" s="152">
        <v>21.909999999999997</v>
      </c>
      <c r="CA37" s="153">
        <v>2.6139999999999999</v>
      </c>
      <c r="CB37" s="153">
        <v>2.1459999999999999</v>
      </c>
      <c r="CC37" s="149">
        <v>0.46500000000000002</v>
      </c>
      <c r="CD37" s="153">
        <v>3.0999999999999972E-2</v>
      </c>
      <c r="CE37" s="153">
        <v>1.2000000000000011E-2</v>
      </c>
      <c r="CF37" s="154">
        <v>0.67999999999999972</v>
      </c>
      <c r="CG37" s="154">
        <v>0.12000000000000011</v>
      </c>
      <c r="CH37" s="155">
        <v>146.38888888888869</v>
      </c>
      <c r="CI37" s="155">
        <v>22.142857142857142</v>
      </c>
      <c r="CJ37" s="155">
        <v>6.6111111111111027</v>
      </c>
      <c r="CK37" s="136"/>
      <c r="CL37" s="136"/>
      <c r="CM37" s="136"/>
      <c r="CN37" s="135">
        <v>0.11837837198694399</v>
      </c>
      <c r="CO37" s="136">
        <f t="shared" si="34"/>
        <v>23.6756743973888</v>
      </c>
      <c r="CP37" s="135">
        <f t="shared" si="44"/>
        <v>0.17408584115727066</v>
      </c>
      <c r="CQ37" s="135">
        <f t="shared" si="45"/>
        <v>5.0684934243408435</v>
      </c>
      <c r="CR37" s="135">
        <v>1.8950131200000001E-4</v>
      </c>
      <c r="CS37" s="135">
        <v>0.11740912127334399</v>
      </c>
      <c r="CT37" s="135">
        <v>0</v>
      </c>
      <c r="CU37" s="135">
        <v>1.17952512E-4</v>
      </c>
      <c r="CV37" s="135">
        <v>2.5181808960000006E-4</v>
      </c>
      <c r="CW37" s="135">
        <v>0</v>
      </c>
      <c r="CX37" s="135">
        <v>0</v>
      </c>
      <c r="CY37" s="135">
        <v>4.0997879999999997E-4</v>
      </c>
      <c r="CZ37" s="135">
        <v>0</v>
      </c>
      <c r="DA37" s="135">
        <f t="shared" si="35"/>
        <v>0.16008102562932711</v>
      </c>
      <c r="DB37" s="135">
        <f t="shared" si="36"/>
        <v>99.181226521930114</v>
      </c>
      <c r="DC37" s="135">
        <f t="shared" si="37"/>
        <v>0</v>
      </c>
      <c r="DD37" s="135">
        <f t="shared" si="38"/>
        <v>9.9640255242747416E-2</v>
      </c>
      <c r="DE37" s="135">
        <f t="shared" si="39"/>
        <v>0.21272305521127896</v>
      </c>
      <c r="DF37" s="135">
        <f t="shared" si="40"/>
        <v>0</v>
      </c>
      <c r="DG37" s="135">
        <f t="shared" si="41"/>
        <v>0</v>
      </c>
      <c r="DH37" s="135">
        <f t="shared" si="42"/>
        <v>0.34632914198652498</v>
      </c>
      <c r="DI37" s="135">
        <f t="shared" si="43"/>
        <v>0</v>
      </c>
      <c r="DJ37" s="135">
        <v>207.7</v>
      </c>
      <c r="DK37" s="135">
        <v>396.97428571428566</v>
      </c>
      <c r="DL37" s="135"/>
      <c r="DM37" s="135"/>
      <c r="DN37" s="135">
        <v>44.571428571428569</v>
      </c>
      <c r="DO37" s="133"/>
      <c r="DP37" s="135"/>
      <c r="DQ37" s="135">
        <v>207.7</v>
      </c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35"/>
      <c r="EF37" s="135"/>
      <c r="EG37" s="135"/>
      <c r="EH37" s="135"/>
      <c r="EI37" s="135"/>
      <c r="EJ37" s="135"/>
      <c r="EK37" s="135"/>
      <c r="EL37" s="135"/>
      <c r="EM37" s="135"/>
      <c r="EN37" s="135"/>
      <c r="EO37" s="135"/>
      <c r="EP37" s="135"/>
      <c r="EQ37" s="135"/>
      <c r="ER37" s="135"/>
      <c r="ES37" s="135"/>
      <c r="ET37" s="135"/>
      <c r="EU37" s="135"/>
      <c r="EV37" s="135"/>
      <c r="EW37" s="135"/>
      <c r="EX37" s="135"/>
      <c r="EY37" s="135"/>
      <c r="EZ37" s="135"/>
      <c r="FA37" s="135"/>
      <c r="FB37" s="135"/>
      <c r="FC37" s="135"/>
      <c r="FD37" s="135"/>
      <c r="FE37" s="135"/>
      <c r="FF37" s="135"/>
      <c r="FG37" s="135"/>
      <c r="FH37" s="135"/>
      <c r="FI37" s="135"/>
      <c r="FJ37" s="135"/>
      <c r="FK37" s="133"/>
      <c r="FL37" s="133"/>
    </row>
    <row r="38" spans="1:182" s="157" customFormat="1" x14ac:dyDescent="0.3">
      <c r="A38" s="129">
        <v>43600</v>
      </c>
      <c r="B38" s="130">
        <v>5</v>
      </c>
      <c r="C38" s="131" t="s">
        <v>192</v>
      </c>
      <c r="D38" s="132" t="s">
        <v>193</v>
      </c>
      <c r="E38" s="133">
        <v>7.3</v>
      </c>
      <c r="F38" s="128">
        <v>300</v>
      </c>
      <c r="G38" s="128">
        <v>24</v>
      </c>
      <c r="H38" s="134">
        <v>50</v>
      </c>
      <c r="I38" s="135">
        <v>11.7</v>
      </c>
      <c r="J38" s="136">
        <v>53.462316268298203</v>
      </c>
      <c r="K38" s="135">
        <v>5.6</v>
      </c>
      <c r="L38" s="135">
        <v>7.7</v>
      </c>
      <c r="M38" s="134"/>
      <c r="N38" s="137"/>
      <c r="O38" s="137"/>
      <c r="P38" s="137"/>
      <c r="Q38" s="138"/>
      <c r="R38" s="138"/>
      <c r="S38" s="137"/>
      <c r="T38" s="138"/>
      <c r="U38" s="139">
        <v>1.367</v>
      </c>
      <c r="V38" s="139"/>
      <c r="W38" s="141"/>
      <c r="X38" s="139"/>
      <c r="Y38" s="136"/>
      <c r="Z38" s="142"/>
      <c r="AA38" s="134"/>
      <c r="AB38" s="141">
        <v>1.0999999999999999E-2</v>
      </c>
      <c r="AC38" s="139">
        <v>0.1</v>
      </c>
      <c r="AD38" s="143"/>
      <c r="AE38" s="143"/>
      <c r="AF38" s="141"/>
      <c r="AG38" s="141"/>
      <c r="AH38" s="141"/>
      <c r="AI38" s="144"/>
      <c r="AJ38" s="145"/>
      <c r="AK38" s="145"/>
      <c r="AL38" s="145"/>
      <c r="AM38" s="136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40"/>
      <c r="AZ38" s="140"/>
      <c r="BA38" s="140"/>
      <c r="BB38" s="140"/>
      <c r="BC38" s="139"/>
      <c r="BD38" s="139"/>
      <c r="BE38" s="143"/>
      <c r="BF38" s="136"/>
      <c r="BG38" s="146"/>
      <c r="BH38" s="133"/>
      <c r="BI38" s="147">
        <v>380</v>
      </c>
      <c r="BJ38" s="148">
        <v>2.66</v>
      </c>
      <c r="BK38" s="149">
        <v>2.3519999999999999</v>
      </c>
      <c r="BL38" s="149">
        <v>0.33800000000000002</v>
      </c>
      <c r="BM38" s="149">
        <v>5.0999999999999996</v>
      </c>
      <c r="BN38" s="149">
        <v>4.84</v>
      </c>
      <c r="BO38" s="149">
        <v>0.375</v>
      </c>
      <c r="BP38" s="149">
        <v>0.36</v>
      </c>
      <c r="BQ38" s="150">
        <v>40.33</v>
      </c>
      <c r="BR38" s="150">
        <v>20.91</v>
      </c>
      <c r="BS38" s="150">
        <v>41.9</v>
      </c>
      <c r="BT38" s="150">
        <v>21.255000000000003</v>
      </c>
      <c r="BU38" s="150">
        <v>13.9</v>
      </c>
      <c r="BV38" s="151"/>
      <c r="BW38" s="151">
        <v>1.5</v>
      </c>
      <c r="BX38" s="152">
        <v>21.255000000000003</v>
      </c>
      <c r="BY38" s="152">
        <v>19.419999999999998</v>
      </c>
      <c r="BZ38" s="152">
        <v>20.299999999999997</v>
      </c>
      <c r="CA38" s="153">
        <v>2.69</v>
      </c>
      <c r="CB38" s="153">
        <v>2.15</v>
      </c>
      <c r="CC38" s="149">
        <v>0.32</v>
      </c>
      <c r="CD38" s="153">
        <v>3.999999999999998E-2</v>
      </c>
      <c r="CE38" s="153">
        <v>1.5000000000000013E-2</v>
      </c>
      <c r="CF38" s="154">
        <v>1.2249999999999996</v>
      </c>
      <c r="CG38" s="154">
        <v>0.25999999999999979</v>
      </c>
      <c r="CH38" s="155">
        <v>210.97222222222197</v>
      </c>
      <c r="CI38" s="155">
        <v>38.380952380952309</v>
      </c>
      <c r="CJ38" s="155">
        <v>5.4967948717948749</v>
      </c>
      <c r="CK38" s="136"/>
      <c r="CL38" s="136"/>
      <c r="CM38" s="136"/>
      <c r="CN38" s="135">
        <v>0.11702674233599999</v>
      </c>
      <c r="CO38" s="136">
        <f t="shared" si="34"/>
        <v>23.4053484672</v>
      </c>
      <c r="CP38" s="135">
        <f t="shared" si="44"/>
        <v>9.553203456000002E-2</v>
      </c>
      <c r="CQ38" s="135">
        <f t="shared" si="45"/>
        <v>12.817583144314931</v>
      </c>
      <c r="CR38" s="135">
        <v>1.1589591648000001E-2</v>
      </c>
      <c r="CS38" s="135">
        <v>9.2600966544000005E-2</v>
      </c>
      <c r="CT38" s="135">
        <v>2.813868287999999E-3</v>
      </c>
      <c r="CU38" s="135">
        <v>8.4395149440000018E-3</v>
      </c>
      <c r="CV38" s="135">
        <v>1.5828009119999999E-3</v>
      </c>
      <c r="CW38" s="135">
        <v>0</v>
      </c>
      <c r="CX38" s="135">
        <v>0</v>
      </c>
      <c r="CY38" s="135">
        <v>0</v>
      </c>
      <c r="CZ38" s="135">
        <v>0</v>
      </c>
      <c r="DA38" s="135">
        <f t="shared" si="35"/>
        <v>9.9033703037931939</v>
      </c>
      <c r="DB38" s="135">
        <f t="shared" si="36"/>
        <v>79.128039194776349</v>
      </c>
      <c r="DC38" s="135">
        <f t="shared" si="37"/>
        <v>2.4044660492394061</v>
      </c>
      <c r="DD38" s="135">
        <f t="shared" si="38"/>
        <v>7.2116122994938925</v>
      </c>
      <c r="DE38" s="135">
        <f t="shared" si="39"/>
        <v>1.3525121526971666</v>
      </c>
      <c r="DF38" s="135">
        <f t="shared" si="40"/>
        <v>0</v>
      </c>
      <c r="DG38" s="135">
        <f t="shared" si="41"/>
        <v>0</v>
      </c>
      <c r="DH38" s="135">
        <f t="shared" si="42"/>
        <v>0</v>
      </c>
      <c r="DI38" s="135">
        <f t="shared" si="43"/>
        <v>0</v>
      </c>
      <c r="DJ38" s="135">
        <v>71.099999999999994</v>
      </c>
      <c r="DK38" s="135">
        <v>812.21000000000015</v>
      </c>
      <c r="DL38" s="135"/>
      <c r="DM38" s="135"/>
      <c r="DN38" s="135">
        <v>33</v>
      </c>
      <c r="DO38" s="133"/>
      <c r="DP38" s="135"/>
      <c r="DQ38" s="135">
        <v>71.099999999999994</v>
      </c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35"/>
      <c r="EF38" s="135"/>
      <c r="EG38" s="135"/>
      <c r="EH38" s="135"/>
      <c r="EI38" s="135"/>
      <c r="EJ38" s="135"/>
      <c r="EK38" s="135"/>
      <c r="EL38" s="135"/>
      <c r="EM38" s="135"/>
      <c r="EN38" s="135"/>
      <c r="EO38" s="135"/>
      <c r="EP38" s="135"/>
      <c r="EQ38" s="135"/>
      <c r="ER38" s="135"/>
      <c r="ES38" s="135"/>
      <c r="ET38" s="135"/>
      <c r="EU38" s="135"/>
      <c r="EV38" s="135"/>
      <c r="EW38" s="135"/>
      <c r="EX38" s="135"/>
      <c r="EY38" s="135"/>
      <c r="EZ38" s="135"/>
      <c r="FA38" s="135"/>
      <c r="FB38" s="135"/>
      <c r="FC38" s="135"/>
      <c r="FD38" s="135"/>
      <c r="FE38" s="135"/>
      <c r="FF38" s="135"/>
      <c r="FG38" s="135"/>
      <c r="FH38" s="135"/>
      <c r="FI38" s="135"/>
      <c r="FJ38" s="135"/>
      <c r="FK38" s="133">
        <v>118.05466870581924</v>
      </c>
      <c r="FL38" s="133"/>
    </row>
    <row r="39" spans="1:182" s="157" customFormat="1" x14ac:dyDescent="0.3">
      <c r="A39" s="129">
        <v>43614</v>
      </c>
      <c r="B39" s="130">
        <v>5</v>
      </c>
      <c r="C39" s="131" t="s">
        <v>192</v>
      </c>
      <c r="D39" s="132" t="s">
        <v>193</v>
      </c>
      <c r="E39" s="133">
        <v>7.3</v>
      </c>
      <c r="F39" s="128">
        <v>300</v>
      </c>
      <c r="G39" s="128">
        <v>24</v>
      </c>
      <c r="H39" s="134">
        <v>115</v>
      </c>
      <c r="I39" s="135">
        <v>17</v>
      </c>
      <c r="J39" s="136">
        <v>46.708398858859127</v>
      </c>
      <c r="K39" s="135">
        <v>4.3600000000000003</v>
      </c>
      <c r="L39" s="135">
        <v>7.63</v>
      </c>
      <c r="M39" s="134"/>
      <c r="N39" s="137"/>
      <c r="O39" s="137"/>
      <c r="P39" s="137"/>
      <c r="Q39" s="138"/>
      <c r="R39" s="138"/>
      <c r="S39" s="137"/>
      <c r="T39" s="138"/>
      <c r="U39" s="139">
        <v>6.4189999999999996</v>
      </c>
      <c r="V39" s="139"/>
      <c r="W39" s="141"/>
      <c r="X39" s="139"/>
      <c r="Y39" s="136"/>
      <c r="Z39" s="142"/>
      <c r="AA39" s="134"/>
      <c r="AB39" s="141">
        <v>0.438</v>
      </c>
      <c r="AC39" s="139">
        <v>0.83</v>
      </c>
      <c r="AD39" s="143"/>
      <c r="AE39" s="143"/>
      <c r="AF39" s="141"/>
      <c r="AG39" s="141"/>
      <c r="AH39" s="141"/>
      <c r="AI39" s="144"/>
      <c r="AJ39" s="145"/>
      <c r="AK39" s="145"/>
      <c r="AL39" s="145"/>
      <c r="AM39" s="136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40"/>
      <c r="AZ39" s="140"/>
      <c r="BA39" s="140"/>
      <c r="BB39" s="140"/>
      <c r="BC39" s="139"/>
      <c r="BD39" s="139"/>
      <c r="BE39" s="143"/>
      <c r="BF39" s="136"/>
      <c r="BG39" s="146"/>
      <c r="BH39" s="133"/>
      <c r="BI39" s="147">
        <v>384</v>
      </c>
      <c r="BJ39" s="148">
        <v>2.14</v>
      </c>
      <c r="BK39" s="149">
        <v>2.927</v>
      </c>
      <c r="BL39" s="149">
        <v>0.34699999999999998</v>
      </c>
      <c r="BM39" s="149">
        <v>4.4000000000000004</v>
      </c>
      <c r="BN39" s="149">
        <v>4.25</v>
      </c>
      <c r="BO39" s="149">
        <v>0.4</v>
      </c>
      <c r="BP39" s="149">
        <v>0.36</v>
      </c>
      <c r="BQ39" s="150">
        <v>38.58</v>
      </c>
      <c r="BR39" s="150">
        <v>21.2</v>
      </c>
      <c r="BS39" s="150">
        <v>40.28</v>
      </c>
      <c r="BT39" s="150">
        <v>21.45</v>
      </c>
      <c r="BU39" s="150">
        <v>14.79</v>
      </c>
      <c r="BV39" s="151"/>
      <c r="BW39" s="151">
        <v>3.9</v>
      </c>
      <c r="BX39" s="152">
        <v>21.45</v>
      </c>
      <c r="BY39" s="152">
        <v>17.38</v>
      </c>
      <c r="BZ39" s="152">
        <v>18.580000000000002</v>
      </c>
      <c r="CA39" s="153">
        <v>3.274</v>
      </c>
      <c r="CB39" s="153">
        <v>0.97599999999999998</v>
      </c>
      <c r="CC39" s="149">
        <v>0.221</v>
      </c>
      <c r="CD39" s="153">
        <v>0.13899999999999998</v>
      </c>
      <c r="CE39" s="153">
        <v>4.0000000000000036E-2</v>
      </c>
      <c r="CF39" s="154">
        <v>1.4500000000000028</v>
      </c>
      <c r="CG39" s="154">
        <v>0.15000000000000036</v>
      </c>
      <c r="CH39" s="155">
        <v>93.645833333333442</v>
      </c>
      <c r="CI39" s="155">
        <v>8.3035714285714413</v>
      </c>
      <c r="CJ39" s="155">
        <v>11.277777777777773</v>
      </c>
      <c r="CK39" s="136"/>
      <c r="CL39" s="136"/>
      <c r="CM39" s="136"/>
      <c r="CN39" s="135">
        <v>0.41794047789150002</v>
      </c>
      <c r="CO39" s="136">
        <f t="shared" si="34"/>
        <v>83.588095578299999</v>
      </c>
      <c r="CP39" s="135">
        <f t="shared" si="44"/>
        <v>0.28823481233896497</v>
      </c>
      <c r="CQ39" s="135">
        <f t="shared" si="45"/>
        <v>9.3314723179611825</v>
      </c>
      <c r="CR39" s="135">
        <v>0.14069224808100003</v>
      </c>
      <c r="CS39" s="135">
        <v>0.21789037680449999</v>
      </c>
      <c r="CT39" s="135">
        <v>3.2633370000000002E-2</v>
      </c>
      <c r="CU39" s="135">
        <v>2.1500968248000001E-2</v>
      </c>
      <c r="CV39" s="135">
        <v>0</v>
      </c>
      <c r="CW39" s="135">
        <v>0</v>
      </c>
      <c r="CX39" s="135">
        <v>0</v>
      </c>
      <c r="CY39" s="135">
        <v>0</v>
      </c>
      <c r="CZ39" s="135">
        <v>5.2235147579999999E-3</v>
      </c>
      <c r="DA39" s="135">
        <f t="shared" si="35"/>
        <v>33.663226110758437</v>
      </c>
      <c r="DB39" s="135">
        <f t="shared" si="36"/>
        <v>52.134308192341621</v>
      </c>
      <c r="DC39" s="135">
        <f t="shared" si="37"/>
        <v>7.8081381742765368</v>
      </c>
      <c r="DD39" s="135">
        <f t="shared" si="38"/>
        <v>5.144504872194215</v>
      </c>
      <c r="DE39" s="135">
        <f t="shared" si="39"/>
        <v>0</v>
      </c>
      <c r="DF39" s="135">
        <f t="shared" si="40"/>
        <v>0</v>
      </c>
      <c r="DG39" s="135">
        <f t="shared" si="41"/>
        <v>0</v>
      </c>
      <c r="DH39" s="135">
        <f t="shared" si="42"/>
        <v>0</v>
      </c>
      <c r="DI39" s="135">
        <f t="shared" si="43"/>
        <v>1.2498226504291974</v>
      </c>
      <c r="DJ39" s="135">
        <v>48.9</v>
      </c>
      <c r="DK39" s="135">
        <v>1074.9299999999998</v>
      </c>
      <c r="DL39" s="135"/>
      <c r="DM39" s="135"/>
      <c r="DN39" s="135">
        <v>88</v>
      </c>
      <c r="DO39" s="133"/>
      <c r="DP39" s="135"/>
      <c r="DQ39" s="135">
        <v>48.73</v>
      </c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35"/>
      <c r="EF39" s="135"/>
      <c r="EG39" s="135"/>
      <c r="EH39" s="135"/>
      <c r="EI39" s="135"/>
      <c r="EJ39" s="135"/>
      <c r="EK39" s="135"/>
      <c r="EL39" s="135"/>
      <c r="EM39" s="135"/>
      <c r="EN39" s="135"/>
      <c r="EO39" s="135"/>
      <c r="EP39" s="135"/>
      <c r="EQ39" s="135"/>
      <c r="ER39" s="135"/>
      <c r="ES39" s="135"/>
      <c r="ET39" s="135"/>
      <c r="EU39" s="135"/>
      <c r="EV39" s="135"/>
      <c r="EW39" s="135"/>
      <c r="EX39" s="135"/>
      <c r="EY39" s="135"/>
      <c r="EZ39" s="135"/>
      <c r="FA39" s="135"/>
      <c r="FB39" s="135"/>
      <c r="FC39" s="135"/>
      <c r="FD39" s="135"/>
      <c r="FE39" s="135"/>
      <c r="FF39" s="135"/>
      <c r="FG39" s="135"/>
      <c r="FH39" s="135"/>
      <c r="FI39" s="135"/>
      <c r="FJ39" s="135"/>
      <c r="FK39" s="133"/>
      <c r="FL39" s="133"/>
    </row>
    <row r="40" spans="1:182" s="157" customFormat="1" x14ac:dyDescent="0.3">
      <c r="A40" s="129">
        <v>43621</v>
      </c>
      <c r="B40" s="130">
        <v>6</v>
      </c>
      <c r="C40" s="131" t="s">
        <v>192</v>
      </c>
      <c r="D40" s="132" t="s">
        <v>193</v>
      </c>
      <c r="E40" s="133">
        <v>7.3</v>
      </c>
      <c r="F40" s="128">
        <v>300</v>
      </c>
      <c r="G40" s="128">
        <v>24</v>
      </c>
      <c r="H40" s="134">
        <v>140</v>
      </c>
      <c r="I40" s="135">
        <v>23.4</v>
      </c>
      <c r="J40" s="136">
        <v>89.634130319745907</v>
      </c>
      <c r="K40" s="135">
        <v>7.37</v>
      </c>
      <c r="L40" s="135">
        <v>8.1199999999999992</v>
      </c>
      <c r="M40" s="134"/>
      <c r="N40" s="137"/>
      <c r="O40" s="137"/>
      <c r="P40" s="137"/>
      <c r="Q40" s="138"/>
      <c r="R40" s="138"/>
      <c r="S40" s="137"/>
      <c r="T40" s="138"/>
      <c r="U40" s="139">
        <v>7.21</v>
      </c>
      <c r="V40" s="139"/>
      <c r="W40" s="141"/>
      <c r="X40" s="139"/>
      <c r="Y40" s="136"/>
      <c r="Z40" s="142"/>
      <c r="AA40" s="134"/>
      <c r="AB40" s="141">
        <v>7.4999999999999997E-2</v>
      </c>
      <c r="AC40" s="139">
        <v>0.87</v>
      </c>
      <c r="AD40" s="143"/>
      <c r="AE40" s="143"/>
      <c r="AF40" s="141"/>
      <c r="AG40" s="141"/>
      <c r="AH40" s="141"/>
      <c r="AI40" s="144"/>
      <c r="AJ40" s="145"/>
      <c r="AK40" s="145"/>
      <c r="AL40" s="145"/>
      <c r="AM40" s="136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40"/>
      <c r="AZ40" s="140"/>
      <c r="BA40" s="140"/>
      <c r="BB40" s="140"/>
      <c r="BC40" s="139"/>
      <c r="BD40" s="139"/>
      <c r="BE40" s="143"/>
      <c r="BF40" s="136"/>
      <c r="BG40" s="146"/>
      <c r="BH40" s="133"/>
      <c r="BI40" s="147">
        <v>389.7</v>
      </c>
      <c r="BJ40" s="148">
        <v>2.16</v>
      </c>
      <c r="BK40" s="149">
        <v>2.82</v>
      </c>
      <c r="BL40" s="149">
        <v>0.38300000000000001</v>
      </c>
      <c r="BM40" s="149">
        <v>4.16</v>
      </c>
      <c r="BN40" s="149">
        <v>3.96</v>
      </c>
      <c r="BO40" s="149">
        <v>0.3</v>
      </c>
      <c r="BP40" s="149">
        <v>0.27</v>
      </c>
      <c r="BQ40" s="150">
        <v>47.35</v>
      </c>
      <c r="BR40" s="150">
        <v>29.63</v>
      </c>
      <c r="BS40" s="150">
        <v>47.8</v>
      </c>
      <c r="BT40" s="150">
        <v>29.434999999999999</v>
      </c>
      <c r="BU40" s="150">
        <v>3.27</v>
      </c>
      <c r="BV40" s="151"/>
      <c r="BW40" s="151">
        <v>5</v>
      </c>
      <c r="BX40" s="152">
        <v>29.434999999999999</v>
      </c>
      <c r="BY40" s="152">
        <v>17.720000000000002</v>
      </c>
      <c r="BZ40" s="152">
        <v>18.559999999999999</v>
      </c>
      <c r="CA40" s="153">
        <v>3.2029999999999998</v>
      </c>
      <c r="CB40" s="153">
        <v>0.75700000000000012</v>
      </c>
      <c r="CC40" s="149">
        <v>0.17799999999999999</v>
      </c>
      <c r="CD40" s="153">
        <v>9.2000000000000026E-2</v>
      </c>
      <c r="CE40" s="153">
        <v>2.9999999999999971E-2</v>
      </c>
      <c r="CF40" s="154">
        <v>0.64499999999999602</v>
      </c>
      <c r="CG40" s="154">
        <v>0.20000000000000018</v>
      </c>
      <c r="CH40" s="155">
        <v>55.54166666666638</v>
      </c>
      <c r="CI40" s="155">
        <v>14.761904761904791</v>
      </c>
      <c r="CJ40" s="155">
        <v>3.7624999999999731</v>
      </c>
      <c r="CK40" s="136"/>
      <c r="CL40" s="136"/>
      <c r="CM40" s="136"/>
      <c r="CN40" s="135">
        <v>0.54717101761799991</v>
      </c>
      <c r="CO40" s="136">
        <f t="shared" si="34"/>
        <v>109.43420352359998</v>
      </c>
      <c r="CP40" s="135">
        <f t="shared" si="44"/>
        <v>0.84832715909767953</v>
      </c>
      <c r="CQ40" s="135">
        <f t="shared" si="45"/>
        <v>9.1379108889328684</v>
      </c>
      <c r="CR40" s="135">
        <v>0</v>
      </c>
      <c r="CS40" s="135">
        <v>0.28374570177799996</v>
      </c>
      <c r="CT40" s="135">
        <v>0.21030393999999999</v>
      </c>
      <c r="CU40" s="135">
        <v>5.0380172760000001E-2</v>
      </c>
      <c r="CV40" s="135">
        <v>0</v>
      </c>
      <c r="CW40" s="135">
        <v>0</v>
      </c>
      <c r="CX40" s="135">
        <v>0</v>
      </c>
      <c r="CY40" s="135">
        <v>0</v>
      </c>
      <c r="CZ40" s="135">
        <v>2.7412030800000003E-3</v>
      </c>
      <c r="DA40" s="135">
        <f t="shared" si="35"/>
        <v>0</v>
      </c>
      <c r="DB40" s="135">
        <f t="shared" si="36"/>
        <v>51.856858759301687</v>
      </c>
      <c r="DC40" s="135">
        <f t="shared" si="37"/>
        <v>38.434773266229698</v>
      </c>
      <c r="DD40" s="135">
        <f t="shared" si="38"/>
        <v>9.2073905849984623</v>
      </c>
      <c r="DE40" s="135">
        <f t="shared" si="39"/>
        <v>0</v>
      </c>
      <c r="DF40" s="135">
        <f t="shared" si="40"/>
        <v>0</v>
      </c>
      <c r="DG40" s="135">
        <f t="shared" si="41"/>
        <v>0</v>
      </c>
      <c r="DH40" s="135">
        <f t="shared" si="42"/>
        <v>0</v>
      </c>
      <c r="DI40" s="135">
        <f t="shared" si="43"/>
        <v>0.50097738947016646</v>
      </c>
      <c r="DJ40" s="135">
        <v>52.28</v>
      </c>
      <c r="DK40" s="135">
        <v>1407.2800000000002</v>
      </c>
      <c r="DL40" s="135"/>
      <c r="DM40" s="135"/>
      <c r="DN40" s="135">
        <v>246.1</v>
      </c>
      <c r="DO40" s="133"/>
      <c r="DP40" s="135"/>
      <c r="DQ40" s="135">
        <v>52.07</v>
      </c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35"/>
      <c r="EF40" s="135"/>
      <c r="EG40" s="135"/>
      <c r="EH40" s="135"/>
      <c r="EI40" s="135"/>
      <c r="EJ40" s="135"/>
      <c r="EK40" s="135"/>
      <c r="EL40" s="135"/>
      <c r="EM40" s="135"/>
      <c r="EN40" s="135"/>
      <c r="EO40" s="135"/>
      <c r="EP40" s="135"/>
      <c r="EQ40" s="135"/>
      <c r="ER40" s="135"/>
      <c r="ES40" s="135"/>
      <c r="ET40" s="135"/>
      <c r="EU40" s="135"/>
      <c r="EV40" s="135"/>
      <c r="EW40" s="135"/>
      <c r="EX40" s="135"/>
      <c r="EY40" s="135"/>
      <c r="EZ40" s="135"/>
      <c r="FA40" s="135"/>
      <c r="FB40" s="135"/>
      <c r="FC40" s="135"/>
      <c r="FD40" s="135"/>
      <c r="FE40" s="135"/>
      <c r="FF40" s="135"/>
      <c r="FG40" s="135"/>
      <c r="FH40" s="135"/>
      <c r="FI40" s="135"/>
      <c r="FJ40" s="135"/>
      <c r="FK40" s="133"/>
      <c r="FL40" s="133"/>
    </row>
    <row r="41" spans="1:182" s="157" customFormat="1" x14ac:dyDescent="0.3">
      <c r="A41" s="129">
        <v>43642</v>
      </c>
      <c r="B41" s="130">
        <v>6</v>
      </c>
      <c r="C41" s="131" t="s">
        <v>192</v>
      </c>
      <c r="D41" s="132" t="s">
        <v>193</v>
      </c>
      <c r="E41" s="133">
        <v>7.3</v>
      </c>
      <c r="F41" s="128">
        <v>300</v>
      </c>
      <c r="G41" s="128">
        <v>24</v>
      </c>
      <c r="H41" s="134">
        <v>140</v>
      </c>
      <c r="I41" s="135">
        <v>24.9</v>
      </c>
      <c r="J41" s="136">
        <v>65.165869798692498</v>
      </c>
      <c r="K41" s="135">
        <v>5.21</v>
      </c>
      <c r="L41" s="135">
        <v>8.08</v>
      </c>
      <c r="M41" s="134"/>
      <c r="N41" s="137"/>
      <c r="O41" s="137"/>
      <c r="P41" s="137"/>
      <c r="Q41" s="138"/>
      <c r="R41" s="138"/>
      <c r="S41" s="137"/>
      <c r="T41" s="138"/>
      <c r="U41" s="139">
        <v>9.2289999999999992</v>
      </c>
      <c r="V41" s="139"/>
      <c r="W41" s="141"/>
      <c r="X41" s="139"/>
      <c r="Y41" s="136"/>
      <c r="Z41" s="142"/>
      <c r="AA41" s="134"/>
      <c r="AB41" s="141">
        <v>9.0999999999999998E-2</v>
      </c>
      <c r="AC41" s="139">
        <v>1.1200000000000001</v>
      </c>
      <c r="AD41" s="143"/>
      <c r="AE41" s="143"/>
      <c r="AF41" s="141"/>
      <c r="AG41" s="141"/>
      <c r="AH41" s="141"/>
      <c r="AI41" s="144"/>
      <c r="AJ41" s="145"/>
      <c r="AK41" s="145"/>
      <c r="AL41" s="145"/>
      <c r="AM41" s="136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40"/>
      <c r="AZ41" s="140"/>
      <c r="BA41" s="140"/>
      <c r="BB41" s="140"/>
      <c r="BC41" s="139"/>
      <c r="BD41" s="139"/>
      <c r="BE41" s="143"/>
      <c r="BF41" s="136"/>
      <c r="BG41" s="146"/>
      <c r="BH41" s="133"/>
      <c r="BI41" s="147">
        <v>395.2</v>
      </c>
      <c r="BJ41" s="148">
        <v>2.96</v>
      </c>
      <c r="BK41" s="149">
        <v>1.7470000000000001</v>
      </c>
      <c r="BL41" s="149">
        <v>0.14199999999999999</v>
      </c>
      <c r="BM41" s="149">
        <v>5.0490000000000004</v>
      </c>
      <c r="BN41" s="149">
        <v>4.87</v>
      </c>
      <c r="BO41" s="149">
        <v>0.30499999999999999</v>
      </c>
      <c r="BP41" s="149">
        <v>0.28999999999999998</v>
      </c>
      <c r="BQ41" s="150">
        <v>41.49</v>
      </c>
      <c r="BR41" s="150">
        <v>22.95</v>
      </c>
      <c r="BS41" s="150">
        <v>41.63</v>
      </c>
      <c r="BT41" s="150">
        <v>22.79</v>
      </c>
      <c r="BU41" s="150">
        <v>5.2</v>
      </c>
      <c r="BV41" s="151"/>
      <c r="BW41" s="151">
        <v>2</v>
      </c>
      <c r="BX41" s="152">
        <v>22.79</v>
      </c>
      <c r="BY41" s="152">
        <v>18.540000000000003</v>
      </c>
      <c r="BZ41" s="152">
        <v>19.000000000000004</v>
      </c>
      <c r="CA41" s="153">
        <v>1.889</v>
      </c>
      <c r="CB41" s="153">
        <v>2.9809999999999999</v>
      </c>
      <c r="CC41" s="149">
        <v>0.215</v>
      </c>
      <c r="CD41" s="153">
        <v>7.4999999999999983E-2</v>
      </c>
      <c r="CE41" s="153">
        <v>1.5000000000000013E-2</v>
      </c>
      <c r="CF41" s="154">
        <v>0.30000000000000071</v>
      </c>
      <c r="CG41" s="154">
        <v>0.17900000000000027</v>
      </c>
      <c r="CH41" s="155">
        <v>51.666666666666742</v>
      </c>
      <c r="CI41" s="155">
        <v>26.423809523809538</v>
      </c>
      <c r="CJ41" s="155">
        <v>1.9553072625698342</v>
      </c>
      <c r="CK41" s="136"/>
      <c r="CL41" s="136"/>
      <c r="CM41" s="136"/>
      <c r="CN41" s="135">
        <v>0.30628144679160002</v>
      </c>
      <c r="CO41" s="136">
        <f t="shared" si="34"/>
        <v>61.256289358320004</v>
      </c>
      <c r="CP41" s="135">
        <f t="shared" si="44"/>
        <v>1.0209381559719977</v>
      </c>
      <c r="CQ41" s="135">
        <f t="shared" si="45"/>
        <v>6.5299417282720347</v>
      </c>
      <c r="CR41" s="135">
        <v>2.1212711520000004E-2</v>
      </c>
      <c r="CS41" s="135">
        <v>5.366745062839999E-2</v>
      </c>
      <c r="CT41" s="135">
        <v>0</v>
      </c>
      <c r="CU41" s="135">
        <v>0.22545084710400004</v>
      </c>
      <c r="CV41" s="135">
        <v>2.6434302047999994E-3</v>
      </c>
      <c r="CW41" s="135">
        <v>0</v>
      </c>
      <c r="CX41" s="135">
        <v>0</v>
      </c>
      <c r="CY41" s="135">
        <v>0</v>
      </c>
      <c r="CZ41" s="135">
        <v>3.3070073343999993E-3</v>
      </c>
      <c r="DA41" s="135">
        <f t="shared" si="35"/>
        <v>6.9258885062122459</v>
      </c>
      <c r="DB41" s="135">
        <f t="shared" si="36"/>
        <v>17.522266265418416</v>
      </c>
      <c r="DC41" s="135">
        <f t="shared" si="37"/>
        <v>0</v>
      </c>
      <c r="DD41" s="135">
        <f t="shared" si="38"/>
        <v>73.60904470893442</v>
      </c>
      <c r="DE41" s="135">
        <f t="shared" si="39"/>
        <v>0.86307226000491044</v>
      </c>
      <c r="DF41" s="135">
        <f t="shared" si="40"/>
        <v>0</v>
      </c>
      <c r="DG41" s="135">
        <f t="shared" si="41"/>
        <v>0</v>
      </c>
      <c r="DH41" s="135">
        <f t="shared" si="42"/>
        <v>0</v>
      </c>
      <c r="DI41" s="135">
        <f t="shared" si="43"/>
        <v>1.0797282594300115</v>
      </c>
      <c r="DJ41" s="135">
        <v>219.60000000000002</v>
      </c>
      <c r="DK41" s="135">
        <v>609.58999999999992</v>
      </c>
      <c r="DL41" s="135"/>
      <c r="DM41" s="135"/>
      <c r="DN41" s="135">
        <v>249.2</v>
      </c>
      <c r="DO41" s="133"/>
      <c r="DP41" s="135"/>
      <c r="DQ41" s="135">
        <v>198.87</v>
      </c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35"/>
      <c r="EF41" s="135"/>
      <c r="EG41" s="135"/>
      <c r="EH41" s="135"/>
      <c r="EI41" s="135"/>
      <c r="EJ41" s="135"/>
      <c r="EK41" s="135"/>
      <c r="EL41" s="135"/>
      <c r="EM41" s="135"/>
      <c r="EN41" s="135"/>
      <c r="EO41" s="135"/>
      <c r="EP41" s="135"/>
      <c r="EQ41" s="135"/>
      <c r="ER41" s="135"/>
      <c r="ES41" s="135"/>
      <c r="ET41" s="135"/>
      <c r="EU41" s="135"/>
      <c r="EV41" s="135"/>
      <c r="EW41" s="135"/>
      <c r="EX41" s="135"/>
      <c r="EY41" s="135"/>
      <c r="EZ41" s="135"/>
      <c r="FA41" s="135"/>
      <c r="FB41" s="135"/>
      <c r="FC41" s="135"/>
      <c r="FD41" s="135"/>
      <c r="FE41" s="135"/>
      <c r="FF41" s="135"/>
      <c r="FG41" s="135"/>
      <c r="FH41" s="135"/>
      <c r="FI41" s="135"/>
      <c r="FJ41" s="135"/>
      <c r="FK41" s="133">
        <v>98.771622251882221</v>
      </c>
      <c r="FL41" s="133"/>
    </row>
    <row r="42" spans="1:182" s="157" customFormat="1" x14ac:dyDescent="0.3">
      <c r="A42" s="129">
        <v>43656</v>
      </c>
      <c r="B42" s="130">
        <v>7</v>
      </c>
      <c r="C42" s="131" t="s">
        <v>192</v>
      </c>
      <c r="D42" s="132" t="s">
        <v>193</v>
      </c>
      <c r="E42" s="133">
        <v>7.3</v>
      </c>
      <c r="F42" s="128">
        <v>300</v>
      </c>
      <c r="G42" s="128">
        <v>24</v>
      </c>
      <c r="H42" s="134">
        <v>30</v>
      </c>
      <c r="I42" s="135">
        <v>19.899999999999999</v>
      </c>
      <c r="J42" s="136">
        <v>68.98046949413974</v>
      </c>
      <c r="K42" s="135">
        <v>6.07</v>
      </c>
      <c r="L42" s="135">
        <v>8.39</v>
      </c>
      <c r="M42" s="134"/>
      <c r="N42" s="137"/>
      <c r="O42" s="137"/>
      <c r="P42" s="137"/>
      <c r="Q42" s="138"/>
      <c r="R42" s="138"/>
      <c r="S42" s="137"/>
      <c r="T42" s="138"/>
      <c r="U42" s="139">
        <v>7.9749999999999996</v>
      </c>
      <c r="V42" s="139"/>
      <c r="W42" s="141"/>
      <c r="X42" s="139"/>
      <c r="Y42" s="136"/>
      <c r="Z42" s="142"/>
      <c r="AA42" s="134"/>
      <c r="AB42" s="141">
        <v>1.1970000000000001</v>
      </c>
      <c r="AC42" s="139">
        <v>30.42</v>
      </c>
      <c r="AD42" s="143"/>
      <c r="AE42" s="143"/>
      <c r="AF42" s="141"/>
      <c r="AG42" s="141"/>
      <c r="AH42" s="141"/>
      <c r="AI42" s="144"/>
      <c r="AJ42" s="145"/>
      <c r="AK42" s="145"/>
      <c r="AL42" s="145"/>
      <c r="AM42" s="136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40"/>
      <c r="AZ42" s="140"/>
      <c r="BA42" s="140"/>
      <c r="BB42" s="140"/>
      <c r="BC42" s="139"/>
      <c r="BD42" s="139"/>
      <c r="BE42" s="143"/>
      <c r="BF42" s="136"/>
      <c r="BG42" s="146"/>
      <c r="BH42" s="133"/>
      <c r="BI42" s="147">
        <v>395.4</v>
      </c>
      <c r="BJ42" s="148">
        <v>2.2999999999999998</v>
      </c>
      <c r="BK42" s="149">
        <v>0.63100000000000001</v>
      </c>
      <c r="BL42" s="149">
        <v>1E-3</v>
      </c>
      <c r="BM42" s="149">
        <v>2.73</v>
      </c>
      <c r="BN42" s="149">
        <v>2.2200000000000002</v>
      </c>
      <c r="BO42" s="149">
        <v>0.42</v>
      </c>
      <c r="BP42" s="149">
        <v>0.35599999999999998</v>
      </c>
      <c r="BQ42" s="150">
        <v>43.52</v>
      </c>
      <c r="BR42" s="150">
        <v>23.33</v>
      </c>
      <c r="BS42" s="150">
        <v>48.13</v>
      </c>
      <c r="BT42" s="150">
        <v>23.434999999999999</v>
      </c>
      <c r="BU42" s="150">
        <v>8.1999999999999993</v>
      </c>
      <c r="BV42" s="151"/>
      <c r="BW42" s="151">
        <v>10</v>
      </c>
      <c r="BX42" s="152">
        <v>23.434999999999999</v>
      </c>
      <c r="BY42" s="152">
        <v>20.190000000000005</v>
      </c>
      <c r="BZ42" s="152">
        <v>24.590000000000003</v>
      </c>
      <c r="CA42" s="153">
        <v>0.63200000000000001</v>
      </c>
      <c r="CB42" s="153">
        <v>1.5880000000000001</v>
      </c>
      <c r="CC42" s="149">
        <v>0.21</v>
      </c>
      <c r="CD42" s="153">
        <v>0.14599999999999999</v>
      </c>
      <c r="CE42" s="153">
        <v>6.4000000000000001E-2</v>
      </c>
      <c r="CF42" s="154">
        <v>4.504999999999999</v>
      </c>
      <c r="CG42" s="154">
        <v>0.50999999999999979</v>
      </c>
      <c r="CH42" s="155">
        <v>181.8424479166666</v>
      </c>
      <c r="CI42" s="155">
        <v>17.645089285714278</v>
      </c>
      <c r="CJ42" s="155">
        <v>10.305555555555557</v>
      </c>
      <c r="CK42" s="136"/>
      <c r="CL42" s="136"/>
      <c r="CM42" s="136"/>
      <c r="CN42" s="135">
        <v>2.4234016686919202</v>
      </c>
      <c r="CO42" s="136">
        <f t="shared" si="34"/>
        <v>484.68033373838404</v>
      </c>
      <c r="CP42" s="135">
        <f t="shared" si="44"/>
        <v>0.53793599748988252</v>
      </c>
      <c r="CQ42" s="135">
        <f t="shared" si="45"/>
        <v>4.126431094436648</v>
      </c>
      <c r="CR42" s="135">
        <v>1.170419093784</v>
      </c>
      <c r="CS42" s="135">
        <v>1.20821644163592</v>
      </c>
      <c r="CT42" s="135">
        <v>0</v>
      </c>
      <c r="CU42" s="135">
        <v>9.9999310319999982E-3</v>
      </c>
      <c r="CV42" s="135">
        <v>0</v>
      </c>
      <c r="CW42" s="135">
        <v>0</v>
      </c>
      <c r="CX42" s="135">
        <v>0</v>
      </c>
      <c r="CY42" s="135">
        <v>0</v>
      </c>
      <c r="CZ42" s="135">
        <v>3.4766202240000002E-2</v>
      </c>
      <c r="DA42" s="135">
        <f t="shared" si="35"/>
        <v>48.296537421126608</v>
      </c>
      <c r="DB42" s="135">
        <f t="shared" si="36"/>
        <v>49.856218935760623</v>
      </c>
      <c r="DC42" s="135">
        <f t="shared" si="37"/>
        <v>0</v>
      </c>
      <c r="DD42" s="135">
        <f t="shared" si="38"/>
        <v>0.41264026352666755</v>
      </c>
      <c r="DE42" s="135">
        <f t="shared" si="39"/>
        <v>0</v>
      </c>
      <c r="DF42" s="135">
        <f t="shared" si="40"/>
        <v>0</v>
      </c>
      <c r="DG42" s="135">
        <f t="shared" si="41"/>
        <v>0</v>
      </c>
      <c r="DH42" s="135">
        <f t="shared" si="42"/>
        <v>0</v>
      </c>
      <c r="DI42" s="135">
        <f t="shared" si="43"/>
        <v>1.4346033795860906</v>
      </c>
      <c r="DJ42" s="135">
        <v>388.36</v>
      </c>
      <c r="DK42" s="135">
        <v>466.93</v>
      </c>
      <c r="DL42" s="135"/>
      <c r="DM42" s="135"/>
      <c r="DN42" s="135">
        <v>44.6</v>
      </c>
      <c r="DO42" s="133"/>
      <c r="DP42" s="135"/>
      <c r="DQ42" s="135">
        <v>112.97999999999999</v>
      </c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35"/>
      <c r="EF42" s="135"/>
      <c r="EG42" s="135"/>
      <c r="EH42" s="135"/>
      <c r="EI42" s="135"/>
      <c r="EJ42" s="135"/>
      <c r="EK42" s="135"/>
      <c r="EL42" s="135"/>
      <c r="EM42" s="135"/>
      <c r="EN42" s="135"/>
      <c r="EO42" s="135"/>
      <c r="EP42" s="135"/>
      <c r="EQ42" s="135"/>
      <c r="ER42" s="135"/>
      <c r="ES42" s="135"/>
      <c r="ET42" s="135"/>
      <c r="EU42" s="135"/>
      <c r="EV42" s="135"/>
      <c r="EW42" s="135"/>
      <c r="EX42" s="135"/>
      <c r="EY42" s="135"/>
      <c r="EZ42" s="135"/>
      <c r="FA42" s="135"/>
      <c r="FB42" s="135"/>
      <c r="FC42" s="135"/>
      <c r="FD42" s="135"/>
      <c r="FE42" s="135"/>
      <c r="FF42" s="135"/>
      <c r="FG42" s="135"/>
      <c r="FH42" s="135"/>
      <c r="FI42" s="135"/>
      <c r="FJ42" s="135"/>
      <c r="FK42" s="133"/>
      <c r="FL42" s="133"/>
    </row>
    <row r="43" spans="1:182" s="157" customFormat="1" x14ac:dyDescent="0.3">
      <c r="A43" s="129">
        <v>43670</v>
      </c>
      <c r="B43" s="130">
        <v>7</v>
      </c>
      <c r="C43" s="131" t="s">
        <v>192</v>
      </c>
      <c r="D43" s="132" t="s">
        <v>193</v>
      </c>
      <c r="E43" s="133">
        <v>7.3</v>
      </c>
      <c r="F43" s="128">
        <v>300</v>
      </c>
      <c r="G43" s="128">
        <v>24</v>
      </c>
      <c r="H43" s="134">
        <v>60</v>
      </c>
      <c r="I43" s="135">
        <v>23.7</v>
      </c>
      <c r="J43" s="136">
        <v>113.01449354397811</v>
      </c>
      <c r="K43" s="135">
        <v>9.24</v>
      </c>
      <c r="L43" s="135">
        <v>8.7899999999999991</v>
      </c>
      <c r="M43" s="134"/>
      <c r="N43" s="137"/>
      <c r="O43" s="137"/>
      <c r="P43" s="137"/>
      <c r="Q43" s="138"/>
      <c r="R43" s="138"/>
      <c r="S43" s="137"/>
      <c r="T43" s="138"/>
      <c r="U43" s="139">
        <v>6.8</v>
      </c>
      <c r="V43" s="139"/>
      <c r="W43" s="141"/>
      <c r="X43" s="139"/>
      <c r="Y43" s="136"/>
      <c r="Z43" s="142"/>
      <c r="AA43" s="134"/>
      <c r="AB43" s="141">
        <v>1.8120000000000001</v>
      </c>
      <c r="AC43" s="139">
        <v>34.32</v>
      </c>
      <c r="AD43" s="143"/>
      <c r="AE43" s="143"/>
      <c r="AF43" s="141"/>
      <c r="AG43" s="141"/>
      <c r="AH43" s="141"/>
      <c r="AI43" s="144"/>
      <c r="AJ43" s="145"/>
      <c r="AK43" s="145"/>
      <c r="AL43" s="145"/>
      <c r="AM43" s="136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40"/>
      <c r="AZ43" s="140"/>
      <c r="BA43" s="140"/>
      <c r="BB43" s="140"/>
      <c r="BC43" s="139"/>
      <c r="BD43" s="139"/>
      <c r="BE43" s="143"/>
      <c r="BF43" s="136"/>
      <c r="BG43" s="146"/>
      <c r="BH43" s="133"/>
      <c r="BI43" s="147">
        <v>394</v>
      </c>
      <c r="BJ43" s="148">
        <v>2.4700000000000002</v>
      </c>
      <c r="BK43" s="149">
        <v>4.3999999999999997E-2</v>
      </c>
      <c r="BL43" s="149">
        <v>1E-3</v>
      </c>
      <c r="BM43" s="149">
        <v>1.804</v>
      </c>
      <c r="BN43" s="149">
        <v>1.653</v>
      </c>
      <c r="BO43" s="149">
        <v>0.23400000000000001</v>
      </c>
      <c r="BP43" s="149">
        <v>0.192</v>
      </c>
      <c r="BQ43" s="150">
        <v>45.69</v>
      </c>
      <c r="BR43" s="150">
        <v>24.4</v>
      </c>
      <c r="BS43" s="150">
        <v>48.22</v>
      </c>
      <c r="BT43" s="150">
        <v>24.95</v>
      </c>
      <c r="BU43" s="150">
        <v>13.6</v>
      </c>
      <c r="BV43" s="151"/>
      <c r="BW43" s="151">
        <v>21</v>
      </c>
      <c r="BX43" s="152">
        <v>24.95</v>
      </c>
      <c r="BY43" s="152">
        <v>21.29</v>
      </c>
      <c r="BZ43" s="152">
        <v>22.72</v>
      </c>
      <c r="CA43" s="153">
        <v>4.4999999999999998E-2</v>
      </c>
      <c r="CB43" s="153">
        <v>1.6080000000000001</v>
      </c>
      <c r="CC43" s="149">
        <v>0.123</v>
      </c>
      <c r="CD43" s="153">
        <v>6.9000000000000006E-2</v>
      </c>
      <c r="CE43" s="153">
        <v>4.200000000000001E-2</v>
      </c>
      <c r="CF43" s="154">
        <v>1.9800000000000004</v>
      </c>
      <c r="CG43" s="154">
        <v>0.15100000000000002</v>
      </c>
      <c r="CH43" s="155">
        <v>121.78571428571429</v>
      </c>
      <c r="CI43" s="155">
        <v>7.9608843537414966</v>
      </c>
      <c r="CJ43" s="155">
        <v>15.298013245033113</v>
      </c>
      <c r="CK43" s="136"/>
      <c r="CL43" s="136"/>
      <c r="CM43" s="136"/>
      <c r="CN43" s="135">
        <v>5.7817503306232991</v>
      </c>
      <c r="CO43" s="136">
        <f t="shared" si="34"/>
        <v>1156.3500661246599</v>
      </c>
      <c r="CP43" s="135">
        <f t="shared" si="44"/>
        <v>2.9200759245572212</v>
      </c>
      <c r="CQ43" s="135">
        <f t="shared" si="45"/>
        <v>3.6321180955830212</v>
      </c>
      <c r="CR43" s="135">
        <v>1.0557291759167999</v>
      </c>
      <c r="CS43" s="135">
        <v>2.0613104574621</v>
      </c>
      <c r="CT43" s="135">
        <v>0</v>
      </c>
      <c r="CU43" s="135">
        <v>2.0463181726175996</v>
      </c>
      <c r="CV43" s="135">
        <v>0.61083102643640008</v>
      </c>
      <c r="CW43" s="135">
        <v>0</v>
      </c>
      <c r="CX43" s="135">
        <v>0</v>
      </c>
      <c r="CY43" s="135">
        <v>0</v>
      </c>
      <c r="CZ43" s="135">
        <v>7.5614981904000003E-3</v>
      </c>
      <c r="DA43" s="135">
        <f t="shared" si="35"/>
        <v>18.25968116134457</v>
      </c>
      <c r="DB43" s="135">
        <f t="shared" si="36"/>
        <v>35.652014348393372</v>
      </c>
      <c r="DC43" s="135">
        <f t="shared" si="37"/>
        <v>0</v>
      </c>
      <c r="DD43" s="135">
        <f t="shared" si="38"/>
        <v>35.392710781356023</v>
      </c>
      <c r="DE43" s="135">
        <f t="shared" si="39"/>
        <v>10.564811545062856</v>
      </c>
      <c r="DF43" s="135">
        <f t="shared" si="40"/>
        <v>0</v>
      </c>
      <c r="DG43" s="135">
        <f t="shared" si="41"/>
        <v>0</v>
      </c>
      <c r="DH43" s="135">
        <f t="shared" si="42"/>
        <v>0</v>
      </c>
      <c r="DI43" s="135">
        <f t="shared" si="43"/>
        <v>0.130782163843191</v>
      </c>
      <c r="DJ43" s="135">
        <v>458.18999999999994</v>
      </c>
      <c r="DK43" s="135">
        <v>1069.5700000000002</v>
      </c>
      <c r="DL43" s="135"/>
      <c r="DM43" s="135"/>
      <c r="DN43" s="135">
        <v>1560</v>
      </c>
      <c r="DO43" s="133"/>
      <c r="DP43" s="135"/>
      <c r="DQ43" s="135">
        <v>105.41000000000001</v>
      </c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35"/>
      <c r="EF43" s="135"/>
      <c r="EG43" s="135"/>
      <c r="EH43" s="135"/>
      <c r="EI43" s="135"/>
      <c r="EJ43" s="135"/>
      <c r="EK43" s="135"/>
      <c r="EL43" s="135"/>
      <c r="EM43" s="135"/>
      <c r="EN43" s="135"/>
      <c r="EO43" s="135"/>
      <c r="EP43" s="135"/>
      <c r="EQ43" s="135"/>
      <c r="ER43" s="135"/>
      <c r="ES43" s="135"/>
      <c r="ET43" s="135"/>
      <c r="EU43" s="135"/>
      <c r="EV43" s="135"/>
      <c r="EW43" s="135"/>
      <c r="EX43" s="135"/>
      <c r="EY43" s="135"/>
      <c r="EZ43" s="135"/>
      <c r="FA43" s="135"/>
      <c r="FB43" s="135"/>
      <c r="FC43" s="135"/>
      <c r="FD43" s="135"/>
      <c r="FE43" s="135"/>
      <c r="FF43" s="135"/>
      <c r="FG43" s="135"/>
      <c r="FH43" s="135"/>
      <c r="FI43" s="135"/>
      <c r="FJ43" s="135"/>
      <c r="FK43" s="133">
        <v>73.583437676879569</v>
      </c>
      <c r="FL43" s="133"/>
    </row>
    <row r="44" spans="1:182" s="157" customFormat="1" x14ac:dyDescent="0.3">
      <c r="A44" s="129">
        <v>43684</v>
      </c>
      <c r="B44" s="130">
        <v>8</v>
      </c>
      <c r="C44" s="131" t="s">
        <v>192</v>
      </c>
      <c r="D44" s="132" t="s">
        <v>193</v>
      </c>
      <c r="E44" s="133">
        <v>7.3</v>
      </c>
      <c r="F44" s="128">
        <v>300</v>
      </c>
      <c r="G44" s="128">
        <v>24</v>
      </c>
      <c r="H44" s="134">
        <v>45</v>
      </c>
      <c r="I44" s="135">
        <v>21.7</v>
      </c>
      <c r="J44" s="136">
        <v>83.352085138413116</v>
      </c>
      <c r="K44" s="135">
        <v>7.08</v>
      </c>
      <c r="L44" s="135">
        <v>8.4600000000000009</v>
      </c>
      <c r="M44" s="134"/>
      <c r="N44" s="137"/>
      <c r="O44" s="137"/>
      <c r="P44" s="137"/>
      <c r="Q44" s="138"/>
      <c r="R44" s="138"/>
      <c r="S44" s="137"/>
      <c r="T44" s="138"/>
      <c r="U44" s="139">
        <v>17.443999999999999</v>
      </c>
      <c r="V44" s="139"/>
      <c r="W44" s="141"/>
      <c r="X44" s="139"/>
      <c r="Y44" s="136"/>
      <c r="Z44" s="142"/>
      <c r="AA44" s="134"/>
      <c r="AB44" s="141">
        <v>3.3860000000000001</v>
      </c>
      <c r="AC44" s="139">
        <v>125.6</v>
      </c>
      <c r="AD44" s="143"/>
      <c r="AE44" s="143"/>
      <c r="AF44" s="141"/>
      <c r="AG44" s="141"/>
      <c r="AH44" s="141"/>
      <c r="AI44" s="144"/>
      <c r="AJ44" s="145"/>
      <c r="AK44" s="145"/>
      <c r="AL44" s="145"/>
      <c r="AM44" s="136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40"/>
      <c r="AZ44" s="140"/>
      <c r="BA44" s="140"/>
      <c r="BB44" s="140"/>
      <c r="BC44" s="139"/>
      <c r="BD44" s="139"/>
      <c r="BE44" s="143"/>
      <c r="BF44" s="136"/>
      <c r="BG44" s="146"/>
      <c r="BH44" s="133"/>
      <c r="BI44" s="147">
        <v>392.6</v>
      </c>
      <c r="BJ44" s="148">
        <v>2.56</v>
      </c>
      <c r="BK44" s="149">
        <v>2.7E-2</v>
      </c>
      <c r="BL44" s="149">
        <v>0.03</v>
      </c>
      <c r="BM44" s="149">
        <v>2.915</v>
      </c>
      <c r="BN44" s="149">
        <v>2.145</v>
      </c>
      <c r="BO44" s="149">
        <v>0.495</v>
      </c>
      <c r="BP44" s="149">
        <v>0.29399999999999998</v>
      </c>
      <c r="BQ44" s="150">
        <v>47.01</v>
      </c>
      <c r="BR44" s="150">
        <v>24.77</v>
      </c>
      <c r="BS44" s="150">
        <v>52.24</v>
      </c>
      <c r="BT44" s="150">
        <v>25.285</v>
      </c>
      <c r="BU44" s="150">
        <v>30</v>
      </c>
      <c r="BV44" s="151"/>
      <c r="BW44" s="151">
        <v>98</v>
      </c>
      <c r="BX44" s="152">
        <v>25.285</v>
      </c>
      <c r="BY44" s="152">
        <v>22.24</v>
      </c>
      <c r="BZ44" s="152">
        <v>26.44</v>
      </c>
      <c r="CA44" s="153">
        <v>5.6999999999999995E-2</v>
      </c>
      <c r="CB44" s="153">
        <v>2.0880000000000001</v>
      </c>
      <c r="CC44" s="149">
        <v>0.23499999999999999</v>
      </c>
      <c r="CD44" s="153">
        <v>5.8999999999999997E-2</v>
      </c>
      <c r="CE44" s="153">
        <v>0.20100000000000001</v>
      </c>
      <c r="CF44" s="154">
        <v>4.7150000000000034</v>
      </c>
      <c r="CG44" s="154">
        <v>0.77</v>
      </c>
      <c r="CH44" s="155">
        <v>60.599087893864052</v>
      </c>
      <c r="CI44" s="155">
        <v>8.4825870646766166</v>
      </c>
      <c r="CJ44" s="155">
        <v>7.1439393939393998</v>
      </c>
      <c r="CK44" s="136"/>
      <c r="CL44" s="136"/>
      <c r="CM44" s="136"/>
      <c r="CN44" s="135">
        <v>20.856916737024001</v>
      </c>
      <c r="CO44" s="136">
        <f t="shared" si="34"/>
        <v>4171.3833474048006</v>
      </c>
      <c r="CP44" s="135">
        <f t="shared" si="44"/>
        <v>4.4235242284250234</v>
      </c>
      <c r="CQ44" s="135">
        <f t="shared" si="45"/>
        <v>4.6986810771525027</v>
      </c>
      <c r="CR44" s="135">
        <v>7.0346104012800004E-2</v>
      </c>
      <c r="CS44" s="135">
        <v>6.6844851639264009</v>
      </c>
      <c r="CT44" s="135">
        <v>0</v>
      </c>
      <c r="CU44" s="135">
        <v>13.590244285200001</v>
      </c>
      <c r="CV44" s="135">
        <v>9.9656980684800001E-2</v>
      </c>
      <c r="CW44" s="135">
        <v>0.41218420319999999</v>
      </c>
      <c r="CX44" s="135">
        <v>0</v>
      </c>
      <c r="CY44" s="135">
        <v>0</v>
      </c>
      <c r="CZ44" s="135">
        <v>0</v>
      </c>
      <c r="DA44" s="135">
        <f t="shared" si="35"/>
        <v>0.33727949773096438</v>
      </c>
      <c r="DB44" s="135">
        <f t="shared" si="36"/>
        <v>32.049248928824106</v>
      </c>
      <c r="DC44" s="135">
        <f t="shared" si="37"/>
        <v>0</v>
      </c>
      <c r="DD44" s="135">
        <f t="shared" si="38"/>
        <v>65.159411894642034</v>
      </c>
      <c r="DE44" s="135">
        <f t="shared" si="39"/>
        <v>0.47781262178553291</v>
      </c>
      <c r="DF44" s="135">
        <f t="shared" si="40"/>
        <v>1.9762470570173696</v>
      </c>
      <c r="DG44" s="135">
        <f t="shared" si="41"/>
        <v>0</v>
      </c>
      <c r="DH44" s="135">
        <f t="shared" si="42"/>
        <v>0</v>
      </c>
      <c r="DI44" s="135">
        <f t="shared" si="43"/>
        <v>0</v>
      </c>
      <c r="DJ44" s="135">
        <v>574.88</v>
      </c>
      <c r="DK44" s="135">
        <v>2780.44</v>
      </c>
      <c r="DL44" s="135"/>
      <c r="DM44" s="135"/>
      <c r="DN44" s="135">
        <v>1892</v>
      </c>
      <c r="DO44" s="133"/>
      <c r="DP44" s="135"/>
      <c r="DQ44" s="135">
        <v>191.33</v>
      </c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35"/>
      <c r="EF44" s="135"/>
      <c r="EG44" s="135"/>
      <c r="EH44" s="135"/>
      <c r="EI44" s="135"/>
      <c r="EJ44" s="135"/>
      <c r="EK44" s="135"/>
      <c r="EL44" s="135"/>
      <c r="EM44" s="135"/>
      <c r="EN44" s="135"/>
      <c r="EO44" s="135"/>
      <c r="EP44" s="135"/>
      <c r="EQ44" s="135"/>
      <c r="ER44" s="135"/>
      <c r="ES44" s="135"/>
      <c r="ET44" s="135"/>
      <c r="EU44" s="135"/>
      <c r="EV44" s="135"/>
      <c r="EW44" s="135"/>
      <c r="EX44" s="135"/>
      <c r="EY44" s="135"/>
      <c r="EZ44" s="135"/>
      <c r="FA44" s="135"/>
      <c r="FB44" s="135"/>
      <c r="FC44" s="135"/>
      <c r="FD44" s="135"/>
      <c r="FE44" s="135"/>
      <c r="FF44" s="135"/>
      <c r="FG44" s="135"/>
      <c r="FH44" s="135"/>
      <c r="FI44" s="135"/>
      <c r="FJ44" s="135"/>
      <c r="FK44" s="133">
        <v>73.583437676879569</v>
      </c>
      <c r="FL44" s="133"/>
    </row>
    <row r="45" spans="1:182" s="157" customFormat="1" x14ac:dyDescent="0.3">
      <c r="A45" s="129">
        <v>43697</v>
      </c>
      <c r="B45" s="130">
        <v>8</v>
      </c>
      <c r="C45" s="131" t="s">
        <v>192</v>
      </c>
      <c r="D45" s="132" t="s">
        <v>193</v>
      </c>
      <c r="E45" s="133">
        <v>7.3</v>
      </c>
      <c r="F45" s="128">
        <v>300</v>
      </c>
      <c r="G45" s="128">
        <v>24</v>
      </c>
      <c r="H45" s="134">
        <v>30</v>
      </c>
      <c r="I45" s="135">
        <v>21.2</v>
      </c>
      <c r="J45" s="136">
        <v>96.186873286411128</v>
      </c>
      <c r="K45" s="135">
        <v>8.25</v>
      </c>
      <c r="L45" s="135">
        <v>8.7899999999999991</v>
      </c>
      <c r="M45" s="134"/>
      <c r="N45" s="137"/>
      <c r="O45" s="137"/>
      <c r="P45" s="137"/>
      <c r="Q45" s="138"/>
      <c r="R45" s="138"/>
      <c r="S45" s="137"/>
      <c r="T45" s="138"/>
      <c r="U45" s="139">
        <v>7.8440000000000003</v>
      </c>
      <c r="V45" s="139"/>
      <c r="W45" s="141"/>
      <c r="X45" s="139"/>
      <c r="Y45" s="136"/>
      <c r="Z45" s="142"/>
      <c r="AA45" s="134"/>
      <c r="AB45" s="141">
        <v>6.1929999999999996</v>
      </c>
      <c r="AC45" s="139">
        <v>81.25</v>
      </c>
      <c r="AD45" s="143"/>
      <c r="AE45" s="143"/>
      <c r="AF45" s="141"/>
      <c r="AG45" s="141"/>
      <c r="AH45" s="141"/>
      <c r="AI45" s="144"/>
      <c r="AJ45" s="145"/>
      <c r="AK45" s="145"/>
      <c r="AL45" s="145"/>
      <c r="AM45" s="136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40"/>
      <c r="AZ45" s="140"/>
      <c r="BA45" s="140"/>
      <c r="BB45" s="140"/>
      <c r="BC45" s="139"/>
      <c r="BD45" s="139"/>
      <c r="BE45" s="143"/>
      <c r="BF45" s="136"/>
      <c r="BG45" s="146"/>
      <c r="BH45" s="133"/>
      <c r="BI45" s="147">
        <v>398.3</v>
      </c>
      <c r="BJ45" s="148">
        <v>2.74</v>
      </c>
      <c r="BK45" s="149">
        <v>6.7000000000000004E-2</v>
      </c>
      <c r="BL45" s="149">
        <v>1E-3</v>
      </c>
      <c r="BM45" s="149">
        <v>2.92</v>
      </c>
      <c r="BN45" s="149">
        <v>2.08</v>
      </c>
      <c r="BO45" s="149">
        <v>0.56999999999999995</v>
      </c>
      <c r="BP45" s="149">
        <v>0.35399999999999998</v>
      </c>
      <c r="BQ45" s="150">
        <v>46.99</v>
      </c>
      <c r="BR45" s="150">
        <v>24.89</v>
      </c>
      <c r="BS45" s="150">
        <v>54.15</v>
      </c>
      <c r="BT45" s="150">
        <v>25.1</v>
      </c>
      <c r="BU45" s="150">
        <v>45</v>
      </c>
      <c r="BV45" s="151"/>
      <c r="BW45" s="151">
        <v>94</v>
      </c>
      <c r="BX45" s="152">
        <v>25.1</v>
      </c>
      <c r="BY45" s="152">
        <v>22.1</v>
      </c>
      <c r="BZ45" s="152">
        <v>28.84</v>
      </c>
      <c r="CA45" s="153">
        <v>6.8000000000000005E-2</v>
      </c>
      <c r="CB45" s="153">
        <v>2.012</v>
      </c>
      <c r="CC45" s="149">
        <v>0.27100000000000002</v>
      </c>
      <c r="CD45" s="153">
        <v>8.2999999999999963E-2</v>
      </c>
      <c r="CE45" s="153">
        <v>0.21599999999999997</v>
      </c>
      <c r="CF45" s="154">
        <v>6.9499999999999975</v>
      </c>
      <c r="CG45" s="154">
        <v>0.83999999999999986</v>
      </c>
      <c r="CH45" s="155">
        <v>83.121141975308632</v>
      </c>
      <c r="CI45" s="155">
        <v>8.6111111111111107</v>
      </c>
      <c r="CJ45" s="155">
        <v>9.6527777777777768</v>
      </c>
      <c r="CK45" s="136"/>
      <c r="CL45" s="136"/>
      <c r="CM45" s="136"/>
      <c r="CN45" s="135">
        <v>19.910843823771259</v>
      </c>
      <c r="CO45" s="136">
        <f t="shared" si="34"/>
        <v>3982.1687647542517</v>
      </c>
      <c r="CP45" s="135">
        <f t="shared" si="44"/>
        <v>2.8648696149311172</v>
      </c>
      <c r="CQ45" s="135">
        <f t="shared" si="45"/>
        <v>4.7210455183107207</v>
      </c>
      <c r="CR45" s="135">
        <v>0.78049354965119999</v>
      </c>
      <c r="CS45" s="135">
        <v>15.57633545518406</v>
      </c>
      <c r="CT45" s="135">
        <v>0</v>
      </c>
      <c r="CU45" s="135">
        <v>2.9361978349055997</v>
      </c>
      <c r="CV45" s="135">
        <v>9.4390754303999985E-3</v>
      </c>
      <c r="CW45" s="135">
        <v>0.60837790859999996</v>
      </c>
      <c r="CX45" s="135">
        <v>0</v>
      </c>
      <c r="CY45" s="135">
        <v>0</v>
      </c>
      <c r="CZ45" s="135">
        <v>0</v>
      </c>
      <c r="DA45" s="135">
        <f t="shared" si="35"/>
        <v>3.9199421006927917</v>
      </c>
      <c r="DB45" s="135">
        <f t="shared" si="36"/>
        <v>78.230413502554356</v>
      </c>
      <c r="DC45" s="135">
        <f t="shared" si="37"/>
        <v>0</v>
      </c>
      <c r="DD45" s="135">
        <f t="shared" si="38"/>
        <v>14.746727265270984</v>
      </c>
      <c r="DE45" s="135">
        <f t="shared" si="39"/>
        <v>4.7406707189028466E-2</v>
      </c>
      <c r="DF45" s="135">
        <f t="shared" si="40"/>
        <v>3.0555104242928501</v>
      </c>
      <c r="DG45" s="135">
        <f t="shared" si="41"/>
        <v>0</v>
      </c>
      <c r="DH45" s="135">
        <f t="shared" si="42"/>
        <v>0</v>
      </c>
      <c r="DI45" s="135">
        <f t="shared" si="43"/>
        <v>0</v>
      </c>
      <c r="DJ45" s="135">
        <v>354.63</v>
      </c>
      <c r="DK45" s="135">
        <v>1346.9399999999998</v>
      </c>
      <c r="DL45" s="135"/>
      <c r="DM45" s="135"/>
      <c r="DN45" s="135">
        <v>2224.1999999999998</v>
      </c>
      <c r="DO45" s="133"/>
      <c r="DP45" s="135"/>
      <c r="DQ45" s="135">
        <v>139.5</v>
      </c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35"/>
      <c r="EF45" s="135"/>
      <c r="EG45" s="135"/>
      <c r="EH45" s="135"/>
      <c r="EI45" s="135"/>
      <c r="EJ45" s="135"/>
      <c r="EK45" s="135"/>
      <c r="EL45" s="135"/>
      <c r="EM45" s="135"/>
      <c r="EN45" s="135"/>
      <c r="EO45" s="135"/>
      <c r="EP45" s="135"/>
      <c r="EQ45" s="135"/>
      <c r="ER45" s="135"/>
      <c r="ES45" s="135"/>
      <c r="ET45" s="135"/>
      <c r="EU45" s="135"/>
      <c r="EV45" s="135"/>
      <c r="EW45" s="135"/>
      <c r="EX45" s="135"/>
      <c r="EY45" s="135"/>
      <c r="EZ45" s="135"/>
      <c r="FA45" s="135"/>
      <c r="FB45" s="135"/>
      <c r="FC45" s="135"/>
      <c r="FD45" s="135"/>
      <c r="FE45" s="135"/>
      <c r="FF45" s="135"/>
      <c r="FG45" s="135"/>
      <c r="FH45" s="135"/>
      <c r="FI45" s="135"/>
      <c r="FJ45" s="135"/>
      <c r="FK45" s="133">
        <v>73.583437676879569</v>
      </c>
      <c r="FL45" s="133"/>
    </row>
    <row r="46" spans="1:182" s="298" customFormat="1" x14ac:dyDescent="0.3">
      <c r="A46" s="270">
        <v>43726</v>
      </c>
      <c r="B46" s="271">
        <v>9</v>
      </c>
      <c r="C46" s="272" t="s">
        <v>192</v>
      </c>
      <c r="D46" s="273" t="s">
        <v>193</v>
      </c>
      <c r="E46" s="274">
        <v>7.3</v>
      </c>
      <c r="F46" s="269">
        <v>300</v>
      </c>
      <c r="G46" s="269">
        <v>24</v>
      </c>
      <c r="H46" s="275">
        <v>35</v>
      </c>
      <c r="I46" s="276">
        <v>16.399999999999999</v>
      </c>
      <c r="J46" s="277">
        <v>77.86395833349242</v>
      </c>
      <c r="K46" s="276">
        <v>7.36</v>
      </c>
      <c r="L46" s="276">
        <v>8.44</v>
      </c>
      <c r="M46" s="275"/>
      <c r="N46" s="278"/>
      <c r="O46" s="278"/>
      <c r="P46" s="278"/>
      <c r="Q46" s="279"/>
      <c r="R46" s="279"/>
      <c r="S46" s="278"/>
      <c r="T46" s="279"/>
      <c r="U46" s="280">
        <v>20.721</v>
      </c>
      <c r="V46" s="280"/>
      <c r="W46" s="282"/>
      <c r="X46" s="280"/>
      <c r="Y46" s="277"/>
      <c r="Z46" s="283"/>
      <c r="AA46" s="275"/>
      <c r="AB46" s="282">
        <v>5.1559999999999997</v>
      </c>
      <c r="AC46" s="280">
        <v>150.1</v>
      </c>
      <c r="AD46" s="284"/>
      <c r="AE46" s="284"/>
      <c r="AF46" s="282"/>
      <c r="AG46" s="282"/>
      <c r="AH46" s="282"/>
      <c r="AI46" s="285"/>
      <c r="AJ46" s="286"/>
      <c r="AK46" s="286"/>
      <c r="AL46" s="286"/>
      <c r="AM46" s="277"/>
      <c r="AN46" s="276"/>
      <c r="AO46" s="276"/>
      <c r="AP46" s="276"/>
      <c r="AQ46" s="276"/>
      <c r="AR46" s="276"/>
      <c r="AS46" s="276"/>
      <c r="AT46" s="276"/>
      <c r="AU46" s="276"/>
      <c r="AV46" s="276"/>
      <c r="AW46" s="276"/>
      <c r="AX46" s="276"/>
      <c r="AY46" s="281"/>
      <c r="AZ46" s="281"/>
      <c r="BA46" s="281"/>
      <c r="BB46" s="281"/>
      <c r="BC46" s="280"/>
      <c r="BD46" s="280"/>
      <c r="BE46" s="284"/>
      <c r="BF46" s="277"/>
      <c r="BG46" s="287"/>
      <c r="BH46" s="274"/>
      <c r="BI46" s="288">
        <v>388</v>
      </c>
      <c r="BJ46" s="289">
        <v>2.2999999999999998</v>
      </c>
      <c r="BK46" s="290">
        <v>3.1E-2</v>
      </c>
      <c r="BL46" s="290">
        <v>7.0000000000000007E-2</v>
      </c>
      <c r="BM46" s="290">
        <v>2.93</v>
      </c>
      <c r="BN46" s="290">
        <v>2.0750000000000002</v>
      </c>
      <c r="BO46" s="290">
        <v>0.42299999999999999</v>
      </c>
      <c r="BP46" s="290">
        <v>0.246</v>
      </c>
      <c r="BQ46" s="291">
        <v>46.59</v>
      </c>
      <c r="BR46" s="291">
        <v>25.28</v>
      </c>
      <c r="BS46" s="291">
        <v>54.35</v>
      </c>
      <c r="BT46" s="291">
        <v>25.560000000000002</v>
      </c>
      <c r="BU46" s="291">
        <v>37.4</v>
      </c>
      <c r="BV46" s="292"/>
      <c r="BW46" s="292">
        <v>99</v>
      </c>
      <c r="BX46" s="293">
        <v>25.560000000000002</v>
      </c>
      <c r="BY46" s="293">
        <v>21.310000000000002</v>
      </c>
      <c r="BZ46" s="293">
        <v>28.51</v>
      </c>
      <c r="CA46" s="294">
        <v>0.10100000000000001</v>
      </c>
      <c r="CB46" s="294">
        <v>1.9740000000000002</v>
      </c>
      <c r="CC46" s="290">
        <v>0.14899999999999999</v>
      </c>
      <c r="CD46" s="294">
        <v>9.7000000000000003E-2</v>
      </c>
      <c r="CE46" s="294">
        <v>0.17699999999999999</v>
      </c>
      <c r="CF46" s="295">
        <v>7.4799999999999986</v>
      </c>
      <c r="CG46" s="295">
        <v>0.85499999999999998</v>
      </c>
      <c r="CH46" s="296">
        <v>109.17137476459509</v>
      </c>
      <c r="CI46" s="296">
        <v>10.696125907990316</v>
      </c>
      <c r="CJ46" s="296">
        <v>10.20662768031189</v>
      </c>
      <c r="CK46" s="277"/>
      <c r="CL46" s="277"/>
      <c r="CM46" s="277"/>
      <c r="CN46" s="276">
        <v>24.324350468624388</v>
      </c>
      <c r="CO46" s="277">
        <f t="shared" si="34"/>
        <v>4864.8700937248777</v>
      </c>
      <c r="CP46" s="276">
        <f t="shared" si="44"/>
        <v>3.2519185118481806</v>
      </c>
      <c r="CQ46" s="276">
        <f t="shared" si="45"/>
        <v>4.0699956254823171</v>
      </c>
      <c r="CR46" s="276">
        <v>0.34086891401640002</v>
      </c>
      <c r="CS46" s="276">
        <v>11.226125078266065</v>
      </c>
      <c r="CT46" s="276">
        <v>1.8226870833247999</v>
      </c>
      <c r="CU46" s="276">
        <v>9.8432753277171194</v>
      </c>
      <c r="CV46" s="276">
        <v>0</v>
      </c>
      <c r="CW46" s="276">
        <v>1.0913940652999998</v>
      </c>
      <c r="CX46" s="276">
        <v>0</v>
      </c>
      <c r="CY46" s="276">
        <v>0</v>
      </c>
      <c r="CZ46" s="276">
        <v>0</v>
      </c>
      <c r="DA46" s="276">
        <f t="shared" si="35"/>
        <v>1.4013484736461173</v>
      </c>
      <c r="DB46" s="276">
        <f t="shared" si="36"/>
        <v>46.151797939050724</v>
      </c>
      <c r="DC46" s="276">
        <f t="shared" si="37"/>
        <v>7.4932610664192518</v>
      </c>
      <c r="DD46" s="276">
        <f t="shared" si="38"/>
        <v>40.466755074976462</v>
      </c>
      <c r="DE46" s="276">
        <f t="shared" si="39"/>
        <v>0</v>
      </c>
      <c r="DF46" s="276">
        <f t="shared" si="40"/>
        <v>4.4868374459074358</v>
      </c>
      <c r="DG46" s="276">
        <f t="shared" si="41"/>
        <v>0</v>
      </c>
      <c r="DH46" s="276">
        <f t="shared" si="42"/>
        <v>0</v>
      </c>
      <c r="DI46" s="276">
        <f t="shared" si="43"/>
        <v>0</v>
      </c>
      <c r="DJ46" s="276">
        <v>809.6099999999999</v>
      </c>
      <c r="DK46" s="276">
        <v>1500.22</v>
      </c>
      <c r="DL46" s="276"/>
      <c r="DM46" s="276"/>
      <c r="DN46" s="276">
        <v>6192.1</v>
      </c>
      <c r="DO46" s="274"/>
      <c r="DP46" s="276"/>
      <c r="DQ46" s="276">
        <v>121.25</v>
      </c>
      <c r="DR46" s="297"/>
      <c r="DS46" s="297"/>
      <c r="DT46" s="297"/>
      <c r="DU46" s="297"/>
      <c r="DV46" s="297"/>
      <c r="DW46" s="297"/>
      <c r="DX46" s="297"/>
      <c r="DY46" s="297"/>
      <c r="DZ46" s="297"/>
      <c r="EA46" s="297"/>
      <c r="EB46" s="297"/>
      <c r="EC46" s="297"/>
      <c r="ED46" s="297"/>
      <c r="EE46" s="276"/>
      <c r="EF46" s="276"/>
      <c r="EG46" s="276"/>
      <c r="EH46" s="276"/>
      <c r="EI46" s="276"/>
      <c r="EJ46" s="276"/>
      <c r="EK46" s="276"/>
      <c r="EL46" s="276"/>
      <c r="EM46" s="276"/>
      <c r="EN46" s="276"/>
      <c r="EO46" s="276"/>
      <c r="EP46" s="276"/>
      <c r="EQ46" s="276"/>
      <c r="ER46" s="276"/>
      <c r="ES46" s="276"/>
      <c r="ET46" s="276"/>
      <c r="EU46" s="276"/>
      <c r="EV46" s="276"/>
      <c r="EW46" s="276"/>
      <c r="EX46" s="276"/>
      <c r="EY46" s="276"/>
      <c r="EZ46" s="276"/>
      <c r="FA46" s="276"/>
      <c r="FB46" s="276"/>
      <c r="FC46" s="276"/>
      <c r="FD46" s="276"/>
      <c r="FE46" s="276"/>
      <c r="FF46" s="276"/>
      <c r="FG46" s="276"/>
      <c r="FH46" s="276"/>
      <c r="FI46" s="276"/>
      <c r="FJ46" s="276"/>
      <c r="FK46" s="274">
        <v>56.345328157847888</v>
      </c>
      <c r="FL46" s="274"/>
    </row>
    <row r="47" spans="1:182" x14ac:dyDescent="0.3">
      <c r="A47" s="159">
        <v>42828</v>
      </c>
      <c r="B47" s="160">
        <v>4</v>
      </c>
      <c r="C47" s="161" t="s">
        <v>194</v>
      </c>
      <c r="D47" s="162" t="s">
        <v>195</v>
      </c>
      <c r="E47" s="163">
        <v>9</v>
      </c>
      <c r="F47" s="158">
        <v>210</v>
      </c>
      <c r="G47" s="164">
        <v>6.1</v>
      </c>
      <c r="H47" s="165">
        <v>40</v>
      </c>
      <c r="I47" s="166">
        <v>12.6</v>
      </c>
      <c r="J47" s="165">
        <v>84</v>
      </c>
      <c r="K47" s="166">
        <v>8.9</v>
      </c>
      <c r="L47" s="166">
        <v>8.1999999999999993</v>
      </c>
      <c r="M47" s="168">
        <v>129</v>
      </c>
      <c r="N47" s="169">
        <v>16.224000000000004</v>
      </c>
      <c r="O47" s="169">
        <v>8.0512432432432455</v>
      </c>
      <c r="P47" s="169">
        <v>8.1727567567567565</v>
      </c>
      <c r="Q47" s="170">
        <f t="shared" ref="Q47:Q72" si="46">+N47*X47</f>
        <v>227.27430004605432</v>
      </c>
      <c r="R47" s="170">
        <f t="shared" si="1"/>
        <v>568.18575011513576</v>
      </c>
      <c r="S47" s="169">
        <f t="shared" si="2"/>
        <v>0.90909720018421736</v>
      </c>
      <c r="T47" s="170">
        <f t="shared" ref="T47:T72" si="47">24*U47/N47</f>
        <v>18.765532544378694</v>
      </c>
      <c r="U47" s="171">
        <v>12.685500000000001</v>
      </c>
      <c r="V47" s="173">
        <v>0.68694570135746691</v>
      </c>
      <c r="W47" s="173">
        <v>5.7218960081796666E-2</v>
      </c>
      <c r="X47" s="173">
        <v>14.008524411122675</v>
      </c>
      <c r="Y47" s="168">
        <v>4.2799587311356868</v>
      </c>
      <c r="Z47" s="174">
        <v>0.82910249999999996</v>
      </c>
      <c r="AA47" s="2" t="s">
        <v>189</v>
      </c>
      <c r="AB47" s="171">
        <v>10.644500000000001</v>
      </c>
      <c r="AC47" s="171">
        <v>143.80000000000001</v>
      </c>
      <c r="AD47" s="171">
        <v>11.94</v>
      </c>
      <c r="AE47" s="171">
        <v>103.4</v>
      </c>
      <c r="AF47" s="171">
        <v>3.0502879200000002</v>
      </c>
      <c r="AG47" s="171">
        <v>0.35685408000000007</v>
      </c>
      <c r="AH47" s="171">
        <v>3.4071420000000003</v>
      </c>
      <c r="AI47" s="9">
        <v>89.526292711017035</v>
      </c>
      <c r="AJ47" s="9">
        <v>10.473707288982967</v>
      </c>
      <c r="AK47" s="9">
        <v>21.000628698224848</v>
      </c>
      <c r="AL47" s="9">
        <v>42.318209710771541</v>
      </c>
      <c r="AM47" s="168"/>
      <c r="AN47" s="175" t="e">
        <f>+NA()</f>
        <v>#N/A</v>
      </c>
      <c r="AO47" s="175" t="e">
        <f>+NA()</f>
        <v>#N/A</v>
      </c>
      <c r="AP47" s="175" t="e">
        <f>+NA()</f>
        <v>#N/A</v>
      </c>
      <c r="AQ47" s="175" t="e">
        <f>+NA()</f>
        <v>#N/A</v>
      </c>
      <c r="AR47" s="175" t="e">
        <f>+NA()</f>
        <v>#N/A</v>
      </c>
      <c r="AS47" s="175" t="e">
        <f>+NA()</f>
        <v>#N/A</v>
      </c>
      <c r="AT47" s="175" t="e">
        <f>+NA()</f>
        <v>#N/A</v>
      </c>
      <c r="AU47" s="175" t="e">
        <f>+NA()</f>
        <v>#N/A</v>
      </c>
      <c r="AV47" s="175" t="e">
        <f>+NA()</f>
        <v>#N/A</v>
      </c>
      <c r="AW47" s="175" t="e">
        <f>+NA()</f>
        <v>#N/A</v>
      </c>
      <c r="AX47" s="175" t="e">
        <f>+NA()</f>
        <v>#N/A</v>
      </c>
      <c r="AY47" s="172" t="e">
        <f t="shared" ref="AY47:AZ61" si="48">1.5*$AM47*AP47</f>
        <v>#N/A</v>
      </c>
      <c r="AZ47" s="172" t="e">
        <f t="shared" si="48"/>
        <v>#N/A</v>
      </c>
      <c r="BA47" s="172" t="e">
        <f t="shared" ref="BA47:BA61" si="49">+$AM47*AR47</f>
        <v>#N/A</v>
      </c>
      <c r="BB47" s="172" t="e">
        <f t="shared" ref="BB47:BB72" si="50">100*BA47/R47</f>
        <v>#N/A</v>
      </c>
      <c r="BC47" s="173" t="e">
        <f t="shared" ref="BC47:BC61" si="51">+CO47/AY47</f>
        <v>#N/A</v>
      </c>
      <c r="BD47" s="173" t="e">
        <f t="shared" ref="BD47:BD61" si="52">1000*CF47/AY47</f>
        <v>#N/A</v>
      </c>
      <c r="BE47" s="175" t="e">
        <f t="shared" ref="BE47:BE61" si="53">+LN(2)/BC47</f>
        <v>#N/A</v>
      </c>
      <c r="BF47" s="168">
        <v>490.98317919044337</v>
      </c>
      <c r="BG47" s="176">
        <v>393.50580877422027</v>
      </c>
      <c r="BH47" s="177">
        <v>1.2477152007485413</v>
      </c>
      <c r="BI47" s="9"/>
      <c r="BJ47" s="10">
        <v>1.9059999999999999</v>
      </c>
      <c r="BK47" s="11">
        <v>5.986E-3</v>
      </c>
      <c r="BL47" s="11">
        <v>1E-4</v>
      </c>
      <c r="BM47" s="11">
        <v>2.2999999999999998</v>
      </c>
      <c r="BN47" s="11">
        <v>1.71</v>
      </c>
      <c r="BO47" s="11">
        <v>0.13400000000000001</v>
      </c>
      <c r="BP47" s="11">
        <v>6.7000000000000004E-2</v>
      </c>
      <c r="BQ47" s="10">
        <v>32.65</v>
      </c>
      <c r="BR47" s="10">
        <v>18.79</v>
      </c>
      <c r="BS47" s="10">
        <v>37.53</v>
      </c>
      <c r="BT47" s="10">
        <v>19.350000000000001</v>
      </c>
      <c r="BU47" s="10">
        <v>23.66666666666665</v>
      </c>
      <c r="BV47" s="9">
        <v>61.975200000000015</v>
      </c>
      <c r="BW47" s="9">
        <v>50.632800000000003</v>
      </c>
      <c r="BX47" s="10">
        <v>19.07</v>
      </c>
      <c r="BY47" s="10">
        <v>13.86</v>
      </c>
      <c r="BZ47" s="10">
        <v>18.18</v>
      </c>
      <c r="CA47" s="11">
        <v>6.0860000000000003E-3</v>
      </c>
      <c r="CB47" s="11">
        <v>1.7039139999999999</v>
      </c>
      <c r="CC47" s="11">
        <v>3.643E-3</v>
      </c>
      <c r="CD47" s="11">
        <v>6.3357000000000011E-2</v>
      </c>
      <c r="CE47" s="11">
        <v>6.7000000000000004E-2</v>
      </c>
      <c r="CF47" s="11">
        <v>4.6000000000000014</v>
      </c>
      <c r="CG47" s="11">
        <v>0.58999999999999986</v>
      </c>
      <c r="CH47" s="168">
        <v>177.36318407960206</v>
      </c>
      <c r="CI47" s="168">
        <v>19.498933901918974</v>
      </c>
      <c r="CJ47" s="168">
        <v>9.0960451977401178</v>
      </c>
      <c r="CK47" s="168">
        <f t="shared" ref="CK47:CK72" si="54">IFERROR(10*(6-(2.04-0.68*LN(BW47))/LN(2)),"")</f>
        <v>69.070623631221494</v>
      </c>
      <c r="CL47" s="168">
        <f t="shared" ref="CL47:CL72" si="55">IFERROR(10*(6-(LN(48/(1000*BO47))/LN(2))),"")</f>
        <v>74.811266897366153</v>
      </c>
      <c r="CM47" s="168">
        <f t="shared" si="12"/>
        <v>71.940945264293816</v>
      </c>
      <c r="CN47" s="177">
        <v>10.138902501687133</v>
      </c>
      <c r="CO47" s="168">
        <f t="shared" si="13"/>
        <v>2027.7805003374265</v>
      </c>
      <c r="CP47" s="171">
        <f t="shared" si="44"/>
        <v>2.2041092394972019</v>
      </c>
      <c r="CQ47" s="171">
        <f t="shared" si="45"/>
        <v>4.9939132950114287</v>
      </c>
      <c r="CR47" s="177">
        <v>1.2386315554848</v>
      </c>
      <c r="CS47" s="177">
        <v>5.4803796109842544</v>
      </c>
      <c r="CT47" s="177">
        <v>0</v>
      </c>
      <c r="CU47" s="177">
        <v>1.6019553994451998</v>
      </c>
      <c r="CV47" s="177">
        <v>0.37559157619368</v>
      </c>
      <c r="CW47" s="177">
        <v>0.81021891227199994</v>
      </c>
      <c r="CX47" s="177">
        <v>0</v>
      </c>
      <c r="CY47" s="177">
        <v>0.27941917141599998</v>
      </c>
      <c r="CZ47" s="177">
        <v>0.35270627589119985</v>
      </c>
      <c r="DA47" s="171">
        <f t="shared" si="16"/>
        <v>12.216623596870463</v>
      </c>
      <c r="DB47" s="171">
        <f t="shared" si="17"/>
        <v>54.05298660355308</v>
      </c>
      <c r="DC47" s="171">
        <f t="shared" si="18"/>
        <v>0</v>
      </c>
      <c r="DD47" s="171">
        <f t="shared" si="18"/>
        <v>15.800086835617874</v>
      </c>
      <c r="DE47" s="171">
        <f t="shared" si="18"/>
        <v>3.704459887361387</v>
      </c>
      <c r="DF47" s="171">
        <f t="shared" si="18"/>
        <v>7.9911895013999583</v>
      </c>
      <c r="DG47" s="171">
        <f t="shared" si="18"/>
        <v>0</v>
      </c>
      <c r="DH47" s="171">
        <f t="shared" si="18"/>
        <v>2.7559114151606066</v>
      </c>
      <c r="DI47" s="171">
        <f t="shared" si="18"/>
        <v>3.4787421600366395</v>
      </c>
      <c r="DJ47" s="171">
        <v>52.755555555555603</v>
      </c>
      <c r="DK47" s="171">
        <v>243.388888888889</v>
      </c>
      <c r="DL47" s="171">
        <v>239.74444444444401</v>
      </c>
      <c r="DM47" s="171">
        <v>3.6444444444444399</v>
      </c>
      <c r="DN47" s="171">
        <v>1101</v>
      </c>
      <c r="DO47" s="177">
        <v>3.1555555555555599</v>
      </c>
      <c r="DP47" s="171">
        <v>8.2666666666666693</v>
      </c>
      <c r="DQ47" s="171">
        <v>11.422222222222199</v>
      </c>
      <c r="DR47" s="167">
        <v>0.21651221566975601</v>
      </c>
      <c r="DS47" s="167">
        <v>2.7878875750209402</v>
      </c>
      <c r="DT47" s="167">
        <v>0.48359292969692602</v>
      </c>
      <c r="DU47" s="167">
        <v>0.83607983286713405</v>
      </c>
      <c r="DV47" s="167">
        <v>1.4682148124568799</v>
      </c>
      <c r="DW47" s="167">
        <v>0.73351195687662696</v>
      </c>
      <c r="DX47" s="167">
        <v>0.23921333411842899</v>
      </c>
      <c r="DY47" s="167">
        <v>0.50358210167483297</v>
      </c>
      <c r="DZ47" s="167">
        <v>0.70200899025821595</v>
      </c>
      <c r="EA47" s="167">
        <v>0.28865489055906601</v>
      </c>
      <c r="EB47" s="167">
        <v>0.43814297526768498</v>
      </c>
      <c r="EC47" s="167">
        <v>1.00721589952119</v>
      </c>
      <c r="ED47" s="167">
        <v>0.41947574226590101</v>
      </c>
      <c r="EE47" s="171">
        <v>18</v>
      </c>
      <c r="EF47" s="171">
        <v>38</v>
      </c>
      <c r="EG47" s="171">
        <v>9.8000000000000007</v>
      </c>
      <c r="EH47" s="171">
        <v>10.4</v>
      </c>
      <c r="EI47" s="171">
        <v>2.1</v>
      </c>
      <c r="EJ47" s="171">
        <v>0.5</v>
      </c>
      <c r="EK47" s="171">
        <v>13.6</v>
      </c>
      <c r="EL47" s="171">
        <v>0.5</v>
      </c>
      <c r="EM47" s="171">
        <v>0</v>
      </c>
      <c r="EN47" s="171">
        <v>0.4</v>
      </c>
      <c r="EO47" s="171">
        <v>0.5</v>
      </c>
      <c r="EP47" s="171">
        <v>0</v>
      </c>
      <c r="EQ47" s="171">
        <v>1</v>
      </c>
      <c r="ER47" s="171">
        <v>0</v>
      </c>
      <c r="ES47" s="171">
        <v>0.2</v>
      </c>
      <c r="ET47" s="171">
        <v>0.2</v>
      </c>
      <c r="EU47" s="171">
        <v>2.2833900000000003</v>
      </c>
      <c r="EV47" s="171">
        <v>4.8204900000000004</v>
      </c>
      <c r="EW47" s="171">
        <v>1.2431790000000003</v>
      </c>
      <c r="EX47" s="171">
        <v>1.3192920000000001</v>
      </c>
      <c r="EY47" s="171">
        <v>0.26639550000000001</v>
      </c>
      <c r="EZ47" s="171">
        <v>6.3427500000000012E-2</v>
      </c>
      <c r="FA47" s="171">
        <v>1.7252280000000002</v>
      </c>
      <c r="FB47" s="171">
        <v>6.3427500000000012E-2</v>
      </c>
      <c r="FC47" s="171">
        <v>0</v>
      </c>
      <c r="FD47" s="171">
        <v>5.0742000000000009E-2</v>
      </c>
      <c r="FE47" s="171">
        <v>6.3427500000000012E-2</v>
      </c>
      <c r="FF47" s="171">
        <v>0</v>
      </c>
      <c r="FG47" s="171">
        <v>0.12685500000000002</v>
      </c>
      <c r="FH47" s="171">
        <v>0</v>
      </c>
      <c r="FI47" s="171">
        <v>2.5371000000000005E-2</v>
      </c>
      <c r="FJ47" s="171">
        <v>2.5371000000000005E-2</v>
      </c>
      <c r="FK47" s="177"/>
      <c r="FL47" s="177">
        <v>0.20113646055437101</v>
      </c>
      <c r="FN47">
        <v>1.84</v>
      </c>
      <c r="FO47">
        <v>0.34</v>
      </c>
      <c r="FP47">
        <v>1.9E-2</v>
      </c>
      <c r="FQ47">
        <v>1.7999999999999999E-2</v>
      </c>
      <c r="FR47">
        <v>1.1100000000000001</v>
      </c>
      <c r="FS47">
        <v>68</v>
      </c>
      <c r="FT47">
        <v>0.73</v>
      </c>
      <c r="FU47">
        <v>1.65</v>
      </c>
      <c r="FV47">
        <v>0.91</v>
      </c>
      <c r="FW47">
        <v>9.7899999999999991</v>
      </c>
      <c r="FX47">
        <v>3.06</v>
      </c>
      <c r="FY47">
        <v>3.19</v>
      </c>
      <c r="FZ47">
        <v>1.23</v>
      </c>
    </row>
    <row r="48" spans="1:182" x14ac:dyDescent="0.3">
      <c r="A48" s="159">
        <v>42908</v>
      </c>
      <c r="B48" s="160">
        <v>6</v>
      </c>
      <c r="C48" s="161" t="s">
        <v>194</v>
      </c>
      <c r="D48" s="162" t="s">
        <v>195</v>
      </c>
      <c r="E48" s="163">
        <v>9</v>
      </c>
      <c r="F48" s="158">
        <v>210</v>
      </c>
      <c r="G48" s="164">
        <v>6.1</v>
      </c>
      <c r="H48" s="165">
        <v>30</v>
      </c>
      <c r="I48" s="166">
        <v>22.6</v>
      </c>
      <c r="J48" s="165">
        <v>122</v>
      </c>
      <c r="K48" s="166">
        <v>10.6</v>
      </c>
      <c r="L48" s="166">
        <v>7.8</v>
      </c>
      <c r="M48" s="168">
        <v>98</v>
      </c>
      <c r="N48" s="169">
        <v>17.96460881934566</v>
      </c>
      <c r="O48" s="169">
        <v>13.137240398293029</v>
      </c>
      <c r="P48" s="169">
        <v>4.8273684210526309</v>
      </c>
      <c r="Q48" s="170">
        <f t="shared" si="46"/>
        <v>228.0721741199379</v>
      </c>
      <c r="R48" s="170">
        <f t="shared" si="1"/>
        <v>570.1804352998447</v>
      </c>
      <c r="S48" s="169">
        <f t="shared" si="2"/>
        <v>0.91228869647975175</v>
      </c>
      <c r="T48" s="170">
        <f t="shared" si="47"/>
        <v>27.716495527796077</v>
      </c>
      <c r="U48" s="171">
        <v>20.746499999999997</v>
      </c>
      <c r="V48" s="173">
        <v>0.62290476190476096</v>
      </c>
      <c r="W48" s="173">
        <v>4.7769584333932226E-2</v>
      </c>
      <c r="X48" s="173">
        <v>12.695638208071216</v>
      </c>
      <c r="Y48" s="168">
        <v>13.264399003723739</v>
      </c>
      <c r="Z48" s="174">
        <v>0.5263844827586206</v>
      </c>
      <c r="AA48" s="2" t="s">
        <v>186</v>
      </c>
      <c r="AB48" s="171">
        <v>3.5415000000000001</v>
      </c>
      <c r="AC48" s="171">
        <v>406</v>
      </c>
      <c r="AD48" s="171">
        <v>42.68</v>
      </c>
      <c r="AE48" s="171">
        <v>813.8</v>
      </c>
      <c r="AF48" s="171">
        <v>3.6276292800000003</v>
      </c>
      <c r="AG48" s="171">
        <v>7.929667199999999</v>
      </c>
      <c r="AH48" s="171">
        <v>11.55729648</v>
      </c>
      <c r="AI48" s="9">
        <v>31.388216840137691</v>
      </c>
      <c r="AJ48" s="9">
        <v>68.611783159862298</v>
      </c>
      <c r="AK48" s="9">
        <v>64.333694077180354</v>
      </c>
      <c r="AL48" s="9">
        <v>87.973547941633797</v>
      </c>
      <c r="AM48" s="168"/>
      <c r="AN48" s="175" t="e">
        <f>+NA()</f>
        <v>#N/A</v>
      </c>
      <c r="AO48" s="175" t="e">
        <f>+NA()</f>
        <v>#N/A</v>
      </c>
      <c r="AP48" s="175" t="e">
        <f>+NA()</f>
        <v>#N/A</v>
      </c>
      <c r="AQ48" s="175" t="e">
        <f>+NA()</f>
        <v>#N/A</v>
      </c>
      <c r="AR48" s="175" t="e">
        <f>+NA()</f>
        <v>#N/A</v>
      </c>
      <c r="AS48" s="175" t="e">
        <f>+NA()</f>
        <v>#N/A</v>
      </c>
      <c r="AT48" s="175" t="e">
        <f>+NA()</f>
        <v>#N/A</v>
      </c>
      <c r="AU48" s="175" t="e">
        <f>+NA()</f>
        <v>#N/A</v>
      </c>
      <c r="AV48" s="175" t="e">
        <f>+NA()</f>
        <v>#N/A</v>
      </c>
      <c r="AW48" s="175" t="e">
        <f>+NA()</f>
        <v>#N/A</v>
      </c>
      <c r="AX48" s="175" t="e">
        <f>+NA()</f>
        <v>#N/A</v>
      </c>
      <c r="AY48" s="172" t="e">
        <f t="shared" si="48"/>
        <v>#N/A</v>
      </c>
      <c r="AZ48" s="172" t="e">
        <f t="shared" si="48"/>
        <v>#N/A</v>
      </c>
      <c r="BA48" s="172" t="e">
        <f t="shared" si="49"/>
        <v>#N/A</v>
      </c>
      <c r="BB48" s="172" t="e">
        <f t="shared" si="50"/>
        <v>#N/A</v>
      </c>
      <c r="BC48" s="173" t="e">
        <f t="shared" si="51"/>
        <v>#N/A</v>
      </c>
      <c r="BD48" s="173" t="e">
        <f t="shared" si="52"/>
        <v>#N/A</v>
      </c>
      <c r="BE48" s="175" t="e">
        <f t="shared" si="53"/>
        <v>#N/A</v>
      </c>
      <c r="BF48" s="168">
        <v>479.15373904465332</v>
      </c>
      <c r="BG48" s="176">
        <v>829.0741157333191</v>
      </c>
      <c r="BH48" s="177">
        <v>0.5779383651615273</v>
      </c>
      <c r="BI48" s="9">
        <v>310</v>
      </c>
      <c r="BJ48" s="10">
        <v>2.234</v>
      </c>
      <c r="BK48" s="11">
        <v>1.9E-2</v>
      </c>
      <c r="BL48" s="11">
        <v>1E-4</v>
      </c>
      <c r="BM48" s="11">
        <v>2.2011000000000003</v>
      </c>
      <c r="BN48" s="11">
        <v>1.3860000000000001</v>
      </c>
      <c r="BO48" s="11">
        <v>0.4385172</v>
      </c>
      <c r="BP48" s="11">
        <v>0.20702880000000001</v>
      </c>
      <c r="BQ48" s="10">
        <v>38.67</v>
      </c>
      <c r="BR48" s="10">
        <v>21.69</v>
      </c>
      <c r="BS48" s="10">
        <v>47.14</v>
      </c>
      <c r="BT48" s="10">
        <v>21.78</v>
      </c>
      <c r="BU48" s="10">
        <v>37.000000000000085</v>
      </c>
      <c r="BV48" s="9">
        <v>163.863</v>
      </c>
      <c r="BW48" s="9">
        <v>149.81759999999997</v>
      </c>
      <c r="BX48" s="10">
        <v>21.734999999999999</v>
      </c>
      <c r="BY48" s="10">
        <v>16.98</v>
      </c>
      <c r="BZ48" s="10">
        <v>25.36</v>
      </c>
      <c r="CA48" s="11">
        <v>1.9099999999999999E-2</v>
      </c>
      <c r="CB48" s="11">
        <v>1.3669000000000002</v>
      </c>
      <c r="CC48" s="11">
        <v>8.5000000000000006E-2</v>
      </c>
      <c r="CD48" s="11">
        <v>0.12202880000000001</v>
      </c>
      <c r="CE48" s="11">
        <v>0.23148839999999998</v>
      </c>
      <c r="CF48" s="11">
        <v>8.4249999999999989</v>
      </c>
      <c r="CG48" s="11">
        <v>0.81510000000000016</v>
      </c>
      <c r="CH48" s="168">
        <v>94.020189924563539</v>
      </c>
      <c r="CI48" s="168">
        <v>7.7967806841046299</v>
      </c>
      <c r="CJ48" s="168">
        <v>12.058847585163372</v>
      </c>
      <c r="CK48" s="168">
        <f t="shared" si="54"/>
        <v>79.713051645548958</v>
      </c>
      <c r="CL48" s="168">
        <f t="shared" si="55"/>
        <v>91.915271197921044</v>
      </c>
      <c r="CM48" s="168">
        <f t="shared" si="12"/>
        <v>85.814161421735008</v>
      </c>
      <c r="CN48" s="177">
        <v>31.583690738000577</v>
      </c>
      <c r="CO48" s="168">
        <f t="shared" si="13"/>
        <v>6316.7381476001156</v>
      </c>
      <c r="CP48" s="171">
        <f t="shared" si="44"/>
        <v>3.7488060223146089</v>
      </c>
      <c r="CQ48" s="171">
        <f t="shared" si="45"/>
        <v>4.7435114927763591</v>
      </c>
      <c r="CR48" s="177">
        <v>10.830345013252801</v>
      </c>
      <c r="CS48" s="177">
        <v>6.5843669442043788</v>
      </c>
      <c r="CT48" s="177">
        <v>0</v>
      </c>
      <c r="CU48" s="177">
        <v>0.36474531627599999</v>
      </c>
      <c r="CV48" s="177">
        <v>2.8052534930111999</v>
      </c>
      <c r="CW48" s="177">
        <v>2.6509710265499997</v>
      </c>
      <c r="CX48" s="177">
        <v>0</v>
      </c>
      <c r="CY48" s="177">
        <v>6.8852395578119996</v>
      </c>
      <c r="CZ48" s="177">
        <v>1.4627693868942</v>
      </c>
      <c r="DA48" s="171">
        <f t="shared" si="16"/>
        <v>34.290941812642707</v>
      </c>
      <c r="DB48" s="171">
        <f t="shared" si="17"/>
        <v>20.84736390950745</v>
      </c>
      <c r="DC48" s="171">
        <f t="shared" ref="DC48:DI72" si="56">100*CT48/SUM($CR48:$CZ48)</f>
        <v>0</v>
      </c>
      <c r="DD48" s="171">
        <f t="shared" si="56"/>
        <v>1.1548533681567148</v>
      </c>
      <c r="DE48" s="171">
        <f t="shared" si="56"/>
        <v>8.881968596646626</v>
      </c>
      <c r="DF48" s="171">
        <f t="shared" si="56"/>
        <v>8.3934808269903307</v>
      </c>
      <c r="DG48" s="171">
        <f t="shared" si="56"/>
        <v>0</v>
      </c>
      <c r="DH48" s="171">
        <f t="shared" si="56"/>
        <v>21.799984095993821</v>
      </c>
      <c r="DI48" s="171">
        <f t="shared" si="56"/>
        <v>4.6314073900623605</v>
      </c>
      <c r="DJ48" s="171">
        <v>0.35523809523809502</v>
      </c>
      <c r="DK48" s="171">
        <v>1.94857142857143</v>
      </c>
      <c r="DL48" s="171">
        <v>1.94857142857143</v>
      </c>
      <c r="DM48" s="171">
        <v>0</v>
      </c>
      <c r="DN48" s="171">
        <v>63054</v>
      </c>
      <c r="DO48" s="177">
        <v>0.06</v>
      </c>
      <c r="DP48" s="171">
        <v>0.17714285714285699</v>
      </c>
      <c r="DQ48" s="171">
        <v>0.23714285714285699</v>
      </c>
      <c r="DR48" s="167">
        <v>0.66756032171581803</v>
      </c>
      <c r="DS48" s="167">
        <v>2.25257774000697</v>
      </c>
      <c r="DT48" s="167">
        <v>0.63895673504875194</v>
      </c>
      <c r="DU48" s="167">
        <v>0.636514168294813</v>
      </c>
      <c r="DV48" s="167">
        <v>0.97710683666340503</v>
      </c>
      <c r="DW48" s="167">
        <v>0.52678338935353097</v>
      </c>
      <c r="DX48" s="167">
        <v>0.44679573336383699</v>
      </c>
      <c r="DY48" s="167">
        <v>0.44444444444444398</v>
      </c>
      <c r="DZ48" s="167">
        <v>0.52677539836544696</v>
      </c>
      <c r="EA48" s="167">
        <v>0.19210883317239999</v>
      </c>
      <c r="EB48" s="167">
        <v>0.903825277849574</v>
      </c>
      <c r="EC48" s="167">
        <v>1.8</v>
      </c>
      <c r="ED48" s="167">
        <v>0.264145185115568</v>
      </c>
      <c r="EE48" s="171">
        <v>13.5</v>
      </c>
      <c r="EF48" s="171">
        <v>29.6</v>
      </c>
      <c r="EG48" s="171">
        <v>17</v>
      </c>
      <c r="EH48" s="171">
        <v>0.9</v>
      </c>
      <c r="EI48" s="171">
        <v>3.4</v>
      </c>
      <c r="EJ48" s="171">
        <v>1.1000000000000001</v>
      </c>
      <c r="EK48" s="171">
        <v>8.1</v>
      </c>
      <c r="EL48" s="171">
        <v>0</v>
      </c>
      <c r="EM48" s="171">
        <v>1.3</v>
      </c>
      <c r="EN48" s="171">
        <v>2.7</v>
      </c>
      <c r="EO48" s="171">
        <v>0.6</v>
      </c>
      <c r="EP48" s="171">
        <v>0</v>
      </c>
      <c r="EQ48" s="171">
        <v>0</v>
      </c>
      <c r="ER48" s="171">
        <v>0</v>
      </c>
      <c r="ES48" s="171">
        <v>0.2</v>
      </c>
      <c r="ET48" s="171">
        <v>0</v>
      </c>
      <c r="EU48" s="171">
        <v>2.8007774999999997</v>
      </c>
      <c r="EV48" s="171">
        <v>6.1409639999999994</v>
      </c>
      <c r="EW48" s="171">
        <v>3.5269049999999993</v>
      </c>
      <c r="EX48" s="171">
        <v>0.18671849999999998</v>
      </c>
      <c r="EY48" s="171">
        <v>0.70538099999999981</v>
      </c>
      <c r="EZ48" s="171">
        <v>0.22821149999999998</v>
      </c>
      <c r="FA48" s="171">
        <v>1.6804664999999996</v>
      </c>
      <c r="FB48" s="171">
        <v>0</v>
      </c>
      <c r="FC48" s="171">
        <v>0.26970449999999996</v>
      </c>
      <c r="FD48" s="171">
        <v>0.56015550000000003</v>
      </c>
      <c r="FE48" s="171">
        <v>0.12447899999999999</v>
      </c>
      <c r="FF48" s="171">
        <v>0</v>
      </c>
      <c r="FG48" s="171">
        <v>0</v>
      </c>
      <c r="FH48" s="171">
        <v>0</v>
      </c>
      <c r="FI48" s="171">
        <v>4.1492999999999995E-2</v>
      </c>
      <c r="FJ48" s="171">
        <v>0</v>
      </c>
      <c r="FK48" s="177"/>
      <c r="FL48" s="177">
        <v>0.20428489728413218</v>
      </c>
      <c r="FN48">
        <v>2.08</v>
      </c>
      <c r="FO48">
        <v>0.41</v>
      </c>
      <c r="FP48">
        <v>1.9E-2</v>
      </c>
      <c r="FQ48">
        <v>1.6E-2</v>
      </c>
      <c r="FR48">
        <v>1.1599999999999999</v>
      </c>
      <c r="FS48">
        <v>84</v>
      </c>
      <c r="FT48">
        <v>0.69</v>
      </c>
      <c r="FU48">
        <v>1.6</v>
      </c>
      <c r="FV48">
        <v>0.89</v>
      </c>
      <c r="FW48">
        <v>8.19</v>
      </c>
      <c r="FX48">
        <v>2.64</v>
      </c>
      <c r="FY48">
        <v>3.11</v>
      </c>
      <c r="FZ48">
        <v>1.21</v>
      </c>
    </row>
    <row r="49" spans="1:182" s="209" customFormat="1" x14ac:dyDescent="0.3">
      <c r="A49" s="185">
        <v>42971</v>
      </c>
      <c r="B49" s="186">
        <v>8</v>
      </c>
      <c r="C49" s="187" t="s">
        <v>194</v>
      </c>
      <c r="D49" s="188" t="s">
        <v>195</v>
      </c>
      <c r="E49" s="189">
        <v>9</v>
      </c>
      <c r="F49" s="184">
        <v>210</v>
      </c>
      <c r="G49" s="190">
        <v>6.1</v>
      </c>
      <c r="H49" s="191">
        <v>30</v>
      </c>
      <c r="I49" s="192">
        <v>17</v>
      </c>
      <c r="J49" s="191">
        <v>68</v>
      </c>
      <c r="K49" s="192">
        <v>6.5</v>
      </c>
      <c r="L49" s="192">
        <v>7.58</v>
      </c>
      <c r="M49" s="194">
        <v>103</v>
      </c>
      <c r="N49" s="195">
        <v>65.835047951177003</v>
      </c>
      <c r="O49" s="195">
        <v>45.607114210985195</v>
      </c>
      <c r="P49" s="195">
        <v>20.227933740191805</v>
      </c>
      <c r="Q49" s="196">
        <f t="shared" si="46"/>
        <v>968.31802846210348</v>
      </c>
      <c r="R49" s="196">
        <f t="shared" si="1"/>
        <v>2420.7950711552585</v>
      </c>
      <c r="S49" s="195">
        <f t="shared" si="2"/>
        <v>3.8732721138484139</v>
      </c>
      <c r="T49" s="196">
        <f t="shared" si="47"/>
        <v>5.9568878918540937</v>
      </c>
      <c r="U49" s="197">
        <v>16.340499999999999</v>
      </c>
      <c r="V49" s="199">
        <v>0.7377023498694526</v>
      </c>
      <c r="W49" s="199">
        <v>6.1049757297074445E-2</v>
      </c>
      <c r="X49" s="199">
        <v>14.708245206720349</v>
      </c>
      <c r="Y49" s="194">
        <v>0</v>
      </c>
      <c r="Z49" s="201">
        <v>0.2143493548387097</v>
      </c>
      <c r="AA49" s="202" t="s">
        <v>186</v>
      </c>
      <c r="AB49" s="197">
        <v>4.9495000000000005</v>
      </c>
      <c r="AC49" s="197">
        <v>379</v>
      </c>
      <c r="AD49" s="197">
        <v>16.91</v>
      </c>
      <c r="AE49" s="197">
        <v>1696</v>
      </c>
      <c r="AF49" s="197">
        <v>2.0087050800000004</v>
      </c>
      <c r="AG49" s="197">
        <v>15.426816000000001</v>
      </c>
      <c r="AH49" s="197">
        <v>17.435521080000001</v>
      </c>
      <c r="AI49" s="203">
        <v>11.520763106438803</v>
      </c>
      <c r="AJ49" s="203">
        <v>88.479236893561193</v>
      </c>
      <c r="AK49" s="203">
        <v>26.483646055715049</v>
      </c>
      <c r="AL49" s="203">
        <v>38.229827476785147</v>
      </c>
      <c r="AM49" s="194"/>
      <c r="AN49" s="204" t="e">
        <f>+NA()</f>
        <v>#N/A</v>
      </c>
      <c r="AO49" s="204" t="e">
        <f>+NA()</f>
        <v>#N/A</v>
      </c>
      <c r="AP49" s="204" t="e">
        <f>+NA()</f>
        <v>#N/A</v>
      </c>
      <c r="AQ49" s="204" t="e">
        <f>+NA()</f>
        <v>#N/A</v>
      </c>
      <c r="AR49" s="204" t="e">
        <f>+NA()</f>
        <v>#N/A</v>
      </c>
      <c r="AS49" s="204" t="e">
        <f>+NA()</f>
        <v>#N/A</v>
      </c>
      <c r="AT49" s="204" t="e">
        <f>+NA()</f>
        <v>#N/A</v>
      </c>
      <c r="AU49" s="204" t="e">
        <f>+NA()</f>
        <v>#N/A</v>
      </c>
      <c r="AV49" s="204" t="e">
        <f>+NA()</f>
        <v>#N/A</v>
      </c>
      <c r="AW49" s="204" t="e">
        <f>+NA()</f>
        <v>#N/A</v>
      </c>
      <c r="AX49" s="204" t="e">
        <f>+NA()</f>
        <v>#N/A</v>
      </c>
      <c r="AY49" s="198" t="e">
        <f t="shared" si="48"/>
        <v>#N/A</v>
      </c>
      <c r="AZ49" s="198" t="e">
        <f t="shared" si="48"/>
        <v>#N/A</v>
      </c>
      <c r="BA49" s="198" t="e">
        <f t="shared" si="49"/>
        <v>#N/A</v>
      </c>
      <c r="BB49" s="198" t="e">
        <f t="shared" si="50"/>
        <v>#N/A</v>
      </c>
      <c r="BC49" s="199" t="e">
        <f t="shared" si="51"/>
        <v>#N/A</v>
      </c>
      <c r="BD49" s="199" t="e">
        <f t="shared" si="52"/>
        <v>#N/A</v>
      </c>
      <c r="BE49" s="204" t="e">
        <f t="shared" si="53"/>
        <v>#N/A</v>
      </c>
      <c r="BF49" s="194">
        <v>1321.2153552162999</v>
      </c>
      <c r="BG49" s="205">
        <v>938.74589656210082</v>
      </c>
      <c r="BH49" s="206">
        <v>1.4074259712398089</v>
      </c>
      <c r="BI49" s="203">
        <v>300</v>
      </c>
      <c r="BJ49" s="207">
        <v>2.2730000000000001</v>
      </c>
      <c r="BK49" s="208">
        <v>0.39900000000000002</v>
      </c>
      <c r="BL49" s="208">
        <v>8.1000000000000003E-2</v>
      </c>
      <c r="BM49" s="208">
        <v>4.4329999999999998</v>
      </c>
      <c r="BN49" s="208">
        <v>2.4430000000000001</v>
      </c>
      <c r="BO49" s="208">
        <v>0.30099999999999999</v>
      </c>
      <c r="BP49" s="208">
        <v>0.224</v>
      </c>
      <c r="BQ49" s="207">
        <v>43.06</v>
      </c>
      <c r="BR49" s="207">
        <v>21.64</v>
      </c>
      <c r="BS49" s="207">
        <v>53.87</v>
      </c>
      <c r="BT49" s="207">
        <v>22.46</v>
      </c>
      <c r="BU49" s="207">
        <v>42.000000000000021</v>
      </c>
      <c r="BV49" s="203">
        <v>212.4864</v>
      </c>
      <c r="BW49" s="203">
        <v>202.3578</v>
      </c>
      <c r="BX49" s="207">
        <v>22.05</v>
      </c>
      <c r="BY49" s="207">
        <v>21.42</v>
      </c>
      <c r="BZ49" s="207">
        <v>31.409999999999997</v>
      </c>
      <c r="CA49" s="208">
        <v>0.48000000000000004</v>
      </c>
      <c r="CB49" s="208">
        <v>1.9630000000000001</v>
      </c>
      <c r="CC49" s="208">
        <v>2E-3</v>
      </c>
      <c r="CD49" s="208">
        <v>0.14500000000000002</v>
      </c>
      <c r="CE49" s="208">
        <v>7.6999999999999985E-2</v>
      </c>
      <c r="CF49" s="208">
        <v>10.399999999999995</v>
      </c>
      <c r="CG49" s="208">
        <v>1.9899999999999998</v>
      </c>
      <c r="CH49" s="194">
        <v>348.91774891774878</v>
      </c>
      <c r="CI49" s="194">
        <v>57.226345083487942</v>
      </c>
      <c r="CJ49" s="194">
        <v>6.097152428810718</v>
      </c>
      <c r="CK49" s="194">
        <f t="shared" si="54"/>
        <v>82.662220781647335</v>
      </c>
      <c r="CL49" s="194">
        <f t="shared" si="55"/>
        <v>86.486571760385459</v>
      </c>
      <c r="CM49" s="194">
        <f t="shared" si="12"/>
        <v>84.574396271016397</v>
      </c>
      <c r="CN49" s="206">
        <v>38.417392300534758</v>
      </c>
      <c r="CO49" s="194">
        <f t="shared" si="13"/>
        <v>7683.4784601069514</v>
      </c>
      <c r="CP49" s="197">
        <f t="shared" si="44"/>
        <v>3.6939800288975748</v>
      </c>
      <c r="CQ49" s="197">
        <f t="shared" si="45"/>
        <v>5.2673486637765166</v>
      </c>
      <c r="CR49" s="206">
        <v>0.43748286397200009</v>
      </c>
      <c r="CS49" s="206">
        <v>2.864942651032</v>
      </c>
      <c r="CT49" s="206">
        <v>0</v>
      </c>
      <c r="CU49" s="206">
        <v>2.3927563460160002</v>
      </c>
      <c r="CV49" s="206">
        <v>30.787443973882755</v>
      </c>
      <c r="CW49" s="206">
        <v>0</v>
      </c>
      <c r="CX49" s="206">
        <v>0</v>
      </c>
      <c r="CY49" s="206">
        <v>0</v>
      </c>
      <c r="CZ49" s="206">
        <v>1.9347664656319998</v>
      </c>
      <c r="DA49" s="197">
        <f t="shared" si="16"/>
        <v>1.138762518157461</v>
      </c>
      <c r="DB49" s="197">
        <f t="shared" si="17"/>
        <v>7.4574105098542072</v>
      </c>
      <c r="DC49" s="197">
        <f t="shared" si="56"/>
        <v>0</v>
      </c>
      <c r="DD49" s="197">
        <f t="shared" si="56"/>
        <v>6.2283153611722204</v>
      </c>
      <c r="DE49" s="197">
        <f t="shared" si="56"/>
        <v>80.139338279485997</v>
      </c>
      <c r="DF49" s="197">
        <f t="shared" si="56"/>
        <v>0</v>
      </c>
      <c r="DG49" s="197">
        <f t="shared" si="56"/>
        <v>0</v>
      </c>
      <c r="DH49" s="197">
        <f t="shared" si="56"/>
        <v>0</v>
      </c>
      <c r="DI49" s="197">
        <f t="shared" si="56"/>
        <v>5.0361733313301134</v>
      </c>
      <c r="DJ49" s="197">
        <v>42.692222222222199</v>
      </c>
      <c r="DK49" s="197">
        <v>26.65</v>
      </c>
      <c r="DL49" s="197">
        <v>11.092222222222199</v>
      </c>
      <c r="DM49" s="197">
        <v>15.557777777777799</v>
      </c>
      <c r="DN49" s="197">
        <v>29264</v>
      </c>
      <c r="DO49" s="206">
        <v>0</v>
      </c>
      <c r="DP49" s="197">
        <v>0</v>
      </c>
      <c r="DQ49" s="197">
        <v>0</v>
      </c>
      <c r="DR49" s="193">
        <v>0</v>
      </c>
      <c r="DS49" s="193">
        <v>2.9976059602720402</v>
      </c>
      <c r="DT49" s="193">
        <v>8.2594272378545996E-2</v>
      </c>
      <c r="DU49" s="193">
        <v>0.879501263804227</v>
      </c>
      <c r="DV49" s="193">
        <v>2.0355104240892601</v>
      </c>
      <c r="DW49" s="193">
        <v>0.80372671281321495</v>
      </c>
      <c r="DX49" s="193">
        <v>3.1751585017657097E-2</v>
      </c>
      <c r="DY49" s="193">
        <v>0.48794910798676699</v>
      </c>
      <c r="DZ49" s="193">
        <v>0.80310076127549501</v>
      </c>
      <c r="EA49" s="193">
        <v>0.21228903466121801</v>
      </c>
      <c r="EB49" s="193">
        <v>0.51639640433505696</v>
      </c>
      <c r="EC49" s="193">
        <v>0.65097696055711396</v>
      </c>
      <c r="ED49" s="193">
        <v>0.26730209465669402</v>
      </c>
      <c r="EE49" s="197">
        <v>11.8</v>
      </c>
      <c r="EF49" s="197">
        <v>45.1</v>
      </c>
      <c r="EG49" s="197">
        <v>25.1</v>
      </c>
      <c r="EH49" s="197">
        <v>2.6</v>
      </c>
      <c r="EI49" s="197">
        <v>1.9</v>
      </c>
      <c r="EJ49" s="197">
        <v>3.1</v>
      </c>
      <c r="EK49" s="197">
        <v>10.8</v>
      </c>
      <c r="EL49" s="197">
        <v>0.4</v>
      </c>
      <c r="EM49" s="197">
        <v>0.5</v>
      </c>
      <c r="EN49" s="197">
        <v>5.3</v>
      </c>
      <c r="EO49" s="197">
        <v>0.2</v>
      </c>
      <c r="EP49" s="197">
        <v>0</v>
      </c>
      <c r="EQ49" s="197">
        <v>0.9</v>
      </c>
      <c r="ER49" s="197">
        <v>0</v>
      </c>
      <c r="ES49" s="197">
        <v>1.5</v>
      </c>
      <c r="ET49" s="197">
        <v>0.7</v>
      </c>
      <c r="EU49" s="197">
        <v>1.9281790000000001</v>
      </c>
      <c r="EV49" s="197">
        <v>7.3695655000000002</v>
      </c>
      <c r="EW49" s="197">
        <v>4.1014654999999998</v>
      </c>
      <c r="EX49" s="197">
        <v>0.42485299999999993</v>
      </c>
      <c r="EY49" s="197">
        <v>0.31046949999999995</v>
      </c>
      <c r="EZ49" s="197">
        <v>0.50655549999999994</v>
      </c>
      <c r="FA49" s="197">
        <v>1.7647739999999998</v>
      </c>
      <c r="FB49" s="197">
        <v>6.5362000000000003E-2</v>
      </c>
      <c r="FC49" s="197">
        <v>8.1702499999999997E-2</v>
      </c>
      <c r="FD49" s="197">
        <v>0.86604649999999994</v>
      </c>
      <c r="FE49" s="197">
        <v>3.2681000000000002E-2</v>
      </c>
      <c r="FF49" s="197">
        <v>0</v>
      </c>
      <c r="FG49" s="197">
        <v>0.14706449999999999</v>
      </c>
      <c r="FH49" s="197">
        <v>0</v>
      </c>
      <c r="FI49" s="197">
        <v>0.24510749999999998</v>
      </c>
      <c r="FJ49" s="197">
        <v>0.11438349999999999</v>
      </c>
      <c r="FK49" s="206"/>
      <c r="FL49" s="206">
        <v>4.7448979591836737</v>
      </c>
      <c r="FN49" s="209">
        <v>2.02</v>
      </c>
      <c r="FO49" s="209">
        <v>0.44</v>
      </c>
      <c r="FP49" s="209">
        <v>1.7999999999999999E-2</v>
      </c>
      <c r="FQ49" s="209">
        <v>1.4E-2</v>
      </c>
      <c r="FR49" s="209">
        <v>1.32</v>
      </c>
      <c r="FS49" s="209">
        <v>87</v>
      </c>
      <c r="FT49" s="209">
        <v>0.72</v>
      </c>
      <c r="FU49" s="209">
        <v>1.66</v>
      </c>
      <c r="FV49" s="209">
        <v>0.88</v>
      </c>
      <c r="FW49" s="209">
        <v>7.43</v>
      </c>
      <c r="FX49" s="209">
        <v>2.2999999999999998</v>
      </c>
      <c r="FY49" s="209">
        <v>3.23</v>
      </c>
      <c r="FZ49" s="209">
        <v>1.23</v>
      </c>
    </row>
    <row r="50" spans="1:182" x14ac:dyDescent="0.3">
      <c r="A50" s="159">
        <v>42835</v>
      </c>
      <c r="B50" s="160">
        <v>4</v>
      </c>
      <c r="C50" s="161" t="s">
        <v>196</v>
      </c>
      <c r="D50" s="162" t="s">
        <v>197</v>
      </c>
      <c r="E50" s="163">
        <v>9.3000000000000007</v>
      </c>
      <c r="F50" s="158">
        <v>320</v>
      </c>
      <c r="G50" s="164">
        <v>36.6</v>
      </c>
      <c r="H50" s="165">
        <v>25</v>
      </c>
      <c r="I50" s="166">
        <v>13.9</v>
      </c>
      <c r="J50" s="165">
        <v>140</v>
      </c>
      <c r="K50" s="166">
        <v>12.45</v>
      </c>
      <c r="L50" s="166">
        <v>9.6199999999999992</v>
      </c>
      <c r="M50" s="168">
        <v>106</v>
      </c>
      <c r="N50" s="169">
        <v>12.887082945013978</v>
      </c>
      <c r="O50" s="169">
        <v>6.9051258154706412</v>
      </c>
      <c r="P50" s="169">
        <v>5.9819571295433365</v>
      </c>
      <c r="Q50" s="170">
        <f t="shared" si="46"/>
        <v>217.08466691331523</v>
      </c>
      <c r="R50" s="170">
        <f t="shared" si="1"/>
        <v>542.71166728328808</v>
      </c>
      <c r="S50" s="169">
        <f t="shared" si="2"/>
        <v>0.86833866765326084</v>
      </c>
      <c r="T50" s="170">
        <f t="shared" si="47"/>
        <v>38.721563454595952</v>
      </c>
      <c r="U50" s="171">
        <v>20.792000000000002</v>
      </c>
      <c r="V50" s="173">
        <v>0.76288184438040452</v>
      </c>
      <c r="W50" s="173">
        <v>7.2252799104350188E-2</v>
      </c>
      <c r="X50" s="173">
        <v>16.845136159948861</v>
      </c>
      <c r="Y50" s="168">
        <v>13.969860605783344</v>
      </c>
      <c r="Z50" s="174">
        <v>7.4142857142857149E-2</v>
      </c>
      <c r="AA50" s="2" t="s">
        <v>189</v>
      </c>
      <c r="AB50" s="171">
        <v>2.1619999999999999</v>
      </c>
      <c r="AC50" s="171">
        <v>377</v>
      </c>
      <c r="AD50" s="171">
        <v>6.19</v>
      </c>
      <c r="AE50" s="171">
        <v>318.8</v>
      </c>
      <c r="AF50" s="171">
        <v>0.32118672000000004</v>
      </c>
      <c r="AG50" s="171">
        <v>2.8845024000000006</v>
      </c>
      <c r="AH50" s="171">
        <v>3.2056891200000006</v>
      </c>
      <c r="AI50" s="9">
        <v>10.019272236853709</v>
      </c>
      <c r="AJ50" s="9">
        <v>89.980727763146291</v>
      </c>
      <c r="AK50" s="9">
        <v>24.875211354484875</v>
      </c>
      <c r="AL50" s="9">
        <v>46.424774952221583</v>
      </c>
      <c r="AM50" s="168"/>
      <c r="AN50" s="175" t="e">
        <f>+NA()</f>
        <v>#N/A</v>
      </c>
      <c r="AO50" s="175" t="e">
        <f>+NA()</f>
        <v>#N/A</v>
      </c>
      <c r="AP50" s="175" t="e">
        <f>+NA()</f>
        <v>#N/A</v>
      </c>
      <c r="AQ50" s="175" t="e">
        <f>+NA()</f>
        <v>#N/A</v>
      </c>
      <c r="AR50" s="175" t="e">
        <f>+NA()</f>
        <v>#N/A</v>
      </c>
      <c r="AS50" s="175" t="e">
        <f>+NA()</f>
        <v>#N/A</v>
      </c>
      <c r="AT50" s="175" t="e">
        <f>+NA()</f>
        <v>#N/A</v>
      </c>
      <c r="AU50" s="175" t="e">
        <f>+NA()</f>
        <v>#N/A</v>
      </c>
      <c r="AV50" s="175" t="e">
        <f>+NA()</f>
        <v>#N/A</v>
      </c>
      <c r="AW50" s="175" t="e">
        <f>+NA()</f>
        <v>#N/A</v>
      </c>
      <c r="AX50" s="175" t="e">
        <f>+NA()</f>
        <v>#N/A</v>
      </c>
      <c r="AY50" s="172" t="e">
        <f t="shared" si="48"/>
        <v>#N/A</v>
      </c>
      <c r="AZ50" s="172" t="e">
        <f t="shared" si="48"/>
        <v>#N/A</v>
      </c>
      <c r="BA50" s="172" t="e">
        <f t="shared" si="49"/>
        <v>#N/A</v>
      </c>
      <c r="BB50" s="172" t="e">
        <f t="shared" si="50"/>
        <v>#N/A</v>
      </c>
      <c r="BC50" s="173" t="e">
        <f t="shared" si="51"/>
        <v>#N/A</v>
      </c>
      <c r="BD50" s="173" t="e">
        <f t="shared" si="52"/>
        <v>#N/A</v>
      </c>
      <c r="BE50" s="175" t="e">
        <f t="shared" si="53"/>
        <v>#N/A</v>
      </c>
      <c r="BF50" s="168">
        <v>178.35382508882563</v>
      </c>
      <c r="BG50" s="176">
        <v>130.89575183072222</v>
      </c>
      <c r="BH50" s="177">
        <v>1.3625638922146031</v>
      </c>
      <c r="BI50" s="9">
        <v>283.7</v>
      </c>
      <c r="BJ50" s="10">
        <v>1.871</v>
      </c>
      <c r="BK50" s="11">
        <v>1.2789999999999999E-2</v>
      </c>
      <c r="BL50" s="11">
        <v>1E-4</v>
      </c>
      <c r="BM50" s="11">
        <v>2.82</v>
      </c>
      <c r="BN50" s="11">
        <v>1.75</v>
      </c>
      <c r="BO50" s="11">
        <v>0.24199999999999999</v>
      </c>
      <c r="BP50" s="11">
        <v>7.0000000000000007E-2</v>
      </c>
      <c r="BQ50" s="10">
        <v>31.99</v>
      </c>
      <c r="BR50" s="10">
        <v>16.91</v>
      </c>
      <c r="BS50" s="10">
        <v>44.07</v>
      </c>
      <c r="BT50" s="10">
        <v>18.32</v>
      </c>
      <c r="BU50" s="10">
        <v>33.250000000000014</v>
      </c>
      <c r="BV50" s="9">
        <v>142.80000000000001</v>
      </c>
      <c r="BW50" s="9">
        <v>137.33280000000002</v>
      </c>
      <c r="BX50" s="10">
        <v>17.615000000000002</v>
      </c>
      <c r="BY50" s="10">
        <v>15.079999999999998</v>
      </c>
      <c r="BZ50" s="10">
        <v>25.75</v>
      </c>
      <c r="CA50" s="11">
        <v>1.2889999999999999E-2</v>
      </c>
      <c r="CB50" s="11">
        <v>1.7371099999999999</v>
      </c>
      <c r="CC50" s="11">
        <v>5.0000000000000001E-3</v>
      </c>
      <c r="CD50" s="11">
        <v>6.3226000000000004E-2</v>
      </c>
      <c r="CE50" s="11">
        <v>0.17199999999999999</v>
      </c>
      <c r="CF50" s="11">
        <v>11.375000000000002</v>
      </c>
      <c r="CG50" s="11">
        <v>1.0699999999999998</v>
      </c>
      <c r="CH50" s="168">
        <v>170.84544573643416</v>
      </c>
      <c r="CI50" s="168">
        <v>13.774916943521594</v>
      </c>
      <c r="CJ50" s="168">
        <v>12.402647975077887</v>
      </c>
      <c r="CK50" s="168">
        <f t="shared" si="54"/>
        <v>78.859441647378716</v>
      </c>
      <c r="CL50" s="168">
        <f t="shared" si="55"/>
        <v>83.339007365534385</v>
      </c>
      <c r="CM50" s="168">
        <f t="shared" si="12"/>
        <v>81.099224506456551</v>
      </c>
      <c r="CN50" s="177">
        <v>27.7611760593654</v>
      </c>
      <c r="CO50" s="168">
        <f t="shared" si="13"/>
        <v>5552.2352118730805</v>
      </c>
      <c r="CP50" s="171">
        <f t="shared" si="44"/>
        <v>2.4405429502738811</v>
      </c>
      <c r="CQ50" s="171">
        <f t="shared" si="45"/>
        <v>4.9469373958193668</v>
      </c>
      <c r="CR50" s="177">
        <v>9.1675930595975998</v>
      </c>
      <c r="CS50" s="177">
        <v>16.425758895186959</v>
      </c>
      <c r="CT50" s="177">
        <v>0</v>
      </c>
      <c r="CU50" s="177">
        <v>1.1694240801128446</v>
      </c>
      <c r="CV50" s="177">
        <v>0.53675450856719997</v>
      </c>
      <c r="CW50" s="177">
        <v>0</v>
      </c>
      <c r="CX50" s="177">
        <v>0</v>
      </c>
      <c r="CY50" s="177">
        <v>0</v>
      </c>
      <c r="CZ50" s="177">
        <v>0.4616455159008</v>
      </c>
      <c r="DA50" s="171">
        <f t="shared" si="16"/>
        <v>33.023071645067638</v>
      </c>
      <c r="DB50" s="171">
        <f t="shared" si="17"/>
        <v>59.16809453627463</v>
      </c>
      <c r="DC50" s="171">
        <f t="shared" si="56"/>
        <v>0</v>
      </c>
      <c r="DD50" s="171">
        <f t="shared" si="56"/>
        <v>4.2124443057171286</v>
      </c>
      <c r="DE50" s="171">
        <f t="shared" si="56"/>
        <v>1.9334717931956007</v>
      </c>
      <c r="DF50" s="171">
        <f t="shared" si="56"/>
        <v>0</v>
      </c>
      <c r="DG50" s="171">
        <f t="shared" si="56"/>
        <v>0</v>
      </c>
      <c r="DH50" s="171">
        <f t="shared" si="56"/>
        <v>0</v>
      </c>
      <c r="DI50" s="171">
        <f t="shared" si="56"/>
        <v>1.6629177197450218</v>
      </c>
      <c r="DJ50" s="171">
        <v>238.62666666666701</v>
      </c>
      <c r="DK50" s="171">
        <v>108.09666666666701</v>
      </c>
      <c r="DL50" s="171">
        <v>108.09666666666701</v>
      </c>
      <c r="DM50" s="171">
        <v>0</v>
      </c>
      <c r="DN50" s="171">
        <v>5146</v>
      </c>
      <c r="DO50" s="177">
        <v>20.386666666666699</v>
      </c>
      <c r="DP50" s="171">
        <v>40.506666666666703</v>
      </c>
      <c r="DQ50" s="171">
        <v>60.893333333333302</v>
      </c>
      <c r="DR50" s="167">
        <v>0.255182432809968</v>
      </c>
      <c r="DS50" s="167">
        <v>2.8562802803430198</v>
      </c>
      <c r="DT50" s="167">
        <v>0.68084853997740802</v>
      </c>
      <c r="DU50" s="167">
        <v>0.66172315995515196</v>
      </c>
      <c r="DV50" s="167">
        <v>1.51370858041046</v>
      </c>
      <c r="DW50" s="167">
        <v>0.75268488622122898</v>
      </c>
      <c r="DX50" s="167">
        <v>0.33005907718660399</v>
      </c>
      <c r="DY50" s="167">
        <v>0.35539439999589001</v>
      </c>
      <c r="DZ50" s="167">
        <v>0.73124847722824704</v>
      </c>
      <c r="EA50" s="167">
        <v>0.25271403370805601</v>
      </c>
      <c r="EB50" s="167">
        <v>0.29853378587488899</v>
      </c>
      <c r="EC50" s="167">
        <v>0.775668098441609</v>
      </c>
      <c r="ED50" s="167">
        <v>0.41343434993473899</v>
      </c>
      <c r="EE50" s="171">
        <v>13.5</v>
      </c>
      <c r="EF50" s="171">
        <v>20.2</v>
      </c>
      <c r="EG50" s="171">
        <v>9.3000000000000007</v>
      </c>
      <c r="EH50" s="171">
        <v>0.7</v>
      </c>
      <c r="EI50" s="171">
        <v>0.8</v>
      </c>
      <c r="EJ50" s="171">
        <v>1.2</v>
      </c>
      <c r="EK50" s="171">
        <v>12.9</v>
      </c>
      <c r="EL50" s="171">
        <v>0</v>
      </c>
      <c r="EM50" s="171">
        <v>0.2</v>
      </c>
      <c r="EN50" s="171">
        <v>0.9</v>
      </c>
      <c r="EO50" s="171">
        <v>0</v>
      </c>
      <c r="EP50" s="171">
        <v>0</v>
      </c>
      <c r="EQ50" s="171">
        <v>0.8</v>
      </c>
      <c r="ER50" s="171">
        <v>0</v>
      </c>
      <c r="ES50" s="171">
        <v>0</v>
      </c>
      <c r="ET50" s="171">
        <v>0.4</v>
      </c>
      <c r="EU50" s="171">
        <v>2.8069199999999999</v>
      </c>
      <c r="EV50" s="171">
        <v>4.1999839999999997</v>
      </c>
      <c r="EW50" s="171">
        <v>1.9336560000000003</v>
      </c>
      <c r="EX50" s="171">
        <v>0.14554400000000001</v>
      </c>
      <c r="EY50" s="171">
        <v>0.16633600000000001</v>
      </c>
      <c r="EZ50" s="171">
        <v>0.24950400000000003</v>
      </c>
      <c r="FA50" s="171">
        <v>2.6821680000000003</v>
      </c>
      <c r="FB50" s="171">
        <v>0</v>
      </c>
      <c r="FC50" s="171">
        <v>4.1584000000000003E-2</v>
      </c>
      <c r="FD50" s="171">
        <v>0.18712800000000002</v>
      </c>
      <c r="FE50" s="171">
        <v>0</v>
      </c>
      <c r="FF50" s="171">
        <v>0</v>
      </c>
      <c r="FG50" s="171">
        <v>0.16633600000000001</v>
      </c>
      <c r="FH50" s="171">
        <v>0</v>
      </c>
      <c r="FI50" s="171">
        <v>0</v>
      </c>
      <c r="FJ50" s="171">
        <v>8.3168000000000006E-2</v>
      </c>
      <c r="FK50" s="177">
        <v>64.011801047916677</v>
      </c>
      <c r="FL50" s="177">
        <v>0.40774489795918362</v>
      </c>
    </row>
    <row r="51" spans="1:182" x14ac:dyDescent="0.3">
      <c r="A51" s="159">
        <v>42905</v>
      </c>
      <c r="B51" s="160">
        <v>6</v>
      </c>
      <c r="C51" s="161" t="s">
        <v>196</v>
      </c>
      <c r="D51" s="162" t="s">
        <v>197</v>
      </c>
      <c r="E51" s="163">
        <v>9</v>
      </c>
      <c r="F51" s="158">
        <v>320</v>
      </c>
      <c r="G51" s="164">
        <v>36.6</v>
      </c>
      <c r="H51" s="165">
        <v>40</v>
      </c>
      <c r="I51" s="166">
        <v>20.7</v>
      </c>
      <c r="J51" s="165">
        <v>120</v>
      </c>
      <c r="K51" s="166">
        <v>10.78</v>
      </c>
      <c r="L51" s="166">
        <v>9.09</v>
      </c>
      <c r="M51" s="168">
        <v>117</v>
      </c>
      <c r="N51" s="169">
        <v>5.3925596184419717</v>
      </c>
      <c r="O51" s="169">
        <v>3.9147853736089036</v>
      </c>
      <c r="P51" s="169">
        <v>1.4777742448330682</v>
      </c>
      <c r="Q51" s="170">
        <f t="shared" si="46"/>
        <v>93.185922953436531</v>
      </c>
      <c r="R51" s="170">
        <f t="shared" si="1"/>
        <v>232.96480738359131</v>
      </c>
      <c r="S51" s="169">
        <f t="shared" si="2"/>
        <v>0.37274369181374611</v>
      </c>
      <c r="T51" s="170">
        <f t="shared" si="47"/>
        <v>50.796656760772649</v>
      </c>
      <c r="U51" s="171">
        <v>11.413499999999999</v>
      </c>
      <c r="V51" s="173">
        <v>0.77104956268221647</v>
      </c>
      <c r="W51" s="173">
        <v>7.5473527265164528E-2</v>
      </c>
      <c r="X51" s="173">
        <v>17.280462256689891</v>
      </c>
      <c r="Y51" s="168">
        <v>7.5098094195351166</v>
      </c>
      <c r="Z51" s="174">
        <v>2.3243492063492063E-2</v>
      </c>
      <c r="AA51" s="2" t="s">
        <v>186</v>
      </c>
      <c r="AB51" s="171">
        <v>3.8775000000000004</v>
      </c>
      <c r="AC51" s="171">
        <v>103.17</v>
      </c>
      <c r="AD51" s="171">
        <v>34.159999999999997</v>
      </c>
      <c r="AE51" s="171">
        <v>547.29999999999995</v>
      </c>
      <c r="AF51" s="171">
        <v>3.1789296</v>
      </c>
      <c r="AG51" s="171">
        <v>1.355158584</v>
      </c>
      <c r="AH51" s="171">
        <v>4.5340881839999998</v>
      </c>
      <c r="AI51" s="9">
        <v>70.111772665072635</v>
      </c>
      <c r="AJ51" s="9">
        <v>29.888227334927368</v>
      </c>
      <c r="AK51" s="9">
        <v>84.080446111229037</v>
      </c>
      <c r="AL51" s="9">
        <v>115.81958527192981</v>
      </c>
      <c r="AM51" s="168"/>
      <c r="AN51" s="175" t="e">
        <f>+NA()</f>
        <v>#N/A</v>
      </c>
      <c r="AO51" s="175" t="e">
        <f>+NA()</f>
        <v>#N/A</v>
      </c>
      <c r="AP51" s="175" t="e">
        <f>+NA()</f>
        <v>#N/A</v>
      </c>
      <c r="AQ51" s="175" t="e">
        <f>+NA()</f>
        <v>#N/A</v>
      </c>
      <c r="AR51" s="175" t="e">
        <f>+NA()</f>
        <v>#N/A</v>
      </c>
      <c r="AS51" s="175" t="e">
        <f>+NA()</f>
        <v>#N/A</v>
      </c>
      <c r="AT51" s="175" t="e">
        <f>+NA()</f>
        <v>#N/A</v>
      </c>
      <c r="AU51" s="175" t="e">
        <f>+NA()</f>
        <v>#N/A</v>
      </c>
      <c r="AV51" s="175" t="e">
        <f>+NA()</f>
        <v>#N/A</v>
      </c>
      <c r="AW51" s="175" t="e">
        <f>+NA()</f>
        <v>#N/A</v>
      </c>
      <c r="AX51" s="175" t="e">
        <f>+NA()</f>
        <v>#N/A</v>
      </c>
      <c r="AY51" s="172" t="e">
        <f t="shared" si="48"/>
        <v>#N/A</v>
      </c>
      <c r="AZ51" s="172" t="e">
        <f t="shared" si="48"/>
        <v>#N/A</v>
      </c>
      <c r="BA51" s="172" t="e">
        <f t="shared" si="49"/>
        <v>#N/A</v>
      </c>
      <c r="BB51" s="172" t="e">
        <f t="shared" si="50"/>
        <v>#N/A</v>
      </c>
      <c r="BC51" s="173" t="e">
        <f t="shared" si="51"/>
        <v>#N/A</v>
      </c>
      <c r="BD51" s="173" t="e">
        <f t="shared" si="52"/>
        <v>#N/A</v>
      </c>
      <c r="BE51" s="175" t="e">
        <f t="shared" si="53"/>
        <v>#N/A</v>
      </c>
      <c r="BF51" s="168">
        <v>261.99714113111116</v>
      </c>
      <c r="BG51" s="176">
        <v>217.67668986601845</v>
      </c>
      <c r="BH51" s="177">
        <v>1.2036067862497002</v>
      </c>
      <c r="BI51" s="9">
        <v>281.89999999999998</v>
      </c>
      <c r="BJ51" s="10">
        <v>2.048</v>
      </c>
      <c r="BK51" s="11">
        <v>1E-3</v>
      </c>
      <c r="BL51" s="11">
        <v>4.2999999999999997E-2</v>
      </c>
      <c r="BM51" s="11">
        <v>1.8502000000000001</v>
      </c>
      <c r="BN51" s="11">
        <v>1.4542000000000002</v>
      </c>
      <c r="BO51" s="11">
        <v>0.78320000000000001</v>
      </c>
      <c r="BP51" s="11">
        <v>0.63139999999999996</v>
      </c>
      <c r="BQ51" s="10">
        <v>31.97</v>
      </c>
      <c r="BR51" s="10">
        <v>16.91</v>
      </c>
      <c r="BS51" s="10">
        <v>39.24</v>
      </c>
      <c r="BT51" s="10">
        <v>17.27</v>
      </c>
      <c r="BU51" s="10">
        <v>18.400000000000084</v>
      </c>
      <c r="BV51" s="9">
        <v>99.046079999999989</v>
      </c>
      <c r="BW51" s="9">
        <v>85.728959999999972</v>
      </c>
      <c r="BX51" s="10">
        <v>17.09</v>
      </c>
      <c r="BY51" s="10">
        <v>15.059999999999999</v>
      </c>
      <c r="BZ51" s="10">
        <v>21.970000000000002</v>
      </c>
      <c r="CA51" s="11">
        <v>4.3999999999999997E-2</v>
      </c>
      <c r="CB51" s="11">
        <v>1.4102000000000003</v>
      </c>
      <c r="CC51" s="11">
        <v>0.59553400000000001</v>
      </c>
      <c r="CD51" s="11">
        <v>3.5865999999999953E-2</v>
      </c>
      <c r="CE51" s="11">
        <v>0.15180000000000005</v>
      </c>
      <c r="CF51" s="11">
        <v>7.0900000000000034</v>
      </c>
      <c r="CG51" s="11">
        <v>0.39599999999999991</v>
      </c>
      <c r="CH51" s="168">
        <v>120.65766359244623</v>
      </c>
      <c r="CI51" s="168">
        <v>5.7763975155279468</v>
      </c>
      <c r="CJ51" s="168">
        <v>20.888047138047156</v>
      </c>
      <c r="CK51" s="168">
        <f t="shared" si="54"/>
        <v>74.236654175353053</v>
      </c>
      <c r="CL51" s="168">
        <f t="shared" si="55"/>
        <v>100.28274453995178</v>
      </c>
      <c r="CM51" s="168">
        <f t="shared" si="12"/>
        <v>87.259699357652408</v>
      </c>
      <c r="CN51" s="177">
        <v>21.658472676627888</v>
      </c>
      <c r="CO51" s="168">
        <f t="shared" si="13"/>
        <v>4331.6945353255778</v>
      </c>
      <c r="CP51" s="171">
        <f t="shared" si="44"/>
        <v>3.0547916328107019</v>
      </c>
      <c r="CQ51" s="171">
        <f t="shared" si="45"/>
        <v>3.9582181661642233</v>
      </c>
      <c r="CR51" s="177">
        <v>1.1015052535872001</v>
      </c>
      <c r="CS51" s="177">
        <v>18.124298302696371</v>
      </c>
      <c r="CT51" s="177">
        <v>0.20981052449279994</v>
      </c>
      <c r="CU51" s="177">
        <v>1.9299980720803198</v>
      </c>
      <c r="CV51" s="177">
        <v>0</v>
      </c>
      <c r="CW51" s="177">
        <v>0.26226315561599994</v>
      </c>
      <c r="CX51" s="177">
        <v>0</v>
      </c>
      <c r="CY51" s="177">
        <v>0</v>
      </c>
      <c r="CZ51" s="177">
        <v>3.0597368155200002E-2</v>
      </c>
      <c r="DA51" s="171">
        <f t="shared" si="16"/>
        <v>5.0857937677935041</v>
      </c>
      <c r="DB51" s="171">
        <f t="shared" si="17"/>
        <v>83.682254853799918</v>
      </c>
      <c r="DC51" s="171">
        <f t="shared" si="56"/>
        <v>0.96872262243685758</v>
      </c>
      <c r="DD51" s="171">
        <f t="shared" si="56"/>
        <v>8.9110534288182812</v>
      </c>
      <c r="DE51" s="171">
        <f t="shared" si="56"/>
        <v>0</v>
      </c>
      <c r="DF51" s="171">
        <f t="shared" si="56"/>
        <v>1.210903278046072</v>
      </c>
      <c r="DG51" s="171">
        <f t="shared" si="56"/>
        <v>0</v>
      </c>
      <c r="DH51" s="171">
        <f t="shared" si="56"/>
        <v>0</v>
      </c>
      <c r="DI51" s="171">
        <f t="shared" si="56"/>
        <v>0.14127204910537511</v>
      </c>
      <c r="DJ51" s="171">
        <v>656.13333333333298</v>
      </c>
      <c r="DK51" s="171">
        <v>147.70333333333301</v>
      </c>
      <c r="DL51" s="171">
        <v>147.57333333333301</v>
      </c>
      <c r="DM51" s="171">
        <v>0.13</v>
      </c>
      <c r="DN51" s="171">
        <v>6572</v>
      </c>
      <c r="DO51" s="177">
        <v>77.466666666666697</v>
      </c>
      <c r="DP51" s="171">
        <v>332.73333333333301</v>
      </c>
      <c r="DQ51" s="171">
        <v>410.2</v>
      </c>
      <c r="DR51" s="167">
        <v>0.625177809388336</v>
      </c>
      <c r="DS51" s="167">
        <v>3.0818978921696401</v>
      </c>
      <c r="DT51" s="167">
        <v>1.1917172311065101</v>
      </c>
      <c r="DU51" s="167">
        <v>0.64297146527466698</v>
      </c>
      <c r="DV51" s="167">
        <v>1.2472091957884599</v>
      </c>
      <c r="DW51" s="167">
        <v>0.632502604709546</v>
      </c>
      <c r="DX51" s="167">
        <v>0.615960997443461</v>
      </c>
      <c r="DY51" s="167">
        <v>0.29920860845414898</v>
      </c>
      <c r="DZ51" s="167">
        <v>0.58997864008543999</v>
      </c>
      <c r="EA51" s="167">
        <v>0.12957655817236899</v>
      </c>
      <c r="EB51" s="167">
        <v>0.52078043810291197</v>
      </c>
      <c r="EC51" s="167">
        <v>0.356739541917794</v>
      </c>
      <c r="ED51" s="167">
        <v>0.203241444179148</v>
      </c>
      <c r="EE51" s="171">
        <v>12.9</v>
      </c>
      <c r="EF51" s="171">
        <v>44.8</v>
      </c>
      <c r="EG51" s="171">
        <v>5.12</v>
      </c>
      <c r="EH51" s="171">
        <v>2.4</v>
      </c>
      <c r="EI51" s="171">
        <v>0.8</v>
      </c>
      <c r="EJ51" s="171">
        <v>3.1</v>
      </c>
      <c r="EK51" s="171">
        <v>13.4</v>
      </c>
      <c r="EL51" s="171">
        <v>0.3</v>
      </c>
      <c r="EM51" s="171">
        <v>0.2</v>
      </c>
      <c r="EN51" s="171">
        <v>1.9</v>
      </c>
      <c r="EO51" s="171">
        <v>0.4</v>
      </c>
      <c r="EP51" s="171">
        <v>0</v>
      </c>
      <c r="EQ51" s="171">
        <v>1.4</v>
      </c>
      <c r="ER51" s="171">
        <v>0</v>
      </c>
      <c r="ES51" s="171">
        <v>0.1</v>
      </c>
      <c r="ET51" s="171">
        <v>0.5</v>
      </c>
      <c r="EU51" s="171">
        <v>1.4723415</v>
      </c>
      <c r="EV51" s="171">
        <v>5.1132479999999996</v>
      </c>
      <c r="EW51" s="171">
        <v>0.58437119999999998</v>
      </c>
      <c r="EX51" s="171">
        <v>0.273924</v>
      </c>
      <c r="EY51" s="171">
        <v>9.1307999999999986E-2</v>
      </c>
      <c r="EZ51" s="171">
        <v>0.35381849999999998</v>
      </c>
      <c r="FA51" s="171">
        <v>1.529409</v>
      </c>
      <c r="FB51" s="171">
        <v>3.42405E-2</v>
      </c>
      <c r="FC51" s="171">
        <v>2.2826999999999997E-2</v>
      </c>
      <c r="FD51" s="171">
        <v>0.21685649999999998</v>
      </c>
      <c r="FE51" s="171">
        <v>4.5653999999999993E-2</v>
      </c>
      <c r="FF51" s="171">
        <v>0</v>
      </c>
      <c r="FG51" s="171">
        <v>0.15978899999999999</v>
      </c>
      <c r="FH51" s="171">
        <v>0</v>
      </c>
      <c r="FI51" s="171">
        <v>1.1413499999999998E-2</v>
      </c>
      <c r="FJ51" s="171">
        <v>5.7067499999999993E-2</v>
      </c>
      <c r="FK51" s="177">
        <v>171.90846805871192</v>
      </c>
      <c r="FL51" s="177">
        <v>0.15430562468889991</v>
      </c>
      <c r="FN51">
        <v>1.69</v>
      </c>
      <c r="FO51">
        <v>0.32</v>
      </c>
      <c r="FP51">
        <v>0.02</v>
      </c>
      <c r="FQ51">
        <v>1.7000000000000001E-2</v>
      </c>
      <c r="FR51">
        <v>1.2</v>
      </c>
      <c r="FS51">
        <v>63</v>
      </c>
      <c r="FT51">
        <v>0.71</v>
      </c>
      <c r="FU51">
        <v>1.63</v>
      </c>
      <c r="FV51">
        <v>0.89</v>
      </c>
      <c r="FW51">
        <v>7.65</v>
      </c>
      <c r="FX51">
        <v>2.5299999999999998</v>
      </c>
      <c r="FY51">
        <v>3.02</v>
      </c>
      <c r="FZ51">
        <v>1.17</v>
      </c>
    </row>
    <row r="52" spans="1:182" s="209" customFormat="1" x14ac:dyDescent="0.3">
      <c r="A52" s="185">
        <v>42969</v>
      </c>
      <c r="B52" s="186">
        <v>8</v>
      </c>
      <c r="C52" s="187" t="s">
        <v>196</v>
      </c>
      <c r="D52" s="188" t="s">
        <v>197</v>
      </c>
      <c r="E52" s="189">
        <v>9</v>
      </c>
      <c r="F52" s="184">
        <v>320</v>
      </c>
      <c r="G52" s="190">
        <v>36.6</v>
      </c>
      <c r="H52" s="191">
        <v>40</v>
      </c>
      <c r="I52" s="192">
        <v>19.3</v>
      </c>
      <c r="J52" s="191">
        <v>72</v>
      </c>
      <c r="K52" s="192">
        <v>6.6</v>
      </c>
      <c r="L52" s="192">
        <v>7.76</v>
      </c>
      <c r="M52" s="194">
        <v>105</v>
      </c>
      <c r="N52" s="195">
        <v>30.039864864864871</v>
      </c>
      <c r="O52" s="195">
        <v>20.539324324324326</v>
      </c>
      <c r="P52" s="195">
        <v>9.5005405405405412</v>
      </c>
      <c r="Q52" s="196">
        <f t="shared" si="46"/>
        <v>459.35921493180729</v>
      </c>
      <c r="R52" s="196">
        <f t="shared" si="1"/>
        <v>1148.398037329518</v>
      </c>
      <c r="S52" s="195">
        <f t="shared" si="2"/>
        <v>1.8374368597272293</v>
      </c>
      <c r="T52" s="196">
        <f t="shared" si="47"/>
        <v>15.303264580849767</v>
      </c>
      <c r="U52" s="197">
        <v>19.154499999999999</v>
      </c>
      <c r="V52" s="199">
        <v>0.77502645502645573</v>
      </c>
      <c r="W52" s="199">
        <v>6.5989259655072449E-2</v>
      </c>
      <c r="X52" s="199">
        <v>15.291653840596384</v>
      </c>
      <c r="Y52" s="194">
        <v>0</v>
      </c>
      <c r="Z52" s="201">
        <v>0.74615022222222216</v>
      </c>
      <c r="AA52" s="202" t="s">
        <v>186</v>
      </c>
      <c r="AB52" s="197">
        <v>20.089500000000001</v>
      </c>
      <c r="AC52" s="197">
        <v>798.15</v>
      </c>
      <c r="AD52" s="197">
        <v>17.57</v>
      </c>
      <c r="AE52" s="197">
        <v>484.1</v>
      </c>
      <c r="AF52" s="197">
        <v>8.4713403600000028</v>
      </c>
      <c r="AG52" s="197">
        <v>9.2732259599999995</v>
      </c>
      <c r="AH52" s="197">
        <v>17.744566320000004</v>
      </c>
      <c r="AI52" s="203">
        <v>47.740475631979272</v>
      </c>
      <c r="AJ52" s="203">
        <v>52.259524368020713</v>
      </c>
      <c r="AK52" s="203">
        <v>59.070060400818733</v>
      </c>
      <c r="AL52" s="203">
        <v>86.393135625135713</v>
      </c>
      <c r="AM52" s="194"/>
      <c r="AN52" s="204" t="e">
        <f>+NA()</f>
        <v>#N/A</v>
      </c>
      <c r="AO52" s="204" t="e">
        <f>+NA()</f>
        <v>#N/A</v>
      </c>
      <c r="AP52" s="204" t="e">
        <f>+NA()</f>
        <v>#N/A</v>
      </c>
      <c r="AQ52" s="204" t="e">
        <f>+NA()</f>
        <v>#N/A</v>
      </c>
      <c r="AR52" s="204" t="e">
        <f>+NA()</f>
        <v>#N/A</v>
      </c>
      <c r="AS52" s="204" t="e">
        <f>+NA()</f>
        <v>#N/A</v>
      </c>
      <c r="AT52" s="204" t="e">
        <f>+NA()</f>
        <v>#N/A</v>
      </c>
      <c r="AU52" s="204" t="e">
        <f>+NA()</f>
        <v>#N/A</v>
      </c>
      <c r="AV52" s="204" t="e">
        <f>+NA()</f>
        <v>#N/A</v>
      </c>
      <c r="AW52" s="204" t="e">
        <f>+NA()</f>
        <v>#N/A</v>
      </c>
      <c r="AX52" s="204" t="e">
        <f>+NA()</f>
        <v>#N/A</v>
      </c>
      <c r="AY52" s="198" t="e">
        <f t="shared" si="48"/>
        <v>#N/A</v>
      </c>
      <c r="AZ52" s="198" t="e">
        <f t="shared" si="48"/>
        <v>#N/A</v>
      </c>
      <c r="BA52" s="198" t="e">
        <f t="shared" si="49"/>
        <v>#N/A</v>
      </c>
      <c r="BB52" s="198" t="e">
        <f t="shared" si="50"/>
        <v>#N/A</v>
      </c>
      <c r="BC52" s="199" t="e">
        <f t="shared" si="51"/>
        <v>#N/A</v>
      </c>
      <c r="BD52" s="199" t="e">
        <f t="shared" si="52"/>
        <v>#N/A</v>
      </c>
      <c r="BE52" s="204" t="e">
        <f t="shared" si="53"/>
        <v>#N/A</v>
      </c>
      <c r="BF52" s="194">
        <v>1888.2947256286736</v>
      </c>
      <c r="BG52" s="205">
        <v>1471.2267187687528</v>
      </c>
      <c r="BH52" s="206">
        <v>1.2834831651296807</v>
      </c>
      <c r="BI52" s="203">
        <v>309</v>
      </c>
      <c r="BJ52" s="207">
        <v>2.2450000000000001</v>
      </c>
      <c r="BK52" s="208">
        <v>0.13200000000000001</v>
      </c>
      <c r="BL52" s="208">
        <v>0.111</v>
      </c>
      <c r="BM52" s="208">
        <v>2.8620000000000001</v>
      </c>
      <c r="BN52" s="208">
        <v>1.879</v>
      </c>
      <c r="BO52" s="208">
        <v>0.20499999999999999</v>
      </c>
      <c r="BP52" s="208">
        <v>0.113</v>
      </c>
      <c r="BQ52" s="207">
        <v>36.68</v>
      </c>
      <c r="BR52" s="207">
        <v>20.88</v>
      </c>
      <c r="BS52" s="207">
        <v>44.88</v>
      </c>
      <c r="BT52" s="207">
        <v>21.6</v>
      </c>
      <c r="BU52" s="207">
        <v>36.666666666666792</v>
      </c>
      <c r="BV52" s="203">
        <v>203.0616</v>
      </c>
      <c r="BW52" s="203">
        <v>182.07000000000002</v>
      </c>
      <c r="BX52" s="207">
        <v>21.240000000000002</v>
      </c>
      <c r="BY52" s="207">
        <v>15.8</v>
      </c>
      <c r="BZ52" s="207">
        <v>23.28</v>
      </c>
      <c r="CA52" s="208">
        <v>0.24299999999999999</v>
      </c>
      <c r="CB52" s="208">
        <v>1.6359999999999999</v>
      </c>
      <c r="CC52" s="208">
        <v>5.1999999999999998E-2</v>
      </c>
      <c r="CD52" s="208">
        <v>6.1000000000000006E-2</v>
      </c>
      <c r="CE52" s="208">
        <v>9.1999999999999985E-2</v>
      </c>
      <c r="CF52" s="208">
        <v>7.8400000000000016</v>
      </c>
      <c r="CG52" s="208">
        <v>0.9830000000000001</v>
      </c>
      <c r="CH52" s="194">
        <v>220.14492753623196</v>
      </c>
      <c r="CI52" s="194">
        <v>23.659161490683235</v>
      </c>
      <c r="CJ52" s="194">
        <v>9.3048491013903032</v>
      </c>
      <c r="CK52" s="194">
        <f t="shared" si="54"/>
        <v>81.625797196201091</v>
      </c>
      <c r="CL52" s="194">
        <f t="shared" si="55"/>
        <v>80.945175987842902</v>
      </c>
      <c r="CM52" s="194">
        <f t="shared" si="12"/>
        <v>81.285486592021996</v>
      </c>
      <c r="CN52" s="206">
        <v>34.734561731814324</v>
      </c>
      <c r="CO52" s="194">
        <f t="shared" si="13"/>
        <v>6946.9123463628648</v>
      </c>
      <c r="CP52" s="197">
        <f t="shared" si="44"/>
        <v>4.430428792323255</v>
      </c>
      <c r="CQ52" s="197">
        <f t="shared" si="45"/>
        <v>5.2417531968810529</v>
      </c>
      <c r="CR52" s="206">
        <v>3.0368685904919999</v>
      </c>
      <c r="CS52" s="206">
        <v>22.294749325826327</v>
      </c>
      <c r="CT52" s="206">
        <v>0</v>
      </c>
      <c r="CU52" s="206">
        <v>0</v>
      </c>
      <c r="CV52" s="206">
        <v>6.0802748406400013</v>
      </c>
      <c r="CW52" s="206">
        <v>1.2921943668479998</v>
      </c>
      <c r="CX52" s="206">
        <v>0</v>
      </c>
      <c r="CY52" s="206">
        <v>1.9130023928399997</v>
      </c>
      <c r="CZ52" s="206">
        <v>0.11747221516799998</v>
      </c>
      <c r="DA52" s="197">
        <f t="shared" si="16"/>
        <v>8.7430744453886398</v>
      </c>
      <c r="DB52" s="197">
        <f t="shared" si="17"/>
        <v>64.186067749937848</v>
      </c>
      <c r="DC52" s="197">
        <f t="shared" si="56"/>
        <v>0</v>
      </c>
      <c r="DD52" s="197">
        <f t="shared" si="56"/>
        <v>0</v>
      </c>
      <c r="DE52" s="197">
        <f t="shared" si="56"/>
        <v>17.50497066174557</v>
      </c>
      <c r="DF52" s="197">
        <f t="shared" si="56"/>
        <v>3.7201977005641731</v>
      </c>
      <c r="DG52" s="197">
        <f t="shared" si="56"/>
        <v>0</v>
      </c>
      <c r="DH52" s="197">
        <f t="shared" si="56"/>
        <v>5.5074896514034011</v>
      </c>
      <c r="DI52" s="197">
        <f t="shared" si="56"/>
        <v>0.33819979096037939</v>
      </c>
      <c r="DJ52" s="197">
        <v>278.20333333333298</v>
      </c>
      <c r="DK52" s="197">
        <v>66.823333333333295</v>
      </c>
      <c r="DL52" s="197">
        <v>66.823333333333295</v>
      </c>
      <c r="DM52" s="197">
        <v>0</v>
      </c>
      <c r="DN52" s="197">
        <v>3844</v>
      </c>
      <c r="DO52" s="206">
        <v>12.1533333333333</v>
      </c>
      <c r="DP52" s="197">
        <v>34.72</v>
      </c>
      <c r="DQ52" s="197">
        <v>46.873333333333299</v>
      </c>
      <c r="DR52" s="193">
        <v>0.168485879632403</v>
      </c>
      <c r="DS52" s="193">
        <v>4.3693441064089802</v>
      </c>
      <c r="DT52" s="193">
        <v>1.6246828167239999</v>
      </c>
      <c r="DU52" s="193">
        <v>0.78870028522439795</v>
      </c>
      <c r="DV52" s="193">
        <v>1.95596100446058</v>
      </c>
      <c r="DW52" s="193">
        <v>0.83248282524034101</v>
      </c>
      <c r="DX52" s="193">
        <v>0.76645164770313401</v>
      </c>
      <c r="DY52" s="193">
        <v>0.43732084923367198</v>
      </c>
      <c r="DZ52" s="193">
        <v>0.808879639264655</v>
      </c>
      <c r="EA52" s="193">
        <v>0.25954509399973202</v>
      </c>
      <c r="EB52" s="193">
        <v>0.53522107422582599</v>
      </c>
      <c r="EC52" s="193">
        <v>0.59240391771999601</v>
      </c>
      <c r="ED52" s="193">
        <v>0.43602540834845799</v>
      </c>
      <c r="EE52" s="197">
        <v>18.7</v>
      </c>
      <c r="EF52" s="197">
        <v>33.5</v>
      </c>
      <c r="EG52" s="197">
        <v>18.600000000000001</v>
      </c>
      <c r="EH52" s="197">
        <v>4.8</v>
      </c>
      <c r="EI52" s="197">
        <v>1.9</v>
      </c>
      <c r="EJ52" s="197">
        <v>3.3</v>
      </c>
      <c r="EK52" s="197">
        <v>7.2</v>
      </c>
      <c r="EL52" s="197">
        <v>0.27</v>
      </c>
      <c r="EM52" s="197">
        <v>0.2</v>
      </c>
      <c r="EN52" s="197">
        <v>0.7</v>
      </c>
      <c r="EO52" s="197">
        <v>0</v>
      </c>
      <c r="EP52" s="197">
        <v>0.2</v>
      </c>
      <c r="EQ52" s="197">
        <v>3.7</v>
      </c>
      <c r="ER52" s="197">
        <v>0</v>
      </c>
      <c r="ES52" s="197">
        <v>1</v>
      </c>
      <c r="ET52" s="197">
        <v>0.7</v>
      </c>
      <c r="EU52" s="197">
        <v>3.5818914999999998</v>
      </c>
      <c r="EV52" s="197">
        <v>6.4167575000000001</v>
      </c>
      <c r="EW52" s="197">
        <v>3.5627370000000003</v>
      </c>
      <c r="EX52" s="197">
        <v>0.9194159999999999</v>
      </c>
      <c r="EY52" s="197">
        <v>0.36393549999999997</v>
      </c>
      <c r="EZ52" s="197">
        <v>0.63209850000000001</v>
      </c>
      <c r="FA52" s="197">
        <v>1.379124</v>
      </c>
      <c r="FB52" s="197">
        <v>5.1717149999999996E-2</v>
      </c>
      <c r="FC52" s="197">
        <v>3.8308999999999996E-2</v>
      </c>
      <c r="FD52" s="197">
        <v>0.13408149999999999</v>
      </c>
      <c r="FE52" s="197">
        <v>0</v>
      </c>
      <c r="FF52" s="197">
        <v>3.8308999999999996E-2</v>
      </c>
      <c r="FG52" s="197">
        <v>0.70871649999999997</v>
      </c>
      <c r="FH52" s="197">
        <v>0</v>
      </c>
      <c r="FI52" s="197">
        <v>0.19154499999999999</v>
      </c>
      <c r="FJ52" s="197">
        <v>0.13408149999999999</v>
      </c>
      <c r="FK52" s="206">
        <v>290.93399228947692</v>
      </c>
      <c r="FL52" s="206">
        <v>4.7616940581542355</v>
      </c>
      <c r="FN52" s="209">
        <v>1.38</v>
      </c>
      <c r="FO52" s="209">
        <v>0.25</v>
      </c>
      <c r="FP52" s="209">
        <v>2.1000000000000001E-2</v>
      </c>
      <c r="FQ52" s="209">
        <v>1.7000000000000001E-2</v>
      </c>
      <c r="FR52" s="209">
        <v>1.26</v>
      </c>
      <c r="FS52" s="209">
        <v>47</v>
      </c>
      <c r="FT52" s="209">
        <v>0.78</v>
      </c>
      <c r="FU52" s="209">
        <v>1.68</v>
      </c>
      <c r="FV52" s="209">
        <v>0.85</v>
      </c>
      <c r="FW52" s="209">
        <v>6.38</v>
      </c>
      <c r="FX52" s="209">
        <v>2.0499999999999998</v>
      </c>
      <c r="FY52" s="209">
        <v>3.11</v>
      </c>
      <c r="FZ52" s="209">
        <v>1.18</v>
      </c>
    </row>
    <row r="53" spans="1:182" x14ac:dyDescent="0.3">
      <c r="A53" s="159">
        <v>42831</v>
      </c>
      <c r="B53" s="160">
        <v>4</v>
      </c>
      <c r="C53" s="161" t="s">
        <v>198</v>
      </c>
      <c r="D53" s="162" t="s">
        <v>199</v>
      </c>
      <c r="E53" s="163">
        <v>9</v>
      </c>
      <c r="F53" s="158">
        <v>260</v>
      </c>
      <c r="G53" s="164">
        <v>64</v>
      </c>
      <c r="H53" s="165">
        <v>60</v>
      </c>
      <c r="I53" s="166">
        <v>10</v>
      </c>
      <c r="J53" s="165">
        <v>102</v>
      </c>
      <c r="K53" s="166">
        <v>11</v>
      </c>
      <c r="L53" s="166">
        <v>8.35</v>
      </c>
      <c r="M53" s="168">
        <v>158</v>
      </c>
      <c r="N53" s="169">
        <v>7.5807489417127973</v>
      </c>
      <c r="O53" s="169">
        <v>2.3350569846955391</v>
      </c>
      <c r="P53" s="169">
        <v>5.2456919570172582</v>
      </c>
      <c r="Q53" s="170">
        <f t="shared" si="46"/>
        <v>99.771233164685057</v>
      </c>
      <c r="R53" s="170">
        <f t="shared" si="1"/>
        <v>249.42808291171264</v>
      </c>
      <c r="S53" s="169">
        <f t="shared" si="2"/>
        <v>0.39908493265874023</v>
      </c>
      <c r="T53" s="170">
        <f t="shared" si="47"/>
        <v>23.597140780602462</v>
      </c>
      <c r="U53" s="171">
        <v>7.4535</v>
      </c>
      <c r="V53" s="173">
        <v>0.67223728813559358</v>
      </c>
      <c r="W53" s="173">
        <v>5.1095272034993811E-2</v>
      </c>
      <c r="X53" s="173">
        <v>13.161131430655544</v>
      </c>
      <c r="Y53" s="168">
        <v>1.8002792129145939</v>
      </c>
      <c r="Z53" s="174">
        <v>0.21254285714285712</v>
      </c>
      <c r="AA53" s="2" t="s">
        <v>189</v>
      </c>
      <c r="AB53" s="171">
        <v>7.3145000000000007</v>
      </c>
      <c r="AC53" s="171">
        <v>308</v>
      </c>
      <c r="AD53" s="171">
        <v>7.56</v>
      </c>
      <c r="AE53" s="171">
        <v>29.15</v>
      </c>
      <c r="AF53" s="171">
        <v>1.32714288</v>
      </c>
      <c r="AG53" s="171">
        <v>0.2154768</v>
      </c>
      <c r="AH53" s="171">
        <v>1.54261968</v>
      </c>
      <c r="AI53" s="9">
        <v>86.031761243963899</v>
      </c>
      <c r="AJ53" s="9">
        <v>13.968238756036094</v>
      </c>
      <c r="AK53" s="9">
        <v>20.349172513968782</v>
      </c>
      <c r="AL53" s="9">
        <v>66.06347040396264</v>
      </c>
      <c r="AM53" s="168"/>
      <c r="AN53" s="175" t="e">
        <f>+NA()</f>
        <v>#N/A</v>
      </c>
      <c r="AO53" s="175" t="e">
        <f>+NA()</f>
        <v>#N/A</v>
      </c>
      <c r="AP53" s="175" t="e">
        <f>+NA()</f>
        <v>#N/A</v>
      </c>
      <c r="AQ53" s="175" t="e">
        <f>+NA()</f>
        <v>#N/A</v>
      </c>
      <c r="AR53" s="175" t="e">
        <f>+NA()</f>
        <v>#N/A</v>
      </c>
      <c r="AS53" s="175" t="e">
        <f>+NA()</f>
        <v>#N/A</v>
      </c>
      <c r="AT53" s="175" t="e">
        <f>+NA()</f>
        <v>#N/A</v>
      </c>
      <c r="AU53" s="175" t="e">
        <f>+NA()</f>
        <v>#N/A</v>
      </c>
      <c r="AV53" s="175" t="e">
        <f>+NA()</f>
        <v>#N/A</v>
      </c>
      <c r="AW53" s="175" t="e">
        <f>+NA()</f>
        <v>#N/A</v>
      </c>
      <c r="AX53" s="175" t="e">
        <f>+NA()</f>
        <v>#N/A</v>
      </c>
      <c r="AY53" s="172" t="e">
        <f t="shared" si="48"/>
        <v>#N/A</v>
      </c>
      <c r="AZ53" s="172" t="e">
        <f t="shared" si="48"/>
        <v>#N/A</v>
      </c>
      <c r="BA53" s="172" t="e">
        <f t="shared" si="49"/>
        <v>#N/A</v>
      </c>
      <c r="BB53" s="172" t="e">
        <f t="shared" si="50"/>
        <v>#N/A</v>
      </c>
      <c r="BC53" s="173" t="e">
        <f t="shared" si="51"/>
        <v>#N/A</v>
      </c>
      <c r="BD53" s="173" t="e">
        <f t="shared" si="52"/>
        <v>#N/A</v>
      </c>
      <c r="BE53" s="175" t="e">
        <f t="shared" si="53"/>
        <v>#N/A</v>
      </c>
      <c r="BF53" s="168">
        <v>171.59754284861359</v>
      </c>
      <c r="BG53" s="176">
        <v>29.739003837497915</v>
      </c>
      <c r="BH53" s="177">
        <v>5.7701173780490329</v>
      </c>
      <c r="BI53" s="9"/>
      <c r="BJ53" s="10">
        <v>0.65</v>
      </c>
      <c r="BK53" s="11">
        <v>7.7869999999999997E-3</v>
      </c>
      <c r="BL53" s="11">
        <v>0.753</v>
      </c>
      <c r="BM53" s="11">
        <v>2.73</v>
      </c>
      <c r="BN53" s="11">
        <v>2.2000000000000002</v>
      </c>
      <c r="BO53" s="11">
        <v>0.10299999999999999</v>
      </c>
      <c r="BP53" s="11">
        <v>6.2E-2</v>
      </c>
      <c r="BQ53" s="10">
        <v>16.329999999999998</v>
      </c>
      <c r="BR53" s="10">
        <v>5.62</v>
      </c>
      <c r="BS53" s="10">
        <v>20.71</v>
      </c>
      <c r="BT53" s="10">
        <v>5.75</v>
      </c>
      <c r="BU53" s="10">
        <v>11.428571428571399</v>
      </c>
      <c r="BV53" s="9">
        <v>61.832400000000007</v>
      </c>
      <c r="BW53" s="9">
        <v>58.609199999999987</v>
      </c>
      <c r="BX53" s="10">
        <v>5.6850000000000005</v>
      </c>
      <c r="BY53" s="10">
        <v>10.709999999999997</v>
      </c>
      <c r="BZ53" s="10">
        <v>14.96</v>
      </c>
      <c r="CA53" s="11">
        <v>0.76078699999999999</v>
      </c>
      <c r="CB53" s="11">
        <v>1.4392130000000001</v>
      </c>
      <c r="CC53" s="11">
        <v>5.0270000000000002E-3</v>
      </c>
      <c r="CD53" s="11">
        <v>5.6972999999999996E-2</v>
      </c>
      <c r="CE53" s="11">
        <v>4.0999999999999995E-2</v>
      </c>
      <c r="CF53" s="11">
        <v>4.3150000000000031</v>
      </c>
      <c r="CG53" s="11">
        <v>0.5299999999999998</v>
      </c>
      <c r="CH53" s="168">
        <v>271.88008130081323</v>
      </c>
      <c r="CI53" s="168">
        <v>28.623693379790936</v>
      </c>
      <c r="CJ53" s="168">
        <v>9.4984276729559838</v>
      </c>
      <c r="CK53" s="168">
        <f t="shared" si="54"/>
        <v>70.505796797556215</v>
      </c>
      <c r="CL53" s="168">
        <f t="shared" si="55"/>
        <v>71.015380264620632</v>
      </c>
      <c r="CM53" s="168">
        <f t="shared" si="12"/>
        <v>70.760588531088416</v>
      </c>
      <c r="CN53" s="177">
        <v>16.570091800403727</v>
      </c>
      <c r="CO53" s="168">
        <f t="shared" si="13"/>
        <v>3314.0183600807454</v>
      </c>
      <c r="CP53" s="171">
        <f t="shared" si="44"/>
        <v>3.8401139746010928</v>
      </c>
      <c r="CQ53" s="171">
        <f t="shared" si="45"/>
        <v>3.5370473927351438</v>
      </c>
      <c r="CR53" s="177">
        <v>5.4981601802016007</v>
      </c>
      <c r="CS53" s="177">
        <v>2.3099495136198875</v>
      </c>
      <c r="CT53" s="177">
        <v>0.17498713921200001</v>
      </c>
      <c r="CU53" s="177">
        <v>3.773507055744</v>
      </c>
      <c r="CV53" s="177">
        <v>2.6010217775018405</v>
      </c>
      <c r="CW53" s="177">
        <v>0.46276965734999992</v>
      </c>
      <c r="CX53" s="177">
        <v>0</v>
      </c>
      <c r="CY53" s="177">
        <v>0</v>
      </c>
      <c r="CZ53" s="177">
        <v>1.7496964767743999</v>
      </c>
      <c r="DA53" s="171">
        <f t="shared" si="16"/>
        <v>33.181229448998216</v>
      </c>
      <c r="DB53" s="171">
        <f t="shared" si="17"/>
        <v>13.940475052549836</v>
      </c>
      <c r="DC53" s="171">
        <f t="shared" si="56"/>
        <v>1.0560420625294089</v>
      </c>
      <c r="DD53" s="171">
        <f t="shared" si="56"/>
        <v>22.773000301978168</v>
      </c>
      <c r="DE53" s="171">
        <f t="shared" si="56"/>
        <v>15.697087311480479</v>
      </c>
      <c r="DF53" s="171">
        <f t="shared" si="56"/>
        <v>2.7928008059600771</v>
      </c>
      <c r="DG53" s="171">
        <f t="shared" si="56"/>
        <v>0</v>
      </c>
      <c r="DH53" s="171">
        <f t="shared" si="56"/>
        <v>0</v>
      </c>
      <c r="DI53" s="171">
        <f t="shared" si="56"/>
        <v>10.559365016503824</v>
      </c>
      <c r="DJ53" s="171">
        <v>4.2322222222222203</v>
      </c>
      <c r="DK53" s="171">
        <v>5.7177777777777798</v>
      </c>
      <c r="DL53" s="171">
        <v>5.7177777777777798</v>
      </c>
      <c r="DM53" s="171">
        <v>0</v>
      </c>
      <c r="DN53" s="171">
        <v>7985</v>
      </c>
      <c r="DO53" s="177">
        <v>0.03</v>
      </c>
      <c r="DP53" s="171">
        <v>0.275555555555556</v>
      </c>
      <c r="DQ53" s="171">
        <v>0.30555555555555602</v>
      </c>
      <c r="DR53" s="167">
        <v>7.2197427146232604E-2</v>
      </c>
      <c r="DS53" s="167">
        <v>2.38882392389859</v>
      </c>
      <c r="DT53" s="167">
        <v>0.89830276901629802</v>
      </c>
      <c r="DU53" s="167"/>
      <c r="DV53" s="167">
        <v>1.4905211548822901</v>
      </c>
      <c r="DW53" s="167">
        <v>0.71611216036029601</v>
      </c>
      <c r="DX53" s="167">
        <v>0.55281493851966301</v>
      </c>
      <c r="DY53" s="167"/>
      <c r="DZ53" s="167">
        <v>0.71580145772697601</v>
      </c>
      <c r="EA53" s="167">
        <v>0.234834527436175</v>
      </c>
      <c r="EB53" s="167">
        <v>0.55905266417535004</v>
      </c>
      <c r="EC53" s="167"/>
      <c r="ED53" s="167">
        <v>0.31987880789957202</v>
      </c>
      <c r="EE53" s="171">
        <v>28.2</v>
      </c>
      <c r="EF53" s="171">
        <v>41.8</v>
      </c>
      <c r="EG53" s="171">
        <v>8.6999999999999993</v>
      </c>
      <c r="EH53" s="171">
        <v>14.8</v>
      </c>
      <c r="EI53" s="171">
        <v>1</v>
      </c>
      <c r="EJ53" s="171">
        <v>3.9</v>
      </c>
      <c r="EK53" s="171">
        <v>35.700000000000003</v>
      </c>
      <c r="EL53" s="171">
        <v>0.1</v>
      </c>
      <c r="EM53" s="171">
        <v>0</v>
      </c>
      <c r="EN53" s="171">
        <v>2.7</v>
      </c>
      <c r="EO53" s="171">
        <v>0</v>
      </c>
      <c r="EP53" s="171">
        <v>3.6</v>
      </c>
      <c r="EQ53" s="171">
        <v>3.6</v>
      </c>
      <c r="ER53" s="171">
        <v>0</v>
      </c>
      <c r="ES53" s="171">
        <v>0</v>
      </c>
      <c r="ET53" s="171">
        <v>0</v>
      </c>
      <c r="EU53" s="171">
        <v>2.1018869999999996</v>
      </c>
      <c r="EV53" s="171">
        <v>3.1155629999999999</v>
      </c>
      <c r="EW53" s="171">
        <v>0.64845450000000004</v>
      </c>
      <c r="EX53" s="171">
        <v>1.103118</v>
      </c>
      <c r="EY53" s="171">
        <v>7.4535000000000004E-2</v>
      </c>
      <c r="EZ53" s="171">
        <v>0.29068649999999996</v>
      </c>
      <c r="FA53" s="171">
        <v>2.6608995000000006</v>
      </c>
      <c r="FB53" s="171">
        <v>7.4535000000000009E-3</v>
      </c>
      <c r="FC53" s="171">
        <v>0</v>
      </c>
      <c r="FD53" s="171">
        <v>0.20124450000000002</v>
      </c>
      <c r="FE53" s="171">
        <v>0</v>
      </c>
      <c r="FF53" s="171">
        <v>0.26832600000000001</v>
      </c>
      <c r="FG53" s="171">
        <v>0.26832600000000001</v>
      </c>
      <c r="FH53" s="171">
        <v>0</v>
      </c>
      <c r="FI53" s="171">
        <v>0</v>
      </c>
      <c r="FJ53" s="171">
        <v>0</v>
      </c>
      <c r="FK53" s="177">
        <v>59.700120147005315</v>
      </c>
      <c r="FL53" s="177">
        <v>27.170964285714287</v>
      </c>
      <c r="FN53">
        <v>3.02</v>
      </c>
      <c r="FO53">
        <v>0.71</v>
      </c>
      <c r="FP53">
        <v>1.6E-2</v>
      </c>
      <c r="FQ53">
        <v>1.6E-2</v>
      </c>
      <c r="FR53">
        <v>1.02</v>
      </c>
      <c r="FS53">
        <v>163</v>
      </c>
      <c r="FT53">
        <v>0.62</v>
      </c>
      <c r="FU53">
        <v>1.57</v>
      </c>
      <c r="FV53">
        <v>0.89</v>
      </c>
      <c r="FW53">
        <v>9.44</v>
      </c>
      <c r="FX53">
        <v>2.78</v>
      </c>
      <c r="FY53">
        <v>3.39</v>
      </c>
      <c r="FZ53">
        <v>1.26</v>
      </c>
    </row>
    <row r="54" spans="1:182" x14ac:dyDescent="0.3">
      <c r="A54" s="159">
        <v>42901</v>
      </c>
      <c r="B54" s="160">
        <v>6</v>
      </c>
      <c r="C54" s="161" t="s">
        <v>198</v>
      </c>
      <c r="D54" s="162" t="s">
        <v>199</v>
      </c>
      <c r="E54" s="163">
        <v>9</v>
      </c>
      <c r="F54" s="158">
        <v>260</v>
      </c>
      <c r="G54" s="164">
        <v>64</v>
      </c>
      <c r="H54" s="165">
        <v>40</v>
      </c>
      <c r="I54" s="166">
        <v>21.8</v>
      </c>
      <c r="J54" s="165">
        <v>105</v>
      </c>
      <c r="K54" s="166">
        <v>9.36</v>
      </c>
      <c r="L54" s="166">
        <v>8</v>
      </c>
      <c r="M54" s="168">
        <v>137</v>
      </c>
      <c r="N54" s="169">
        <v>23.813230373230372</v>
      </c>
      <c r="O54" s="169">
        <v>10.273050193050189</v>
      </c>
      <c r="P54" s="169">
        <v>13.540180180180183</v>
      </c>
      <c r="Q54" s="170">
        <f t="shared" si="46"/>
        <v>389.60197138412678</v>
      </c>
      <c r="R54" s="170">
        <f t="shared" si="1"/>
        <v>974.00492846031693</v>
      </c>
      <c r="S54" s="169">
        <f t="shared" si="2"/>
        <v>1.5584078855365071</v>
      </c>
      <c r="T54" s="170">
        <f t="shared" si="47"/>
        <v>11.779670191883641</v>
      </c>
      <c r="U54" s="171">
        <v>11.687999999999999</v>
      </c>
      <c r="V54" s="173">
        <v>0.79816849816849844</v>
      </c>
      <c r="W54" s="173">
        <v>7.1113785602470878E-2</v>
      </c>
      <c r="X54" s="173">
        <v>16.360735829528512</v>
      </c>
      <c r="Y54" s="168">
        <v>0</v>
      </c>
      <c r="Z54" s="174">
        <v>1.2691026666666667</v>
      </c>
      <c r="AA54" s="2" t="s">
        <v>186</v>
      </c>
      <c r="AB54" s="171">
        <v>5.8420000000000005</v>
      </c>
      <c r="AC54" s="171">
        <v>322.5</v>
      </c>
      <c r="AD54" s="171">
        <v>17.100000000000001</v>
      </c>
      <c r="AE54" s="171">
        <v>548.5</v>
      </c>
      <c r="AF54" s="171">
        <v>2.3975568000000003</v>
      </c>
      <c r="AG54" s="171">
        <v>4.2453900000000004</v>
      </c>
      <c r="AH54" s="171">
        <v>6.6429468000000007</v>
      </c>
      <c r="AI54" s="9">
        <v>36.091765780812821</v>
      </c>
      <c r="AJ54" s="9">
        <v>63.908234219187186</v>
      </c>
      <c r="AK54" s="9">
        <v>27.896033826085461</v>
      </c>
      <c r="AL54" s="9">
        <v>64.663821116088911</v>
      </c>
      <c r="AM54" s="168"/>
      <c r="AN54" s="175" t="e">
        <f>+NA()</f>
        <v>#N/A</v>
      </c>
      <c r="AO54" s="175" t="e">
        <f>+NA()</f>
        <v>#N/A</v>
      </c>
      <c r="AP54" s="175" t="e">
        <f>+NA()</f>
        <v>#N/A</v>
      </c>
      <c r="AQ54" s="175" t="e">
        <f>+NA()</f>
        <v>#N/A</v>
      </c>
      <c r="AR54" s="175" t="e">
        <f>+NA()</f>
        <v>#N/A</v>
      </c>
      <c r="AS54" s="175" t="e">
        <f>+NA()</f>
        <v>#N/A</v>
      </c>
      <c r="AT54" s="175" t="e">
        <f>+NA()</f>
        <v>#N/A</v>
      </c>
      <c r="AU54" s="175" t="e">
        <f>+NA()</f>
        <v>#N/A</v>
      </c>
      <c r="AV54" s="175" t="e">
        <f>+NA()</f>
        <v>#N/A</v>
      </c>
      <c r="AW54" s="175" t="e">
        <f>+NA()</f>
        <v>#N/A</v>
      </c>
      <c r="AX54" s="175" t="e">
        <f>+NA()</f>
        <v>#N/A</v>
      </c>
      <c r="AY54" s="172" t="e">
        <f t="shared" si="48"/>
        <v>#N/A</v>
      </c>
      <c r="AZ54" s="172" t="e">
        <f t="shared" si="48"/>
        <v>#N/A</v>
      </c>
      <c r="BA54" s="172" t="e">
        <f t="shared" si="49"/>
        <v>#N/A</v>
      </c>
      <c r="BB54" s="172" t="e">
        <f t="shared" si="50"/>
        <v>#N/A</v>
      </c>
      <c r="BC54" s="173" t="e">
        <f t="shared" si="51"/>
        <v>#N/A</v>
      </c>
      <c r="BD54" s="173" t="e">
        <f t="shared" si="52"/>
        <v>#N/A</v>
      </c>
      <c r="BE54" s="175" t="e">
        <f t="shared" si="53"/>
        <v>#N/A</v>
      </c>
      <c r="BF54" s="168">
        <v>3269.1268348245599</v>
      </c>
      <c r="BG54" s="176">
        <v>1878.2949873776799</v>
      </c>
      <c r="BH54" s="177">
        <v>1.7404757276111589</v>
      </c>
      <c r="BI54" s="9">
        <v>197.9</v>
      </c>
      <c r="BJ54" s="10">
        <v>0.91600000000000004</v>
      </c>
      <c r="BK54" s="11">
        <v>1E-3</v>
      </c>
      <c r="BL54" s="11">
        <v>4.3999999999999997E-2</v>
      </c>
      <c r="BM54" s="11">
        <v>1.7369000000000003</v>
      </c>
      <c r="BN54" s="11">
        <v>1.1242000000000001</v>
      </c>
      <c r="BO54" s="11">
        <v>0.16720000000000002</v>
      </c>
      <c r="BP54" s="11">
        <v>8.5800000000000001E-2</v>
      </c>
      <c r="BQ54" s="10">
        <v>28.86</v>
      </c>
      <c r="BR54" s="10">
        <v>9.89</v>
      </c>
      <c r="BS54" s="10">
        <v>42.86</v>
      </c>
      <c r="BT54" s="10">
        <v>10.17</v>
      </c>
      <c r="BU54" s="10">
        <v>21.199999999999996</v>
      </c>
      <c r="BV54" s="9">
        <v>68.886720000000011</v>
      </c>
      <c r="BW54" s="9">
        <v>53.684640000000002</v>
      </c>
      <c r="BX54" s="10">
        <v>10.030000000000001</v>
      </c>
      <c r="BY54" s="10">
        <v>18.97</v>
      </c>
      <c r="BZ54" s="10">
        <v>32.69</v>
      </c>
      <c r="CA54" s="11">
        <v>4.4999999999999998E-2</v>
      </c>
      <c r="CB54" s="11">
        <v>1.0792000000000002</v>
      </c>
      <c r="CC54" s="11">
        <v>1.3569000000000001E-2</v>
      </c>
      <c r="CD54" s="11">
        <v>7.2231000000000004E-2</v>
      </c>
      <c r="CE54" s="11">
        <v>8.1400000000000014E-2</v>
      </c>
      <c r="CF54" s="11">
        <v>13.86</v>
      </c>
      <c r="CG54" s="11">
        <v>0.61270000000000024</v>
      </c>
      <c r="CH54" s="168">
        <v>439.86486486486478</v>
      </c>
      <c r="CI54" s="168">
        <v>16.666988416988421</v>
      </c>
      <c r="CJ54" s="168">
        <v>26.391382405745052</v>
      </c>
      <c r="CK54" s="168">
        <f t="shared" si="54"/>
        <v>69.644795927385289</v>
      </c>
      <c r="CL54" s="168">
        <f t="shared" si="55"/>
        <v>78.004685364723642</v>
      </c>
      <c r="CM54" s="168">
        <f t="shared" si="12"/>
        <v>73.824740646054465</v>
      </c>
      <c r="CN54" s="177">
        <v>16.744651881545266</v>
      </c>
      <c r="CO54" s="168">
        <f t="shared" si="13"/>
        <v>3348.9303763090534</v>
      </c>
      <c r="CP54" s="171">
        <f t="shared" si="44"/>
        <v>1.2081278413813323</v>
      </c>
      <c r="CQ54" s="171">
        <f t="shared" si="45"/>
        <v>3.2060768046881463</v>
      </c>
      <c r="CR54" s="177">
        <v>3.7786917936096005</v>
      </c>
      <c r="CS54" s="177">
        <v>10.094063987559823</v>
      </c>
      <c r="CT54" s="177">
        <v>1.2221195965440002</v>
      </c>
      <c r="CU54" s="177">
        <v>8.8294573055999998E-2</v>
      </c>
      <c r="CV54" s="177">
        <v>1.0504468018638438</v>
      </c>
      <c r="CW54" s="177">
        <v>0.2955274322</v>
      </c>
      <c r="CX54" s="177">
        <v>0</v>
      </c>
      <c r="CY54" s="177">
        <v>3.8191237392000005E-2</v>
      </c>
      <c r="CZ54" s="177">
        <v>0.17731645931999995</v>
      </c>
      <c r="DA54" s="171">
        <f t="shared" si="16"/>
        <v>22.566559283171475</v>
      </c>
      <c r="DB54" s="171">
        <f t="shared" si="17"/>
        <v>60.282316162599734</v>
      </c>
      <c r="DC54" s="171">
        <f t="shared" si="56"/>
        <v>7.2985667614322356</v>
      </c>
      <c r="DD54" s="171">
        <f t="shared" si="56"/>
        <v>0.52730014144582982</v>
      </c>
      <c r="DE54" s="171">
        <f t="shared" si="56"/>
        <v>6.273327204978024</v>
      </c>
      <c r="DF54" s="171">
        <f t="shared" si="56"/>
        <v>1.7649063969237173</v>
      </c>
      <c r="DG54" s="171">
        <f t="shared" si="56"/>
        <v>0</v>
      </c>
      <c r="DH54" s="171">
        <f t="shared" si="56"/>
        <v>0.22808021129475736</v>
      </c>
      <c r="DI54" s="171">
        <f t="shared" si="56"/>
        <v>1.0589438381542302</v>
      </c>
      <c r="DJ54" s="171">
        <v>42.476190476190503</v>
      </c>
      <c r="DK54" s="171">
        <v>22.742857142857101</v>
      </c>
      <c r="DL54" s="171">
        <v>22.742857142857101</v>
      </c>
      <c r="DM54" s="171">
        <v>0</v>
      </c>
      <c r="DN54" s="171">
        <v>3084.5</v>
      </c>
      <c r="DO54" s="177">
        <v>2.9142857142857101</v>
      </c>
      <c r="DP54" s="171">
        <v>39.119047619047599</v>
      </c>
      <c r="DQ54" s="171">
        <v>42.033333333333303</v>
      </c>
      <c r="DR54" s="167">
        <v>0.98957399103138999</v>
      </c>
      <c r="DS54" s="167">
        <v>1.8755019798616499</v>
      </c>
      <c r="DT54" s="167">
        <v>0.39001069676858602</v>
      </c>
      <c r="DU54" s="167">
        <v>0.67223638282721698</v>
      </c>
      <c r="DV54" s="167">
        <v>0.81325490026585001</v>
      </c>
      <c r="DW54" s="167">
        <v>0.42447474888855502</v>
      </c>
      <c r="DX54" s="167">
        <v>0.22902670891806301</v>
      </c>
      <c r="DY54" s="167">
        <v>0.44421777678770302</v>
      </c>
      <c r="DZ54" s="167">
        <v>0.41726219034872802</v>
      </c>
      <c r="EA54" s="167">
        <v>0.19306035816245301</v>
      </c>
      <c r="EB54" s="167">
        <v>0.64853089696314903</v>
      </c>
      <c r="EC54" s="167">
        <v>0.89963294815388595</v>
      </c>
      <c r="ED54" s="167">
        <v>0.34320752264159099</v>
      </c>
      <c r="EE54" s="171">
        <v>17</v>
      </c>
      <c r="EF54" s="171">
        <v>20.399999999999999</v>
      </c>
      <c r="EG54" s="171">
        <v>19.329999999999998</v>
      </c>
      <c r="EH54" s="171">
        <v>7.5</v>
      </c>
      <c r="EI54" s="171">
        <v>2.7</v>
      </c>
      <c r="EJ54" s="171">
        <v>1.5</v>
      </c>
      <c r="EK54" s="171">
        <v>18.2</v>
      </c>
      <c r="EL54" s="171">
        <v>0</v>
      </c>
      <c r="EM54" s="171">
        <v>0.3</v>
      </c>
      <c r="EN54" s="171">
        <v>2.9</v>
      </c>
      <c r="EO54" s="171">
        <v>0.2</v>
      </c>
      <c r="EP54" s="171">
        <v>0</v>
      </c>
      <c r="EQ54" s="171">
        <v>0</v>
      </c>
      <c r="ER54" s="171">
        <v>0</v>
      </c>
      <c r="ES54" s="171">
        <v>2.4</v>
      </c>
      <c r="ET54" s="171">
        <v>0.2</v>
      </c>
      <c r="EU54" s="171">
        <v>1.9869599999999996</v>
      </c>
      <c r="EV54" s="171">
        <v>2.3843519999999994</v>
      </c>
      <c r="EW54" s="171">
        <v>2.2592903999999994</v>
      </c>
      <c r="EX54" s="171">
        <v>0.87659999999999993</v>
      </c>
      <c r="EY54" s="171">
        <v>0.31557599999999997</v>
      </c>
      <c r="EZ54" s="171">
        <v>0.17531999999999998</v>
      </c>
      <c r="FA54" s="171">
        <v>2.1272159999999998</v>
      </c>
      <c r="FB54" s="171">
        <v>0</v>
      </c>
      <c r="FC54" s="171">
        <v>3.5063999999999998E-2</v>
      </c>
      <c r="FD54" s="171">
        <v>0.33895199999999998</v>
      </c>
      <c r="FE54" s="171">
        <v>2.3375999999999997E-2</v>
      </c>
      <c r="FF54" s="171">
        <v>0</v>
      </c>
      <c r="FG54" s="171">
        <v>0</v>
      </c>
      <c r="FH54" s="171">
        <v>0</v>
      </c>
      <c r="FI54" s="171">
        <v>0.28051199999999998</v>
      </c>
      <c r="FJ54" s="171">
        <v>2.3375999999999997E-2</v>
      </c>
      <c r="FK54" s="177">
        <v>98.968025308291118</v>
      </c>
      <c r="FL54" s="177">
        <v>1.1613386613386611</v>
      </c>
      <c r="FN54">
        <v>2.65</v>
      </c>
      <c r="FO54">
        <v>0.5</v>
      </c>
      <c r="FP54">
        <v>0.02</v>
      </c>
      <c r="FQ54">
        <v>1.7000000000000001E-2</v>
      </c>
      <c r="FR54">
        <v>1.22</v>
      </c>
      <c r="FS54">
        <v>95</v>
      </c>
      <c r="FT54">
        <v>0.68</v>
      </c>
      <c r="FU54">
        <v>1.57</v>
      </c>
      <c r="FV54">
        <v>0.89</v>
      </c>
      <c r="FW54">
        <v>8</v>
      </c>
      <c r="FX54">
        <v>2.76</v>
      </c>
      <c r="FY54">
        <v>2.9</v>
      </c>
      <c r="FZ54">
        <v>1.1499999999999999</v>
      </c>
    </row>
    <row r="55" spans="1:182" s="209" customFormat="1" x14ac:dyDescent="0.3">
      <c r="A55" s="185">
        <v>42965</v>
      </c>
      <c r="B55" s="186">
        <v>8</v>
      </c>
      <c r="C55" s="187" t="s">
        <v>198</v>
      </c>
      <c r="D55" s="188" t="s">
        <v>199</v>
      </c>
      <c r="E55" s="189">
        <v>9.3000000000000007</v>
      </c>
      <c r="F55" s="184">
        <v>260</v>
      </c>
      <c r="G55" s="190">
        <v>64</v>
      </c>
      <c r="H55" s="191">
        <v>20</v>
      </c>
      <c r="I55" s="192">
        <v>22.5</v>
      </c>
      <c r="J55" s="191">
        <v>122</v>
      </c>
      <c r="K55" s="192">
        <v>10.55</v>
      </c>
      <c r="L55" s="192">
        <v>9.02</v>
      </c>
      <c r="M55" s="194">
        <v>45</v>
      </c>
      <c r="N55" s="195">
        <v>55.167895167895175</v>
      </c>
      <c r="O55" s="195">
        <v>22.35511875511876</v>
      </c>
      <c r="P55" s="195">
        <v>32.812776412776415</v>
      </c>
      <c r="Q55" s="196">
        <f t="shared" si="46"/>
        <v>1273.4277982328981</v>
      </c>
      <c r="R55" s="196">
        <f t="shared" si="1"/>
        <v>3183.5694955822451</v>
      </c>
      <c r="S55" s="195">
        <f t="shared" si="2"/>
        <v>5.0937111929315924</v>
      </c>
      <c r="T55" s="196">
        <f t="shared" si="47"/>
        <v>11.995019893111637</v>
      </c>
      <c r="U55" s="197">
        <v>27.572499999999998</v>
      </c>
      <c r="V55" s="199">
        <v>1.1089675516224204</v>
      </c>
      <c r="W55" s="199">
        <v>0.15198674415996982</v>
      </c>
      <c r="X55" s="199">
        <v>23.082769323669364</v>
      </c>
      <c r="Y55" s="194">
        <v>0</v>
      </c>
      <c r="Z55" s="201">
        <v>1.7521344615384615</v>
      </c>
      <c r="AA55" s="202" t="s">
        <v>186</v>
      </c>
      <c r="AB55" s="197">
        <v>17.673999999999999</v>
      </c>
      <c r="AC55" s="197">
        <v>460.05</v>
      </c>
      <c r="AD55" s="197">
        <v>10.199999999999999</v>
      </c>
      <c r="AE55" s="197">
        <v>462</v>
      </c>
      <c r="AF55" s="197">
        <v>4.3265951999999999</v>
      </c>
      <c r="AG55" s="197">
        <v>5.1010344000000005</v>
      </c>
      <c r="AH55" s="197">
        <v>9.4276295999999995</v>
      </c>
      <c r="AI55" s="203">
        <v>45.892715174130302</v>
      </c>
      <c r="AJ55" s="203">
        <v>54.107284825869705</v>
      </c>
      <c r="AK55" s="203">
        <v>17.088978238717338</v>
      </c>
      <c r="AL55" s="203">
        <v>42.172129360043364</v>
      </c>
      <c r="AM55" s="194"/>
      <c r="AN55" s="204" t="e">
        <f>+NA()</f>
        <v>#N/A</v>
      </c>
      <c r="AO55" s="204" t="e">
        <f>+NA()</f>
        <v>#N/A</v>
      </c>
      <c r="AP55" s="204" t="e">
        <f>+NA()</f>
        <v>#N/A</v>
      </c>
      <c r="AQ55" s="204" t="e">
        <f>+NA()</f>
        <v>#N/A</v>
      </c>
      <c r="AR55" s="204" t="e">
        <f>+NA()</f>
        <v>#N/A</v>
      </c>
      <c r="AS55" s="204" t="e">
        <f>+NA()</f>
        <v>#N/A</v>
      </c>
      <c r="AT55" s="204" t="e">
        <f>+NA()</f>
        <v>#N/A</v>
      </c>
      <c r="AU55" s="204" t="e">
        <f>+NA()</f>
        <v>#N/A</v>
      </c>
      <c r="AV55" s="204" t="e">
        <f>+NA()</f>
        <v>#N/A</v>
      </c>
      <c r="AW55" s="204" t="e">
        <f>+NA()</f>
        <v>#N/A</v>
      </c>
      <c r="AX55" s="204" t="e">
        <f>+NA()</f>
        <v>#N/A</v>
      </c>
      <c r="AY55" s="198" t="e">
        <f t="shared" si="48"/>
        <v>#N/A</v>
      </c>
      <c r="AZ55" s="198" t="e">
        <f t="shared" si="48"/>
        <v>#N/A</v>
      </c>
      <c r="BA55" s="198" t="e">
        <f t="shared" si="49"/>
        <v>#N/A</v>
      </c>
      <c r="BB55" s="198" t="e">
        <f t="shared" si="50"/>
        <v>#N/A</v>
      </c>
      <c r="BC55" s="199" t="e">
        <f t="shared" si="51"/>
        <v>#N/A</v>
      </c>
      <c r="BD55" s="199" t="e">
        <f t="shared" si="52"/>
        <v>#N/A</v>
      </c>
      <c r="BE55" s="204" t="e">
        <f t="shared" si="53"/>
        <v>#N/A</v>
      </c>
      <c r="BF55" s="194">
        <v>484.30093048841536</v>
      </c>
      <c r="BG55" s="205">
        <v>344.21494017038822</v>
      </c>
      <c r="BH55" s="206">
        <v>1.4069724290546013</v>
      </c>
      <c r="BI55" s="203">
        <v>193.3</v>
      </c>
      <c r="BJ55" s="207">
        <v>0.65400000000000003</v>
      </c>
      <c r="BK55" s="208">
        <v>1E-3</v>
      </c>
      <c r="BL55" s="208">
        <v>1.4E-2</v>
      </c>
      <c r="BM55" s="208">
        <v>7.5049999999999999</v>
      </c>
      <c r="BN55" s="208">
        <v>2.63</v>
      </c>
      <c r="BO55" s="208">
        <v>0.52100000000000002</v>
      </c>
      <c r="BP55" s="208">
        <v>0.13800000000000001</v>
      </c>
      <c r="BQ55" s="207">
        <v>20.6</v>
      </c>
      <c r="BR55" s="207">
        <v>5.22</v>
      </c>
      <c r="BS55" s="207">
        <v>47.24</v>
      </c>
      <c r="BT55" s="207">
        <v>5.25</v>
      </c>
      <c r="BU55" s="207">
        <v>66.000000000000085</v>
      </c>
      <c r="BV55" s="203">
        <v>499.49199999999996</v>
      </c>
      <c r="BW55" s="203">
        <v>488.65479999999991</v>
      </c>
      <c r="BX55" s="207">
        <v>5.2349999999999994</v>
      </c>
      <c r="BY55" s="207">
        <v>15.380000000000003</v>
      </c>
      <c r="BZ55" s="207">
        <v>41.99</v>
      </c>
      <c r="CA55" s="208">
        <v>1.4999999999999999E-2</v>
      </c>
      <c r="CB55" s="208">
        <v>2.6150000000000002</v>
      </c>
      <c r="CC55" s="208">
        <v>5.0000000000000001E-3</v>
      </c>
      <c r="CD55" s="208">
        <v>0.13300000000000001</v>
      </c>
      <c r="CE55" s="208">
        <v>0.38300000000000001</v>
      </c>
      <c r="CF55" s="208">
        <v>26.625</v>
      </c>
      <c r="CG55" s="208">
        <v>4.875</v>
      </c>
      <c r="CH55" s="194">
        <v>179.58550913838121</v>
      </c>
      <c r="CI55" s="194">
        <v>28.18444610220067</v>
      </c>
      <c r="CJ55" s="194">
        <v>6.3717948717948723</v>
      </c>
      <c r="CK55" s="194">
        <f t="shared" si="54"/>
        <v>91.311189765717273</v>
      </c>
      <c r="CL55" s="194">
        <f t="shared" si="55"/>
        <v>94.401770615573511</v>
      </c>
      <c r="CM55" s="194">
        <f t="shared" si="12"/>
        <v>92.856480190645385</v>
      </c>
      <c r="CN55" s="206">
        <v>111.13545494057624</v>
      </c>
      <c r="CO55" s="194">
        <f t="shared" si="13"/>
        <v>22227.090988115247</v>
      </c>
      <c r="CP55" s="197">
        <f t="shared" si="44"/>
        <v>4.174101594012253</v>
      </c>
      <c r="CQ55" s="197">
        <f t="shared" si="45"/>
        <v>4.3969298570045181</v>
      </c>
      <c r="CR55" s="206">
        <v>6.3615838247910013</v>
      </c>
      <c r="CS55" s="206">
        <v>10.629460278215998</v>
      </c>
      <c r="CT55" s="206">
        <v>0</v>
      </c>
      <c r="CU55" s="206">
        <v>7.3309323517920006</v>
      </c>
      <c r="CV55" s="206">
        <v>86.13639868607325</v>
      </c>
      <c r="CW55" s="206">
        <v>0</v>
      </c>
      <c r="CX55" s="206">
        <v>0</v>
      </c>
      <c r="CY55" s="206">
        <v>0.49242167251199986</v>
      </c>
      <c r="CZ55" s="206">
        <v>0.18465812719199998</v>
      </c>
      <c r="DA55" s="197">
        <f t="shared" si="16"/>
        <v>5.7241713080605283</v>
      </c>
      <c r="DB55" s="197">
        <f t="shared" si="17"/>
        <v>9.5644187391859194</v>
      </c>
      <c r="DC55" s="197">
        <f t="shared" si="56"/>
        <v>0</v>
      </c>
      <c r="DD55" s="197">
        <f t="shared" si="56"/>
        <v>6.5963938832227988</v>
      </c>
      <c r="DE55" s="197">
        <f t="shared" si="56"/>
        <v>77.505777730545205</v>
      </c>
      <c r="DF55" s="197">
        <f t="shared" si="56"/>
        <v>0</v>
      </c>
      <c r="DG55" s="197">
        <f t="shared" si="56"/>
        <v>0</v>
      </c>
      <c r="DH55" s="197">
        <f t="shared" si="56"/>
        <v>0.4430824283531265</v>
      </c>
      <c r="DI55" s="197">
        <f t="shared" si="56"/>
        <v>0.16615591063242247</v>
      </c>
      <c r="DJ55" s="197">
        <v>0.206666666666667</v>
      </c>
      <c r="DK55" s="197">
        <v>25.966666666666701</v>
      </c>
      <c r="DL55" s="197">
        <v>25.897777777777801</v>
      </c>
      <c r="DM55" s="197">
        <v>6.8888888888888902E-2</v>
      </c>
      <c r="DN55" s="197">
        <v>17639</v>
      </c>
      <c r="DO55" s="206">
        <v>0</v>
      </c>
      <c r="DP55" s="197">
        <v>0</v>
      </c>
      <c r="DQ55" s="197">
        <v>0</v>
      </c>
      <c r="DR55" s="193">
        <v>0</v>
      </c>
      <c r="DS55" s="193">
        <v>1.8738162383180199</v>
      </c>
      <c r="DT55" s="193">
        <v>0</v>
      </c>
      <c r="DU55" s="193">
        <v>0.65738086333318702</v>
      </c>
      <c r="DV55" s="193">
        <v>1.21643537498484</v>
      </c>
      <c r="DW55" s="193">
        <v>0.61970090426748103</v>
      </c>
      <c r="DX55" s="193">
        <v>0</v>
      </c>
      <c r="DY55" s="193">
        <v>0.40460561471898299</v>
      </c>
      <c r="DZ55" s="193">
        <v>0.61954960603655196</v>
      </c>
      <c r="EA55" s="193">
        <v>0.23904629784613299</v>
      </c>
      <c r="EB55" s="193">
        <v>1</v>
      </c>
      <c r="EC55" s="193">
        <v>0.83977950138714796</v>
      </c>
      <c r="ED55" s="193">
        <v>0.32855794601177202</v>
      </c>
      <c r="EE55" s="197">
        <v>36.1</v>
      </c>
      <c r="EF55" s="197">
        <v>39.299999999999997</v>
      </c>
      <c r="EG55" s="197">
        <v>2.1</v>
      </c>
      <c r="EH55" s="197">
        <v>9.1</v>
      </c>
      <c r="EI55" s="197">
        <v>4.8</v>
      </c>
      <c r="EJ55" s="197">
        <v>8.0749999999999993</v>
      </c>
      <c r="EK55" s="197">
        <v>13.2</v>
      </c>
      <c r="EL55" s="197">
        <v>0.2</v>
      </c>
      <c r="EM55" s="197">
        <v>0.4</v>
      </c>
      <c r="EN55" s="197">
        <v>8</v>
      </c>
      <c r="EO55" s="197">
        <v>1.7</v>
      </c>
      <c r="EP55" s="197">
        <v>0.2</v>
      </c>
      <c r="EQ55" s="197">
        <v>0.4</v>
      </c>
      <c r="ER55" s="197">
        <v>0.2</v>
      </c>
      <c r="ES55" s="197">
        <v>0.2</v>
      </c>
      <c r="ET55" s="197">
        <v>0.5</v>
      </c>
      <c r="EU55" s="197">
        <v>9.9536724999999997</v>
      </c>
      <c r="EV55" s="197">
        <v>10.835992499999998</v>
      </c>
      <c r="EW55" s="197">
        <v>0.5790225</v>
      </c>
      <c r="EX55" s="197">
        <v>2.5090974999999998</v>
      </c>
      <c r="EY55" s="197">
        <v>1.3234799999999998</v>
      </c>
      <c r="EZ55" s="197">
        <v>2.2264793749999994</v>
      </c>
      <c r="FA55" s="197">
        <v>3.6395699999999995</v>
      </c>
      <c r="FB55" s="197">
        <v>5.5145E-2</v>
      </c>
      <c r="FC55" s="197">
        <v>0.11029</v>
      </c>
      <c r="FD55" s="197">
        <v>2.2058</v>
      </c>
      <c r="FE55" s="197">
        <v>0.4687325</v>
      </c>
      <c r="FF55" s="197">
        <v>5.5145E-2</v>
      </c>
      <c r="FG55" s="197">
        <v>0.11029</v>
      </c>
      <c r="FH55" s="197">
        <v>5.5145E-2</v>
      </c>
      <c r="FI55" s="197">
        <v>5.5145E-2</v>
      </c>
      <c r="FJ55" s="197">
        <v>0.1378625</v>
      </c>
      <c r="FK55" s="206">
        <v>126.40429541751072</v>
      </c>
      <c r="FL55" s="206">
        <v>0.24068322981366461</v>
      </c>
      <c r="FN55" s="209">
        <v>2.27</v>
      </c>
      <c r="FO55" s="209">
        <v>0.54</v>
      </c>
      <c r="FP55" s="209">
        <v>1.7999999999999999E-2</v>
      </c>
      <c r="FQ55" s="209">
        <v>1.4E-2</v>
      </c>
      <c r="FR55" s="209">
        <v>1.3</v>
      </c>
      <c r="FS55" s="209">
        <v>105</v>
      </c>
      <c r="FT55" s="209">
        <v>0.71</v>
      </c>
      <c r="FU55" s="209">
        <v>1.61</v>
      </c>
      <c r="FV55" s="209">
        <v>0.71</v>
      </c>
      <c r="FW55" s="209">
        <v>3.5</v>
      </c>
      <c r="FX55" s="209">
        <v>1.19</v>
      </c>
      <c r="FY55" s="209">
        <v>2.94</v>
      </c>
      <c r="FZ55" s="209">
        <v>1.1599999999999999</v>
      </c>
    </row>
    <row r="56" spans="1:182" s="96" customFormat="1" x14ac:dyDescent="0.3">
      <c r="A56" s="73">
        <v>42830</v>
      </c>
      <c r="B56" s="74">
        <v>4</v>
      </c>
      <c r="C56" s="75" t="s">
        <v>200</v>
      </c>
      <c r="D56" s="76" t="s">
        <v>201</v>
      </c>
      <c r="E56" s="77">
        <v>10</v>
      </c>
      <c r="F56" s="72">
        <v>130</v>
      </c>
      <c r="G56" s="78">
        <v>22</v>
      </c>
      <c r="H56" s="79">
        <v>130</v>
      </c>
      <c r="I56" s="80">
        <v>10.7</v>
      </c>
      <c r="J56" s="79">
        <v>83</v>
      </c>
      <c r="K56" s="80">
        <v>8</v>
      </c>
      <c r="L56" s="80">
        <v>7.7</v>
      </c>
      <c r="M56" s="82">
        <v>239</v>
      </c>
      <c r="N56" s="83">
        <v>2.146702702702703</v>
      </c>
      <c r="O56" s="83">
        <v>1.6290810810810814</v>
      </c>
      <c r="P56" s="83">
        <v>0.51762162162162162</v>
      </c>
      <c r="Q56" s="84">
        <f t="shared" si="46"/>
        <v>33.576268918610452</v>
      </c>
      <c r="R56" s="84">
        <f t="shared" si="1"/>
        <v>83.940672296526131</v>
      </c>
      <c r="S56" s="83">
        <f t="shared" si="2"/>
        <v>0.1343050756744418</v>
      </c>
      <c r="T56" s="84">
        <f t="shared" si="47"/>
        <v>48.241426197310766</v>
      </c>
      <c r="U56" s="85">
        <v>4.3150000000000004</v>
      </c>
      <c r="V56" s="87">
        <v>0.7327999999999999</v>
      </c>
      <c r="W56" s="87">
        <v>6.4835436075213901E-2</v>
      </c>
      <c r="X56" s="87">
        <v>15.640856498823924</v>
      </c>
      <c r="Y56" s="82">
        <v>26.186079778870116</v>
      </c>
      <c r="Z56" s="82">
        <v>0</v>
      </c>
      <c r="AA56" s="89" t="s">
        <v>189</v>
      </c>
      <c r="AB56" s="85">
        <v>0.43049999999999999</v>
      </c>
      <c r="AC56" s="85">
        <v>1.85</v>
      </c>
      <c r="AD56" s="85">
        <v>4.4000000000000004</v>
      </c>
      <c r="AE56" s="85">
        <v>277</v>
      </c>
      <c r="AF56" s="85">
        <v>4.546080000000001E-2</v>
      </c>
      <c r="AG56" s="85">
        <v>1.22988E-2</v>
      </c>
      <c r="AH56" s="85">
        <v>5.7759600000000008E-2</v>
      </c>
      <c r="AI56" s="90">
        <v>78.706916252882635</v>
      </c>
      <c r="AJ56" s="90">
        <v>21.293083747117361</v>
      </c>
      <c r="AK56" s="90">
        <v>2.6906194289167549</v>
      </c>
      <c r="AL56" s="90">
        <v>3.5455325502687636</v>
      </c>
      <c r="AM56" s="82">
        <v>10</v>
      </c>
      <c r="AN56" s="85">
        <v>15.994171313867019</v>
      </c>
      <c r="AO56" s="85">
        <v>8.6329394518259883E-2</v>
      </c>
      <c r="AP56" s="85">
        <v>14.49805481614834</v>
      </c>
      <c r="AQ56" s="85">
        <v>12.425612203910591</v>
      </c>
      <c r="AR56" s="85">
        <v>2.0724426122377482</v>
      </c>
      <c r="AS56" s="85">
        <v>14.294625303315888</v>
      </c>
      <c r="AT56" s="85">
        <v>7.4041033480992766E-2</v>
      </c>
      <c r="AU56" s="85">
        <v>12.434362224382999</v>
      </c>
      <c r="AV56" s="85">
        <v>10.201062681401121</v>
      </c>
      <c r="AW56" s="85">
        <v>2.2332995429818787</v>
      </c>
      <c r="AX56" s="85">
        <v>17.960708419789473</v>
      </c>
      <c r="AY56" s="86">
        <f t="shared" si="48"/>
        <v>217.4708222422251</v>
      </c>
      <c r="AZ56" s="86">
        <f t="shared" si="48"/>
        <v>186.38418305865886</v>
      </c>
      <c r="BA56" s="86">
        <f t="shared" si="49"/>
        <v>20.72442612237748</v>
      </c>
      <c r="BB56" s="86">
        <f t="shared" si="50"/>
        <v>24.689373524633012</v>
      </c>
      <c r="BC56" s="87">
        <f t="shared" si="51"/>
        <v>0.2719905498010996</v>
      </c>
      <c r="BD56" s="87">
        <f t="shared" si="52"/>
        <v>5.3110573091664044</v>
      </c>
      <c r="BE56" s="91">
        <f t="shared" si="53"/>
        <v>2.5484237634977678</v>
      </c>
      <c r="BF56" s="82">
        <v>975.19944768099333</v>
      </c>
      <c r="BG56" s="92">
        <v>39.051050203376484</v>
      </c>
      <c r="BH56" s="93">
        <v>24.972425648021993</v>
      </c>
      <c r="BI56" s="90"/>
      <c r="BJ56" s="94">
        <v>0.67</v>
      </c>
      <c r="BK56" s="95">
        <v>9.9302000000000001E-2</v>
      </c>
      <c r="BL56" s="95">
        <v>1E-4</v>
      </c>
      <c r="BM56" s="95">
        <v>1.73</v>
      </c>
      <c r="BN56" s="95">
        <v>1.61</v>
      </c>
      <c r="BO56" s="95">
        <v>8.5000000000000006E-2</v>
      </c>
      <c r="BP56" s="95">
        <v>6.8000000000000005E-2</v>
      </c>
      <c r="BQ56" s="94">
        <v>20.5</v>
      </c>
      <c r="BR56" s="94">
        <v>5.81</v>
      </c>
      <c r="BS56" s="94">
        <v>21.9</v>
      </c>
      <c r="BT56" s="94">
        <v>6.3</v>
      </c>
      <c r="BU56" s="94">
        <v>1.9</v>
      </c>
      <c r="BV56" s="90">
        <v>4.3696800000000007</v>
      </c>
      <c r="BW56" s="90">
        <v>0.41615999999999964</v>
      </c>
      <c r="BX56" s="94">
        <v>6.0549999999999997</v>
      </c>
      <c r="BY56" s="94">
        <v>14.690000000000001</v>
      </c>
      <c r="BZ56" s="94">
        <v>15.599999999999998</v>
      </c>
      <c r="CA56" s="95">
        <v>2.3099999999999999E-2</v>
      </c>
      <c r="CB56" s="95">
        <v>1.5869000000000002</v>
      </c>
      <c r="CC56" s="95">
        <v>4.2059999999999997E-3</v>
      </c>
      <c r="CD56" s="95">
        <v>6.3794000000000003E-2</v>
      </c>
      <c r="CE56" s="95">
        <v>1.7000000000000001E-2</v>
      </c>
      <c r="CF56" s="95">
        <v>1.1549999999999976</v>
      </c>
      <c r="CG56" s="95">
        <v>0.11999999999999988</v>
      </c>
      <c r="CH56" s="82">
        <v>175.51470588235256</v>
      </c>
      <c r="CI56" s="82">
        <v>15.63025210084032</v>
      </c>
      <c r="CJ56" s="82">
        <v>11.229166666666654</v>
      </c>
      <c r="CK56" s="82">
        <f t="shared" si="54"/>
        <v>21.968450590507157</v>
      </c>
      <c r="CL56" s="82">
        <f t="shared" si="55"/>
        <v>68.244284354165458</v>
      </c>
      <c r="CM56" s="82">
        <f t="shared" si="12"/>
        <v>45.106367472336309</v>
      </c>
      <c r="CN56" s="93">
        <v>0.29575004253679998</v>
      </c>
      <c r="CO56" s="82">
        <f t="shared" si="13"/>
        <v>59.150008507359999</v>
      </c>
      <c r="CP56" s="85">
        <f t="shared" si="44"/>
        <v>0.25606064288900487</v>
      </c>
      <c r="CQ56" s="85">
        <f t="shared" si="45"/>
        <v>1.4071342016737567</v>
      </c>
      <c r="CR56" s="93">
        <v>4.6652237899999997E-2</v>
      </c>
      <c r="CS56" s="93">
        <v>6.3439734736000009E-2</v>
      </c>
      <c r="CT56" s="93">
        <v>0</v>
      </c>
      <c r="CU56" s="93">
        <v>0.1826065291008</v>
      </c>
      <c r="CV56" s="93">
        <v>0</v>
      </c>
      <c r="CW56" s="93">
        <v>0</v>
      </c>
      <c r="CX56" s="93">
        <v>0</v>
      </c>
      <c r="CY56" s="93">
        <v>0</v>
      </c>
      <c r="CZ56" s="93">
        <v>3.0515408000000004E-3</v>
      </c>
      <c r="DA56" s="85">
        <f t="shared" si="16"/>
        <v>15.774211729553713</v>
      </c>
      <c r="DB56" s="85">
        <f t="shared" si="17"/>
        <v>21.45045667342761</v>
      </c>
      <c r="DC56" s="85">
        <f t="shared" si="56"/>
        <v>0</v>
      </c>
      <c r="DD56" s="85">
        <f t="shared" si="56"/>
        <v>61.743534348969163</v>
      </c>
      <c r="DE56" s="85">
        <f t="shared" si="56"/>
        <v>0</v>
      </c>
      <c r="DF56" s="85">
        <f t="shared" si="56"/>
        <v>0</v>
      </c>
      <c r="DG56" s="85">
        <f t="shared" si="56"/>
        <v>0</v>
      </c>
      <c r="DH56" s="85">
        <f t="shared" si="56"/>
        <v>0</v>
      </c>
      <c r="DI56" s="85">
        <f t="shared" si="56"/>
        <v>1.0317972480495246</v>
      </c>
      <c r="DJ56" s="85">
        <v>249.51222222222199</v>
      </c>
      <c r="DK56" s="85">
        <v>192.86222222222199</v>
      </c>
      <c r="DL56" s="85">
        <v>179.88111111111101</v>
      </c>
      <c r="DM56" s="85">
        <v>12.981111111111099</v>
      </c>
      <c r="DN56" s="85">
        <v>154</v>
      </c>
      <c r="DO56" s="93">
        <v>25.9</v>
      </c>
      <c r="DP56" s="85">
        <v>191.51111111111101</v>
      </c>
      <c r="DQ56" s="85">
        <v>217.41111111111101</v>
      </c>
      <c r="DR56" s="81">
        <v>0.87134453444721005</v>
      </c>
      <c r="DS56" s="81">
        <v>3.0540322982870101</v>
      </c>
      <c r="DT56" s="81">
        <v>1.0884330965443101</v>
      </c>
      <c r="DU56" s="81">
        <v>1.06500240504911</v>
      </c>
      <c r="DV56" s="81">
        <v>0.90059679669359205</v>
      </c>
      <c r="DW56" s="81">
        <v>0.69755367739573304</v>
      </c>
      <c r="DX56" s="81">
        <v>0.63715866485494699</v>
      </c>
      <c r="DY56" s="81">
        <v>0.64507942841352905</v>
      </c>
      <c r="DZ56" s="81">
        <v>0.44257041659639101</v>
      </c>
      <c r="EA56" s="81">
        <v>0.236169416157959</v>
      </c>
      <c r="EB56" s="81">
        <v>0.45933759614250802</v>
      </c>
      <c r="EC56" s="81">
        <v>1.40876590434032</v>
      </c>
      <c r="ED56" s="81">
        <v>0.29899142713061</v>
      </c>
      <c r="EE56" s="85">
        <v>14.3</v>
      </c>
      <c r="EF56" s="85">
        <v>19.2</v>
      </c>
      <c r="EG56" s="85">
        <v>45.9</v>
      </c>
      <c r="EH56" s="85">
        <v>11.3</v>
      </c>
      <c r="EI56" s="85">
        <v>1</v>
      </c>
      <c r="EJ56" s="85">
        <v>1</v>
      </c>
      <c r="EK56" s="85">
        <v>12</v>
      </c>
      <c r="EL56" s="85">
        <v>0</v>
      </c>
      <c r="EM56" s="85">
        <v>0</v>
      </c>
      <c r="EN56" s="85">
        <v>1.6</v>
      </c>
      <c r="EO56" s="85">
        <v>0</v>
      </c>
      <c r="EP56" s="85">
        <v>0.8</v>
      </c>
      <c r="EQ56" s="85">
        <v>2</v>
      </c>
      <c r="ER56" s="85">
        <v>0</v>
      </c>
      <c r="ES56" s="85">
        <v>0.1</v>
      </c>
      <c r="ET56" s="85">
        <v>0</v>
      </c>
      <c r="EU56" s="85">
        <v>0.61704500000000007</v>
      </c>
      <c r="EV56" s="85">
        <v>0.82847999999999999</v>
      </c>
      <c r="EW56" s="85">
        <v>1.980585</v>
      </c>
      <c r="EX56" s="85">
        <v>0.48759500000000011</v>
      </c>
      <c r="EY56" s="85">
        <v>4.3150000000000001E-2</v>
      </c>
      <c r="EZ56" s="85">
        <v>4.3150000000000001E-2</v>
      </c>
      <c r="FA56" s="85">
        <v>0.51780000000000004</v>
      </c>
      <c r="FB56" s="85">
        <v>0</v>
      </c>
      <c r="FC56" s="85">
        <v>0</v>
      </c>
      <c r="FD56" s="85">
        <v>6.9040000000000004E-2</v>
      </c>
      <c r="FE56" s="85">
        <v>0</v>
      </c>
      <c r="FF56" s="85">
        <v>3.4520000000000002E-2</v>
      </c>
      <c r="FG56" s="85">
        <v>8.6300000000000002E-2</v>
      </c>
      <c r="FH56" s="85">
        <v>0</v>
      </c>
      <c r="FI56" s="85">
        <v>4.3150000000000003E-3</v>
      </c>
      <c r="FJ56" s="85">
        <v>0</v>
      </c>
      <c r="FK56" s="93">
        <v>6.0583062469960893</v>
      </c>
      <c r="FL56" s="93">
        <v>0.75220588235294117</v>
      </c>
      <c r="FN56" s="96">
        <v>3.04</v>
      </c>
      <c r="FO56" s="96">
        <v>0.66</v>
      </c>
      <c r="FP56" s="96">
        <v>1.7999999999999999E-2</v>
      </c>
      <c r="FQ56" s="96">
        <v>1.7000000000000001E-2</v>
      </c>
      <c r="FR56" s="96">
        <v>1.05</v>
      </c>
      <c r="FS56" s="96">
        <v>140</v>
      </c>
      <c r="FT56" s="96">
        <v>0.6</v>
      </c>
      <c r="FU56" s="96">
        <v>1.52</v>
      </c>
      <c r="FV56" s="96">
        <v>0.9</v>
      </c>
      <c r="FW56" s="96">
        <v>9.42</v>
      </c>
      <c r="FX56" s="96">
        <v>3.01</v>
      </c>
      <c r="FY56" s="96">
        <v>3.12</v>
      </c>
      <c r="FZ56" s="96">
        <v>1.21</v>
      </c>
    </row>
    <row r="57" spans="1:182" s="96" customFormat="1" x14ac:dyDescent="0.3">
      <c r="A57" s="73">
        <v>42864</v>
      </c>
      <c r="B57" s="74">
        <v>5</v>
      </c>
      <c r="C57" s="75" t="s">
        <v>200</v>
      </c>
      <c r="D57" s="76" t="s">
        <v>201</v>
      </c>
      <c r="E57" s="77">
        <v>9.3000000000000007</v>
      </c>
      <c r="F57" s="72">
        <v>130</v>
      </c>
      <c r="G57" s="78">
        <v>22</v>
      </c>
      <c r="H57" s="79">
        <v>130</v>
      </c>
      <c r="I57" s="80">
        <v>12.2</v>
      </c>
      <c r="J57" s="79">
        <v>111</v>
      </c>
      <c r="K57" s="80">
        <v>11.9</v>
      </c>
      <c r="L57" s="80">
        <v>8.6</v>
      </c>
      <c r="M57" s="82">
        <v>188</v>
      </c>
      <c r="N57" s="83">
        <v>2.0665569917743833</v>
      </c>
      <c r="O57" s="83">
        <v>1.8970622796709757</v>
      </c>
      <c r="P57" s="83">
        <v>0.16949471210340777</v>
      </c>
      <c r="Q57" s="84">
        <f t="shared" si="46"/>
        <v>41.162271402634524</v>
      </c>
      <c r="R57" s="84">
        <f t="shared" si="1"/>
        <v>102.9056785065863</v>
      </c>
      <c r="S57" s="83">
        <f t="shared" si="2"/>
        <v>0.16464908561053809</v>
      </c>
      <c r="T57" s="84">
        <f t="shared" si="47"/>
        <v>24.307096392667056</v>
      </c>
      <c r="U57" s="85">
        <v>2.093</v>
      </c>
      <c r="V57" s="87">
        <v>0.8859534883720932</v>
      </c>
      <c r="W57" s="87">
        <v>8.9844820456285654E-2</v>
      </c>
      <c r="X57" s="87">
        <v>19.918285131489093</v>
      </c>
      <c r="Y57" s="299">
        <v>3.6838354627719201</v>
      </c>
      <c r="Z57" s="88">
        <v>2.3433766233766233E-4</v>
      </c>
      <c r="AA57" s="89" t="s">
        <v>189</v>
      </c>
      <c r="AB57" s="85">
        <v>7.3499999999999996E-2</v>
      </c>
      <c r="AC57" s="85">
        <v>0.26500000000000001</v>
      </c>
      <c r="AD57" s="85">
        <v>5.23</v>
      </c>
      <c r="AE57" s="85">
        <v>0.01</v>
      </c>
      <c r="AF57" s="85">
        <v>9.2257199999999998E-3</v>
      </c>
      <c r="AG57" s="85">
        <v>6.36E-8</v>
      </c>
      <c r="AH57" s="85">
        <v>9.2257835999999989E-3</v>
      </c>
      <c r="AI57" s="90">
        <v>99.999310627663121</v>
      </c>
      <c r="AJ57" s="90">
        <v>6.8937233689287921E-4</v>
      </c>
      <c r="AK57" s="90">
        <v>0.44643257537642711</v>
      </c>
      <c r="AL57" s="90">
        <v>0.48631948981664996</v>
      </c>
      <c r="AM57" s="82">
        <v>12</v>
      </c>
      <c r="AN57" s="85">
        <v>8.6921062467922301</v>
      </c>
      <c r="AO57" s="85">
        <v>5.2607303723231025E-2</v>
      </c>
      <c r="AP57" s="85">
        <v>4.8013168698557225</v>
      </c>
      <c r="AQ57" s="85">
        <v>4.4907352307100261</v>
      </c>
      <c r="AR57" s="85">
        <v>0.31058163914569625</v>
      </c>
      <c r="AS57" s="85">
        <v>6.4686761479050041</v>
      </c>
      <c r="AT57" s="85">
        <v>7.4727365983278699E-2</v>
      </c>
      <c r="AU57" s="85">
        <v>6.8201511490306519</v>
      </c>
      <c r="AV57" s="85">
        <v>5.8846621189467978</v>
      </c>
      <c r="AW57" s="85">
        <v>0.93548903008385453</v>
      </c>
      <c r="AX57" s="85">
        <v>13.71654395396817</v>
      </c>
      <c r="AY57" s="86">
        <f t="shared" si="48"/>
        <v>86.42370365740301</v>
      </c>
      <c r="AZ57" s="86">
        <f t="shared" si="48"/>
        <v>80.833234152780477</v>
      </c>
      <c r="BA57" s="86">
        <f t="shared" si="49"/>
        <v>3.726979669748355</v>
      </c>
      <c r="BB57" s="86">
        <f t="shared" si="50"/>
        <v>3.6217434487930769</v>
      </c>
      <c r="BC57" s="87">
        <f t="shared" si="51"/>
        <v>3.3248307976834339</v>
      </c>
      <c r="BD57" s="87">
        <f t="shared" si="52"/>
        <v>9.4881376902175774</v>
      </c>
      <c r="BE57" s="91">
        <f t="shared" si="53"/>
        <v>0.20847592636680745</v>
      </c>
      <c r="BF57" s="82">
        <v>2368.952078481429</v>
      </c>
      <c r="BG57" s="92">
        <v>19.580711619966461</v>
      </c>
      <c r="BH57" s="93">
        <v>120.98396240440043</v>
      </c>
      <c r="BI57" s="90">
        <v>157.5</v>
      </c>
      <c r="BJ57" s="94">
        <v>0.69499999999999995</v>
      </c>
      <c r="BK57" s="95">
        <v>1E-3</v>
      </c>
      <c r="BL57" s="95">
        <v>1E-4</v>
      </c>
      <c r="BM57" s="95">
        <v>1.1264000000000001</v>
      </c>
      <c r="BN57" s="95">
        <v>0.98120000000000007</v>
      </c>
      <c r="BO57" s="95">
        <v>0.1386</v>
      </c>
      <c r="BP57" s="95">
        <v>0.10890000000000001</v>
      </c>
      <c r="BQ57" s="94">
        <v>23.36</v>
      </c>
      <c r="BR57" s="94">
        <v>5.64</v>
      </c>
      <c r="BS57" s="94">
        <v>24.15</v>
      </c>
      <c r="BT57" s="94">
        <v>5.58</v>
      </c>
      <c r="BU57" s="94">
        <v>1.357142857142859</v>
      </c>
      <c r="BV57" s="90">
        <v>2.1848399999999999</v>
      </c>
      <c r="BW57" s="90">
        <v>1.1444399999999999</v>
      </c>
      <c r="BX57" s="94">
        <v>5.6099999999999994</v>
      </c>
      <c r="BY57" s="94">
        <v>17.72</v>
      </c>
      <c r="BZ57" s="94">
        <v>18.57</v>
      </c>
      <c r="CA57" s="95">
        <v>1.1000000000000001E-3</v>
      </c>
      <c r="CB57" s="95">
        <v>0.98010000000000008</v>
      </c>
      <c r="CC57" s="95">
        <v>1.1462E-2</v>
      </c>
      <c r="CD57" s="95">
        <v>9.7438000000000011E-2</v>
      </c>
      <c r="CE57" s="95">
        <v>2.969999999999999E-2</v>
      </c>
      <c r="CF57" s="95">
        <v>0.82000000000000028</v>
      </c>
      <c r="CG57" s="95">
        <v>0.1452</v>
      </c>
      <c r="CH57" s="82">
        <v>71.324354657688033</v>
      </c>
      <c r="CI57" s="82">
        <v>10.825396825396828</v>
      </c>
      <c r="CJ57" s="82">
        <v>6.5886134067952273</v>
      </c>
      <c r="CK57" s="82">
        <f t="shared" si="54"/>
        <v>31.892585597240782</v>
      </c>
      <c r="CL57" s="82">
        <f t="shared" si="55"/>
        <v>75.298209465286959</v>
      </c>
      <c r="CM57" s="82">
        <f t="shared" si="12"/>
        <v>53.59539753126387</v>
      </c>
      <c r="CN57" s="93">
        <v>1.4367209578499998</v>
      </c>
      <c r="CO57" s="82">
        <f t="shared" si="13"/>
        <v>287.34419156999996</v>
      </c>
      <c r="CP57" s="85">
        <f t="shared" si="44"/>
        <v>1.7520987290853649</v>
      </c>
      <c r="CQ57" s="85">
        <f t="shared" si="45"/>
        <v>0.79656386561842352</v>
      </c>
      <c r="CR57" s="93">
        <v>1.6699938389999999E-2</v>
      </c>
      <c r="CS57" s="93">
        <v>6.6104176800000025E-2</v>
      </c>
      <c r="CT57" s="93">
        <v>0</v>
      </c>
      <c r="CU57" s="93">
        <v>5.0976648000000003E-3</v>
      </c>
      <c r="CV57" s="93">
        <v>1.2668763800000001E-3</v>
      </c>
      <c r="CW57" s="93">
        <v>1.3421504249999998</v>
      </c>
      <c r="CX57" s="93">
        <v>0</v>
      </c>
      <c r="CY57" s="93">
        <v>0</v>
      </c>
      <c r="CZ57" s="93">
        <v>5.4018764799999997E-3</v>
      </c>
      <c r="DA57" s="85">
        <f t="shared" si="16"/>
        <v>1.1623647792394456</v>
      </c>
      <c r="DB57" s="85">
        <f t="shared" si="17"/>
        <v>4.6010449307374559</v>
      </c>
      <c r="DC57" s="85">
        <f t="shared" si="56"/>
        <v>0</v>
      </c>
      <c r="DD57" s="85">
        <f t="shared" si="56"/>
        <v>0.35481244789722205</v>
      </c>
      <c r="DE57" s="85">
        <f t="shared" si="56"/>
        <v>8.8178318349015683E-2</v>
      </c>
      <c r="DF57" s="85">
        <f t="shared" si="56"/>
        <v>93.417613049125336</v>
      </c>
      <c r="DG57" s="85">
        <f t="shared" si="56"/>
        <v>0</v>
      </c>
      <c r="DH57" s="85">
        <f t="shared" si="56"/>
        <v>0</v>
      </c>
      <c r="DI57" s="85">
        <f t="shared" si="56"/>
        <v>0.37598647465153634</v>
      </c>
      <c r="DJ57" s="85">
        <v>64.907777777777795</v>
      </c>
      <c r="DK57" s="85">
        <v>5.2966666666666704</v>
      </c>
      <c r="DL57" s="85">
        <v>3.5744444444444401</v>
      </c>
      <c r="DM57" s="85">
        <v>1.7222222222222201</v>
      </c>
      <c r="DN57" s="85">
        <v>7.2333333333333298</v>
      </c>
      <c r="DO57" s="93">
        <v>1.56555555555556</v>
      </c>
      <c r="DP57" s="85">
        <v>42.1944444444445</v>
      </c>
      <c r="DQ57" s="85">
        <v>43.76</v>
      </c>
      <c r="DR57" s="81">
        <v>0.67418730848896702</v>
      </c>
      <c r="DS57" s="81">
        <v>2.99294910193959</v>
      </c>
      <c r="DT57" s="81">
        <v>1.0471334265662799</v>
      </c>
      <c r="DU57" s="81">
        <v>0.86682346749572403</v>
      </c>
      <c r="DV57" s="81">
        <v>1.07899220787758</v>
      </c>
      <c r="DW57" s="81">
        <v>0.74480311523935205</v>
      </c>
      <c r="DX57" s="81">
        <v>0.52869412729479504</v>
      </c>
      <c r="DY57" s="81">
        <v>0.48116929201695102</v>
      </c>
      <c r="DZ57" s="81">
        <v>0.65306122448979598</v>
      </c>
      <c r="EA57" s="81">
        <v>0.32654526097171099</v>
      </c>
      <c r="EB57" s="81">
        <v>0.35362739214351802</v>
      </c>
      <c r="EC57" s="81">
        <v>0.642470324528717</v>
      </c>
      <c r="ED57" s="81">
        <v>0.96078431372549</v>
      </c>
      <c r="EE57" s="85">
        <v>25.8</v>
      </c>
      <c r="EF57" s="85">
        <v>34.700000000000003</v>
      </c>
      <c r="EG57" s="85">
        <v>0.2</v>
      </c>
      <c r="EH57" s="85">
        <v>16.600000000000001</v>
      </c>
      <c r="EI57" s="85">
        <v>0.2</v>
      </c>
      <c r="EJ57" s="85">
        <v>0.1</v>
      </c>
      <c r="EK57" s="85">
        <v>24.8</v>
      </c>
      <c r="EL57" s="85">
        <v>0</v>
      </c>
      <c r="EM57" s="85">
        <v>0.2</v>
      </c>
      <c r="EN57" s="85">
        <v>1.3</v>
      </c>
      <c r="EO57" s="85">
        <v>0.2</v>
      </c>
      <c r="EP57" s="85">
        <v>0.3</v>
      </c>
      <c r="EQ57" s="85">
        <v>3.5</v>
      </c>
      <c r="ER57" s="85">
        <v>0.3</v>
      </c>
      <c r="ES57" s="85">
        <v>0</v>
      </c>
      <c r="ET57" s="85">
        <v>0</v>
      </c>
      <c r="EU57" s="85">
        <v>0.53999399999999997</v>
      </c>
      <c r="EV57" s="85">
        <v>0.726271</v>
      </c>
      <c r="EW57" s="85">
        <v>4.1860000000000005E-3</v>
      </c>
      <c r="EX57" s="85">
        <v>0.34743800000000002</v>
      </c>
      <c r="EY57" s="85">
        <v>4.1860000000000005E-3</v>
      </c>
      <c r="EZ57" s="85">
        <v>2.0930000000000002E-3</v>
      </c>
      <c r="FA57" s="85">
        <v>0.51906399999999997</v>
      </c>
      <c r="FB57" s="85">
        <v>0</v>
      </c>
      <c r="FC57" s="85">
        <v>4.1860000000000005E-3</v>
      </c>
      <c r="FD57" s="85">
        <v>2.7208999999999997E-2</v>
      </c>
      <c r="FE57" s="85">
        <v>4.1860000000000005E-3</v>
      </c>
      <c r="FF57" s="85">
        <v>6.2789999999999999E-3</v>
      </c>
      <c r="FG57" s="85">
        <v>7.3255000000000001E-2</v>
      </c>
      <c r="FH57" s="85">
        <v>6.2789999999999999E-3</v>
      </c>
      <c r="FI57" s="85">
        <v>0</v>
      </c>
      <c r="FJ57" s="85">
        <v>0</v>
      </c>
      <c r="FK57" s="93">
        <v>19.383757028183631</v>
      </c>
      <c r="FL57" s="93">
        <v>2.2366522366522368E-2</v>
      </c>
      <c r="FN57" s="96">
        <v>2.71</v>
      </c>
      <c r="FO57" s="96">
        <v>0.57999999999999996</v>
      </c>
      <c r="FP57" s="96">
        <v>1.7999999999999999E-2</v>
      </c>
      <c r="FQ57" s="96">
        <v>1.7999999999999999E-2</v>
      </c>
      <c r="FR57" s="96">
        <v>1.02</v>
      </c>
      <c r="FS57" s="96">
        <v>124</v>
      </c>
      <c r="FT57" s="96">
        <v>0.6</v>
      </c>
      <c r="FU57" s="96">
        <v>1.5</v>
      </c>
      <c r="FV57" s="96">
        <v>0.89</v>
      </c>
      <c r="FW57" s="96">
        <v>8.6999999999999993</v>
      </c>
      <c r="FX57" s="96">
        <v>2.94</v>
      </c>
      <c r="FY57" s="96">
        <v>2.96</v>
      </c>
      <c r="FZ57" s="96">
        <v>1.1399999999999999</v>
      </c>
    </row>
    <row r="58" spans="1:182" s="96" customFormat="1" x14ac:dyDescent="0.3">
      <c r="A58" s="73">
        <v>42900</v>
      </c>
      <c r="B58" s="74">
        <v>6</v>
      </c>
      <c r="C58" s="75" t="s">
        <v>200</v>
      </c>
      <c r="D58" s="76" t="s">
        <v>201</v>
      </c>
      <c r="E58" s="77">
        <v>8</v>
      </c>
      <c r="F58" s="72">
        <v>130</v>
      </c>
      <c r="G58" s="78">
        <v>22</v>
      </c>
      <c r="H58" s="79">
        <v>90</v>
      </c>
      <c r="I58" s="80">
        <v>21.5</v>
      </c>
      <c r="J58" s="79">
        <v>92</v>
      </c>
      <c r="K58" s="80">
        <v>8.14</v>
      </c>
      <c r="L58" s="80">
        <v>7.1</v>
      </c>
      <c r="M58" s="82">
        <v>177</v>
      </c>
      <c r="N58" s="83">
        <v>21.206652806652805</v>
      </c>
      <c r="O58" s="83">
        <v>13.538661122661122</v>
      </c>
      <c r="P58" s="83">
        <v>7.6679916839916844</v>
      </c>
      <c r="Q58" s="84">
        <f t="shared" si="46"/>
        <v>314.17477554950636</v>
      </c>
      <c r="R58" s="84">
        <f t="shared" si="1"/>
        <v>785.43693887376583</v>
      </c>
      <c r="S58" s="83">
        <f t="shared" si="2"/>
        <v>1.2566991021980254</v>
      </c>
      <c r="T58" s="84">
        <f t="shared" si="47"/>
        <v>14.499600799968633</v>
      </c>
      <c r="U58" s="85">
        <v>12.812000000000001</v>
      </c>
      <c r="V58" s="87">
        <v>0.6996296296296296</v>
      </c>
      <c r="W58" s="87">
        <v>6.1148004658748624E-2</v>
      </c>
      <c r="X58" s="87">
        <v>14.814915791470195</v>
      </c>
      <c r="Y58" s="82">
        <v>3.0675698912685485</v>
      </c>
      <c r="Z58" s="88">
        <v>0.99725270588235304</v>
      </c>
      <c r="AA58" s="89" t="s">
        <v>189</v>
      </c>
      <c r="AB58" s="85">
        <v>10.191500000000001</v>
      </c>
      <c r="AC58" s="85">
        <v>770</v>
      </c>
      <c r="AD58" s="85">
        <v>19.34</v>
      </c>
      <c r="AE58" s="85">
        <v>588.20000000000005</v>
      </c>
      <c r="AF58" s="85">
        <v>4.7304866400000014</v>
      </c>
      <c r="AG58" s="85">
        <v>10.869936000000003</v>
      </c>
      <c r="AH58" s="85">
        <v>15.600422640000005</v>
      </c>
      <c r="AI58" s="90">
        <v>30.322810792772216</v>
      </c>
      <c r="AJ58" s="90">
        <v>69.677189207227784</v>
      </c>
      <c r="AK58" s="90">
        <v>73.56381406454652</v>
      </c>
      <c r="AL58" s="90">
        <v>115.2286957968679</v>
      </c>
      <c r="AM58" s="82">
        <v>13</v>
      </c>
      <c r="AN58" s="85">
        <v>17.843485591504756</v>
      </c>
      <c r="AO58" s="85">
        <v>1.6075321094462538</v>
      </c>
      <c r="AP58" s="85">
        <v>301.18174834424752</v>
      </c>
      <c r="AQ58" s="85">
        <v>278.02221569045116</v>
      </c>
      <c r="AR58" s="85">
        <v>23.15953265379634</v>
      </c>
      <c r="AS58" s="85">
        <v>7.6895538262581713</v>
      </c>
      <c r="AT58" s="85">
        <v>0.78417245387669521</v>
      </c>
      <c r="AU58" s="85">
        <v>146.91988376103922</v>
      </c>
      <c r="AV58" s="85">
        <v>138.53334688937642</v>
      </c>
      <c r="AW58" s="85">
        <v>8.3865368716627984</v>
      </c>
      <c r="AX58" s="85">
        <v>5.7082381614889171</v>
      </c>
      <c r="AY58" s="86">
        <f t="shared" si="48"/>
        <v>5873.0440927128266</v>
      </c>
      <c r="AZ58" s="86">
        <f t="shared" si="48"/>
        <v>5421.4332059637973</v>
      </c>
      <c r="BA58" s="86">
        <f t="shared" si="49"/>
        <v>301.07392449935242</v>
      </c>
      <c r="BB58" s="86">
        <f t="shared" si="50"/>
        <v>38.332030185779253</v>
      </c>
      <c r="BC58" s="87">
        <f t="shared" si="51"/>
        <v>0.76786646072507436</v>
      </c>
      <c r="BD58" s="87">
        <f t="shared" si="52"/>
        <v>0.99181955865571592</v>
      </c>
      <c r="BE58" s="91">
        <f t="shared" si="53"/>
        <v>0.90269235083588129</v>
      </c>
      <c r="BF58" s="82">
        <v>5921.6510549247841</v>
      </c>
      <c r="BG58" s="92">
        <v>2762.1637303336315</v>
      </c>
      <c r="BH58" s="93">
        <v>2.1438450551986397</v>
      </c>
      <c r="BI58" s="90">
        <v>211</v>
      </c>
      <c r="BJ58" s="94">
        <v>1.2450000000000001</v>
      </c>
      <c r="BK58" s="95">
        <v>1E-3</v>
      </c>
      <c r="BL58" s="95">
        <v>1E-4</v>
      </c>
      <c r="BM58" s="95">
        <v>2.0493000000000001</v>
      </c>
      <c r="BN58" s="95">
        <v>1.3464</v>
      </c>
      <c r="BO58" s="95">
        <v>0.27280000000000004</v>
      </c>
      <c r="BP58" s="95">
        <v>0.19359999999999999</v>
      </c>
      <c r="BQ58" s="94">
        <v>37.81</v>
      </c>
      <c r="BR58" s="94">
        <v>13.15</v>
      </c>
      <c r="BS58" s="94">
        <v>43.69</v>
      </c>
      <c r="BT58" s="94">
        <v>13.26</v>
      </c>
      <c r="BU58" s="94">
        <v>12.750000000000018</v>
      </c>
      <c r="BV58" s="90">
        <v>69.829200000000014</v>
      </c>
      <c r="BW58" s="90">
        <v>61.383600000000001</v>
      </c>
      <c r="BX58" s="94">
        <v>13.205</v>
      </c>
      <c r="BY58" s="94">
        <v>24.660000000000004</v>
      </c>
      <c r="BZ58" s="94">
        <v>30.43</v>
      </c>
      <c r="CA58" s="95">
        <v>1.1000000000000001E-3</v>
      </c>
      <c r="CB58" s="95">
        <v>1.3453000000000002</v>
      </c>
      <c r="CC58" s="95">
        <v>9.0830000000000008E-3</v>
      </c>
      <c r="CD58" s="95">
        <v>0.18451699999999999</v>
      </c>
      <c r="CE58" s="95">
        <v>7.9200000000000048E-2</v>
      </c>
      <c r="CF58" s="95">
        <v>5.8249999999999957</v>
      </c>
      <c r="CG58" s="95">
        <v>0.70290000000000008</v>
      </c>
      <c r="CH58" s="82">
        <v>189.99894781144758</v>
      </c>
      <c r="CI58" s="82">
        <v>19.651785714285705</v>
      </c>
      <c r="CJ58" s="82">
        <v>9.6682790344762104</v>
      </c>
      <c r="CK58" s="82">
        <f t="shared" si="54"/>
        <v>70.959534371401759</v>
      </c>
      <c r="CL58" s="82">
        <f t="shared" si="55"/>
        <v>85.067373334156542</v>
      </c>
      <c r="CM58" s="82">
        <f t="shared" si="12"/>
        <v>78.013453852779151</v>
      </c>
      <c r="CN58" s="93">
        <v>22.548567905768518</v>
      </c>
      <c r="CO58" s="82">
        <f t="shared" si="13"/>
        <v>4509.7135811537037</v>
      </c>
      <c r="CP58" s="85">
        <f t="shared" si="44"/>
        <v>3.8709987821061862</v>
      </c>
      <c r="CQ58" s="85">
        <f t="shared" si="45"/>
        <v>2.7222837501931312</v>
      </c>
      <c r="CR58" s="93">
        <v>5.6562305576831999</v>
      </c>
      <c r="CS58" s="93">
        <v>12.988115147503317</v>
      </c>
      <c r="CT58" s="93">
        <v>0</v>
      </c>
      <c r="CU58" s="93">
        <v>1.8326275593119998</v>
      </c>
      <c r="CV58" s="93">
        <v>0</v>
      </c>
      <c r="CW58" s="93">
        <v>0</v>
      </c>
      <c r="CX58" s="93">
        <v>0</v>
      </c>
      <c r="CY58" s="93">
        <v>0.57610974960000005</v>
      </c>
      <c r="CZ58" s="93">
        <v>1.4954848916699996</v>
      </c>
      <c r="DA58" s="85">
        <f t="shared" si="16"/>
        <v>25.084655403930054</v>
      </c>
      <c r="DB58" s="85">
        <f t="shared" si="17"/>
        <v>57.600621031815571</v>
      </c>
      <c r="DC58" s="85">
        <f t="shared" si="56"/>
        <v>0</v>
      </c>
      <c r="DD58" s="85">
        <f t="shared" si="56"/>
        <v>8.1274676377259656</v>
      </c>
      <c r="DE58" s="85">
        <f t="shared" si="56"/>
        <v>0</v>
      </c>
      <c r="DF58" s="85">
        <f t="shared" si="56"/>
        <v>0</v>
      </c>
      <c r="DG58" s="85">
        <f t="shared" si="56"/>
        <v>0</v>
      </c>
      <c r="DH58" s="85">
        <f t="shared" si="56"/>
        <v>2.5549726794517005</v>
      </c>
      <c r="DI58" s="85">
        <f t="shared" si="56"/>
        <v>6.6322832470767032</v>
      </c>
      <c r="DJ58" s="85">
        <v>43.115714285714297</v>
      </c>
      <c r="DK58" s="85">
        <v>16.9757142857143</v>
      </c>
      <c r="DL58" s="85">
        <v>16.650476190476201</v>
      </c>
      <c r="DM58" s="85">
        <v>0.32523809523809499</v>
      </c>
      <c r="DN58" s="85">
        <v>28.933333333333302</v>
      </c>
      <c r="DO58" s="93">
        <v>10.7952380952381</v>
      </c>
      <c r="DP58" s="85">
        <v>28.6380952380952</v>
      </c>
      <c r="DQ58" s="85">
        <v>39.433333333333302</v>
      </c>
      <c r="DR58" s="81">
        <v>0.91459306627790105</v>
      </c>
      <c r="DS58" s="81">
        <v>2.9476188519285098</v>
      </c>
      <c r="DT58" s="81">
        <v>0.89675714862445999</v>
      </c>
      <c r="DU58" s="81">
        <v>0.68182252559927703</v>
      </c>
      <c r="DV58" s="81">
        <v>1.3690391777047699</v>
      </c>
      <c r="DW58" s="81">
        <v>0.84135458469973401</v>
      </c>
      <c r="DX58" s="81">
        <v>0.42243354432091201</v>
      </c>
      <c r="DY58" s="81">
        <v>0.32223759007235597</v>
      </c>
      <c r="DZ58" s="81">
        <v>0.68367346938775497</v>
      </c>
      <c r="EA58" s="81">
        <v>0.39396032896196298</v>
      </c>
      <c r="EB58" s="81">
        <v>0.247343212980011</v>
      </c>
      <c r="EC58" s="81">
        <v>0.36886082252140401</v>
      </c>
      <c r="ED58" s="81">
        <v>0.63225806451612898</v>
      </c>
      <c r="EE58" s="85">
        <v>25</v>
      </c>
      <c r="EF58" s="85">
        <v>20.6</v>
      </c>
      <c r="EG58" s="85">
        <v>23.6</v>
      </c>
      <c r="EH58" s="85">
        <v>17.8</v>
      </c>
      <c r="EI58" s="85">
        <v>6.9</v>
      </c>
      <c r="EJ58" s="85">
        <v>2.7</v>
      </c>
      <c r="EK58" s="85">
        <v>7.8</v>
      </c>
      <c r="EL58" s="85">
        <v>0.2</v>
      </c>
      <c r="EM58" s="85">
        <v>0.7</v>
      </c>
      <c r="EN58" s="85">
        <v>1.7</v>
      </c>
      <c r="EO58" s="85">
        <v>0.7</v>
      </c>
      <c r="EP58" s="85">
        <v>0.5</v>
      </c>
      <c r="EQ58" s="85">
        <v>1</v>
      </c>
      <c r="ER58" s="85">
        <v>0</v>
      </c>
      <c r="ES58" s="85">
        <v>0.2</v>
      </c>
      <c r="ET58" s="85">
        <v>0.2</v>
      </c>
      <c r="EU58" s="85">
        <v>3.2030000000000003</v>
      </c>
      <c r="EV58" s="85">
        <v>2.6392720000000001</v>
      </c>
      <c r="EW58" s="85">
        <v>3.0236320000000005</v>
      </c>
      <c r="EX58" s="85">
        <v>2.2805360000000001</v>
      </c>
      <c r="EY58" s="85">
        <v>0.88402800000000015</v>
      </c>
      <c r="EZ58" s="85">
        <v>0.34592400000000006</v>
      </c>
      <c r="FA58" s="85">
        <v>0.99933600000000011</v>
      </c>
      <c r="FB58" s="85">
        <v>2.5624000000000001E-2</v>
      </c>
      <c r="FC58" s="85">
        <v>8.9684000000000014E-2</v>
      </c>
      <c r="FD58" s="85">
        <v>0.217804</v>
      </c>
      <c r="FE58" s="85">
        <v>8.9684000000000014E-2</v>
      </c>
      <c r="FF58" s="85">
        <v>6.4060000000000006E-2</v>
      </c>
      <c r="FG58" s="85">
        <v>0.12812000000000001</v>
      </c>
      <c r="FH58" s="85">
        <v>0</v>
      </c>
      <c r="FI58" s="85">
        <v>2.5624000000000001E-2</v>
      </c>
      <c r="FJ58" s="85">
        <v>2.5624000000000001E-2</v>
      </c>
      <c r="FK58" s="93">
        <v>25.929304918780204</v>
      </c>
      <c r="FL58" s="93">
        <v>1.2581168831168832E-2</v>
      </c>
      <c r="FN58" s="96">
        <v>2.0099999999999998</v>
      </c>
      <c r="FO58" s="96">
        <v>0.35</v>
      </c>
      <c r="FP58" s="96">
        <v>2.1000000000000001E-2</v>
      </c>
      <c r="FQ58" s="96">
        <v>1.9E-2</v>
      </c>
      <c r="FR58" s="96">
        <v>1.1200000000000001</v>
      </c>
      <c r="FS58" s="96">
        <v>65</v>
      </c>
      <c r="FT58" s="96">
        <v>0.67</v>
      </c>
      <c r="FU58" s="96">
        <v>1.55</v>
      </c>
      <c r="FV58" s="96">
        <v>0.92</v>
      </c>
      <c r="FW58" s="96">
        <v>11.66</v>
      </c>
      <c r="FX58" s="96">
        <v>4.05</v>
      </c>
      <c r="FY58" s="96">
        <v>2.88</v>
      </c>
      <c r="FZ58" s="96">
        <v>1.1399999999999999</v>
      </c>
    </row>
    <row r="59" spans="1:182" s="96" customFormat="1" x14ac:dyDescent="0.3">
      <c r="A59" s="73">
        <v>42936</v>
      </c>
      <c r="B59" s="74">
        <v>7</v>
      </c>
      <c r="C59" s="75" t="s">
        <v>200</v>
      </c>
      <c r="D59" s="76" t="s">
        <v>201</v>
      </c>
      <c r="E59" s="77">
        <v>9</v>
      </c>
      <c r="F59" s="72">
        <v>130</v>
      </c>
      <c r="G59" s="78">
        <v>22</v>
      </c>
      <c r="H59" s="79">
        <v>30</v>
      </c>
      <c r="I59" s="80">
        <v>22.9</v>
      </c>
      <c r="J59" s="79">
        <v>134</v>
      </c>
      <c r="K59" s="80">
        <v>11.5</v>
      </c>
      <c r="L59" s="80">
        <v>8.9</v>
      </c>
      <c r="M59" s="82">
        <v>82</v>
      </c>
      <c r="N59" s="83">
        <v>23.561729729729734</v>
      </c>
      <c r="O59" s="300">
        <v>8.5842162162162197</v>
      </c>
      <c r="P59" s="83">
        <v>14.977513513513514</v>
      </c>
      <c r="Q59" s="84">
        <f t="shared" si="46"/>
        <v>367.4695013099319</v>
      </c>
      <c r="R59" s="84">
        <f t="shared" si="1"/>
        <v>918.67375327482966</v>
      </c>
      <c r="S59" s="83">
        <f t="shared" si="2"/>
        <v>1.4698780052397276</v>
      </c>
      <c r="T59" s="84">
        <f t="shared" si="47"/>
        <v>21.595358483294024</v>
      </c>
      <c r="U59" s="85">
        <v>21.201000000000001</v>
      </c>
      <c r="V59" s="87">
        <v>0.71435079726651607</v>
      </c>
      <c r="W59" s="87">
        <v>6.3826996078659479E-2</v>
      </c>
      <c r="X59" s="87">
        <v>15.59603244435259</v>
      </c>
      <c r="Y59" s="82">
        <v>54.176368027330071</v>
      </c>
      <c r="Z59" s="88">
        <v>2.6531429333333332</v>
      </c>
      <c r="AA59" s="89" t="s">
        <v>186</v>
      </c>
      <c r="AB59" s="85">
        <v>7.2680000000000007</v>
      </c>
      <c r="AC59" s="85">
        <v>278.55</v>
      </c>
      <c r="AD59" s="85">
        <v>27.23</v>
      </c>
      <c r="AE59" s="85">
        <v>713.06</v>
      </c>
      <c r="AF59" s="85">
        <v>4.7497833600000003</v>
      </c>
      <c r="AG59" s="85">
        <v>4.7669487119999996</v>
      </c>
      <c r="AH59" s="85">
        <v>9.5167320719999999</v>
      </c>
      <c r="AI59" s="90">
        <v>49.909814882513594</v>
      </c>
      <c r="AJ59" s="90">
        <v>50.090185117486406</v>
      </c>
      <c r="AK59" s="90">
        <v>40.390634224073843</v>
      </c>
      <c r="AL59" s="90">
        <v>63.54013343679172</v>
      </c>
      <c r="AM59" s="82">
        <v>13</v>
      </c>
      <c r="AN59" s="85">
        <v>14.921231270919067</v>
      </c>
      <c r="AO59" s="85">
        <v>6.3434115480754194</v>
      </c>
      <c r="AP59" s="85">
        <v>993.84086293224664</v>
      </c>
      <c r="AQ59" s="85">
        <v>959.76843156956363</v>
      </c>
      <c r="AR59" s="85">
        <v>34.072431362683048</v>
      </c>
      <c r="AS59" s="85">
        <v>3.4283588684565767</v>
      </c>
      <c r="AT59" s="85">
        <v>4.3954547596640863</v>
      </c>
      <c r="AU59" s="85">
        <v>688.64876860300319</v>
      </c>
      <c r="AV59" s="85">
        <v>658.72995109556882</v>
      </c>
      <c r="AW59" s="85">
        <v>29.918817507434351</v>
      </c>
      <c r="AX59" s="85">
        <v>4.3445685045117894</v>
      </c>
      <c r="AY59" s="86">
        <f t="shared" si="48"/>
        <v>19379.896827178811</v>
      </c>
      <c r="AZ59" s="86">
        <f t="shared" si="48"/>
        <v>18715.48441560649</v>
      </c>
      <c r="BA59" s="86">
        <f t="shared" si="49"/>
        <v>442.94160771487964</v>
      </c>
      <c r="BB59" s="86">
        <f t="shared" si="50"/>
        <v>48.215332824727994</v>
      </c>
      <c r="BC59" s="87">
        <f t="shared" si="51"/>
        <v>0.5254074980615302</v>
      </c>
      <c r="BD59" s="87">
        <f t="shared" si="52"/>
        <v>0.50825863975633401</v>
      </c>
      <c r="BE59" s="91">
        <f t="shared" si="53"/>
        <v>1.3192563545767502</v>
      </c>
      <c r="BF59" s="82">
        <v>3457.936879550487</v>
      </c>
      <c r="BG59" s="92">
        <v>1931.4307321536496</v>
      </c>
      <c r="BH59" s="93">
        <v>1.7903499317807274</v>
      </c>
      <c r="BI59" s="90">
        <v>211.3</v>
      </c>
      <c r="BJ59" s="94">
        <v>1.141</v>
      </c>
      <c r="BK59" s="95">
        <v>1.4E-2</v>
      </c>
      <c r="BL59" s="95">
        <v>1E-4</v>
      </c>
      <c r="BM59" s="95">
        <v>3.11</v>
      </c>
      <c r="BN59" s="95">
        <v>1.49</v>
      </c>
      <c r="BO59" s="95">
        <v>0.26</v>
      </c>
      <c r="BP59" s="95">
        <v>0.12</v>
      </c>
      <c r="BQ59" s="94">
        <v>38.31</v>
      </c>
      <c r="BR59" s="94">
        <v>14.51</v>
      </c>
      <c r="BS59" s="94">
        <v>48.16</v>
      </c>
      <c r="BT59" s="94">
        <v>14.51</v>
      </c>
      <c r="BU59" s="94">
        <v>27.000000000000078</v>
      </c>
      <c r="BV59" s="90">
        <v>166.9555125</v>
      </c>
      <c r="BW59" s="90">
        <v>163.57038750000001</v>
      </c>
      <c r="BX59" s="94">
        <v>14.51</v>
      </c>
      <c r="BY59" s="94">
        <v>23.800000000000004</v>
      </c>
      <c r="BZ59" s="94">
        <v>33.65</v>
      </c>
      <c r="CA59" s="95">
        <v>1.41E-2</v>
      </c>
      <c r="CB59" s="95">
        <v>1.4759</v>
      </c>
      <c r="CC59" s="95">
        <v>3.0000000000000001E-3</v>
      </c>
      <c r="CD59" s="95">
        <v>0.111</v>
      </c>
      <c r="CE59" s="95">
        <v>0.14000000000000001</v>
      </c>
      <c r="CF59" s="95">
        <v>9.8499999999999943</v>
      </c>
      <c r="CG59" s="95">
        <v>1.6199999999999999</v>
      </c>
      <c r="CH59" s="82">
        <v>181.75595238095227</v>
      </c>
      <c r="CI59" s="82">
        <v>25.62244897959183</v>
      </c>
      <c r="CJ59" s="82">
        <v>7.0936213991769517</v>
      </c>
      <c r="CK59" s="82">
        <f t="shared" si="54"/>
        <v>80.574642060882667</v>
      </c>
      <c r="CL59" s="82">
        <f t="shared" si="55"/>
        <v>84.374053123072983</v>
      </c>
      <c r="CM59" s="82">
        <f t="shared" si="12"/>
        <v>82.474347591977818</v>
      </c>
      <c r="CN59" s="93">
        <v>50.911715523293033</v>
      </c>
      <c r="CO59" s="82">
        <f t="shared" si="13"/>
        <v>10182.343104658607</v>
      </c>
      <c r="CP59" s="85">
        <f t="shared" si="44"/>
        <v>5.1687020835830522</v>
      </c>
      <c r="CQ59" s="85">
        <f t="shared" si="45"/>
        <v>3.2128241175680592</v>
      </c>
      <c r="CR59" s="93">
        <v>1.3213202579423999</v>
      </c>
      <c r="CS59" s="93">
        <v>21.305222658496032</v>
      </c>
      <c r="CT59" s="93">
        <v>0</v>
      </c>
      <c r="CU59" s="93">
        <v>1.987019119872</v>
      </c>
      <c r="CV59" s="93">
        <v>23.424544960640198</v>
      </c>
      <c r="CW59" s="93">
        <v>0.23361711690239995</v>
      </c>
      <c r="CX59" s="93">
        <v>0</v>
      </c>
      <c r="CY59" s="93">
        <v>0</v>
      </c>
      <c r="CZ59" s="93">
        <v>2.6399914094399994</v>
      </c>
      <c r="DA59" s="85">
        <f t="shared" si="16"/>
        <v>2.5953167053227113</v>
      </c>
      <c r="DB59" s="85">
        <f t="shared" si="17"/>
        <v>41.84738706899104</v>
      </c>
      <c r="DC59" s="85">
        <f t="shared" si="56"/>
        <v>0</v>
      </c>
      <c r="DD59" s="85">
        <f t="shared" si="56"/>
        <v>3.9028720589132431</v>
      </c>
      <c r="DE59" s="85">
        <f t="shared" si="56"/>
        <v>46.010126981329165</v>
      </c>
      <c r="DF59" s="85">
        <f t="shared" si="56"/>
        <v>0.45886710848609269</v>
      </c>
      <c r="DG59" s="85">
        <f t="shared" si="56"/>
        <v>0</v>
      </c>
      <c r="DH59" s="85">
        <f t="shared" si="56"/>
        <v>0</v>
      </c>
      <c r="DI59" s="85">
        <f t="shared" si="56"/>
        <v>5.1854300769577391</v>
      </c>
      <c r="DJ59" s="85">
        <v>567.97111111111099</v>
      </c>
      <c r="DK59" s="85">
        <v>117.611111111111</v>
      </c>
      <c r="DL59" s="85">
        <v>117.611111111111</v>
      </c>
      <c r="DM59" s="85">
        <v>0</v>
      </c>
      <c r="DN59" s="85">
        <v>5549</v>
      </c>
      <c r="DO59" s="93">
        <v>94.36</v>
      </c>
      <c r="DP59" s="85">
        <v>466.722222222222</v>
      </c>
      <c r="DQ59" s="85">
        <v>561.08222222222196</v>
      </c>
      <c r="DR59" s="81">
        <v>0.98787105760465099</v>
      </c>
      <c r="DS59" s="81">
        <v>1.8100279900001699</v>
      </c>
      <c r="DT59" s="81">
        <v>0.32196133762004397</v>
      </c>
      <c r="DU59" s="81">
        <v>0.111818968340253</v>
      </c>
      <c r="DV59" s="81">
        <v>1.3762476840398801</v>
      </c>
      <c r="DW59" s="81">
        <v>0.646172161031768</v>
      </c>
      <c r="DX59" s="81">
        <v>0.13026509026529001</v>
      </c>
      <c r="DY59" s="81">
        <v>4.6128092256184403E-2</v>
      </c>
      <c r="DZ59" s="81">
        <v>0.63069192596985102</v>
      </c>
      <c r="EA59" s="81">
        <v>0.18841554938432101</v>
      </c>
      <c r="EB59" s="81">
        <v>0.22995512513232899</v>
      </c>
      <c r="EC59" s="81">
        <v>1.0483587910302199</v>
      </c>
      <c r="ED59" s="81">
        <v>0.30086293510615297</v>
      </c>
      <c r="EE59" s="85">
        <v>35.299999999999997</v>
      </c>
      <c r="EF59" s="85">
        <v>40.4</v>
      </c>
      <c r="EG59" s="85">
        <v>20</v>
      </c>
      <c r="EH59" s="85">
        <v>7.6</v>
      </c>
      <c r="EI59" s="85">
        <v>7.2</v>
      </c>
      <c r="EJ59" s="85">
        <v>3.8</v>
      </c>
      <c r="EK59" s="85">
        <v>12.3</v>
      </c>
      <c r="EL59" s="85">
        <v>1.1000000000000001</v>
      </c>
      <c r="EM59" s="85">
        <v>1.2</v>
      </c>
      <c r="EN59" s="85">
        <v>3.7</v>
      </c>
      <c r="EO59" s="85">
        <v>0</v>
      </c>
      <c r="EP59" s="85">
        <v>0.2</v>
      </c>
      <c r="EQ59" s="85">
        <v>0</v>
      </c>
      <c r="ER59" s="85">
        <v>0</v>
      </c>
      <c r="ES59" s="85">
        <v>1.9</v>
      </c>
      <c r="ET59" s="85">
        <v>0.5</v>
      </c>
      <c r="EU59" s="85">
        <v>7.4839529999999987</v>
      </c>
      <c r="EV59" s="85">
        <v>8.5652039999999996</v>
      </c>
      <c r="EW59" s="85">
        <v>4.2401999999999997</v>
      </c>
      <c r="EX59" s="85">
        <v>1.6112759999999999</v>
      </c>
      <c r="EY59" s="85">
        <v>1.5264720000000001</v>
      </c>
      <c r="EZ59" s="85">
        <v>0.80563799999999997</v>
      </c>
      <c r="FA59" s="85">
        <v>2.6077230000000005</v>
      </c>
      <c r="FB59" s="85">
        <v>0.233211</v>
      </c>
      <c r="FC59" s="85">
        <v>0.25441199999999997</v>
      </c>
      <c r="FD59" s="85">
        <v>0.78443700000000005</v>
      </c>
      <c r="FE59" s="85">
        <v>0</v>
      </c>
      <c r="FF59" s="85">
        <v>4.2402000000000009E-2</v>
      </c>
      <c r="FG59" s="85">
        <v>0</v>
      </c>
      <c r="FH59" s="85">
        <v>0</v>
      </c>
      <c r="FI59" s="85">
        <v>0.40281899999999998</v>
      </c>
      <c r="FJ59" s="85">
        <v>0.106005</v>
      </c>
      <c r="FK59" s="93">
        <v>33.028855400731118</v>
      </c>
      <c r="FL59" s="93">
        <v>0.26017857142857148</v>
      </c>
      <c r="FN59" s="96">
        <v>1.99</v>
      </c>
      <c r="FO59" s="96">
        <v>0.37</v>
      </c>
      <c r="FP59" s="96">
        <v>0.02</v>
      </c>
      <c r="FQ59" s="96">
        <v>1.6E-2</v>
      </c>
      <c r="FR59" s="96">
        <v>1.24</v>
      </c>
      <c r="FS59" s="96">
        <v>71</v>
      </c>
      <c r="FT59" s="96">
        <v>0.7</v>
      </c>
      <c r="FU59" s="96">
        <v>1.51</v>
      </c>
      <c r="FV59" s="96">
        <v>0.9</v>
      </c>
      <c r="FW59" s="96">
        <v>8.35</v>
      </c>
      <c r="FX59" s="96">
        <v>2.96</v>
      </c>
      <c r="FY59" s="96">
        <v>2.82</v>
      </c>
      <c r="FZ59" s="96">
        <v>1.1599999999999999</v>
      </c>
    </row>
    <row r="60" spans="1:182" s="96" customFormat="1" x14ac:dyDescent="0.3">
      <c r="A60" s="73">
        <v>42963</v>
      </c>
      <c r="B60" s="74">
        <v>8</v>
      </c>
      <c r="C60" s="75" t="s">
        <v>200</v>
      </c>
      <c r="D60" s="76" t="s">
        <v>201</v>
      </c>
      <c r="E60" s="77">
        <v>8.3000000000000007</v>
      </c>
      <c r="F60" s="72">
        <v>130</v>
      </c>
      <c r="G60" s="78">
        <v>22</v>
      </c>
      <c r="H60" s="79">
        <v>20</v>
      </c>
      <c r="I60" s="80">
        <v>21.5</v>
      </c>
      <c r="J60" s="79">
        <v>118</v>
      </c>
      <c r="K60" s="80">
        <v>10.4</v>
      </c>
      <c r="L60" s="80">
        <v>9.31</v>
      </c>
      <c r="M60" s="82">
        <v>57</v>
      </c>
      <c r="N60" s="83">
        <v>45.507078507078504</v>
      </c>
      <c r="O60" s="83">
        <v>9.4304761904761847</v>
      </c>
      <c r="P60" s="83">
        <v>36.076602316602319</v>
      </c>
      <c r="Q60" s="84">
        <f t="shared" si="46"/>
        <v>757.9892382401531</v>
      </c>
      <c r="R60" s="84">
        <f t="shared" si="1"/>
        <v>1894.9730956003827</v>
      </c>
      <c r="S60" s="83">
        <f t="shared" si="2"/>
        <v>3.0319569529606123</v>
      </c>
      <c r="T60" s="84">
        <f t="shared" si="47"/>
        <v>8.9925350830057429</v>
      </c>
      <c r="U60" s="85">
        <v>17.051000000000002</v>
      </c>
      <c r="V60" s="87">
        <v>0.78016548463357116</v>
      </c>
      <c r="W60" s="87">
        <v>7.0866903950909568E-2</v>
      </c>
      <c r="X60" s="87">
        <v>16.656512857054754</v>
      </c>
      <c r="Y60" s="82">
        <v>0</v>
      </c>
      <c r="Z60" s="88">
        <v>4.2549015384615378</v>
      </c>
      <c r="AA60" s="89" t="s">
        <v>186</v>
      </c>
      <c r="AB60" s="85">
        <v>15.998999999999999</v>
      </c>
      <c r="AC60" s="85">
        <v>313.95</v>
      </c>
      <c r="AD60" s="85">
        <v>30.41</v>
      </c>
      <c r="AE60" s="85">
        <v>297.7</v>
      </c>
      <c r="AF60" s="85">
        <v>11.676710159999999</v>
      </c>
      <c r="AG60" s="85">
        <v>2.24310996</v>
      </c>
      <c r="AH60" s="85">
        <v>13.919820119999999</v>
      </c>
      <c r="AI60" s="90">
        <v>83.885496072056995</v>
      </c>
      <c r="AJ60" s="90">
        <v>16.114503927942998</v>
      </c>
      <c r="AK60" s="90">
        <v>30.588252589835683</v>
      </c>
      <c r="AL60" s="90">
        <v>38.58406619847942</v>
      </c>
      <c r="AM60" s="82">
        <v>11</v>
      </c>
      <c r="AN60" s="85">
        <v>12.15926749867339</v>
      </c>
      <c r="AO60" s="85">
        <v>9.3149030352649707</v>
      </c>
      <c r="AP60" s="85">
        <v>1189.2551761649104</v>
      </c>
      <c r="AQ60" s="85">
        <v>1189.2551761649104</v>
      </c>
      <c r="AR60" s="85">
        <v>0</v>
      </c>
      <c r="AS60" s="85">
        <v>0</v>
      </c>
      <c r="AT60" s="85">
        <v>0.26813080526447741</v>
      </c>
      <c r="AU60" s="85">
        <v>34.232878951377586</v>
      </c>
      <c r="AV60" s="85">
        <v>13.26958736610548</v>
      </c>
      <c r="AW60" s="85">
        <v>20.963291585272106</v>
      </c>
      <c r="AX60" s="85">
        <v>61.237302346224396</v>
      </c>
      <c r="AY60" s="86">
        <f t="shared" si="48"/>
        <v>19622.71040672102</v>
      </c>
      <c r="AZ60" s="86">
        <f t="shared" si="48"/>
        <v>19622.71040672102</v>
      </c>
      <c r="BA60" s="86">
        <f t="shared" si="49"/>
        <v>0</v>
      </c>
      <c r="BB60" s="86">
        <f t="shared" si="50"/>
        <v>0</v>
      </c>
      <c r="BC60" s="87">
        <f t="shared" si="51"/>
        <v>0.90785348035929936</v>
      </c>
      <c r="BD60" s="87">
        <f t="shared" si="52"/>
        <v>1.0128570206688963</v>
      </c>
      <c r="BE60" s="91">
        <f t="shared" si="53"/>
        <v>0.76350115470793789</v>
      </c>
      <c r="BF60" s="82">
        <v>947.24611348871679</v>
      </c>
      <c r="BG60" s="92">
        <v>811.41811323900163</v>
      </c>
      <c r="BH60" s="93">
        <v>1.1673958197796692</v>
      </c>
      <c r="BI60" s="90">
        <v>192.7</v>
      </c>
      <c r="BJ60" s="94">
        <v>1.0249999999999999</v>
      </c>
      <c r="BK60" s="95">
        <v>1.7999999999999999E-2</v>
      </c>
      <c r="BL60" s="95">
        <v>1E-4</v>
      </c>
      <c r="BM60" s="95">
        <v>5.86</v>
      </c>
      <c r="BN60" s="95">
        <v>2.4009999999999998</v>
      </c>
      <c r="BO60" s="95">
        <v>0.34100000000000003</v>
      </c>
      <c r="BP60" s="95">
        <v>0.11799999999999999</v>
      </c>
      <c r="BQ60" s="94">
        <v>27.41</v>
      </c>
      <c r="BR60" s="94">
        <v>11.2</v>
      </c>
      <c r="BS60" s="94">
        <v>47.61</v>
      </c>
      <c r="BT60" s="94">
        <v>11.85</v>
      </c>
      <c r="BU60" s="94">
        <v>50.624999999999979</v>
      </c>
      <c r="BV60" s="90">
        <v>331.79579999999999</v>
      </c>
      <c r="BW60" s="90">
        <v>326.4255</v>
      </c>
      <c r="BX60" s="94">
        <v>11.524999999999999</v>
      </c>
      <c r="BY60" s="94">
        <v>16.21</v>
      </c>
      <c r="BZ60" s="94">
        <v>35.76</v>
      </c>
      <c r="CA60" s="95">
        <v>1.8099999999999998E-2</v>
      </c>
      <c r="CB60" s="95">
        <v>2.3828999999999998</v>
      </c>
      <c r="CC60" s="95">
        <v>1.4999999999999999E-2</v>
      </c>
      <c r="CD60" s="95">
        <v>0.10299999999999999</v>
      </c>
      <c r="CE60" s="95">
        <v>0.22300000000000003</v>
      </c>
      <c r="CF60" s="95">
        <v>19.875</v>
      </c>
      <c r="CG60" s="95">
        <v>3.4590000000000005</v>
      </c>
      <c r="CH60" s="82">
        <v>230.24103139013451</v>
      </c>
      <c r="CI60" s="82">
        <v>34.346252402306213</v>
      </c>
      <c r="CJ60" s="82">
        <v>6.7035270309337953</v>
      </c>
      <c r="CK60" s="82">
        <f t="shared" si="54"/>
        <v>87.35316884784055</v>
      </c>
      <c r="CL60" s="82">
        <f t="shared" si="55"/>
        <v>88.286654283030146</v>
      </c>
      <c r="CM60" s="82">
        <f t="shared" si="12"/>
        <v>87.819911565435348</v>
      </c>
      <c r="CN60" s="93">
        <v>89.072729684121612</v>
      </c>
      <c r="CO60" s="82">
        <f t="shared" si="13"/>
        <v>17814.545936824321</v>
      </c>
      <c r="CP60" s="85">
        <f t="shared" si="44"/>
        <v>4.481646776559578</v>
      </c>
      <c r="CQ60" s="85">
        <f t="shared" si="45"/>
        <v>3.6647074941747255</v>
      </c>
      <c r="CR60" s="93">
        <v>0</v>
      </c>
      <c r="CS60" s="93">
        <v>25.733985054168325</v>
      </c>
      <c r="CT60" s="93">
        <v>0</v>
      </c>
      <c r="CU60" s="93">
        <v>3.9170725465919998</v>
      </c>
      <c r="CV60" s="93">
        <v>59.165202226641277</v>
      </c>
      <c r="CW60" s="93">
        <v>0</v>
      </c>
      <c r="CX60" s="93">
        <v>0</v>
      </c>
      <c r="CY60" s="93">
        <v>0</v>
      </c>
      <c r="CZ60" s="93">
        <v>0.25646985671999994</v>
      </c>
      <c r="DA60" s="85">
        <f t="shared" si="16"/>
        <v>0</v>
      </c>
      <c r="DB60" s="85">
        <f t="shared" si="17"/>
        <v>28.890980601390222</v>
      </c>
      <c r="DC60" s="85">
        <f t="shared" si="56"/>
        <v>0</v>
      </c>
      <c r="DD60" s="85">
        <f t="shared" si="56"/>
        <v>4.3976114356022364</v>
      </c>
      <c r="DE60" s="85">
        <f t="shared" si="56"/>
        <v>66.423474879975814</v>
      </c>
      <c r="DF60" s="85">
        <f t="shared" si="56"/>
        <v>0</v>
      </c>
      <c r="DG60" s="85">
        <f t="shared" si="56"/>
        <v>0</v>
      </c>
      <c r="DH60" s="85">
        <f t="shared" si="56"/>
        <v>0</v>
      </c>
      <c r="DI60" s="85">
        <f t="shared" si="56"/>
        <v>0.28793308303171838</v>
      </c>
      <c r="DJ60" s="85">
        <v>266.55222222222199</v>
      </c>
      <c r="DK60" s="85">
        <v>220.166296296296</v>
      </c>
      <c r="DL60" s="85">
        <v>220.096296296296</v>
      </c>
      <c r="DM60" s="85">
        <v>7.0000000000000007E-2</v>
      </c>
      <c r="DN60" s="85">
        <v>1636.8</v>
      </c>
      <c r="DO60" s="93">
        <v>66.774444444444399</v>
      </c>
      <c r="DP60" s="85">
        <v>198.62962962962999</v>
      </c>
      <c r="DQ60" s="85">
        <v>265.404074074074</v>
      </c>
      <c r="DR60" s="81">
        <v>0.99569259585016301</v>
      </c>
      <c r="DS60" s="81">
        <v>1.3043483048893401</v>
      </c>
      <c r="DT60" s="81">
        <v>8.5731182110376794E-2</v>
      </c>
      <c r="DU60" s="81">
        <v>0.33396025135010099</v>
      </c>
      <c r="DV60" s="81">
        <v>0.88465687142885996</v>
      </c>
      <c r="DW60" s="81">
        <v>0.54609444000846896</v>
      </c>
      <c r="DX60" s="81">
        <v>3.3236072663305201E-2</v>
      </c>
      <c r="DY60" s="81">
        <v>0.18353019734214601</v>
      </c>
      <c r="DZ60" s="81">
        <v>0.453741965105602</v>
      </c>
      <c r="EA60" s="81">
        <v>0.220310145577124</v>
      </c>
      <c r="EB60" s="81">
        <v>0.51718934257035498</v>
      </c>
      <c r="EC60" s="81">
        <v>0.61239252005689604</v>
      </c>
      <c r="ED60" s="81">
        <v>0.305106114729985</v>
      </c>
      <c r="EE60" s="85">
        <v>18.5</v>
      </c>
      <c r="EF60" s="85">
        <v>48.5</v>
      </c>
      <c r="EG60" s="85">
        <v>9.1</v>
      </c>
      <c r="EH60" s="85">
        <v>12</v>
      </c>
      <c r="EI60" s="85">
        <v>6.8</v>
      </c>
      <c r="EJ60" s="85">
        <v>10</v>
      </c>
      <c r="EK60" s="85">
        <v>7.6</v>
      </c>
      <c r="EL60" s="85">
        <v>0.6</v>
      </c>
      <c r="EM60" s="85">
        <v>0.7</v>
      </c>
      <c r="EN60" s="85">
        <v>5.0999999999999996</v>
      </c>
      <c r="EO60" s="85">
        <v>0.5</v>
      </c>
      <c r="EP60" s="85">
        <v>0</v>
      </c>
      <c r="EQ60" s="85">
        <v>0.1</v>
      </c>
      <c r="ER60" s="85">
        <v>0</v>
      </c>
      <c r="ES60" s="85">
        <v>0.5</v>
      </c>
      <c r="ET60" s="85">
        <v>0.2</v>
      </c>
      <c r="EU60" s="85">
        <v>3.1544350000000003</v>
      </c>
      <c r="EV60" s="85">
        <v>8.2697350000000007</v>
      </c>
      <c r="EW60" s="85">
        <v>1.5516410000000003</v>
      </c>
      <c r="EX60" s="85">
        <v>2.0461200000000002</v>
      </c>
      <c r="EY60" s="85">
        <v>1.1594680000000002</v>
      </c>
      <c r="EZ60" s="85">
        <v>1.7051000000000003</v>
      </c>
      <c r="FA60" s="85">
        <v>1.295876</v>
      </c>
      <c r="FB60" s="85">
        <v>0.10230600000000001</v>
      </c>
      <c r="FC60" s="85">
        <v>0.119357</v>
      </c>
      <c r="FD60" s="85">
        <v>0.86960099999999996</v>
      </c>
      <c r="FE60" s="85">
        <v>8.5255000000000011E-2</v>
      </c>
      <c r="FF60" s="85">
        <v>0</v>
      </c>
      <c r="FG60" s="85">
        <v>1.7051000000000004E-2</v>
      </c>
      <c r="FH60" s="85">
        <v>0</v>
      </c>
      <c r="FI60" s="85">
        <v>8.5255000000000011E-2</v>
      </c>
      <c r="FJ60" s="85">
        <v>3.4102000000000007E-2</v>
      </c>
      <c r="FK60" s="93">
        <v>37.091808357820049</v>
      </c>
      <c r="FL60" s="93">
        <v>0.33964891041162221</v>
      </c>
      <c r="FN60" s="96">
        <v>1.9</v>
      </c>
      <c r="FO60" s="96">
        <v>0.38</v>
      </c>
      <c r="FP60" s="96">
        <v>2.1999999999999999E-2</v>
      </c>
      <c r="FQ60" s="96">
        <v>1.4E-2</v>
      </c>
      <c r="FR60" s="96">
        <v>1.49</v>
      </c>
      <c r="FS60" s="96">
        <v>92</v>
      </c>
      <c r="FT60" s="96">
        <v>0.69</v>
      </c>
      <c r="FU60" s="96">
        <v>1.59</v>
      </c>
      <c r="FV60" s="96">
        <v>0.78</v>
      </c>
      <c r="FW60" s="96">
        <v>4.67</v>
      </c>
      <c r="FX60" s="96">
        <v>1.72</v>
      </c>
      <c r="FY60" s="96">
        <v>2.72</v>
      </c>
      <c r="FZ60" s="96">
        <v>1.1599999999999999</v>
      </c>
    </row>
    <row r="61" spans="1:182" s="96" customFormat="1" x14ac:dyDescent="0.3">
      <c r="A61" s="301">
        <v>43004</v>
      </c>
      <c r="B61" s="302">
        <v>9</v>
      </c>
      <c r="C61" s="75" t="s">
        <v>200</v>
      </c>
      <c r="D61" s="76" t="s">
        <v>201</v>
      </c>
      <c r="E61" s="77">
        <v>10.3</v>
      </c>
      <c r="F61" s="72">
        <v>130</v>
      </c>
      <c r="G61" s="78">
        <v>22</v>
      </c>
      <c r="H61" s="79">
        <v>130</v>
      </c>
      <c r="I61" s="80">
        <v>12.6</v>
      </c>
      <c r="J61" s="79">
        <v>31</v>
      </c>
      <c r="K61" s="80">
        <v>3.3</v>
      </c>
      <c r="L61" s="80">
        <v>7.11</v>
      </c>
      <c r="M61" s="82">
        <v>189</v>
      </c>
      <c r="N61" s="303">
        <v>5.5049369369369376</v>
      </c>
      <c r="O61" s="303">
        <v>0.74363963963964008</v>
      </c>
      <c r="P61" s="83">
        <v>4.7612972972972969</v>
      </c>
      <c r="Q61" s="84">
        <f t="shared" si="46"/>
        <v>103.30431322074608</v>
      </c>
      <c r="R61" s="84">
        <f t="shared" si="1"/>
        <v>258.26078305186519</v>
      </c>
      <c r="S61" s="83">
        <f t="shared" si="2"/>
        <v>0.41321725288298433</v>
      </c>
      <c r="T61" s="84">
        <f t="shared" si="47"/>
        <v>20.272711800054985</v>
      </c>
      <c r="U61" s="85">
        <v>4.6500000000000004</v>
      </c>
      <c r="V61" s="87">
        <v>0.83000000000000052</v>
      </c>
      <c r="W61" s="87">
        <v>8.2065406997291077E-2</v>
      </c>
      <c r="X61" s="87">
        <v>18.765757792354798</v>
      </c>
      <c r="Y61" s="82">
        <v>2.4463138591563043</v>
      </c>
      <c r="Z61" s="88">
        <v>3.3934035087719298E-2</v>
      </c>
      <c r="AA61" s="89" t="s">
        <v>186</v>
      </c>
      <c r="AB61" s="85">
        <v>0.93500000000000005</v>
      </c>
      <c r="AC61" s="85">
        <v>68.960000000000008</v>
      </c>
      <c r="AD61" s="85">
        <v>3.86</v>
      </c>
      <c r="AE61" s="85">
        <v>178.2</v>
      </c>
      <c r="AF61" s="85">
        <v>8.6618400000000012E-2</v>
      </c>
      <c r="AG61" s="85">
        <v>0.29492812800000001</v>
      </c>
      <c r="AH61" s="85">
        <v>0.381546528</v>
      </c>
      <c r="AI61" s="90">
        <v>22.701923263209466</v>
      </c>
      <c r="AJ61" s="90">
        <v>77.298076736790549</v>
      </c>
      <c r="AK61" s="90">
        <f t="shared" ref="AK61:AK67" si="57">100*AH61/N61</f>
        <v>6.9309881724512632</v>
      </c>
      <c r="AL61" s="90">
        <f t="shared" ref="AL61:AL67" si="58">100*AH61/O61</f>
        <v>51.307986780383764</v>
      </c>
      <c r="AM61" s="82">
        <v>9</v>
      </c>
      <c r="AN61" s="85">
        <v>25</v>
      </c>
      <c r="AO61" s="91">
        <v>0.24179464531841199</v>
      </c>
      <c r="AP61" s="91">
        <v>64.994400661589154</v>
      </c>
      <c r="AQ61" s="91">
        <v>60.620618701223101</v>
      </c>
      <c r="AR61" s="91">
        <v>4.3737819603660473</v>
      </c>
      <c r="AS61" s="91">
        <v>6.729475025301519</v>
      </c>
      <c r="AT61" s="91">
        <v>0.20947482898339137</v>
      </c>
      <c r="AU61" s="91">
        <v>56.306834030735594</v>
      </c>
      <c r="AV61" s="91">
        <v>50.976727152878638</v>
      </c>
      <c r="AW61" s="91">
        <v>5.3301068778569531</v>
      </c>
      <c r="AX61" s="91">
        <v>9.4661810943720717</v>
      </c>
      <c r="AY61" s="86">
        <f t="shared" si="48"/>
        <v>877.42440893145363</v>
      </c>
      <c r="AZ61" s="86">
        <f t="shared" si="48"/>
        <v>818.37835246651184</v>
      </c>
      <c r="BA61" s="86">
        <f t="shared" si="49"/>
        <v>39.364037643294424</v>
      </c>
      <c r="BB61" s="86">
        <f t="shared" si="50"/>
        <v>15.241972543461678</v>
      </c>
      <c r="BC61" s="87">
        <f t="shared" si="51"/>
        <v>0.33859958999388834</v>
      </c>
      <c r="BD61" s="87">
        <f t="shared" si="52"/>
        <v>1.0485233720821556</v>
      </c>
      <c r="BE61" s="91">
        <f t="shared" si="53"/>
        <v>2.0470998815221733</v>
      </c>
      <c r="BF61" s="92">
        <v>5815.3890059215637</v>
      </c>
      <c r="BG61" s="95" t="e">
        <v>#N/A</v>
      </c>
      <c r="BH61" s="95" t="e">
        <v>#N/A</v>
      </c>
      <c r="BI61" s="304">
        <v>212</v>
      </c>
      <c r="BJ61" s="94">
        <v>1.96</v>
      </c>
      <c r="BK61" s="95">
        <v>3.63</v>
      </c>
      <c r="BL61" s="95">
        <v>2.1000000000000001E-2</v>
      </c>
      <c r="BM61" s="95">
        <v>4.83</v>
      </c>
      <c r="BN61" s="95">
        <v>4.6900000000000004</v>
      </c>
      <c r="BO61" s="95">
        <v>0.29799999999999999</v>
      </c>
      <c r="BP61" s="95">
        <v>0.27</v>
      </c>
      <c r="BQ61" s="95">
        <v>46.2</v>
      </c>
      <c r="BR61" s="95">
        <v>17.829999999999998</v>
      </c>
      <c r="BS61" s="95">
        <v>47.1</v>
      </c>
      <c r="BT61" s="95">
        <v>17.850000000000001</v>
      </c>
      <c r="BU61" s="95">
        <v>2.2000000000000002</v>
      </c>
      <c r="BV61" s="90">
        <v>12</v>
      </c>
      <c r="BW61" s="90">
        <v>7</v>
      </c>
      <c r="BX61" s="94">
        <v>17.84</v>
      </c>
      <c r="BY61" s="94">
        <v>28.33</v>
      </c>
      <c r="BZ61" s="94">
        <v>29.27</v>
      </c>
      <c r="CA61" s="95">
        <v>3.6549999999999998</v>
      </c>
      <c r="CB61" s="95">
        <v>1.177</v>
      </c>
      <c r="CC61" s="95">
        <v>1.6E-2</v>
      </c>
      <c r="CD61" s="95">
        <v>0.28199999999999997</v>
      </c>
      <c r="CE61" s="95">
        <v>2.7999999999999969E-2</v>
      </c>
      <c r="CF61" s="95">
        <v>0.92</v>
      </c>
      <c r="CG61" s="95">
        <v>0.13999999999999968</v>
      </c>
      <c r="CH61" s="82">
        <v>84.880952380952479</v>
      </c>
      <c r="CI61" s="82">
        <v>11.071428571428559</v>
      </c>
      <c r="CJ61" s="82">
        <v>7.6666666666666847</v>
      </c>
      <c r="CK61" s="82">
        <f t="shared" si="54"/>
        <v>49.659034635856855</v>
      </c>
      <c r="CL61" s="82">
        <f t="shared" si="55"/>
        <v>86.342060197410063</v>
      </c>
      <c r="CM61" s="82">
        <f t="shared" si="12"/>
        <v>68.000547416633452</v>
      </c>
      <c r="CN61" s="93">
        <v>1.4854777255741001</v>
      </c>
      <c r="CO61" s="82">
        <f t="shared" si="13"/>
        <v>297.09554511482003</v>
      </c>
      <c r="CP61" s="85">
        <f t="shared" si="44"/>
        <v>1.6146497017109782</v>
      </c>
      <c r="CQ61" s="85">
        <f t="shared" si="45"/>
        <v>4.7122887670999409</v>
      </c>
      <c r="CR61" s="93">
        <v>8.2480297160000011E-3</v>
      </c>
      <c r="CS61" s="93">
        <v>0.15897604999679998</v>
      </c>
      <c r="CT61" s="93">
        <v>0</v>
      </c>
      <c r="CU61" s="93">
        <v>0.85121674315200002</v>
      </c>
      <c r="CV61" s="93">
        <v>0.46184320958929997</v>
      </c>
      <c r="CW61" s="93">
        <v>0</v>
      </c>
      <c r="CX61" s="93">
        <v>0</v>
      </c>
      <c r="CY61" s="93">
        <v>0</v>
      </c>
      <c r="CZ61" s="93">
        <v>5.1936931199999996E-3</v>
      </c>
      <c r="DA61" s="85">
        <f t="shared" si="16"/>
        <v>0.55524425402019029</v>
      </c>
      <c r="DB61" s="85">
        <f t="shared" si="17"/>
        <v>10.702015066254845</v>
      </c>
      <c r="DC61" s="85">
        <f t="shared" si="56"/>
        <v>0</v>
      </c>
      <c r="DD61" s="85">
        <f t="shared" si="56"/>
        <v>57.302558530322351</v>
      </c>
      <c r="DE61" s="85">
        <f t="shared" si="56"/>
        <v>31.09055098155774</v>
      </c>
      <c r="DF61" s="85">
        <f t="shared" si="56"/>
        <v>0</v>
      </c>
      <c r="DG61" s="85">
        <f t="shared" si="56"/>
        <v>0</v>
      </c>
      <c r="DH61" s="85">
        <f t="shared" si="56"/>
        <v>0</v>
      </c>
      <c r="DI61" s="85">
        <f t="shared" si="56"/>
        <v>0.34963116784486059</v>
      </c>
      <c r="DJ61" s="85">
        <v>258.08555555555603</v>
      </c>
      <c r="DK61" s="85">
        <v>49.741111111111103</v>
      </c>
      <c r="DL61" s="85">
        <v>6.8888888888888902</v>
      </c>
      <c r="DM61" s="85">
        <v>42.852222222222203</v>
      </c>
      <c r="DN61" s="85">
        <v>384.4</v>
      </c>
      <c r="DO61" s="93">
        <v>103.774444444444</v>
      </c>
      <c r="DP61" s="85">
        <v>143.28888888888901</v>
      </c>
      <c r="DQ61" s="85">
        <v>247.06333333333299</v>
      </c>
      <c r="DR61" s="81">
        <v>0.95729237074699602</v>
      </c>
      <c r="DS61" s="81">
        <v>1.3053032305221799</v>
      </c>
      <c r="DT61" s="81">
        <v>0.18067894984723601</v>
      </c>
      <c r="DU61" s="81">
        <v>0.18120191940708799</v>
      </c>
      <c r="DV61" s="81">
        <v>0.94342236126785495</v>
      </c>
      <c r="DW61" s="81">
        <v>0.68043384689590303</v>
      </c>
      <c r="DX61" s="81">
        <v>7.4541387827075006E-2</v>
      </c>
      <c r="DY61" s="81">
        <v>8.4571207502354806E-2</v>
      </c>
      <c r="DZ61" s="81">
        <v>0.48699271592091598</v>
      </c>
      <c r="EA61" s="81">
        <v>0.31292425380051297</v>
      </c>
      <c r="EB61" s="81">
        <v>0.36018178333300599</v>
      </c>
      <c r="EC61" s="81">
        <v>1.0923842555482799</v>
      </c>
      <c r="ED61" s="81">
        <v>0.32488167680865399</v>
      </c>
      <c r="EE61" s="85">
        <v>40.700000000000003</v>
      </c>
      <c r="EF61" s="85">
        <v>56.7</v>
      </c>
      <c r="EG61" s="85">
        <v>5.3</v>
      </c>
      <c r="EH61" s="85">
        <v>16.7</v>
      </c>
      <c r="EI61" s="85">
        <v>1</v>
      </c>
      <c r="EJ61" s="85">
        <v>1.2</v>
      </c>
      <c r="EK61" s="85">
        <v>17.600000000000001</v>
      </c>
      <c r="EL61" s="85">
        <v>0.2</v>
      </c>
      <c r="EM61" s="85">
        <v>0.7</v>
      </c>
      <c r="EN61" s="85">
        <v>2.9</v>
      </c>
      <c r="EO61" s="85">
        <v>0.2</v>
      </c>
      <c r="EP61" s="85">
        <v>0.9</v>
      </c>
      <c r="EQ61" s="85">
        <v>1.7</v>
      </c>
      <c r="ER61" s="85">
        <v>0.2</v>
      </c>
      <c r="ES61" s="85">
        <v>0.2</v>
      </c>
      <c r="ET61" s="85">
        <v>0</v>
      </c>
      <c r="EU61" s="85">
        <v>1.8925500000000002</v>
      </c>
      <c r="EV61" s="85">
        <v>2.6365500000000002</v>
      </c>
      <c r="EW61" s="85">
        <v>0.24645</v>
      </c>
      <c r="EX61" s="85">
        <v>0.77654999999999996</v>
      </c>
      <c r="EY61" s="85">
        <v>4.6500000000000007E-2</v>
      </c>
      <c r="EZ61" s="85">
        <v>5.5800000000000002E-2</v>
      </c>
      <c r="FA61" s="85">
        <v>0.81840000000000013</v>
      </c>
      <c r="FB61" s="85">
        <v>9.300000000000001E-3</v>
      </c>
      <c r="FC61" s="85">
        <v>3.2549999999999996E-2</v>
      </c>
      <c r="FD61" s="85">
        <v>0.13485000000000003</v>
      </c>
      <c r="FE61" s="85">
        <v>9.300000000000001E-3</v>
      </c>
      <c r="FF61" s="85">
        <v>4.1850000000000005E-2</v>
      </c>
      <c r="FG61" s="85">
        <v>7.9050000000000009E-2</v>
      </c>
      <c r="FH61" s="85">
        <v>9.300000000000001E-3</v>
      </c>
      <c r="FI61" s="85">
        <v>9.300000000000001E-3</v>
      </c>
      <c r="FJ61" s="85">
        <v>0</v>
      </c>
      <c r="FK61" s="93">
        <v>40.556115381533573</v>
      </c>
      <c r="FL61" s="93">
        <v>29.974867724867721</v>
      </c>
    </row>
    <row r="62" spans="1:182" s="126" customFormat="1" x14ac:dyDescent="0.3">
      <c r="A62" s="98">
        <v>43214</v>
      </c>
      <c r="B62" s="99">
        <v>4</v>
      </c>
      <c r="C62" s="100" t="s">
        <v>200</v>
      </c>
      <c r="D62" s="305" t="s">
        <v>201</v>
      </c>
      <c r="E62" s="102">
        <v>7</v>
      </c>
      <c r="F62" s="97">
        <v>130</v>
      </c>
      <c r="G62" s="97">
        <v>22</v>
      </c>
      <c r="H62" s="103">
        <v>130</v>
      </c>
      <c r="I62" s="104">
        <v>20.5</v>
      </c>
      <c r="J62" s="105">
        <v>66</v>
      </c>
      <c r="K62" s="104">
        <v>5.8</v>
      </c>
      <c r="L62" s="104"/>
      <c r="M62" s="358">
        <v>269</v>
      </c>
      <c r="N62" s="106">
        <v>45.956429156429159</v>
      </c>
      <c r="O62" s="106">
        <v>5.8411138411138408</v>
      </c>
      <c r="P62" s="106">
        <v>40.115315315315321</v>
      </c>
      <c r="Q62" s="107">
        <f t="shared" si="46"/>
        <v>743.52393506568535</v>
      </c>
      <c r="R62" s="107">
        <f t="shared" si="1"/>
        <v>1858.8098376642133</v>
      </c>
      <c r="S62" s="106">
        <f t="shared" si="2"/>
        <v>2.9740957402627415</v>
      </c>
      <c r="T62" s="107">
        <f t="shared" si="47"/>
        <v>2.1163524186994769</v>
      </c>
      <c r="U62" s="108">
        <v>4.0525000000000002</v>
      </c>
      <c r="V62" s="108">
        <v>0.76324427480916068</v>
      </c>
      <c r="W62" s="110">
        <v>6.7974285517544253E-2</v>
      </c>
      <c r="X62" s="108">
        <v>16.178888323434258</v>
      </c>
      <c r="Y62" s="105"/>
      <c r="Z62" s="111"/>
      <c r="AA62" s="103"/>
      <c r="AB62" s="110">
        <v>0.40249999999999997</v>
      </c>
      <c r="AC62" s="108">
        <v>3.6850000000000001</v>
      </c>
      <c r="AD62" s="112">
        <v>8.9</v>
      </c>
      <c r="AE62" s="112">
        <v>450.1</v>
      </c>
      <c r="AF62" s="110">
        <v>8.5973999999999995E-2</v>
      </c>
      <c r="AG62" s="110">
        <v>3.9806843999999994E-2</v>
      </c>
      <c r="AH62" s="110">
        <v>0.125780844</v>
      </c>
      <c r="AI62" s="113">
        <f t="shared" ref="AI62:AI67" si="59">100*AF62/AH62</f>
        <v>68.352220629080847</v>
      </c>
      <c r="AJ62" s="113">
        <f t="shared" ref="AJ62:AJ67" si="60">100*AG62/AH62</f>
        <v>31.647779370919146</v>
      </c>
      <c r="AK62" s="114">
        <f t="shared" si="57"/>
        <v>0.27369585998916468</v>
      </c>
      <c r="AL62" s="114">
        <f t="shared" si="58"/>
        <v>2.1533708710600115</v>
      </c>
      <c r="AM62" s="109">
        <v>10</v>
      </c>
      <c r="AN62" s="112">
        <v>15.47</v>
      </c>
      <c r="AO62" s="112">
        <v>0.11232730374474142</v>
      </c>
      <c r="AP62" s="112">
        <v>18.245885583777074</v>
      </c>
      <c r="AQ62" s="112">
        <v>17.487342768534045</v>
      </c>
      <c r="AR62" s="112">
        <v>0.75854281524303069</v>
      </c>
      <c r="AS62" s="112">
        <v>4.1573362485483978</v>
      </c>
      <c r="AT62" s="112"/>
      <c r="AU62" s="112"/>
      <c r="AV62" s="112"/>
      <c r="AW62" s="112"/>
      <c r="AX62" s="112"/>
      <c r="AY62" s="109">
        <f t="shared" ref="AY62:BA67" si="61">+AP62*$AM62</f>
        <v>182.45885583777073</v>
      </c>
      <c r="AZ62" s="109">
        <f t="shared" si="61"/>
        <v>174.87342768534046</v>
      </c>
      <c r="BA62" s="109">
        <f t="shared" si="61"/>
        <v>7.5854281524303069</v>
      </c>
      <c r="BB62" s="109">
        <f t="shared" si="50"/>
        <v>0.4080798368251688</v>
      </c>
      <c r="BC62" s="108"/>
      <c r="BD62" s="108"/>
      <c r="BE62" s="112"/>
      <c r="BF62" s="105"/>
      <c r="BG62" s="115"/>
      <c r="BH62" s="102"/>
      <c r="BI62" s="116">
        <v>223</v>
      </c>
      <c r="BJ62" s="117">
        <v>1.34</v>
      </c>
      <c r="BK62" s="118">
        <v>0.17199999999999999</v>
      </c>
      <c r="BL62" s="118">
        <v>1E-4</v>
      </c>
      <c r="BM62" s="118">
        <v>1.395</v>
      </c>
      <c r="BN62" s="118">
        <v>1.335</v>
      </c>
      <c r="BO62" s="118">
        <v>0.14750000000000002</v>
      </c>
      <c r="BP62" s="118">
        <v>0.14050000000000001</v>
      </c>
      <c r="BQ62" s="119">
        <v>29.545000000000002</v>
      </c>
      <c r="BR62" s="119">
        <v>11.379999999999999</v>
      </c>
      <c r="BS62" s="119">
        <v>31.01</v>
      </c>
      <c r="BT62" s="119">
        <v>11.505000000000001</v>
      </c>
      <c r="BU62" s="119">
        <v>2.621428571428571</v>
      </c>
      <c r="BV62" s="120">
        <v>6.5545200000000001</v>
      </c>
      <c r="BW62" s="120">
        <v>3.4333199999999993</v>
      </c>
      <c r="BX62" s="121">
        <v>11.442499999999999</v>
      </c>
      <c r="BY62" s="121">
        <v>18.165000000000003</v>
      </c>
      <c r="BZ62" s="121">
        <v>19.505000000000003</v>
      </c>
      <c r="CA62" s="122">
        <v>0.17209999999999998</v>
      </c>
      <c r="CB62" s="122">
        <v>1.1629</v>
      </c>
      <c r="CC62" s="118">
        <v>1.0499999999999999E-2</v>
      </c>
      <c r="CD62" s="122">
        <v>0.13</v>
      </c>
      <c r="CE62" s="122">
        <v>7.0000000000000062E-3</v>
      </c>
      <c r="CF62" s="123">
        <v>1.4024999999999999</v>
      </c>
      <c r="CG62" s="123">
        <v>6.0000000000000053E-2</v>
      </c>
      <c r="CH62" s="124">
        <v>517.52249999999958</v>
      </c>
      <c r="CI62" s="124">
        <v>18.977142857142855</v>
      </c>
      <c r="CJ62" s="124">
        <v>27.278624999999973</v>
      </c>
      <c r="CK62" s="105">
        <f t="shared" si="54"/>
        <v>42.670330602144652</v>
      </c>
      <c r="CL62" s="105">
        <f t="shared" si="55"/>
        <v>76.196086435280478</v>
      </c>
      <c r="CM62" s="105">
        <f t="shared" si="12"/>
        <v>59.433208518712561</v>
      </c>
      <c r="CN62" s="104">
        <v>0.81100549684320022</v>
      </c>
      <c r="CO62" s="105">
        <f t="shared" si="13"/>
        <v>162.20109936864006</v>
      </c>
      <c r="CP62" s="104">
        <f t="shared" si="44"/>
        <v>0.57825703874737988</v>
      </c>
      <c r="CQ62" s="104">
        <f t="shared" si="45"/>
        <v>4.2334115038233797</v>
      </c>
      <c r="CR62" s="104">
        <v>1.0964933520000001E-2</v>
      </c>
      <c r="CS62" s="104">
        <v>0.69803826236400013</v>
      </c>
      <c r="CT62" s="104">
        <v>0</v>
      </c>
      <c r="CU62" s="104">
        <v>8.6960241619200004E-2</v>
      </c>
      <c r="CV62" s="104">
        <v>2.4386670000000002E-4</v>
      </c>
      <c r="CW62" s="104">
        <v>0</v>
      </c>
      <c r="CX62" s="104">
        <v>0</v>
      </c>
      <c r="CY62" s="104">
        <v>0</v>
      </c>
      <c r="CZ62" s="104">
        <v>1.4798192639999999E-2</v>
      </c>
      <c r="DA62" s="104">
        <f t="shared" si="16"/>
        <v>1.3520171642091794</v>
      </c>
      <c r="DB62" s="104">
        <f t="shared" si="17"/>
        <v>86.070719012519689</v>
      </c>
      <c r="DC62" s="104">
        <f t="shared" si="56"/>
        <v>0</v>
      </c>
      <c r="DD62" s="104">
        <f t="shared" si="56"/>
        <v>10.72252185190958</v>
      </c>
      <c r="DE62" s="104">
        <f t="shared" si="56"/>
        <v>3.0069672887451368E-2</v>
      </c>
      <c r="DF62" s="104">
        <f t="shared" si="56"/>
        <v>0</v>
      </c>
      <c r="DG62" s="104">
        <f t="shared" si="56"/>
        <v>0</v>
      </c>
      <c r="DH62" s="104">
        <f t="shared" si="56"/>
        <v>0</v>
      </c>
      <c r="DI62" s="104">
        <f t="shared" si="56"/>
        <v>1.8246722984740855</v>
      </c>
      <c r="DJ62" s="104">
        <v>180.11</v>
      </c>
      <c r="DK62" s="104">
        <v>43.206666666666699</v>
      </c>
      <c r="DL62" s="104">
        <v>22.9033333333333</v>
      </c>
      <c r="DM62" s="104">
        <v>20.303333333333299</v>
      </c>
      <c r="DN62" s="104">
        <v>180.93708165997299</v>
      </c>
      <c r="DO62" s="102">
        <v>21.8533333333333</v>
      </c>
      <c r="DP62" s="104">
        <v>146.21666666666701</v>
      </c>
      <c r="DQ62" s="104">
        <v>168.07</v>
      </c>
      <c r="DR62" s="125">
        <v>0.93315196268946698</v>
      </c>
      <c r="DS62" s="125">
        <v>2.4858628435827699</v>
      </c>
      <c r="DT62" s="125">
        <v>0.97151173636613297</v>
      </c>
      <c r="DU62" s="125">
        <v>0.56530422032163297</v>
      </c>
      <c r="DV62" s="125">
        <v>0.94904688689500105</v>
      </c>
      <c r="DW62" s="125">
        <v>0.63163445599381096</v>
      </c>
      <c r="DX62" s="125">
        <v>0.50546584481495505</v>
      </c>
      <c r="DY62" s="125">
        <v>0.32742135927066801</v>
      </c>
      <c r="DZ62" s="125">
        <v>0.463429004292568</v>
      </c>
      <c r="EA62" s="125">
        <v>0.20882267132396201</v>
      </c>
      <c r="EB62" s="125">
        <v>0.50552625613180402</v>
      </c>
      <c r="EC62" s="125">
        <v>0.74340749129025196</v>
      </c>
      <c r="ED62" s="125">
        <v>0.26624089635854298</v>
      </c>
      <c r="EE62" s="104"/>
      <c r="EF62" s="104"/>
      <c r="EG62" s="104"/>
      <c r="EH62" s="104"/>
      <c r="EI62" s="104"/>
      <c r="EJ62" s="104"/>
      <c r="EK62" s="104"/>
      <c r="EL62" s="104"/>
      <c r="EM62" s="104"/>
      <c r="EN62" s="104"/>
      <c r="EO62" s="104"/>
      <c r="EP62" s="104"/>
      <c r="EQ62" s="104"/>
      <c r="ER62" s="104"/>
      <c r="ES62" s="104"/>
      <c r="ET62" s="104"/>
      <c r="EU62" s="104"/>
      <c r="EV62" s="104"/>
      <c r="EW62" s="104"/>
      <c r="EX62" s="104"/>
      <c r="EY62" s="104"/>
      <c r="EZ62" s="104"/>
      <c r="FA62" s="104"/>
      <c r="FB62" s="104"/>
      <c r="FC62" s="104"/>
      <c r="FD62" s="104"/>
      <c r="FE62" s="104"/>
      <c r="FF62" s="104"/>
      <c r="FG62" s="104"/>
      <c r="FH62" s="104"/>
      <c r="FI62" s="104"/>
      <c r="FJ62" s="104"/>
      <c r="FK62" s="102">
        <v>10.717945972779994</v>
      </c>
      <c r="FL62" s="102">
        <v>2.7123029994916115</v>
      </c>
      <c r="FN62" s="126">
        <v>2.64</v>
      </c>
      <c r="FO62" s="126">
        <v>0.54</v>
      </c>
      <c r="FP62" s="126">
        <v>1.9E-2</v>
      </c>
      <c r="FQ62" s="126">
        <v>1.6E-2</v>
      </c>
      <c r="FR62" s="126">
        <v>1.19</v>
      </c>
      <c r="FS62" s="126">
        <v>88</v>
      </c>
      <c r="FT62" s="126">
        <v>0.66</v>
      </c>
      <c r="FU62" s="126">
        <v>1.54</v>
      </c>
      <c r="FV62" s="126">
        <v>0.93</v>
      </c>
      <c r="FW62" s="126">
        <v>9.35</v>
      </c>
      <c r="FX62" s="126">
        <v>2.97</v>
      </c>
      <c r="FY62" s="126">
        <v>3.15</v>
      </c>
      <c r="FZ62" s="126">
        <v>1.19</v>
      </c>
    </row>
    <row r="63" spans="1:182" s="126" customFormat="1" x14ac:dyDescent="0.3">
      <c r="A63" s="98">
        <v>43235</v>
      </c>
      <c r="B63" s="99">
        <v>5</v>
      </c>
      <c r="C63" s="100" t="s">
        <v>200</v>
      </c>
      <c r="D63" s="305" t="s">
        <v>201</v>
      </c>
      <c r="E63" s="102">
        <v>6</v>
      </c>
      <c r="F63" s="97">
        <v>130</v>
      </c>
      <c r="G63" s="97">
        <v>22</v>
      </c>
      <c r="H63" s="103">
        <v>80</v>
      </c>
      <c r="I63" s="104">
        <v>19.3</v>
      </c>
      <c r="J63" s="105">
        <v>65</v>
      </c>
      <c r="K63" s="104">
        <v>6</v>
      </c>
      <c r="L63" s="104">
        <v>6.5</v>
      </c>
      <c r="M63" s="358">
        <v>146</v>
      </c>
      <c r="N63" s="106">
        <v>10.205291607396871</v>
      </c>
      <c r="O63" s="106">
        <v>1.4379516358463729</v>
      </c>
      <c r="P63" s="106">
        <v>8.7673399715504985</v>
      </c>
      <c r="Q63" s="107">
        <f t="shared" si="46"/>
        <v>136.37849108055906</v>
      </c>
      <c r="R63" s="107">
        <f t="shared" si="1"/>
        <v>340.94622770139762</v>
      </c>
      <c r="S63" s="106">
        <f t="shared" si="2"/>
        <v>0.5455139643222362</v>
      </c>
      <c r="T63" s="107">
        <f t="shared" si="47"/>
        <v>11.044505569865855</v>
      </c>
      <c r="U63" s="108">
        <v>4.6963499999999998</v>
      </c>
      <c r="V63" s="108">
        <v>0.69382882882882846</v>
      </c>
      <c r="W63" s="110">
        <v>5.1790505166045005E-2</v>
      </c>
      <c r="X63" s="108">
        <v>13.363507514249854</v>
      </c>
      <c r="Y63" s="105"/>
      <c r="Z63" s="111"/>
      <c r="AA63" s="103"/>
      <c r="AB63" s="110">
        <v>0.95650000000000002</v>
      </c>
      <c r="AC63" s="108">
        <v>28.9</v>
      </c>
      <c r="AD63" s="112">
        <v>13.73</v>
      </c>
      <c r="AE63" s="112">
        <v>354.81</v>
      </c>
      <c r="AF63" s="110">
        <v>0.31518587999999997</v>
      </c>
      <c r="AG63" s="110">
        <v>0.24609621600000001</v>
      </c>
      <c r="AH63" s="110">
        <v>0.56128209600000001</v>
      </c>
      <c r="AI63" s="113">
        <f t="shared" si="59"/>
        <v>56.154629240124557</v>
      </c>
      <c r="AJ63" s="113">
        <f t="shared" si="60"/>
        <v>43.845370759875443</v>
      </c>
      <c r="AK63" s="114">
        <f t="shared" si="57"/>
        <v>5.4999123748034648</v>
      </c>
      <c r="AL63" s="113">
        <f t="shared" si="58"/>
        <v>39.033447440645766</v>
      </c>
      <c r="AM63" s="105">
        <v>12</v>
      </c>
      <c r="AN63" s="112">
        <v>14.98</v>
      </c>
      <c r="AO63" s="112">
        <v>1.0501730171424482</v>
      </c>
      <c r="AP63" s="112">
        <v>165.18171386633566</v>
      </c>
      <c r="AQ63" s="112">
        <v>158.35552165280646</v>
      </c>
      <c r="AR63" s="112">
        <v>6.826192213529203</v>
      </c>
      <c r="AS63" s="112">
        <v>4.1325350450431388</v>
      </c>
      <c r="AT63" s="112"/>
      <c r="AU63" s="112"/>
      <c r="AV63" s="112"/>
      <c r="AW63" s="112"/>
      <c r="AX63" s="112"/>
      <c r="AY63" s="109">
        <f t="shared" si="61"/>
        <v>1982.1805663960279</v>
      </c>
      <c r="AZ63" s="109">
        <f t="shared" si="61"/>
        <v>1900.2662598336774</v>
      </c>
      <c r="BA63" s="109">
        <f t="shared" si="61"/>
        <v>81.914306562350433</v>
      </c>
      <c r="BB63" s="109">
        <f t="shared" si="50"/>
        <v>24.025579374965655</v>
      </c>
      <c r="BC63" s="108"/>
      <c r="BD63" s="108"/>
      <c r="BE63" s="112"/>
      <c r="BF63" s="105"/>
      <c r="BG63" s="115"/>
      <c r="BH63" s="102"/>
      <c r="BI63" s="116">
        <v>246.1</v>
      </c>
      <c r="BJ63" s="117">
        <v>1.3460000000000001</v>
      </c>
      <c r="BK63" s="118">
        <v>0.51100000000000001</v>
      </c>
      <c r="BL63" s="118">
        <v>2.5000000000000001E-2</v>
      </c>
      <c r="BM63" s="118">
        <v>2.4095500000000003</v>
      </c>
      <c r="BN63" s="118">
        <v>1.9161999999999999</v>
      </c>
      <c r="BO63" s="118">
        <v>0.1865</v>
      </c>
      <c r="BP63" s="118">
        <v>0.13550000000000001</v>
      </c>
      <c r="BQ63" s="119">
        <v>33.44</v>
      </c>
      <c r="BR63" s="119">
        <v>12.455</v>
      </c>
      <c r="BS63" s="119">
        <v>37.700000000000003</v>
      </c>
      <c r="BT63" s="119">
        <v>12.895</v>
      </c>
      <c r="BU63" s="119">
        <v>12.066666666666652</v>
      </c>
      <c r="BV63" s="120">
        <v>42.105600000000003</v>
      </c>
      <c r="BW63" s="120">
        <v>32.202857142857141</v>
      </c>
      <c r="BX63" s="121">
        <v>12.675000000000001</v>
      </c>
      <c r="BY63" s="121">
        <v>20.984999999999999</v>
      </c>
      <c r="BZ63" s="121">
        <v>24.805000000000003</v>
      </c>
      <c r="CA63" s="122">
        <v>0.53600000000000003</v>
      </c>
      <c r="CB63" s="122">
        <v>1.3801999999999999</v>
      </c>
      <c r="CC63" s="118">
        <v>1.4500000000000001E-2</v>
      </c>
      <c r="CD63" s="122">
        <v>0.12100000000000001</v>
      </c>
      <c r="CE63" s="122">
        <v>5.099999999999999E-2</v>
      </c>
      <c r="CF63" s="123">
        <v>4.0400000000000045</v>
      </c>
      <c r="CG63" s="123">
        <v>0.4933500000000004</v>
      </c>
      <c r="CH63" s="124">
        <v>204.61411764705909</v>
      </c>
      <c r="CI63" s="124">
        <v>21.417194117647078</v>
      </c>
      <c r="CJ63" s="124">
        <v>9.5564609303739765</v>
      </c>
      <c r="CK63" s="105">
        <f t="shared" si="54"/>
        <v>64.631015334673222</v>
      </c>
      <c r="CL63" s="105">
        <f t="shared" si="55"/>
        <v>79.580693195340814</v>
      </c>
      <c r="CM63" s="105">
        <f t="shared" si="12"/>
        <v>72.105854265007025</v>
      </c>
      <c r="CN63" s="104">
        <v>9.6616536799965598</v>
      </c>
      <c r="CO63" s="105">
        <f t="shared" si="13"/>
        <v>1932.3307359993119</v>
      </c>
      <c r="CP63" s="104">
        <f t="shared" si="44"/>
        <v>2.3914984356427103</v>
      </c>
      <c r="CQ63" s="104">
        <f t="shared" si="45"/>
        <v>3.3330585228416725</v>
      </c>
      <c r="CR63" s="104">
        <v>1.5541520332799999E-2</v>
      </c>
      <c r="CS63" s="104">
        <v>6.9067963915341597</v>
      </c>
      <c r="CT63" s="104">
        <v>0</v>
      </c>
      <c r="CU63" s="104">
        <v>1.8488352203112</v>
      </c>
      <c r="CV63" s="104">
        <v>0.26307260980000002</v>
      </c>
      <c r="CW63" s="104">
        <v>0.15177265949999996</v>
      </c>
      <c r="CX63" s="104">
        <v>0</v>
      </c>
      <c r="CY63" s="104">
        <v>0</v>
      </c>
      <c r="CZ63" s="104">
        <v>0.47563527851839998</v>
      </c>
      <c r="DA63" s="104">
        <f t="shared" si="16"/>
        <v>0.16085776666759527</v>
      </c>
      <c r="DB63" s="104">
        <f t="shared" si="17"/>
        <v>71.486689756164182</v>
      </c>
      <c r="DC63" s="104">
        <f t="shared" si="56"/>
        <v>0</v>
      </c>
      <c r="DD63" s="104">
        <f t="shared" si="56"/>
        <v>19.135805127635855</v>
      </c>
      <c r="DE63" s="104">
        <f t="shared" si="56"/>
        <v>2.7228528211962746</v>
      </c>
      <c r="DF63" s="104">
        <f t="shared" si="56"/>
        <v>1.5708766276132349</v>
      </c>
      <c r="DG63" s="104">
        <f t="shared" si="56"/>
        <v>0</v>
      </c>
      <c r="DH63" s="104">
        <f t="shared" si="56"/>
        <v>0</v>
      </c>
      <c r="DI63" s="104">
        <f t="shared" si="56"/>
        <v>4.9229179007228643</v>
      </c>
      <c r="DJ63" s="104">
        <v>564.85111111111098</v>
      </c>
      <c r="DK63" s="104">
        <v>112.251111111111</v>
      </c>
      <c r="DL63" s="104">
        <v>96.425555555555604</v>
      </c>
      <c r="DM63" s="104">
        <v>15.825555555555599</v>
      </c>
      <c r="DN63" s="104">
        <v>633.77777777777806</v>
      </c>
      <c r="DO63" s="102">
        <v>46.825555555555603</v>
      </c>
      <c r="DP63" s="104">
        <v>268.66666666666703</v>
      </c>
      <c r="DQ63" s="104">
        <v>315.49222222222198</v>
      </c>
      <c r="DR63" s="125">
        <v>0.55854050034817404</v>
      </c>
      <c r="DS63" s="125">
        <v>3.1119998713175301</v>
      </c>
      <c r="DT63" s="125">
        <v>1.1863741305716</v>
      </c>
      <c r="DU63" s="125">
        <v>1.0714551836716999</v>
      </c>
      <c r="DV63" s="125">
        <v>0.85417055707422795</v>
      </c>
      <c r="DW63" s="125">
        <v>0.74705907391632698</v>
      </c>
      <c r="DX63" s="125">
        <v>0.65470044447389797</v>
      </c>
      <c r="DY63" s="125">
        <v>0.57878216263652704</v>
      </c>
      <c r="DZ63" s="125">
        <v>0.48747637051039699</v>
      </c>
      <c r="EA63" s="125">
        <v>0.263566152377466</v>
      </c>
      <c r="EB63" s="125">
        <v>0.41371945191033999</v>
      </c>
      <c r="EC63" s="125">
        <v>0.79135616720261603</v>
      </c>
      <c r="ED63" s="125">
        <v>0.39022591055786099</v>
      </c>
      <c r="EE63" s="104"/>
      <c r="EF63" s="104"/>
      <c r="EG63" s="104"/>
      <c r="EH63" s="104"/>
      <c r="EI63" s="104"/>
      <c r="EJ63" s="104"/>
      <c r="EK63" s="104"/>
      <c r="EL63" s="104"/>
      <c r="EM63" s="104"/>
      <c r="EN63" s="104"/>
      <c r="EO63" s="104"/>
      <c r="EP63" s="104"/>
      <c r="EQ63" s="104"/>
      <c r="ER63" s="104"/>
      <c r="ES63" s="104"/>
      <c r="ET63" s="104"/>
      <c r="EU63" s="104"/>
      <c r="EV63" s="104"/>
      <c r="EW63" s="104"/>
      <c r="EX63" s="104"/>
      <c r="EY63" s="104"/>
      <c r="EZ63" s="104"/>
      <c r="FA63" s="104"/>
      <c r="FB63" s="104"/>
      <c r="FC63" s="104"/>
      <c r="FD63" s="104"/>
      <c r="FE63" s="104"/>
      <c r="FF63" s="104"/>
      <c r="FG63" s="104"/>
      <c r="FH63" s="104"/>
      <c r="FI63" s="104"/>
      <c r="FJ63" s="104"/>
      <c r="FK63" s="102">
        <v>10.192823813907559</v>
      </c>
      <c r="FL63" s="102">
        <v>8.7590933052187676</v>
      </c>
      <c r="FN63" s="126">
        <v>2.6</v>
      </c>
      <c r="FO63" s="126">
        <v>0.56000000000000005</v>
      </c>
      <c r="FP63" s="126">
        <v>1.6E-2</v>
      </c>
      <c r="FQ63" s="126">
        <v>1.2999999999999999E-2</v>
      </c>
      <c r="FR63" s="126">
        <v>1.25</v>
      </c>
      <c r="FS63" s="126">
        <v>116</v>
      </c>
      <c r="FT63" s="126">
        <v>0.7</v>
      </c>
      <c r="FU63" s="126">
        <v>1.65</v>
      </c>
      <c r="FV63" s="126">
        <v>0.9</v>
      </c>
      <c r="FW63" s="126">
        <v>11.35</v>
      </c>
      <c r="FX63" s="126">
        <v>3.33</v>
      </c>
      <c r="FY63" s="126">
        <v>3.41</v>
      </c>
      <c r="FZ63" s="126">
        <v>1.25</v>
      </c>
    </row>
    <row r="64" spans="1:182" s="126" customFormat="1" x14ac:dyDescent="0.3">
      <c r="A64" s="98">
        <v>43270</v>
      </c>
      <c r="B64" s="99">
        <v>6</v>
      </c>
      <c r="C64" s="100" t="s">
        <v>200</v>
      </c>
      <c r="D64" s="305" t="s">
        <v>201</v>
      </c>
      <c r="E64" s="102">
        <v>6</v>
      </c>
      <c r="F64" s="97">
        <v>130</v>
      </c>
      <c r="G64" s="97">
        <v>22</v>
      </c>
      <c r="H64" s="103">
        <v>70</v>
      </c>
      <c r="I64" s="104">
        <v>21.3</v>
      </c>
      <c r="J64" s="105">
        <v>106</v>
      </c>
      <c r="K64" s="104">
        <v>9.3000000000000007</v>
      </c>
      <c r="L64" s="104">
        <v>8.5</v>
      </c>
      <c r="M64" s="358">
        <v>163</v>
      </c>
      <c r="N64" s="106">
        <v>22.58513513513514</v>
      </c>
      <c r="O64" s="106">
        <v>8.7121621621621621</v>
      </c>
      <c r="P64" s="106">
        <v>13.872972972972976</v>
      </c>
      <c r="Q64" s="107">
        <f t="shared" si="46"/>
        <v>287.02835233235021</v>
      </c>
      <c r="R64" s="107">
        <f t="shared" si="1"/>
        <v>717.57088083087547</v>
      </c>
      <c r="S64" s="106">
        <f t="shared" si="2"/>
        <v>1.1481134093294008</v>
      </c>
      <c r="T64" s="107">
        <f t="shared" si="47"/>
        <v>12.999346616406386</v>
      </c>
      <c r="U64" s="108">
        <v>12.233000000000001</v>
      </c>
      <c r="V64" s="108">
        <v>0.65623853211009253</v>
      </c>
      <c r="W64" s="110">
        <v>4.9170401437937272E-2</v>
      </c>
      <c r="X64" s="108">
        <v>12.708728578109202</v>
      </c>
      <c r="Y64" s="306"/>
      <c r="Z64" s="111"/>
      <c r="AA64" s="103"/>
      <c r="AB64" s="110">
        <v>12.9495</v>
      </c>
      <c r="AC64" s="108">
        <v>380.17500000000001</v>
      </c>
      <c r="AD64" s="112">
        <v>33.97</v>
      </c>
      <c r="AE64" s="112">
        <v>539.1</v>
      </c>
      <c r="AF64" s="110">
        <v>10.557468360000001</v>
      </c>
      <c r="AG64" s="110">
        <v>4.9188562200000003</v>
      </c>
      <c r="AH64" s="110">
        <v>15.476324580000002</v>
      </c>
      <c r="AI64" s="113">
        <f t="shared" si="59"/>
        <v>68.21689675366062</v>
      </c>
      <c r="AJ64" s="113">
        <f t="shared" si="60"/>
        <v>31.78310324633938</v>
      </c>
      <c r="AK64" s="113">
        <f t="shared" si="57"/>
        <v>68.524383349488417</v>
      </c>
      <c r="AL64" s="113">
        <f t="shared" si="58"/>
        <v>177.6404558585389</v>
      </c>
      <c r="AM64" s="105">
        <v>13</v>
      </c>
      <c r="AN64" s="104">
        <v>15.13</v>
      </c>
      <c r="AO64" s="112">
        <v>0.73740370942644184</v>
      </c>
      <c r="AP64" s="112">
        <v>112.87507652293671</v>
      </c>
      <c r="AQ64" s="112">
        <v>106.31014349405679</v>
      </c>
      <c r="AR64" s="112">
        <v>6.5649330288799153</v>
      </c>
      <c r="AS64" s="112">
        <v>5.8227500555381049</v>
      </c>
      <c r="AT64" s="104"/>
      <c r="AU64" s="104"/>
      <c r="AV64" s="104"/>
      <c r="AW64" s="104"/>
      <c r="AX64" s="104"/>
      <c r="AY64" s="109">
        <f t="shared" si="61"/>
        <v>1467.3759947981773</v>
      </c>
      <c r="AZ64" s="109">
        <f t="shared" si="61"/>
        <v>1382.0318654227383</v>
      </c>
      <c r="BA64" s="109">
        <f t="shared" si="61"/>
        <v>85.344129375438897</v>
      </c>
      <c r="BB64" s="109">
        <f t="shared" si="50"/>
        <v>11.893477237624095</v>
      </c>
      <c r="BC64" s="108"/>
      <c r="BD64" s="108"/>
      <c r="BE64" s="112"/>
      <c r="BF64" s="105"/>
      <c r="BG64" s="115"/>
      <c r="BH64" s="102"/>
      <c r="BI64" s="116">
        <v>242</v>
      </c>
      <c r="BJ64" s="117">
        <v>1.43</v>
      </c>
      <c r="BK64" s="118">
        <v>1.7950000000000001E-2</v>
      </c>
      <c r="BL64" s="118">
        <v>7.0000000000000001E-3</v>
      </c>
      <c r="BM64" s="118">
        <v>1.9887999999999999</v>
      </c>
      <c r="BN64" s="118">
        <v>1.2748999999999999</v>
      </c>
      <c r="BO64" s="118">
        <v>0.124</v>
      </c>
      <c r="BP64" s="118">
        <v>7.3999999999999996E-2</v>
      </c>
      <c r="BQ64" s="119">
        <v>30.7</v>
      </c>
      <c r="BR64" s="119">
        <v>12.72</v>
      </c>
      <c r="BS64" s="119">
        <v>38.049999999999997</v>
      </c>
      <c r="BT64" s="119">
        <v>13.8</v>
      </c>
      <c r="BU64" s="119">
        <v>17.59999999999993</v>
      </c>
      <c r="BV64" s="120">
        <v>71.400000000000006</v>
      </c>
      <c r="BW64" s="120">
        <v>58.262399999999985</v>
      </c>
      <c r="BX64" s="121">
        <v>13.260000000000002</v>
      </c>
      <c r="BY64" s="121">
        <v>17.979999999999997</v>
      </c>
      <c r="BZ64" s="121">
        <v>24.249999999999996</v>
      </c>
      <c r="CA64" s="122">
        <v>2.495E-2</v>
      </c>
      <c r="CB64" s="122">
        <v>1.2499499999999999</v>
      </c>
      <c r="CC64" s="118">
        <v>8.0000000000000002E-3</v>
      </c>
      <c r="CD64" s="122">
        <v>6.6000000000000003E-2</v>
      </c>
      <c r="CE64" s="122">
        <v>0.05</v>
      </c>
      <c r="CF64" s="123">
        <v>6.8099999999999987</v>
      </c>
      <c r="CG64" s="123">
        <v>0.71389999999999998</v>
      </c>
      <c r="CH64" s="124">
        <v>351.80459999999994</v>
      </c>
      <c r="CI64" s="124">
        <v>31.611491999999998</v>
      </c>
      <c r="CJ64" s="124">
        <v>11.132189382266423</v>
      </c>
      <c r="CK64" s="105">
        <f t="shared" si="54"/>
        <v>70.447575105732938</v>
      </c>
      <c r="CL64" s="105">
        <f t="shared" si="55"/>
        <v>73.692338096657181</v>
      </c>
      <c r="CM64" s="105">
        <f t="shared" si="12"/>
        <v>72.069956601195059</v>
      </c>
      <c r="CN64" s="104">
        <v>16.999000234262155</v>
      </c>
      <c r="CO64" s="105">
        <f t="shared" si="13"/>
        <v>3399.800046852431</v>
      </c>
      <c r="CP64" s="104">
        <f t="shared" si="44"/>
        <v>2.4961821195685987</v>
      </c>
      <c r="CQ64" s="104">
        <f t="shared" si="45"/>
        <v>3.427401564626714</v>
      </c>
      <c r="CR64" s="104">
        <v>4.2008581471751993</v>
      </c>
      <c r="CS64" s="104">
        <v>6.3788099910765448</v>
      </c>
      <c r="CT64" s="104">
        <v>0</v>
      </c>
      <c r="CU64" s="104">
        <v>1.0032141769370113</v>
      </c>
      <c r="CV64" s="104">
        <v>3.6682201339630005</v>
      </c>
      <c r="CW64" s="104">
        <v>0.43314776489599999</v>
      </c>
      <c r="CX64" s="104">
        <v>0.93794403225599987</v>
      </c>
      <c r="CY64" s="104">
        <v>0</v>
      </c>
      <c r="CZ64" s="104">
        <v>0.37680598795839998</v>
      </c>
      <c r="DA64" s="104">
        <f t="shared" si="16"/>
        <v>24.712383606585313</v>
      </c>
      <c r="DB64" s="104">
        <f t="shared" si="17"/>
        <v>37.524618525622479</v>
      </c>
      <c r="DC64" s="104">
        <f t="shared" si="56"/>
        <v>0</v>
      </c>
      <c r="DD64" s="104">
        <f t="shared" si="56"/>
        <v>5.9016069363596673</v>
      </c>
      <c r="DE64" s="104">
        <f t="shared" si="56"/>
        <v>21.579034551511789</v>
      </c>
      <c r="DF64" s="104">
        <f t="shared" si="56"/>
        <v>2.5480778806213178</v>
      </c>
      <c r="DG64" s="104">
        <f t="shared" si="56"/>
        <v>5.5176423279619513</v>
      </c>
      <c r="DH64" s="104">
        <f t="shared" si="56"/>
        <v>0</v>
      </c>
      <c r="DI64" s="104">
        <f t="shared" si="56"/>
        <v>2.2166361713374925</v>
      </c>
      <c r="DJ64" s="104">
        <v>8.8666666666666707</v>
      </c>
      <c r="DK64" s="104">
        <v>36.342333333333301</v>
      </c>
      <c r="DL64" s="104">
        <v>33.304499999999997</v>
      </c>
      <c r="DM64" s="104">
        <v>3.0378333333333298</v>
      </c>
      <c r="DN64" s="104">
        <v>4619</v>
      </c>
      <c r="DO64" s="102">
        <v>1.50416666666667</v>
      </c>
      <c r="DP64" s="104">
        <v>0.51666666666666705</v>
      </c>
      <c r="DQ64" s="104">
        <v>2.0208333333333299</v>
      </c>
      <c r="DR64" s="125">
        <v>0.22791353383458601</v>
      </c>
      <c r="DS64" s="125">
        <v>2.5928170402521298</v>
      </c>
      <c r="DT64" s="125">
        <v>0.54834417763363497</v>
      </c>
      <c r="DU64" s="125">
        <v>0.58264537365195401</v>
      </c>
      <c r="DV64" s="125">
        <v>1.4618274889665399</v>
      </c>
      <c r="DW64" s="125">
        <v>0.71839424350368197</v>
      </c>
      <c r="DX64" s="125">
        <v>0.32026515830614199</v>
      </c>
      <c r="DY64" s="125">
        <v>0.30066306253177999</v>
      </c>
      <c r="DZ64" s="125">
        <v>0.71537318138822603</v>
      </c>
      <c r="EA64" s="125">
        <v>0.23673758482823601</v>
      </c>
      <c r="EB64" s="125">
        <v>0.49038729941029202</v>
      </c>
      <c r="EC64" s="125">
        <v>0.47664196680370702</v>
      </c>
      <c r="ED64" s="125">
        <v>0.39037470767174798</v>
      </c>
      <c r="EE64" s="104"/>
      <c r="EF64" s="104"/>
      <c r="EG64" s="104"/>
      <c r="EH64" s="104"/>
      <c r="EI64" s="104"/>
      <c r="EJ64" s="104"/>
      <c r="EK64" s="104"/>
      <c r="EL64" s="104"/>
      <c r="EM64" s="104"/>
      <c r="EN64" s="104"/>
      <c r="EO64" s="104"/>
      <c r="EP64" s="104"/>
      <c r="EQ64" s="104"/>
      <c r="ER64" s="104"/>
      <c r="ES64" s="104"/>
      <c r="ET64" s="104"/>
      <c r="EU64" s="104"/>
      <c r="EV64" s="104"/>
      <c r="EW64" s="104"/>
      <c r="EX64" s="104"/>
      <c r="EY64" s="104"/>
      <c r="EZ64" s="104"/>
      <c r="FA64" s="104"/>
      <c r="FB64" s="104"/>
      <c r="FC64" s="104"/>
      <c r="FD64" s="104"/>
      <c r="FE64" s="104"/>
      <c r="FF64" s="104"/>
      <c r="FG64" s="104"/>
      <c r="FH64" s="104"/>
      <c r="FI64" s="104"/>
      <c r="FJ64" s="104"/>
      <c r="FK64" s="102">
        <v>12.628262712477946</v>
      </c>
      <c r="FL64" s="102">
        <v>0.74657335907335909</v>
      </c>
      <c r="FN64" s="126">
        <v>2.44</v>
      </c>
      <c r="FO64" s="126">
        <v>0.48</v>
      </c>
      <c r="FP64" s="126">
        <v>1.9E-2</v>
      </c>
      <c r="FQ64" s="126">
        <v>1.2999999999999999E-2</v>
      </c>
      <c r="FR64" s="126">
        <v>1.46</v>
      </c>
      <c r="FS64" s="126">
        <v>90</v>
      </c>
      <c r="FT64" s="126">
        <v>0.65</v>
      </c>
      <c r="FU64" s="126">
        <v>1.61</v>
      </c>
      <c r="FV64" s="126">
        <v>0.94</v>
      </c>
      <c r="FW64" s="126">
        <v>11.59</v>
      </c>
      <c r="FX64" s="126">
        <v>3.67</v>
      </c>
      <c r="FY64" s="126">
        <v>3.16</v>
      </c>
      <c r="FZ64" s="126">
        <v>1.23</v>
      </c>
    </row>
    <row r="65" spans="1:182" s="126" customFormat="1" x14ac:dyDescent="0.3">
      <c r="A65" s="98">
        <v>43298</v>
      </c>
      <c r="B65" s="99">
        <v>7</v>
      </c>
      <c r="C65" s="100" t="s">
        <v>200</v>
      </c>
      <c r="D65" s="305" t="s">
        <v>201</v>
      </c>
      <c r="E65" s="102">
        <v>6</v>
      </c>
      <c r="F65" s="97">
        <v>130</v>
      </c>
      <c r="G65" s="97">
        <v>22</v>
      </c>
      <c r="H65" s="103">
        <v>25</v>
      </c>
      <c r="I65" s="104">
        <v>21.8</v>
      </c>
      <c r="J65" s="105">
        <v>125</v>
      </c>
      <c r="K65" s="104">
        <v>11.9</v>
      </c>
      <c r="L65" s="104">
        <v>9.5</v>
      </c>
      <c r="M65" s="358">
        <v>63</v>
      </c>
      <c r="N65" s="106">
        <v>45.867267267267273</v>
      </c>
      <c r="O65" s="106">
        <v>20.77927927927928</v>
      </c>
      <c r="P65" s="106">
        <v>25.087987987987994</v>
      </c>
      <c r="Q65" s="107">
        <f t="shared" si="46"/>
        <v>640.16661973328803</v>
      </c>
      <c r="R65" s="107">
        <f t="shared" si="1"/>
        <v>1600.41654933322</v>
      </c>
      <c r="S65" s="106">
        <f t="shared" si="2"/>
        <v>2.5606664789331521</v>
      </c>
      <c r="T65" s="107">
        <f t="shared" si="47"/>
        <v>13.318517461273553</v>
      </c>
      <c r="U65" s="108">
        <v>25.453499999999998</v>
      </c>
      <c r="V65" s="108">
        <v>0.74722084367245711</v>
      </c>
      <c r="W65" s="110">
        <v>5.6405188707576881E-2</v>
      </c>
      <c r="X65" s="108">
        <v>13.956938310779563</v>
      </c>
      <c r="Y65" s="105"/>
      <c r="Z65" s="111"/>
      <c r="AA65" s="103"/>
      <c r="AB65" s="110">
        <v>26.183</v>
      </c>
      <c r="AC65" s="108">
        <v>464.75</v>
      </c>
      <c r="AD65" s="112">
        <v>13.64</v>
      </c>
      <c r="AE65" s="112">
        <v>873</v>
      </c>
      <c r="AF65" s="110">
        <v>8.5712668799999996</v>
      </c>
      <c r="AG65" s="110">
        <v>9.7374419999999997</v>
      </c>
      <c r="AH65" s="110">
        <v>18.308708879999998</v>
      </c>
      <c r="AI65" s="113">
        <f t="shared" si="59"/>
        <v>46.815244789669741</v>
      </c>
      <c r="AJ65" s="113">
        <f t="shared" si="60"/>
        <v>53.184755210330273</v>
      </c>
      <c r="AK65" s="113">
        <f t="shared" si="57"/>
        <v>39.91672050858331</v>
      </c>
      <c r="AL65" s="113">
        <f t="shared" si="58"/>
        <v>88.110413426403625</v>
      </c>
      <c r="AM65" s="105">
        <v>13</v>
      </c>
      <c r="AN65" s="104">
        <v>11.63</v>
      </c>
      <c r="AO65" s="112">
        <v>11.957308536564607</v>
      </c>
      <c r="AP65" s="112">
        <v>1065.5344336690023</v>
      </c>
      <c r="AQ65" s="112">
        <v>1043.4469596900517</v>
      </c>
      <c r="AR65" s="112">
        <v>22.087473978950445</v>
      </c>
      <c r="AS65" s="112">
        <v>2.1534928520801975</v>
      </c>
      <c r="AT65" s="104"/>
      <c r="AU65" s="104"/>
      <c r="AV65" s="104"/>
      <c r="AW65" s="104"/>
      <c r="AX65" s="104"/>
      <c r="AY65" s="109">
        <f t="shared" si="61"/>
        <v>13851.947637697031</v>
      </c>
      <c r="AZ65" s="109">
        <f t="shared" si="61"/>
        <v>13564.810475970673</v>
      </c>
      <c r="BA65" s="109">
        <f t="shared" si="61"/>
        <v>287.13716172635577</v>
      </c>
      <c r="BB65" s="109">
        <f t="shared" si="50"/>
        <v>17.941401683579532</v>
      </c>
      <c r="BC65" s="108"/>
      <c r="BD65" s="108"/>
      <c r="BE65" s="112"/>
      <c r="BF65" s="105"/>
      <c r="BG65" s="115"/>
      <c r="BH65" s="102"/>
      <c r="BI65" s="116">
        <v>222</v>
      </c>
      <c r="BJ65" s="117">
        <v>1.32</v>
      </c>
      <c r="BK65" s="118">
        <v>1.3332999999999999E-2</v>
      </c>
      <c r="BL65" s="118">
        <v>1E-4</v>
      </c>
      <c r="BM65" s="118">
        <v>4.4220000000000006</v>
      </c>
      <c r="BN65" s="118">
        <v>1.4894000000000001</v>
      </c>
      <c r="BO65" s="118">
        <v>0.25850000000000001</v>
      </c>
      <c r="BP65" s="118">
        <v>0.121</v>
      </c>
      <c r="BQ65" s="119">
        <v>31.380000000000003</v>
      </c>
      <c r="BR65" s="119">
        <v>9.379999999999999</v>
      </c>
      <c r="BS65" s="119">
        <v>50.134999999999998</v>
      </c>
      <c r="BT65" s="119">
        <v>9.76</v>
      </c>
      <c r="BU65" s="119">
        <v>42.749999999999908</v>
      </c>
      <c r="BV65" s="120">
        <v>317.01600000000002</v>
      </c>
      <c r="BW65" s="120">
        <v>303.79679999999996</v>
      </c>
      <c r="BX65" s="121">
        <v>9.57</v>
      </c>
      <c r="BY65" s="121">
        <v>22.000000000000004</v>
      </c>
      <c r="BZ65" s="121">
        <v>40.375</v>
      </c>
      <c r="CA65" s="122">
        <v>1.3432999999999999E-2</v>
      </c>
      <c r="CB65" s="122">
        <v>1.475967</v>
      </c>
      <c r="CC65" s="118">
        <v>1.175E-2</v>
      </c>
      <c r="CD65" s="122">
        <v>0.10925</v>
      </c>
      <c r="CE65" s="122">
        <v>0.13750000000000001</v>
      </c>
      <c r="CF65" s="123">
        <v>18.564999999999998</v>
      </c>
      <c r="CG65" s="123">
        <v>2.9326000000000008</v>
      </c>
      <c r="CH65" s="124">
        <v>348.7519636363636</v>
      </c>
      <c r="CI65" s="124">
        <v>47.220192000000004</v>
      </c>
      <c r="CJ65" s="124">
        <v>7.387763418127256</v>
      </c>
      <c r="CK65" s="105">
        <f t="shared" si="54"/>
        <v>86.648368636125355</v>
      </c>
      <c r="CL65" s="105">
        <f t="shared" si="55"/>
        <v>84.29057969593778</v>
      </c>
      <c r="CM65" s="105">
        <f t="shared" si="12"/>
        <v>85.469474166031574</v>
      </c>
      <c r="CN65" s="104">
        <v>68.569350105476275</v>
      </c>
      <c r="CO65" s="105">
        <f t="shared" si="13"/>
        <v>13713.870021095256</v>
      </c>
      <c r="CP65" s="104">
        <f t="shared" si="44"/>
        <v>3.6934742852397675</v>
      </c>
      <c r="CQ65" s="104">
        <f t="shared" si="45"/>
        <v>4.4305042928463942</v>
      </c>
      <c r="CR65" s="104">
        <v>0.71015860689599997</v>
      </c>
      <c r="CS65" s="104">
        <v>4.4892601137297596</v>
      </c>
      <c r="CT65" s="104">
        <v>0</v>
      </c>
      <c r="CU65" s="104">
        <v>10.514476753317119</v>
      </c>
      <c r="CV65" s="104">
        <v>51.186537550071002</v>
      </c>
      <c r="CW65" s="104">
        <v>0</v>
      </c>
      <c r="CX65" s="104">
        <v>0.89116931534399979</v>
      </c>
      <c r="CY65" s="104">
        <v>0</v>
      </c>
      <c r="CZ65" s="104">
        <v>0.7777477661183998</v>
      </c>
      <c r="DA65" s="104">
        <f t="shared" si="16"/>
        <v>1.0356793608275476</v>
      </c>
      <c r="DB65" s="104">
        <f t="shared" si="17"/>
        <v>6.5470361128174464</v>
      </c>
      <c r="DC65" s="104">
        <f t="shared" si="56"/>
        <v>0</v>
      </c>
      <c r="DD65" s="104">
        <f t="shared" si="56"/>
        <v>15.33407672253464</v>
      </c>
      <c r="DE65" s="104">
        <f t="shared" si="56"/>
        <v>74.649296619165412</v>
      </c>
      <c r="DF65" s="104">
        <f t="shared" si="56"/>
        <v>0</v>
      </c>
      <c r="DG65" s="104">
        <f t="shared" si="56"/>
        <v>1.2996613121943923</v>
      </c>
      <c r="DH65" s="104">
        <f t="shared" si="56"/>
        <v>0</v>
      </c>
      <c r="DI65" s="104">
        <f t="shared" si="56"/>
        <v>1.1342498724605605</v>
      </c>
      <c r="DJ65" s="104">
        <v>10.074999999999999</v>
      </c>
      <c r="DK65" s="104">
        <v>46.32</v>
      </c>
      <c r="DL65" s="104">
        <v>37.383333333333297</v>
      </c>
      <c r="DM65" s="104">
        <v>8.9366666666666692</v>
      </c>
      <c r="DN65" s="104">
        <v>26412</v>
      </c>
      <c r="DO65" s="102">
        <v>0</v>
      </c>
      <c r="DP65" s="104">
        <v>0.25833333333333303</v>
      </c>
      <c r="DQ65" s="104">
        <v>0.25833333333333303</v>
      </c>
      <c r="DR65" s="125">
        <v>2.5641025641025599E-2</v>
      </c>
      <c r="DS65" s="125">
        <v>2.6922843943453998</v>
      </c>
      <c r="DT65" s="125">
        <v>0</v>
      </c>
      <c r="DU65" s="125">
        <v>1.2898026321304901</v>
      </c>
      <c r="DV65" s="125">
        <v>1.4024817622149099</v>
      </c>
      <c r="DW65" s="125">
        <v>0.68272757166358999</v>
      </c>
      <c r="DX65" s="125">
        <v>0</v>
      </c>
      <c r="DY65" s="125">
        <v>0.66734345048160704</v>
      </c>
      <c r="DZ65" s="125">
        <v>0.68187528929445196</v>
      </c>
      <c r="EA65" s="125">
        <v>0.24245118722233799</v>
      </c>
      <c r="EB65" s="125">
        <v>1</v>
      </c>
      <c r="EC65" s="125">
        <v>0.75152586161895796</v>
      </c>
      <c r="ED65" s="125">
        <v>0.392927665765953</v>
      </c>
      <c r="EE65" s="104"/>
      <c r="EF65" s="104"/>
      <c r="EG65" s="104"/>
      <c r="EH65" s="104"/>
      <c r="EI65" s="104"/>
      <c r="EJ65" s="104"/>
      <c r="EK65" s="104"/>
      <c r="EL65" s="104"/>
      <c r="EM65" s="104"/>
      <c r="EN65" s="104"/>
      <c r="EO65" s="104"/>
      <c r="EP65" s="104"/>
      <c r="EQ65" s="104"/>
      <c r="ER65" s="104"/>
      <c r="ES65" s="104"/>
      <c r="ET65" s="104"/>
      <c r="EU65" s="104"/>
      <c r="EV65" s="104"/>
      <c r="EW65" s="104"/>
      <c r="EX65" s="104"/>
      <c r="EY65" s="104"/>
      <c r="EZ65" s="104"/>
      <c r="FA65" s="104"/>
      <c r="FB65" s="104"/>
      <c r="FC65" s="104"/>
      <c r="FD65" s="104"/>
      <c r="FE65" s="104"/>
      <c r="FF65" s="104"/>
      <c r="FG65" s="104"/>
      <c r="FH65" s="104"/>
      <c r="FI65" s="104"/>
      <c r="FJ65" s="104"/>
      <c r="FK65" s="102">
        <v>14.444257845383197</v>
      </c>
      <c r="FL65" s="102">
        <v>0.24582231404958679</v>
      </c>
      <c r="FN65" s="126">
        <v>2</v>
      </c>
      <c r="FO65" s="126">
        <v>0.39</v>
      </c>
      <c r="FP65" s="126">
        <v>2.1000000000000001E-2</v>
      </c>
      <c r="FQ65" s="126">
        <v>1.0999999999999999E-2</v>
      </c>
      <c r="FR65" s="126">
        <v>1.89</v>
      </c>
      <c r="FS65" s="126">
        <v>58</v>
      </c>
      <c r="FT65" s="126">
        <v>0.65</v>
      </c>
      <c r="FU65" s="126">
        <v>1.73</v>
      </c>
      <c r="FV65" s="126">
        <v>0.91</v>
      </c>
      <c r="FW65" s="126">
        <v>8.61</v>
      </c>
      <c r="FX65" s="126">
        <v>2.85</v>
      </c>
      <c r="FY65" s="126">
        <v>3.02</v>
      </c>
      <c r="FZ65" s="126">
        <v>1.25</v>
      </c>
    </row>
    <row r="66" spans="1:182" s="126" customFormat="1" x14ac:dyDescent="0.3">
      <c r="A66" s="98">
        <v>43326</v>
      </c>
      <c r="B66" s="99">
        <v>8</v>
      </c>
      <c r="C66" s="100" t="s">
        <v>200</v>
      </c>
      <c r="D66" s="305" t="s">
        <v>201</v>
      </c>
      <c r="E66" s="102">
        <v>6.45</v>
      </c>
      <c r="F66" s="97">
        <v>130</v>
      </c>
      <c r="G66" s="97">
        <v>22</v>
      </c>
      <c r="H66" s="103">
        <v>15</v>
      </c>
      <c r="I66" s="104">
        <v>23.1</v>
      </c>
      <c r="J66" s="105">
        <v>78</v>
      </c>
      <c r="K66" s="104">
        <v>6.7</v>
      </c>
      <c r="L66" s="104">
        <v>9.3000000000000007</v>
      </c>
      <c r="M66" s="103">
        <v>27</v>
      </c>
      <c r="N66" s="106">
        <v>37.677641277641278</v>
      </c>
      <c r="O66" s="106">
        <v>34.663429975429978</v>
      </c>
      <c r="P66" s="106">
        <v>3.0142113022113022</v>
      </c>
      <c r="Q66" s="107">
        <f t="shared" si="46"/>
        <v>543.75041713092673</v>
      </c>
      <c r="R66" s="107">
        <f t="shared" si="1"/>
        <v>1359.3760428273167</v>
      </c>
      <c r="S66" s="106">
        <f t="shared" si="2"/>
        <v>2.175001668523707</v>
      </c>
      <c r="T66" s="107">
        <f t="shared" si="47"/>
        <v>24.690399092260737</v>
      </c>
      <c r="U66" s="108">
        <v>38.761499999999998</v>
      </c>
      <c r="V66" s="108">
        <v>0.77646153846153942</v>
      </c>
      <c r="W66" s="110">
        <v>5.8714987214203609E-2</v>
      </c>
      <c r="X66" s="108">
        <v>14.431646958048828</v>
      </c>
      <c r="Y66" s="105"/>
      <c r="Z66" s="111"/>
      <c r="AA66" s="103"/>
      <c r="AB66" s="110">
        <v>22.216000000000001</v>
      </c>
      <c r="AC66" s="108">
        <v>785</v>
      </c>
      <c r="AD66" s="112">
        <v>15.3</v>
      </c>
      <c r="AE66" s="112">
        <v>555.83000000000004</v>
      </c>
      <c r="AF66" s="110">
        <v>8.1577152000000002</v>
      </c>
      <c r="AG66" s="110">
        <v>10.471837200000001</v>
      </c>
      <c r="AH66" s="110">
        <v>18.629552400000001</v>
      </c>
      <c r="AI66" s="113">
        <f t="shared" si="59"/>
        <v>43.789110037877236</v>
      </c>
      <c r="AJ66" s="113">
        <f t="shared" si="60"/>
        <v>56.210889962122771</v>
      </c>
      <c r="AK66" s="113">
        <f t="shared" si="57"/>
        <v>49.444582432115197</v>
      </c>
      <c r="AL66" s="113">
        <f t="shared" si="58"/>
        <v>53.744111339255646</v>
      </c>
      <c r="AM66" s="105">
        <v>11</v>
      </c>
      <c r="AN66" s="112">
        <v>7.46</v>
      </c>
      <c r="AO66" s="112">
        <v>20.267074272499688</v>
      </c>
      <c r="AP66" s="112">
        <v>1256.2854585437133</v>
      </c>
      <c r="AQ66" s="112">
        <v>1221.1685155242824</v>
      </c>
      <c r="AR66" s="112">
        <v>35.116943019430693</v>
      </c>
      <c r="AS66" s="112">
        <v>2.7862140935190141</v>
      </c>
      <c r="AT66" s="112"/>
      <c r="AU66" s="112"/>
      <c r="AV66" s="112"/>
      <c r="AW66" s="112"/>
      <c r="AX66" s="112"/>
      <c r="AY66" s="109">
        <f t="shared" si="61"/>
        <v>13819.140043980846</v>
      </c>
      <c r="AZ66" s="109">
        <f t="shared" si="61"/>
        <v>13432.853670767106</v>
      </c>
      <c r="BA66" s="109">
        <f t="shared" si="61"/>
        <v>386.28637321373765</v>
      </c>
      <c r="BB66" s="109">
        <f t="shared" si="50"/>
        <v>28.416447034796548</v>
      </c>
      <c r="BC66" s="108"/>
      <c r="BD66" s="108"/>
      <c r="BE66" s="112"/>
      <c r="BF66" s="105"/>
      <c r="BG66" s="115"/>
      <c r="BH66" s="102"/>
      <c r="BI66" s="116">
        <v>209</v>
      </c>
      <c r="BJ66" s="117">
        <v>1.21</v>
      </c>
      <c r="BK66" s="118">
        <v>2.2178000000000003E-2</v>
      </c>
      <c r="BL66" s="118">
        <v>1E-4</v>
      </c>
      <c r="BM66" s="118">
        <v>8.7741500000000006</v>
      </c>
      <c r="BN66" s="118">
        <v>2.0251000000000001</v>
      </c>
      <c r="BO66" s="118">
        <v>0.42899999999999999</v>
      </c>
      <c r="BP66" s="118">
        <v>8.9499999999999996E-2</v>
      </c>
      <c r="BQ66" s="119">
        <v>33.945</v>
      </c>
      <c r="BR66" s="119">
        <v>7.3900000000000006</v>
      </c>
      <c r="BS66" s="119">
        <v>82.09</v>
      </c>
      <c r="BT66" s="119">
        <v>8.9499999999999993</v>
      </c>
      <c r="BU66" s="119">
        <v>115</v>
      </c>
      <c r="BV66" s="120">
        <v>737.70479999999998</v>
      </c>
      <c r="BW66" s="120">
        <v>696.02759999999989</v>
      </c>
      <c r="BX66" s="121">
        <v>8.17</v>
      </c>
      <c r="BY66" s="121">
        <v>26.555</v>
      </c>
      <c r="BZ66" s="121">
        <v>73.14</v>
      </c>
      <c r="CA66" s="122">
        <v>2.2278000000000003E-2</v>
      </c>
      <c r="CB66" s="122">
        <v>2.0028220000000001</v>
      </c>
      <c r="CC66" s="118">
        <v>1.8750000000000003E-2</v>
      </c>
      <c r="CD66" s="122">
        <v>7.0749999999999993E-2</v>
      </c>
      <c r="CE66" s="122">
        <v>0.33950000000000002</v>
      </c>
      <c r="CF66" s="123">
        <v>47.365000000000002</v>
      </c>
      <c r="CG66" s="123">
        <v>6.7490500000000004</v>
      </c>
      <c r="CH66" s="124">
        <v>360.36463917525776</v>
      </c>
      <c r="CI66" s="124">
        <v>44.012950515463913</v>
      </c>
      <c r="CJ66" s="124">
        <v>8.1900348937998686</v>
      </c>
      <c r="CK66" s="105">
        <f t="shared" si="54"/>
        <v>94.781425960103164</v>
      </c>
      <c r="CL66" s="105">
        <f t="shared" si="55"/>
        <v>91.598713367783915</v>
      </c>
      <c r="CM66" s="105">
        <f t="shared" si="12"/>
        <v>93.190069663943547</v>
      </c>
      <c r="CN66" s="104">
        <v>172.39993966845262</v>
      </c>
      <c r="CO66" s="105">
        <f t="shared" si="13"/>
        <v>34479.987933690521</v>
      </c>
      <c r="CP66" s="104">
        <f t="shared" si="44"/>
        <v>3.6398171575731575</v>
      </c>
      <c r="CQ66" s="104">
        <f t="shared" si="45"/>
        <v>4.0372844754966328</v>
      </c>
      <c r="CR66" s="104">
        <v>6.4001720580864001</v>
      </c>
      <c r="CS66" s="104">
        <v>12.317735188105596</v>
      </c>
      <c r="CT66" s="104">
        <v>0</v>
      </c>
      <c r="CU66" s="104">
        <v>2.261294949757747</v>
      </c>
      <c r="CV66" s="104">
        <v>150.73531521473649</v>
      </c>
      <c r="CW66" s="104">
        <v>0</v>
      </c>
      <c r="CX66" s="104">
        <v>0</v>
      </c>
      <c r="CY66" s="104">
        <v>0</v>
      </c>
      <c r="CZ66" s="104">
        <v>0.68542225776639987</v>
      </c>
      <c r="DA66" s="104">
        <f t="shared" si="16"/>
        <v>3.7123980845902609</v>
      </c>
      <c r="DB66" s="104">
        <f t="shared" si="17"/>
        <v>7.1448604980919335</v>
      </c>
      <c r="DC66" s="104">
        <f t="shared" si="56"/>
        <v>0</v>
      </c>
      <c r="DD66" s="104">
        <f t="shared" si="56"/>
        <v>1.3116564623552129</v>
      </c>
      <c r="DE66" s="104">
        <f t="shared" si="56"/>
        <v>87.433508100188433</v>
      </c>
      <c r="DF66" s="104">
        <f t="shared" si="56"/>
        <v>0</v>
      </c>
      <c r="DG66" s="104">
        <f t="shared" si="56"/>
        <v>0</v>
      </c>
      <c r="DH66" s="104">
        <f t="shared" si="56"/>
        <v>0</v>
      </c>
      <c r="DI66" s="104">
        <f t="shared" si="56"/>
        <v>0.39757685477416954</v>
      </c>
      <c r="DJ66" s="104">
        <v>0.68888888888888899</v>
      </c>
      <c r="DK66" s="104">
        <v>254.98888888888899</v>
      </c>
      <c r="DL66" s="104">
        <v>252.822222222222</v>
      </c>
      <c r="DM66" s="104">
        <v>2.1666666666666701</v>
      </c>
      <c r="DN66" s="104">
        <v>964.444444444444</v>
      </c>
      <c r="DO66" s="102">
        <v>0</v>
      </c>
      <c r="DP66" s="104">
        <v>0</v>
      </c>
      <c r="DQ66" s="104">
        <v>0</v>
      </c>
      <c r="DR66" s="125">
        <v>0</v>
      </c>
      <c r="DS66" s="125">
        <v>1.6210295882563099</v>
      </c>
      <c r="DT66" s="125">
        <v>0</v>
      </c>
      <c r="DU66" s="125">
        <v>0.230591793316825</v>
      </c>
      <c r="DV66" s="125">
        <v>1.3904377949394799</v>
      </c>
      <c r="DW66" s="125">
        <v>0.75562713946856996</v>
      </c>
      <c r="DX66" s="125">
        <v>0</v>
      </c>
      <c r="DY66" s="125">
        <v>8.8058677259929705E-2</v>
      </c>
      <c r="DZ66" s="125">
        <v>0.71428571428571397</v>
      </c>
      <c r="EA66" s="125">
        <v>0.45467860411946498</v>
      </c>
      <c r="EB66" s="125">
        <v>1</v>
      </c>
      <c r="EC66" s="125">
        <v>0.365520593289688</v>
      </c>
      <c r="ED66" s="125">
        <v>0.7</v>
      </c>
      <c r="EE66" s="104"/>
      <c r="EF66" s="104"/>
      <c r="EG66" s="104"/>
      <c r="EH66" s="104"/>
      <c r="EI66" s="104"/>
      <c r="EJ66" s="104"/>
      <c r="EK66" s="104"/>
      <c r="EL66" s="104"/>
      <c r="EM66" s="104"/>
      <c r="EN66" s="104"/>
      <c r="EO66" s="104"/>
      <c r="EP66" s="104"/>
      <c r="EQ66" s="104"/>
      <c r="ER66" s="104"/>
      <c r="ES66" s="104"/>
      <c r="ET66" s="104"/>
      <c r="EU66" s="104"/>
      <c r="EV66" s="104"/>
      <c r="EW66" s="104"/>
      <c r="EX66" s="104"/>
      <c r="EY66" s="104"/>
      <c r="EZ66" s="104"/>
      <c r="FA66" s="104"/>
      <c r="FB66" s="104"/>
      <c r="FC66" s="104"/>
      <c r="FD66" s="104"/>
      <c r="FE66" s="104"/>
      <c r="FF66" s="104"/>
      <c r="FG66" s="104"/>
      <c r="FH66" s="104"/>
      <c r="FI66" s="104"/>
      <c r="FJ66" s="104"/>
      <c r="FK66" s="102">
        <v>15.299960737073864</v>
      </c>
      <c r="FL66" s="102">
        <v>0.5511715881883481</v>
      </c>
      <c r="FN66" s="126">
        <v>1.77</v>
      </c>
      <c r="FO66" s="126">
        <v>0.35</v>
      </c>
      <c r="FP66" s="126">
        <v>2.1999999999999999E-2</v>
      </c>
      <c r="FQ66" s="126">
        <v>0.01</v>
      </c>
      <c r="FR66" s="126">
        <v>2.23</v>
      </c>
      <c r="FS66" s="126">
        <v>44</v>
      </c>
      <c r="FT66" s="126">
        <v>0.72</v>
      </c>
      <c r="FU66" s="126">
        <v>1.63</v>
      </c>
      <c r="FV66" s="126">
        <v>0.88</v>
      </c>
      <c r="FW66" s="126">
        <v>5.79</v>
      </c>
      <c r="FX66" s="126">
        <v>1.91</v>
      </c>
      <c r="FY66" s="126">
        <v>3.03</v>
      </c>
      <c r="FZ66" s="126">
        <v>1.19</v>
      </c>
    </row>
    <row r="67" spans="1:182" s="126" customFormat="1" x14ac:dyDescent="0.3">
      <c r="A67" s="98">
        <v>43354</v>
      </c>
      <c r="B67" s="99">
        <v>9</v>
      </c>
      <c r="C67" s="100" t="s">
        <v>200</v>
      </c>
      <c r="D67" s="305" t="s">
        <v>201</v>
      </c>
      <c r="E67" s="102">
        <v>8</v>
      </c>
      <c r="F67" s="97">
        <v>130</v>
      </c>
      <c r="G67" s="97">
        <v>22</v>
      </c>
      <c r="H67" s="307">
        <v>30</v>
      </c>
      <c r="I67" s="104">
        <v>18.899999999999999</v>
      </c>
      <c r="J67" s="105">
        <v>189</v>
      </c>
      <c r="K67" s="104">
        <v>18.399999999999999</v>
      </c>
      <c r="L67" s="104">
        <v>10</v>
      </c>
      <c r="M67" s="103">
        <v>59</v>
      </c>
      <c r="N67" s="106">
        <v>63.31783783783785</v>
      </c>
      <c r="O67" s="127">
        <v>46.744864864864866</v>
      </c>
      <c r="P67" s="106">
        <v>16.572972972972988</v>
      </c>
      <c r="Q67" s="107">
        <f t="shared" si="46"/>
        <v>941.58221447065284</v>
      </c>
      <c r="R67" s="107">
        <f t="shared" si="1"/>
        <v>2353.955536176632</v>
      </c>
      <c r="S67" s="106">
        <f t="shared" si="2"/>
        <v>3.7663288578826113</v>
      </c>
      <c r="T67" s="107">
        <f t="shared" si="47"/>
        <v>16.431388618552475</v>
      </c>
      <c r="U67" s="108">
        <v>43.35</v>
      </c>
      <c r="V67" s="108">
        <v>0.71513238289205827</v>
      </c>
      <c r="W67" s="110">
        <v>6.1693092917604622E-2</v>
      </c>
      <c r="X67" s="108">
        <v>14.870725953752903</v>
      </c>
      <c r="Y67" s="105"/>
      <c r="Z67" s="111"/>
      <c r="AA67" s="103"/>
      <c r="AB67" s="110">
        <v>12.651</v>
      </c>
      <c r="AC67" s="108">
        <v>501.625</v>
      </c>
      <c r="AD67" s="112">
        <v>23.13</v>
      </c>
      <c r="AE67" s="112">
        <v>487</v>
      </c>
      <c r="AF67" s="110">
        <v>7.0228231199999991</v>
      </c>
      <c r="AG67" s="110">
        <v>5.8629930000000003</v>
      </c>
      <c r="AH67" s="110">
        <v>12.885816119999999</v>
      </c>
      <c r="AI67" s="113">
        <f t="shared" si="59"/>
        <v>54.500413901607033</v>
      </c>
      <c r="AJ67" s="113">
        <f t="shared" si="60"/>
        <v>45.499586098392967</v>
      </c>
      <c r="AK67" s="113">
        <f t="shared" si="57"/>
        <v>20.351004645802384</v>
      </c>
      <c r="AL67" s="113">
        <f t="shared" si="58"/>
        <v>27.566270984527854</v>
      </c>
      <c r="AM67" s="105">
        <v>9</v>
      </c>
      <c r="AN67" s="104">
        <v>6.1</v>
      </c>
      <c r="AO67" s="112">
        <v>12.442529078844132</v>
      </c>
      <c r="AP67" s="112">
        <v>756.42840647793457</v>
      </c>
      <c r="AQ67" s="112">
        <v>748.33057428210452</v>
      </c>
      <c r="AR67" s="112">
        <v>8.0978321958302093</v>
      </c>
      <c r="AS67" s="112">
        <v>1.0998840712908828</v>
      </c>
      <c r="AT67" s="104"/>
      <c r="AU67" s="104"/>
      <c r="AV67" s="104"/>
      <c r="AW67" s="104"/>
      <c r="AX67" s="104"/>
      <c r="AY67" s="109">
        <f t="shared" si="61"/>
        <v>6807.8556583014115</v>
      </c>
      <c r="AZ67" s="109">
        <f t="shared" si="61"/>
        <v>6734.975168538941</v>
      </c>
      <c r="BA67" s="109">
        <f t="shared" si="61"/>
        <v>72.880489762471882</v>
      </c>
      <c r="BB67" s="109">
        <f t="shared" si="50"/>
        <v>3.0960860832930872</v>
      </c>
      <c r="BC67" s="108"/>
      <c r="BD67" s="108"/>
      <c r="BE67" s="112"/>
      <c r="BF67" s="105"/>
      <c r="BG67" s="115"/>
      <c r="BH67" s="102"/>
      <c r="BI67" s="116">
        <v>207</v>
      </c>
      <c r="BJ67" s="117">
        <v>1.1499999999999999</v>
      </c>
      <c r="BK67" s="118">
        <v>1.333E-2</v>
      </c>
      <c r="BL67" s="118">
        <v>1E-4</v>
      </c>
      <c r="BM67" s="118">
        <v>5.058533333333334</v>
      </c>
      <c r="BN67" s="118">
        <v>1.7805333333333333</v>
      </c>
      <c r="BO67" s="118">
        <v>0.36313333333333331</v>
      </c>
      <c r="BP67" s="118">
        <v>8.5666666666666669E-2</v>
      </c>
      <c r="BQ67" s="119">
        <v>31.386666666666667</v>
      </c>
      <c r="BR67" s="119">
        <v>5.9366666666666674</v>
      </c>
      <c r="BS67" s="119">
        <v>54.533333333333331</v>
      </c>
      <c r="BT67" s="119">
        <v>5.8499999999999988</v>
      </c>
      <c r="BU67" s="119">
        <v>57.833333333333435</v>
      </c>
      <c r="BV67" s="120">
        <v>250.13006666666669</v>
      </c>
      <c r="BW67" s="120">
        <v>241.39206666666664</v>
      </c>
      <c r="BX67" s="121">
        <v>5.8933333333333326</v>
      </c>
      <c r="BY67" s="121">
        <v>25.45</v>
      </c>
      <c r="BZ67" s="121">
        <v>48.68333333333333</v>
      </c>
      <c r="CA67" s="122">
        <v>1.3429999999999999E-2</v>
      </c>
      <c r="CB67" s="122">
        <v>1.7671033333333332</v>
      </c>
      <c r="CC67" s="118">
        <v>2.816666666666667E-2</v>
      </c>
      <c r="CD67" s="122">
        <v>5.7499999999999996E-2</v>
      </c>
      <c r="CE67" s="122">
        <v>0.27746666666666664</v>
      </c>
      <c r="CF67" s="123">
        <v>23.189999999999998</v>
      </c>
      <c r="CG67" s="123">
        <v>3.2780000000000005</v>
      </c>
      <c r="CH67" s="124">
        <v>215.88095867371459</v>
      </c>
      <c r="CI67" s="124">
        <v>26.156266218164347</v>
      </c>
      <c r="CJ67" s="124">
        <v>8.2558663819402049</v>
      </c>
      <c r="CK67" s="105">
        <f t="shared" si="54"/>
        <v>84.392615443378418</v>
      </c>
      <c r="CL67" s="105">
        <f t="shared" si="55"/>
        <v>89.193930555107684</v>
      </c>
      <c r="CM67" s="105">
        <f t="shared" si="12"/>
        <v>86.793272999243044</v>
      </c>
      <c r="CN67" s="104">
        <v>56.680902766164323</v>
      </c>
      <c r="CO67" s="105">
        <f t="shared" si="13"/>
        <v>11336.180553232865</v>
      </c>
      <c r="CP67" s="104">
        <f t="shared" si="44"/>
        <v>2.4441958933231707</v>
      </c>
      <c r="CQ67" s="104">
        <f t="shared" si="45"/>
        <v>4.2587900842462529</v>
      </c>
      <c r="CR67" s="104">
        <v>6.3392986141199987</v>
      </c>
      <c r="CS67" s="104">
        <v>5.1748278901919997</v>
      </c>
      <c r="CT67" s="104">
        <v>0</v>
      </c>
      <c r="CU67" s="104">
        <v>0.77081458175999995</v>
      </c>
      <c r="CV67" s="104">
        <v>44.091128964828322</v>
      </c>
      <c r="CW67" s="104">
        <v>0</v>
      </c>
      <c r="CX67" s="104">
        <v>0</v>
      </c>
      <c r="CY67" s="104">
        <v>0</v>
      </c>
      <c r="CZ67" s="104">
        <v>0.30483271526399996</v>
      </c>
      <c r="DA67" s="104">
        <f t="shared" si="16"/>
        <v>11.184187803558141</v>
      </c>
      <c r="DB67" s="104">
        <f t="shared" si="17"/>
        <v>9.1297555925328613</v>
      </c>
      <c r="DC67" s="104">
        <f t="shared" si="56"/>
        <v>0</v>
      </c>
      <c r="DD67" s="104">
        <f t="shared" si="56"/>
        <v>1.359919380501007</v>
      </c>
      <c r="DE67" s="104">
        <f t="shared" si="56"/>
        <v>77.788332247856388</v>
      </c>
      <c r="DF67" s="104">
        <f t="shared" si="56"/>
        <v>0</v>
      </c>
      <c r="DG67" s="104">
        <f t="shared" si="56"/>
        <v>0</v>
      </c>
      <c r="DH67" s="104">
        <f t="shared" si="56"/>
        <v>0</v>
      </c>
      <c r="DI67" s="104">
        <f t="shared" si="56"/>
        <v>0.53780497555160667</v>
      </c>
      <c r="DJ67" s="104">
        <v>5.33</v>
      </c>
      <c r="DK67" s="104">
        <v>152.58699999999999</v>
      </c>
      <c r="DL67" s="104">
        <v>152.58699999999999</v>
      </c>
      <c r="DM67" s="104">
        <v>0</v>
      </c>
      <c r="DN67" s="104">
        <v>6200</v>
      </c>
      <c r="DO67" s="102">
        <v>0.78333333333333299</v>
      </c>
      <c r="DP67" s="104">
        <v>3.72</v>
      </c>
      <c r="DQ67" s="104">
        <v>4.5033333333333303</v>
      </c>
      <c r="DR67" s="125">
        <v>0.84490306441525997</v>
      </c>
      <c r="DS67" s="125">
        <v>2.1475035088669601</v>
      </c>
      <c r="DT67" s="125">
        <v>1.0486865830647301</v>
      </c>
      <c r="DU67" s="125">
        <v>0.160682076901317</v>
      </c>
      <c r="DV67" s="125">
        <v>0.93813484890091003</v>
      </c>
      <c r="DW67" s="125">
        <v>0.55876233678234</v>
      </c>
      <c r="DX67" s="125">
        <v>0.63145711970988805</v>
      </c>
      <c r="DY67" s="125">
        <v>5.9644944956822002E-2</v>
      </c>
      <c r="DZ67" s="125">
        <v>0.548641975308642</v>
      </c>
      <c r="EA67" s="125">
        <v>0.20603202873968199</v>
      </c>
      <c r="EB67" s="125">
        <v>0.90446282145224899</v>
      </c>
      <c r="EC67" s="125">
        <v>0.35447603705179997</v>
      </c>
      <c r="ED67" s="125">
        <v>0.44310722100656502</v>
      </c>
      <c r="EE67" s="104"/>
      <c r="EF67" s="104"/>
      <c r="EG67" s="104"/>
      <c r="EH67" s="104"/>
      <c r="EI67" s="104"/>
      <c r="EJ67" s="104"/>
      <c r="EK67" s="104"/>
      <c r="EL67" s="104"/>
      <c r="EM67" s="104"/>
      <c r="EN67" s="104"/>
      <c r="EO67" s="104"/>
      <c r="EP67" s="104"/>
      <c r="EQ67" s="104"/>
      <c r="ER67" s="104"/>
      <c r="ES67" s="104"/>
      <c r="ET67" s="104"/>
      <c r="EU67" s="104"/>
      <c r="EV67" s="104"/>
      <c r="EW67" s="104"/>
      <c r="EX67" s="104"/>
      <c r="EY67" s="104"/>
      <c r="EZ67" s="104"/>
      <c r="FA67" s="104"/>
      <c r="FB67" s="104"/>
      <c r="FC67" s="104"/>
      <c r="FD67" s="104"/>
      <c r="FE67" s="104"/>
      <c r="FF67" s="104"/>
      <c r="FG67" s="104"/>
      <c r="FH67" s="104"/>
      <c r="FI67" s="104"/>
      <c r="FJ67" s="104"/>
      <c r="FK67" s="102">
        <v>15.559457015637685</v>
      </c>
      <c r="FL67" s="102">
        <v>0.34713451917732069</v>
      </c>
      <c r="FN67" s="126">
        <v>1.92</v>
      </c>
      <c r="FO67" s="126">
        <v>0.39</v>
      </c>
      <c r="FP67" s="126">
        <v>2.1999999999999999E-2</v>
      </c>
      <c r="FQ67" s="126">
        <v>0.01</v>
      </c>
      <c r="FR67" s="126">
        <v>2.2400000000000002</v>
      </c>
      <c r="FS67" s="126">
        <v>54</v>
      </c>
      <c r="FT67" s="126">
        <v>0.71</v>
      </c>
      <c r="FU67" s="126">
        <v>1.58</v>
      </c>
      <c r="FV67" s="126">
        <v>0.88</v>
      </c>
      <c r="FW67" s="126">
        <v>5.87</v>
      </c>
      <c r="FX67" s="126">
        <v>1.97</v>
      </c>
      <c r="FY67" s="126">
        <v>2.97</v>
      </c>
      <c r="FZ67" s="126">
        <v>1.19</v>
      </c>
    </row>
    <row r="68" spans="1:182" x14ac:dyDescent="0.3">
      <c r="A68" s="159">
        <v>42898</v>
      </c>
      <c r="B68" s="160">
        <v>6</v>
      </c>
      <c r="C68" s="161" t="s">
        <v>202</v>
      </c>
      <c r="D68" s="162" t="s">
        <v>203</v>
      </c>
      <c r="E68" s="163">
        <v>8</v>
      </c>
      <c r="F68" s="158">
        <v>140</v>
      </c>
      <c r="G68" s="164">
        <v>4.4000000000000004</v>
      </c>
      <c r="H68" s="165">
        <v>70</v>
      </c>
      <c r="I68" s="166">
        <v>22.4</v>
      </c>
      <c r="J68" s="165">
        <v>86</v>
      </c>
      <c r="K68" s="166">
        <v>7.7</v>
      </c>
      <c r="L68" s="166">
        <v>7</v>
      </c>
      <c r="M68" s="168">
        <v>205</v>
      </c>
      <c r="N68" s="169">
        <v>7.2551920341394034</v>
      </c>
      <c r="O68" s="169">
        <v>5.2159886201991474</v>
      </c>
      <c r="P68" s="169">
        <v>2.0392034139402559</v>
      </c>
      <c r="Q68" s="170">
        <f t="shared" si="46"/>
        <v>119.33874481436671</v>
      </c>
      <c r="R68" s="170">
        <f t="shared" si="1"/>
        <v>298.34686203591673</v>
      </c>
      <c r="S68" s="169">
        <f t="shared" si="2"/>
        <v>0.47735497925746689</v>
      </c>
      <c r="T68" s="170">
        <f t="shared" si="47"/>
        <v>49.831348129558464</v>
      </c>
      <c r="U68" s="171">
        <v>15.064</v>
      </c>
      <c r="V68" s="173">
        <v>0.78208201892744555</v>
      </c>
      <c r="W68" s="173">
        <v>7.1381596722940158E-2</v>
      </c>
      <c r="X68" s="173">
        <v>16.448736884263937</v>
      </c>
      <c r="Y68" s="168">
        <v>34.897418954196574</v>
      </c>
      <c r="Z68" s="174">
        <v>2.470169491525424E-3</v>
      </c>
      <c r="AA68" s="2" t="s">
        <v>186</v>
      </c>
      <c r="AB68" s="171">
        <v>4.4459999999999997</v>
      </c>
      <c r="AC68" s="171">
        <v>151.82</v>
      </c>
      <c r="AD68" s="171">
        <v>41.25</v>
      </c>
      <c r="AE68" s="171">
        <v>573.20000000000005</v>
      </c>
      <c r="AF68" s="171">
        <v>4.4015399999999989</v>
      </c>
      <c r="AG68" s="171">
        <v>2.0885573760000002</v>
      </c>
      <c r="AH68" s="171">
        <v>6.4900973759999996</v>
      </c>
      <c r="AI68" s="9">
        <v>67.819321421534227</v>
      </c>
      <c r="AJ68" s="9">
        <v>32.180678578465759</v>
      </c>
      <c r="AK68" s="9">
        <v>89.454522298800072</v>
      </c>
      <c r="AL68" s="9">
        <v>124.42698496056548</v>
      </c>
      <c r="AM68" s="168"/>
      <c r="AN68" s="175" t="e">
        <f>+NA()</f>
        <v>#N/A</v>
      </c>
      <c r="AO68" s="175" t="e">
        <f>+NA()</f>
        <v>#N/A</v>
      </c>
      <c r="AP68" s="175" t="e">
        <f>+NA()</f>
        <v>#N/A</v>
      </c>
      <c r="AQ68" s="175" t="e">
        <f>+NA()</f>
        <v>#N/A</v>
      </c>
      <c r="AR68" s="175" t="e">
        <f>+NA()</f>
        <v>#N/A</v>
      </c>
      <c r="AS68" s="175" t="e">
        <f>+NA()</f>
        <v>#N/A</v>
      </c>
      <c r="AT68" s="175" t="e">
        <f>+NA()</f>
        <v>#N/A</v>
      </c>
      <c r="AU68" s="175" t="e">
        <f>+NA()</f>
        <v>#N/A</v>
      </c>
      <c r="AV68" s="175" t="e">
        <f>+NA()</f>
        <v>#N/A</v>
      </c>
      <c r="AW68" s="175" t="e">
        <f>+NA()</f>
        <v>#N/A</v>
      </c>
      <c r="AX68" s="175" t="e">
        <f>+NA()</f>
        <v>#N/A</v>
      </c>
      <c r="AY68" s="172" t="e">
        <f t="shared" ref="AY68:AZ72" si="62">1.5*$AM68*AP68</f>
        <v>#N/A</v>
      </c>
      <c r="AZ68" s="172" t="e">
        <f t="shared" si="62"/>
        <v>#N/A</v>
      </c>
      <c r="BA68" s="172" t="e">
        <f>+$AM68*AR68</f>
        <v>#N/A</v>
      </c>
      <c r="BB68" s="172" t="e">
        <f t="shared" si="50"/>
        <v>#N/A</v>
      </c>
      <c r="BC68" s="173" t="e">
        <f>+CO68/AY68</f>
        <v>#N/A</v>
      </c>
      <c r="BD68" s="173" t="e">
        <f>1000*CF68/AY68</f>
        <v>#N/A</v>
      </c>
      <c r="BE68" s="175" t="e">
        <f>+LN(2)/BC68</f>
        <v>#N/A</v>
      </c>
      <c r="BF68" s="168">
        <v>1703.0476940967562</v>
      </c>
      <c r="BG68" s="176">
        <v>1089.5926131050405</v>
      </c>
      <c r="BH68" s="177">
        <v>1.5630132524885028</v>
      </c>
      <c r="BI68" s="9">
        <v>254.3</v>
      </c>
      <c r="BJ68" s="10">
        <v>1.88</v>
      </c>
      <c r="BK68" s="11">
        <v>0.85314999999999996</v>
      </c>
      <c r="BL68" s="11">
        <v>0.14599999999999999</v>
      </c>
      <c r="BM68" s="11">
        <v>2.9656000000000002</v>
      </c>
      <c r="BN68" s="11">
        <v>2.3562000000000003</v>
      </c>
      <c r="BO68" s="11">
        <v>0.18260000000000001</v>
      </c>
      <c r="BP68" s="11">
        <v>0.12759999999999999</v>
      </c>
      <c r="BQ68" s="10">
        <v>31.96</v>
      </c>
      <c r="BR68" s="10">
        <v>18.55</v>
      </c>
      <c r="BS68" s="10">
        <v>37.94</v>
      </c>
      <c r="BT68" s="10">
        <v>19.78</v>
      </c>
      <c r="BU68" s="10">
        <v>15.599999999999948</v>
      </c>
      <c r="BV68" s="9">
        <v>70.543200000000013</v>
      </c>
      <c r="BW68" s="9">
        <v>68.666399999999996</v>
      </c>
      <c r="BX68" s="10">
        <v>19.164999999999999</v>
      </c>
      <c r="BY68" s="10">
        <v>13.41</v>
      </c>
      <c r="BZ68" s="10">
        <v>18.159999999999997</v>
      </c>
      <c r="CA68" s="11">
        <v>0.99914999999999998</v>
      </c>
      <c r="CB68" s="11">
        <v>1.3570500000000005</v>
      </c>
      <c r="CC68" s="11">
        <v>1E-3</v>
      </c>
      <c r="CD68" s="11">
        <v>0.116629</v>
      </c>
      <c r="CE68" s="11">
        <v>5.5000000000000021E-2</v>
      </c>
      <c r="CF68" s="11">
        <v>5.3649999999999967</v>
      </c>
      <c r="CG68" s="11">
        <v>0.60939999999999994</v>
      </c>
      <c r="CH68" s="168">
        <v>251.99242424242397</v>
      </c>
      <c r="CI68" s="168">
        <v>24.534285714285701</v>
      </c>
      <c r="CJ68" s="168">
        <v>10.271031615796954</v>
      </c>
      <c r="CK68" s="168">
        <f t="shared" si="54"/>
        <v>72.059441647378719</v>
      </c>
      <c r="CL68" s="168">
        <f t="shared" si="55"/>
        <v>79.275804543757033</v>
      </c>
      <c r="CM68" s="168">
        <f t="shared" si="12"/>
        <v>75.667623095567876</v>
      </c>
      <c r="CN68" s="177">
        <v>9.3249135037856803</v>
      </c>
      <c r="CO68" s="168">
        <f t="shared" si="13"/>
        <v>1864.9827007571362</v>
      </c>
      <c r="CP68" s="171">
        <f t="shared" si="44"/>
        <v>1.7381013054586554</v>
      </c>
      <c r="CQ68" s="171">
        <f t="shared" si="45"/>
        <v>7.3637573122928339</v>
      </c>
      <c r="CR68" s="177">
        <v>0.71928048020680002</v>
      </c>
      <c r="CS68" s="177">
        <v>2.6148457419820796</v>
      </c>
      <c r="CT68" s="177">
        <v>0</v>
      </c>
      <c r="CU68" s="177">
        <v>5.6112058366464002</v>
      </c>
      <c r="CV68" s="177">
        <v>0.37958144495039986</v>
      </c>
      <c r="CW68" s="177">
        <v>0</v>
      </c>
      <c r="CX68" s="177">
        <v>0</v>
      </c>
      <c r="CY68" s="177">
        <v>0</v>
      </c>
      <c r="CZ68" s="177">
        <v>0</v>
      </c>
      <c r="DA68" s="171">
        <f t="shared" si="16"/>
        <v>7.7135351434068546</v>
      </c>
      <c r="DB68" s="171">
        <f t="shared" si="17"/>
        <v>28.041501306371561</v>
      </c>
      <c r="DC68" s="171">
        <f t="shared" si="56"/>
        <v>0</v>
      </c>
      <c r="DD68" s="171">
        <f t="shared" si="56"/>
        <v>60.174347294142635</v>
      </c>
      <c r="DE68" s="171">
        <f t="shared" si="56"/>
        <v>4.070616256078937</v>
      </c>
      <c r="DF68" s="171">
        <f t="shared" si="56"/>
        <v>0</v>
      </c>
      <c r="DG68" s="171">
        <f t="shared" si="56"/>
        <v>0</v>
      </c>
      <c r="DH68" s="171">
        <f t="shared" si="56"/>
        <v>0</v>
      </c>
      <c r="DI68" s="171">
        <f t="shared" si="56"/>
        <v>0</v>
      </c>
      <c r="DJ68" s="171">
        <v>68.236666666666693</v>
      </c>
      <c r="DK68" s="171">
        <v>36.761666666666699</v>
      </c>
      <c r="DL68" s="171">
        <v>16.686666666666699</v>
      </c>
      <c r="DM68" s="171">
        <v>20.074999999999999</v>
      </c>
      <c r="DN68" s="171">
        <v>176.7</v>
      </c>
      <c r="DO68" s="177">
        <v>2.62</v>
      </c>
      <c r="DP68" s="171">
        <v>19.375</v>
      </c>
      <c r="DQ68" s="171">
        <v>21.995000000000001</v>
      </c>
      <c r="DR68" s="167">
        <v>0.32233403351082002</v>
      </c>
      <c r="DS68" s="167">
        <v>2.8591102244847701</v>
      </c>
      <c r="DT68" s="167">
        <v>0.20904141468902401</v>
      </c>
      <c r="DU68" s="167">
        <v>0.88355746648971301</v>
      </c>
      <c r="DV68" s="167">
        <v>1.76651134330603</v>
      </c>
      <c r="DW68" s="167">
        <v>0.851402110491567</v>
      </c>
      <c r="DX68" s="167">
        <v>0.101491159100699</v>
      </c>
      <c r="DY68" s="167">
        <v>0.531017229170196</v>
      </c>
      <c r="DZ68" s="167">
        <v>0.79655278547245301</v>
      </c>
      <c r="EA68" s="167">
        <v>0.51765928289789898</v>
      </c>
      <c r="EB68" s="167">
        <v>0.55647755173956803</v>
      </c>
      <c r="EC68" s="167">
        <v>0.71075816440664497</v>
      </c>
      <c r="ED68" s="167">
        <v>0.61440998487140697</v>
      </c>
      <c r="EE68" s="171">
        <v>4.5</v>
      </c>
      <c r="EF68" s="171">
        <v>28.4</v>
      </c>
      <c r="EG68" s="171">
        <v>2.75</v>
      </c>
      <c r="EH68" s="171">
        <v>4</v>
      </c>
      <c r="EI68" s="171">
        <v>0.5</v>
      </c>
      <c r="EJ68" s="171">
        <v>0.5</v>
      </c>
      <c r="EK68" s="171">
        <v>12.7</v>
      </c>
      <c r="EL68" s="171">
        <v>0</v>
      </c>
      <c r="EM68" s="171">
        <v>0.1</v>
      </c>
      <c r="EN68" s="171">
        <v>0.3</v>
      </c>
      <c r="EO68" s="171">
        <v>0</v>
      </c>
      <c r="EP68" s="171">
        <v>0.1</v>
      </c>
      <c r="EQ68" s="171">
        <v>0</v>
      </c>
      <c r="ER68" s="171">
        <v>0</v>
      </c>
      <c r="ES68" s="171">
        <v>0.1</v>
      </c>
      <c r="ET68" s="171">
        <v>0</v>
      </c>
      <c r="EU68" s="171">
        <v>0.67787999999999993</v>
      </c>
      <c r="EV68" s="171">
        <v>4.2781759999999993</v>
      </c>
      <c r="EW68" s="171">
        <v>0.41426000000000002</v>
      </c>
      <c r="EX68" s="171">
        <v>0.60255999999999998</v>
      </c>
      <c r="EY68" s="171">
        <v>7.5319999999999998E-2</v>
      </c>
      <c r="EZ68" s="171">
        <v>7.5319999999999998E-2</v>
      </c>
      <c r="FA68" s="171">
        <v>1.9131279999999997</v>
      </c>
      <c r="FB68" s="171">
        <v>0</v>
      </c>
      <c r="FC68" s="171">
        <v>1.5064000000000001E-2</v>
      </c>
      <c r="FD68" s="171">
        <v>4.5191999999999996E-2</v>
      </c>
      <c r="FE68" s="171">
        <v>0</v>
      </c>
      <c r="FF68" s="171">
        <v>1.5064000000000001E-2</v>
      </c>
      <c r="FG68" s="171">
        <v>0</v>
      </c>
      <c r="FH68" s="171">
        <v>0</v>
      </c>
      <c r="FI68" s="171">
        <v>1.5064000000000001E-2</v>
      </c>
      <c r="FJ68" s="171">
        <v>0</v>
      </c>
      <c r="FK68" s="177">
        <v>191.7415268765206</v>
      </c>
      <c r="FL68" s="177">
        <v>17.338585982982536</v>
      </c>
      <c r="FN68">
        <v>1.97</v>
      </c>
      <c r="FO68">
        <v>0.4</v>
      </c>
      <c r="FP68">
        <v>1.7999999999999999E-2</v>
      </c>
      <c r="FQ68">
        <v>1.6E-2</v>
      </c>
      <c r="FR68">
        <v>1.1299999999999999</v>
      </c>
      <c r="FS68">
        <v>83</v>
      </c>
      <c r="FT68">
        <v>0.69</v>
      </c>
      <c r="FU68">
        <v>1.65</v>
      </c>
      <c r="FV68">
        <v>0.9</v>
      </c>
      <c r="FW68">
        <v>10.36</v>
      </c>
      <c r="FX68">
        <v>2.94</v>
      </c>
      <c r="FY68">
        <v>3.52</v>
      </c>
      <c r="FZ68">
        <v>1.26</v>
      </c>
    </row>
    <row r="69" spans="1:182" s="209" customFormat="1" x14ac:dyDescent="0.3">
      <c r="A69" s="185">
        <v>42968</v>
      </c>
      <c r="B69" s="186">
        <v>8</v>
      </c>
      <c r="C69" s="187" t="s">
        <v>202</v>
      </c>
      <c r="D69" s="188" t="s">
        <v>203</v>
      </c>
      <c r="E69" s="189">
        <v>9</v>
      </c>
      <c r="F69" s="184">
        <v>140</v>
      </c>
      <c r="G69" s="190">
        <v>4.4000000000000004</v>
      </c>
      <c r="H69" s="191">
        <v>20</v>
      </c>
      <c r="I69" s="192">
        <v>17.600000000000001</v>
      </c>
      <c r="J69" s="191">
        <v>47</v>
      </c>
      <c r="K69" s="192">
        <v>4.49</v>
      </c>
      <c r="L69" s="192">
        <v>7.16</v>
      </c>
      <c r="M69" s="194">
        <v>87</v>
      </c>
      <c r="N69" s="195">
        <v>21.490540540540543</v>
      </c>
      <c r="O69" s="195">
        <v>15.27</v>
      </c>
      <c r="P69" s="195">
        <v>6.2205405405405418</v>
      </c>
      <c r="Q69" s="196">
        <f t="shared" si="46"/>
        <v>353.49224685195867</v>
      </c>
      <c r="R69" s="196">
        <f t="shared" si="1"/>
        <v>883.73061712989659</v>
      </c>
      <c r="S69" s="195">
        <f t="shared" si="2"/>
        <v>1.4139689874078349</v>
      </c>
      <c r="T69" s="196">
        <f t="shared" si="47"/>
        <v>21.401229956611957</v>
      </c>
      <c r="U69" s="197">
        <v>19.163499999999999</v>
      </c>
      <c r="V69" s="199">
        <v>0.78208201892744555</v>
      </c>
      <c r="W69" s="199">
        <v>7.1381596722940158E-2</v>
      </c>
      <c r="X69" s="199">
        <v>16.448736884263937</v>
      </c>
      <c r="Y69" s="194">
        <v>0</v>
      </c>
      <c r="Z69" s="201">
        <v>2.0148387096774194E-3</v>
      </c>
      <c r="AA69" s="202" t="s">
        <v>186</v>
      </c>
      <c r="AB69" s="197">
        <v>17.303999999999998</v>
      </c>
      <c r="AC69" s="197">
        <v>96.85</v>
      </c>
      <c r="AD69" s="197">
        <v>7.2</v>
      </c>
      <c r="AE69" s="197">
        <v>709.2</v>
      </c>
      <c r="AF69" s="197">
        <v>2.9901312</v>
      </c>
      <c r="AG69" s="197">
        <v>1.6484644799999999</v>
      </c>
      <c r="AH69" s="197">
        <v>4.6385956799999999</v>
      </c>
      <c r="AI69" s="203">
        <v>64.461992514079185</v>
      </c>
      <c r="AJ69" s="203">
        <v>35.538007485920822</v>
      </c>
      <c r="AK69" s="203">
        <v>21.584360203735141</v>
      </c>
      <c r="AL69" s="203">
        <v>8.4557217963666709</v>
      </c>
      <c r="AM69" s="194"/>
      <c r="AN69" s="204" t="e">
        <f>+NA()</f>
        <v>#N/A</v>
      </c>
      <c r="AO69" s="204" t="e">
        <f>+NA()</f>
        <v>#N/A</v>
      </c>
      <c r="AP69" s="204" t="e">
        <f>+NA()</f>
        <v>#N/A</v>
      </c>
      <c r="AQ69" s="204" t="e">
        <f>+NA()</f>
        <v>#N/A</v>
      </c>
      <c r="AR69" s="204" t="e">
        <f>+NA()</f>
        <v>#N/A</v>
      </c>
      <c r="AS69" s="204" t="e">
        <f>+NA()</f>
        <v>#N/A</v>
      </c>
      <c r="AT69" s="204" t="e">
        <f>+NA()</f>
        <v>#N/A</v>
      </c>
      <c r="AU69" s="204" t="e">
        <f>+NA()</f>
        <v>#N/A</v>
      </c>
      <c r="AV69" s="204" t="e">
        <f>+NA()</f>
        <v>#N/A</v>
      </c>
      <c r="AW69" s="204" t="e">
        <f>+NA()</f>
        <v>#N/A</v>
      </c>
      <c r="AX69" s="204" t="e">
        <f>+NA()</f>
        <v>#N/A</v>
      </c>
      <c r="AY69" s="198" t="e">
        <f t="shared" si="62"/>
        <v>#N/A</v>
      </c>
      <c r="AZ69" s="198" t="e">
        <f t="shared" si="62"/>
        <v>#N/A</v>
      </c>
      <c r="BA69" s="198" t="e">
        <f>+$AM69*AR69</f>
        <v>#N/A</v>
      </c>
      <c r="BB69" s="198" t="e">
        <f t="shared" si="50"/>
        <v>#N/A</v>
      </c>
      <c r="BC69" s="199" t="e">
        <f>+CO69/AY69</f>
        <v>#N/A</v>
      </c>
      <c r="BD69" s="199" t="e">
        <f>1000*CF69/AY69</f>
        <v>#N/A</v>
      </c>
      <c r="BE69" s="204" t="e">
        <f>+LN(2)/BC69</f>
        <v>#N/A</v>
      </c>
      <c r="BF69" s="194">
        <v>1453.4641265307989</v>
      </c>
      <c r="BG69" s="205">
        <v>1530.7568245124937</v>
      </c>
      <c r="BH69" s="206">
        <v>0.94950687349944662</v>
      </c>
      <c r="BI69" s="203">
        <v>256.60000000000002</v>
      </c>
      <c r="BJ69" s="207">
        <v>1.968</v>
      </c>
      <c r="BK69" s="208">
        <v>2.4E-2</v>
      </c>
      <c r="BL69" s="208">
        <v>0.28299999999999997</v>
      </c>
      <c r="BM69" s="208">
        <v>3.6909999999999998</v>
      </c>
      <c r="BN69" s="208">
        <v>2.323</v>
      </c>
      <c r="BO69" s="208">
        <v>0.159</v>
      </c>
      <c r="BP69" s="208">
        <v>0.13500000000000001</v>
      </c>
      <c r="BQ69" s="207">
        <v>39.57</v>
      </c>
      <c r="BR69" s="207">
        <v>18.55</v>
      </c>
      <c r="BS69" s="207">
        <v>48.83</v>
      </c>
      <c r="BT69" s="207">
        <v>19.66</v>
      </c>
      <c r="BU69" s="207">
        <v>33.20000000000001</v>
      </c>
      <c r="BV69" s="203">
        <v>115.28244000000001</v>
      </c>
      <c r="BW69" s="203">
        <v>108.92988</v>
      </c>
      <c r="BX69" s="207">
        <v>19.105</v>
      </c>
      <c r="BY69" s="207">
        <v>21.02</v>
      </c>
      <c r="BZ69" s="207">
        <v>29.169999999999998</v>
      </c>
      <c r="CA69" s="208">
        <v>0.307</v>
      </c>
      <c r="CB69" s="208">
        <v>2.016</v>
      </c>
      <c r="CC69" s="208">
        <v>6.0000000000000001E-3</v>
      </c>
      <c r="CD69" s="208">
        <v>0.11200000000000002</v>
      </c>
      <c r="CE69" s="208">
        <v>2.3999999999999994E-2</v>
      </c>
      <c r="CF69" s="208">
        <v>8.7049999999999983</v>
      </c>
      <c r="CG69" s="208">
        <v>1.3679999999999999</v>
      </c>
      <c r="CH69" s="194">
        <v>936.99652777777783</v>
      </c>
      <c r="CI69" s="194">
        <v>126.21428571428575</v>
      </c>
      <c r="CJ69" s="194">
        <v>7.4238547758284588</v>
      </c>
      <c r="CK69" s="194">
        <f t="shared" si="54"/>
        <v>76.586361533636662</v>
      </c>
      <c r="CL69" s="194">
        <f t="shared" si="55"/>
        <v>77.279204545631984</v>
      </c>
      <c r="CM69" s="194">
        <f t="shared" si="12"/>
        <v>76.93278303963433</v>
      </c>
      <c r="CN69" s="206">
        <v>15.923766200073269</v>
      </c>
      <c r="CO69" s="194">
        <f t="shared" si="13"/>
        <v>3184.7532400146538</v>
      </c>
      <c r="CP69" s="197">
        <f t="shared" si="44"/>
        <v>1.8292666513582161</v>
      </c>
      <c r="CQ69" s="197">
        <f t="shared" si="45"/>
        <v>6.8407108363283298</v>
      </c>
      <c r="CR69" s="206">
        <v>0.98452644371760012</v>
      </c>
      <c r="CS69" s="206">
        <v>1.0090790268326879</v>
      </c>
      <c r="CT69" s="206">
        <v>0</v>
      </c>
      <c r="CU69" s="206">
        <v>0.11562184408319999</v>
      </c>
      <c r="CV69" s="206">
        <v>13.288573742351781</v>
      </c>
      <c r="CW69" s="206">
        <v>0.36638438759999997</v>
      </c>
      <c r="CX69" s="206">
        <v>0</v>
      </c>
      <c r="CY69" s="206">
        <v>0</v>
      </c>
      <c r="CZ69" s="206">
        <v>0.15958075548799999</v>
      </c>
      <c r="DA69" s="197">
        <f t="shared" si="16"/>
        <v>6.1827486748271285</v>
      </c>
      <c r="DB69" s="197">
        <f t="shared" si="17"/>
        <v>6.3369369667588114</v>
      </c>
      <c r="DC69" s="197">
        <f t="shared" si="56"/>
        <v>0</v>
      </c>
      <c r="DD69" s="197">
        <f t="shared" si="56"/>
        <v>0.72609609203297631</v>
      </c>
      <c r="DE69" s="197">
        <f t="shared" si="56"/>
        <v>83.451198512890997</v>
      </c>
      <c r="DF69" s="197">
        <f t="shared" si="56"/>
        <v>2.3008651533599771</v>
      </c>
      <c r="DG69" s="197">
        <f t="shared" si="56"/>
        <v>0</v>
      </c>
      <c r="DH69" s="197">
        <f t="shared" si="56"/>
        <v>0</v>
      </c>
      <c r="DI69" s="197">
        <f t="shared" si="56"/>
        <v>1.0021546001301234</v>
      </c>
      <c r="DJ69" s="197">
        <v>1381.2333333333299</v>
      </c>
      <c r="DK69" s="197">
        <v>58.826666666666704</v>
      </c>
      <c r="DL69" s="197">
        <v>55.741111111111103</v>
      </c>
      <c r="DM69" s="197">
        <v>3.08555555555556</v>
      </c>
      <c r="DN69" s="197">
        <v>4464</v>
      </c>
      <c r="DO69" s="206">
        <v>0</v>
      </c>
      <c r="DP69" s="197">
        <v>0</v>
      </c>
      <c r="DQ69" s="197">
        <v>0</v>
      </c>
      <c r="DR69" s="193">
        <v>0</v>
      </c>
      <c r="DS69" s="193">
        <v>1.68597577503778</v>
      </c>
      <c r="DT69" s="193">
        <v>3.40716774486284E-2</v>
      </c>
      <c r="DU69" s="193">
        <v>0.26000512969120299</v>
      </c>
      <c r="DV69" s="193">
        <v>1.3918989678979501</v>
      </c>
      <c r="DW69" s="193">
        <v>0.70028639773814005</v>
      </c>
      <c r="DX69" s="193">
        <v>1.0928194668036399E-2</v>
      </c>
      <c r="DY69" s="193">
        <v>0.114259935205591</v>
      </c>
      <c r="DZ69" s="193">
        <v>0.57929483104308299</v>
      </c>
      <c r="EA69" s="193">
        <v>0.175606240591591</v>
      </c>
      <c r="EB69" s="193">
        <v>0.50552446981560095</v>
      </c>
      <c r="EC69" s="193">
        <v>0.28224984951767801</v>
      </c>
      <c r="ED69" s="193">
        <v>0.18284319423456899</v>
      </c>
      <c r="EE69" s="197">
        <v>24.8</v>
      </c>
      <c r="EF69" s="197">
        <v>46.2</v>
      </c>
      <c r="EG69" s="197">
        <v>19.5</v>
      </c>
      <c r="EH69" s="197">
        <v>3.5</v>
      </c>
      <c r="EI69" s="197">
        <v>3.3</v>
      </c>
      <c r="EJ69" s="197">
        <v>4.5999999999999996</v>
      </c>
      <c r="EK69" s="197">
        <v>10.1</v>
      </c>
      <c r="EL69" s="197">
        <v>0.2</v>
      </c>
      <c r="EM69" s="197">
        <v>0.9</v>
      </c>
      <c r="EN69" s="197">
        <v>3.4</v>
      </c>
      <c r="EO69" s="197">
        <v>0.7</v>
      </c>
      <c r="EP69" s="197">
        <v>0.7</v>
      </c>
      <c r="EQ69" s="197">
        <v>2</v>
      </c>
      <c r="ER69" s="197">
        <v>0.2</v>
      </c>
      <c r="ES69" s="197">
        <v>5.3</v>
      </c>
      <c r="ET69" s="197">
        <v>0</v>
      </c>
      <c r="EU69" s="197">
        <v>4.752548</v>
      </c>
      <c r="EV69" s="197">
        <v>8.8535369999999993</v>
      </c>
      <c r="EW69" s="197">
        <v>3.7368824999999997</v>
      </c>
      <c r="EX69" s="197">
        <v>0.6707225</v>
      </c>
      <c r="EY69" s="197">
        <v>0.63239549999999989</v>
      </c>
      <c r="EZ69" s="197">
        <v>0.88152099999999989</v>
      </c>
      <c r="FA69" s="197">
        <v>1.9355134999999999</v>
      </c>
      <c r="FB69" s="197">
        <v>3.8327E-2</v>
      </c>
      <c r="FC69" s="197">
        <v>0.1724715</v>
      </c>
      <c r="FD69" s="197">
        <v>0.65155899999999989</v>
      </c>
      <c r="FE69" s="197">
        <v>0.1341445</v>
      </c>
      <c r="FF69" s="197">
        <v>0.1341445</v>
      </c>
      <c r="FG69" s="197">
        <v>0.38327</v>
      </c>
      <c r="FH69" s="197">
        <v>3.8327E-2</v>
      </c>
      <c r="FI69" s="197">
        <v>1.0156654999999999</v>
      </c>
      <c r="FJ69" s="197">
        <v>0</v>
      </c>
      <c r="FK69" s="206">
        <v>4969.473268105281</v>
      </c>
      <c r="FL69" s="206">
        <v>5.0354497354497347</v>
      </c>
      <c r="FN69" s="209">
        <v>1.84</v>
      </c>
      <c r="FO69" s="209">
        <v>0.44</v>
      </c>
      <c r="FP69" s="209">
        <v>1.7999999999999999E-2</v>
      </c>
      <c r="FQ69" s="209">
        <v>1.4E-2</v>
      </c>
      <c r="FR69" s="209">
        <v>1.3</v>
      </c>
      <c r="FS69" s="209">
        <v>85</v>
      </c>
      <c r="FT69" s="209">
        <v>0.75</v>
      </c>
      <c r="FU69" s="209">
        <v>1.68</v>
      </c>
      <c r="FV69" s="209">
        <v>0.84</v>
      </c>
      <c r="FW69" s="209">
        <v>5.83</v>
      </c>
      <c r="FX69" s="209">
        <v>1.74</v>
      </c>
      <c r="FY69" s="209">
        <v>3.35</v>
      </c>
      <c r="FZ69" s="209">
        <v>1.2</v>
      </c>
    </row>
    <row r="70" spans="1:182" s="332" customFormat="1" x14ac:dyDescent="0.3">
      <c r="A70" s="309">
        <v>42835</v>
      </c>
      <c r="B70" s="310">
        <v>4</v>
      </c>
      <c r="C70" s="311" t="s">
        <v>204</v>
      </c>
      <c r="D70" s="312" t="s">
        <v>205</v>
      </c>
      <c r="E70" s="313">
        <v>8</v>
      </c>
      <c r="F70" s="308">
        <v>110</v>
      </c>
      <c r="G70" s="314">
        <v>2</v>
      </c>
      <c r="H70" s="315">
        <v>20</v>
      </c>
      <c r="I70" s="316">
        <v>12.4</v>
      </c>
      <c r="J70" s="315">
        <v>105</v>
      </c>
      <c r="K70" s="316">
        <v>9.93</v>
      </c>
      <c r="L70" s="316">
        <v>8.6</v>
      </c>
      <c r="M70" s="318">
        <v>74</v>
      </c>
      <c r="N70" s="319">
        <v>9.477105492589363</v>
      </c>
      <c r="O70" s="319">
        <v>1.5736355710549257</v>
      </c>
      <c r="P70" s="319">
        <v>7.9034699215344375</v>
      </c>
      <c r="Q70" s="320">
        <f t="shared" si="46"/>
        <v>147.09767782792045</v>
      </c>
      <c r="R70" s="320">
        <f t="shared" si="1"/>
        <v>367.7441945698011</v>
      </c>
      <c r="S70" s="319">
        <f t="shared" si="2"/>
        <v>0.58839071131168186</v>
      </c>
      <c r="T70" s="320">
        <f t="shared" si="47"/>
        <v>53.111153019620552</v>
      </c>
      <c r="U70" s="321">
        <v>20.9725</v>
      </c>
      <c r="V70" s="323">
        <v>0.74003267973856279</v>
      </c>
      <c r="W70" s="323">
        <v>6.8679263031341142E-2</v>
      </c>
      <c r="X70" s="323">
        <v>15.521371788352859</v>
      </c>
      <c r="Y70" s="318">
        <v>56.972805490828769</v>
      </c>
      <c r="Z70" s="324">
        <v>4.1856442666666664</v>
      </c>
      <c r="AA70" s="325" t="s">
        <v>189</v>
      </c>
      <c r="AB70" s="321">
        <v>25.287999999999997</v>
      </c>
      <c r="AC70" s="321">
        <v>79.8</v>
      </c>
      <c r="AD70" s="321">
        <v>1.3</v>
      </c>
      <c r="AE70" s="321">
        <v>100.7</v>
      </c>
      <c r="AF70" s="321">
        <v>0.78898559999999984</v>
      </c>
      <c r="AG70" s="321">
        <v>0.19286063999999997</v>
      </c>
      <c r="AH70" s="321">
        <v>0.98184623999999987</v>
      </c>
      <c r="AI70" s="326">
        <v>80.357348010010199</v>
      </c>
      <c r="AJ70" s="326">
        <v>19.642651989989794</v>
      </c>
      <c r="AK70" s="326">
        <v>10.360191102312367</v>
      </c>
      <c r="AL70" s="326">
        <v>62.393495550039887</v>
      </c>
      <c r="AM70" s="318"/>
      <c r="AN70" s="327" t="e">
        <f>+NA()</f>
        <v>#N/A</v>
      </c>
      <c r="AO70" s="327" t="e">
        <f>+NA()</f>
        <v>#N/A</v>
      </c>
      <c r="AP70" s="327" t="e">
        <f>+NA()</f>
        <v>#N/A</v>
      </c>
      <c r="AQ70" s="327" t="e">
        <f>+NA()</f>
        <v>#N/A</v>
      </c>
      <c r="AR70" s="327" t="e">
        <f>+NA()</f>
        <v>#N/A</v>
      </c>
      <c r="AS70" s="327" t="e">
        <f>+NA()</f>
        <v>#N/A</v>
      </c>
      <c r="AT70" s="327" t="e">
        <f>+NA()</f>
        <v>#N/A</v>
      </c>
      <c r="AU70" s="327" t="e">
        <f>+NA()</f>
        <v>#N/A</v>
      </c>
      <c r="AV70" s="327" t="e">
        <f>+NA()</f>
        <v>#N/A</v>
      </c>
      <c r="AW70" s="327" t="e">
        <f>+NA()</f>
        <v>#N/A</v>
      </c>
      <c r="AX70" s="327" t="e">
        <f>+NA()</f>
        <v>#N/A</v>
      </c>
      <c r="AY70" s="322" t="e">
        <f t="shared" si="62"/>
        <v>#N/A</v>
      </c>
      <c r="AZ70" s="322" t="e">
        <f t="shared" si="62"/>
        <v>#N/A</v>
      </c>
      <c r="BA70" s="322" t="e">
        <f>+$AM70*AR70</f>
        <v>#N/A</v>
      </c>
      <c r="BB70" s="322" t="e">
        <f t="shared" si="50"/>
        <v>#N/A</v>
      </c>
      <c r="BC70" s="323" t="e">
        <f>+CO70/AY70</f>
        <v>#N/A</v>
      </c>
      <c r="BD70" s="323" t="e">
        <f>1000*CF70/AY70</f>
        <v>#N/A</v>
      </c>
      <c r="BE70" s="327" t="e">
        <f>+LN(2)/BC70</f>
        <v>#N/A</v>
      </c>
      <c r="BF70" s="318">
        <v>770.86099008539054</v>
      </c>
      <c r="BG70" s="328">
        <v>210.43571183892914</v>
      </c>
      <c r="BH70" s="329">
        <v>3.6631662152259588</v>
      </c>
      <c r="BI70" s="326">
        <v>338</v>
      </c>
      <c r="BJ70" s="330">
        <v>1.843</v>
      </c>
      <c r="BK70" s="331">
        <v>3.4347000000000003E-2</v>
      </c>
      <c r="BL70" s="331">
        <v>1E-4</v>
      </c>
      <c r="BM70" s="331">
        <v>2.8</v>
      </c>
      <c r="BN70" s="331">
        <v>2.12</v>
      </c>
      <c r="BO70" s="331">
        <v>0.189</v>
      </c>
      <c r="BP70" s="331">
        <v>8.1000000000000003E-2</v>
      </c>
      <c r="BQ70" s="330">
        <v>34.700000000000003</v>
      </c>
      <c r="BR70" s="330">
        <v>18.239999999999998</v>
      </c>
      <c r="BS70" s="330">
        <v>41.99</v>
      </c>
      <c r="BT70" s="330">
        <v>19.350000000000001</v>
      </c>
      <c r="BU70" s="330">
        <v>61.666666666666636</v>
      </c>
      <c r="BV70" s="326">
        <v>57.405600000000007</v>
      </c>
      <c r="BW70" s="326">
        <v>46.471199999999996</v>
      </c>
      <c r="BX70" s="330">
        <v>18.795000000000002</v>
      </c>
      <c r="BY70" s="330">
        <v>16.460000000000004</v>
      </c>
      <c r="BZ70" s="330">
        <v>22.64</v>
      </c>
      <c r="CA70" s="331">
        <v>3.4447000000000005E-2</v>
      </c>
      <c r="CB70" s="331">
        <v>2.085553</v>
      </c>
      <c r="CC70" s="331">
        <v>8.0000000000000002E-3</v>
      </c>
      <c r="CD70" s="331">
        <v>7.3858000000000007E-2</v>
      </c>
      <c r="CE70" s="331">
        <v>0.108</v>
      </c>
      <c r="CF70" s="331">
        <v>6.7349999999999977</v>
      </c>
      <c r="CG70" s="331">
        <v>0.67999999999999972</v>
      </c>
      <c r="CH70" s="318">
        <v>161.09953703703698</v>
      </c>
      <c r="CI70" s="318">
        <v>13.941798941798934</v>
      </c>
      <c r="CJ70" s="318">
        <v>11.555147058823531</v>
      </c>
      <c r="CK70" s="318">
        <f t="shared" si="54"/>
        <v>68.229223125950227</v>
      </c>
      <c r="CL70" s="318">
        <f t="shared" si="55"/>
        <v>79.772799234999169</v>
      </c>
      <c r="CM70" s="318">
        <f t="shared" si="12"/>
        <v>74.001011180474705</v>
      </c>
      <c r="CN70" s="329">
        <v>14.718776185329661</v>
      </c>
      <c r="CO70" s="318">
        <f t="shared" si="13"/>
        <v>2943.7552370659323</v>
      </c>
      <c r="CP70" s="321">
        <f t="shared" si="44"/>
        <v>2.1854159146740408</v>
      </c>
      <c r="CQ70" s="321">
        <f t="shared" si="45"/>
        <v>3.1572733639579535</v>
      </c>
      <c r="CR70" s="329">
        <v>0.26129622919680001</v>
      </c>
      <c r="CS70" s="329">
        <v>1.5067959241072642</v>
      </c>
      <c r="CT70" s="329">
        <v>6.2219966054399986E-2</v>
      </c>
      <c r="CU70" s="329">
        <v>11.0107029376512</v>
      </c>
      <c r="CV70" s="329">
        <v>0</v>
      </c>
      <c r="CW70" s="329">
        <v>0</v>
      </c>
      <c r="CX70" s="329">
        <v>0</v>
      </c>
      <c r="CY70" s="329">
        <v>1.355840753344</v>
      </c>
      <c r="CZ70" s="329">
        <v>0.51039815903999985</v>
      </c>
      <c r="DA70" s="321">
        <f t="shared" si="16"/>
        <v>1.7766486506629118</v>
      </c>
      <c r="DB70" s="321">
        <f t="shared" si="17"/>
        <v>10.245256709668318</v>
      </c>
      <c r="DC70" s="321">
        <f t="shared" si="56"/>
        <v>0.42305631074218225</v>
      </c>
      <c r="DD70" s="321">
        <f t="shared" si="56"/>
        <v>74.865797249200142</v>
      </c>
      <c r="DE70" s="321">
        <f t="shared" si="56"/>
        <v>0</v>
      </c>
      <c r="DF70" s="321">
        <f t="shared" si="56"/>
        <v>0</v>
      </c>
      <c r="DG70" s="321">
        <f t="shared" si="56"/>
        <v>0</v>
      </c>
      <c r="DH70" s="321">
        <f t="shared" si="56"/>
        <v>9.2188572806694893</v>
      </c>
      <c r="DI70" s="321">
        <f t="shared" si="56"/>
        <v>3.4703837990569637</v>
      </c>
      <c r="DJ70" s="321">
        <v>86.686666666666696</v>
      </c>
      <c r="DK70" s="321">
        <v>75.856666666666698</v>
      </c>
      <c r="DL70" s="321">
        <v>74.73</v>
      </c>
      <c r="DM70" s="321">
        <v>1.12666666666667</v>
      </c>
      <c r="DN70" s="321">
        <v>2132.8000000000002</v>
      </c>
      <c r="DO70" s="329">
        <v>0</v>
      </c>
      <c r="DP70" s="321">
        <v>1.24</v>
      </c>
      <c r="DQ70" s="321">
        <v>1.24</v>
      </c>
      <c r="DR70" s="317">
        <v>1.4304391294316701E-2</v>
      </c>
      <c r="DS70" s="317">
        <v>1.92139682559142</v>
      </c>
      <c r="DT70" s="317">
        <v>7.7815193896270493E-2</v>
      </c>
      <c r="DU70" s="317">
        <v>0.36781861670134502</v>
      </c>
      <c r="DV70" s="317">
        <v>1.4757630149938099</v>
      </c>
      <c r="DW70" s="317">
        <v>0.726486579495915</v>
      </c>
      <c r="DX70" s="317">
        <v>2.6091439606063201E-2</v>
      </c>
      <c r="DY70" s="317">
        <v>0.15864119514451899</v>
      </c>
      <c r="DZ70" s="317">
        <v>0.699854651162791</v>
      </c>
      <c r="EA70" s="317">
        <v>0.215066336793833</v>
      </c>
      <c r="EB70" s="317">
        <v>0.34226348025784198</v>
      </c>
      <c r="EC70" s="317">
        <v>0.39618451891115603</v>
      </c>
      <c r="ED70" s="317">
        <v>0.30288355712084503</v>
      </c>
      <c r="EE70" s="321">
        <v>9.1999999999999993</v>
      </c>
      <c r="EF70" s="321">
        <v>21.3</v>
      </c>
      <c r="EG70" s="321">
        <v>6</v>
      </c>
      <c r="EH70" s="321">
        <v>5</v>
      </c>
      <c r="EI70" s="321">
        <v>0.2</v>
      </c>
      <c r="EJ70" s="321">
        <v>2.9</v>
      </c>
      <c r="EK70" s="321">
        <v>24.2</v>
      </c>
      <c r="EL70" s="321">
        <v>0.2</v>
      </c>
      <c r="EM70" s="321">
        <v>0</v>
      </c>
      <c r="EN70" s="321">
        <v>0.9</v>
      </c>
      <c r="EO70" s="321">
        <v>0</v>
      </c>
      <c r="EP70" s="321">
        <v>0</v>
      </c>
      <c r="EQ70" s="321">
        <v>1.4</v>
      </c>
      <c r="ER70" s="321">
        <v>0.4</v>
      </c>
      <c r="ES70" s="321">
        <v>0.1</v>
      </c>
      <c r="ET70" s="321">
        <v>0.2</v>
      </c>
      <c r="EU70" s="321">
        <v>1.9294699999999998</v>
      </c>
      <c r="EV70" s="321">
        <v>4.4671424999999996</v>
      </c>
      <c r="EW70" s="321">
        <v>1.2583500000000001</v>
      </c>
      <c r="EX70" s="321">
        <v>1.0486249999999999</v>
      </c>
      <c r="EY70" s="321">
        <v>4.1945000000000003E-2</v>
      </c>
      <c r="EZ70" s="321">
        <v>0.60820249999999998</v>
      </c>
      <c r="FA70" s="321">
        <v>5.0753449999999996</v>
      </c>
      <c r="FB70" s="321">
        <v>4.1945000000000003E-2</v>
      </c>
      <c r="FC70" s="321">
        <v>0</v>
      </c>
      <c r="FD70" s="321">
        <v>0.18875250000000002</v>
      </c>
      <c r="FE70" s="321">
        <v>0</v>
      </c>
      <c r="FF70" s="321">
        <v>0</v>
      </c>
      <c r="FG70" s="321">
        <v>0.29361500000000001</v>
      </c>
      <c r="FH70" s="321">
        <v>8.3890000000000006E-2</v>
      </c>
      <c r="FI70" s="321">
        <v>2.0972500000000002E-2</v>
      </c>
      <c r="FJ70" s="321">
        <v>4.1945000000000003E-2</v>
      </c>
      <c r="FK70" s="346">
        <v>0.3100646989389737</v>
      </c>
      <c r="FL70" s="329">
        <v>0.94167283950617298</v>
      </c>
    </row>
    <row r="71" spans="1:182" x14ac:dyDescent="0.3">
      <c r="A71" s="159">
        <v>42905</v>
      </c>
      <c r="B71" s="160">
        <v>6</v>
      </c>
      <c r="C71" s="161" t="s">
        <v>204</v>
      </c>
      <c r="D71" s="162" t="s">
        <v>205</v>
      </c>
      <c r="E71" s="163">
        <v>8</v>
      </c>
      <c r="F71" s="158">
        <v>110</v>
      </c>
      <c r="G71" s="164">
        <v>2</v>
      </c>
      <c r="H71" s="165">
        <v>25</v>
      </c>
      <c r="I71" s="166">
        <v>18.8</v>
      </c>
      <c r="J71" s="165">
        <v>74</v>
      </c>
      <c r="K71" s="166">
        <v>6.86</v>
      </c>
      <c r="L71" s="166">
        <v>8.5</v>
      </c>
      <c r="M71" s="168">
        <v>111</v>
      </c>
      <c r="N71" s="169">
        <v>23.699391891891892</v>
      </c>
      <c r="O71" s="169">
        <v>13.254391891891892</v>
      </c>
      <c r="P71" s="169">
        <v>10.445</v>
      </c>
      <c r="Q71" s="170">
        <f t="shared" si="46"/>
        <v>316.49377512034732</v>
      </c>
      <c r="R71" s="170">
        <f t="shared" si="1"/>
        <v>791.23443780086825</v>
      </c>
      <c r="S71" s="169">
        <f t="shared" si="2"/>
        <v>1.2659751004813893</v>
      </c>
      <c r="T71" s="170">
        <f t="shared" si="47"/>
        <v>23.524654241898098</v>
      </c>
      <c r="U71" s="171">
        <v>23.23</v>
      </c>
      <c r="V71" s="173">
        <v>0.64283819628647254</v>
      </c>
      <c r="W71" s="173">
        <v>5.1043529405133209E-2</v>
      </c>
      <c r="X71" s="173">
        <v>13.35451038423594</v>
      </c>
      <c r="Y71" s="168">
        <v>2.093641498613076</v>
      </c>
      <c r="Z71" s="174">
        <v>1.508556</v>
      </c>
      <c r="AA71" s="2" t="s">
        <v>189</v>
      </c>
      <c r="AB71" s="171">
        <v>7.9279999999999999</v>
      </c>
      <c r="AC71" s="171">
        <v>420</v>
      </c>
      <c r="AD71" s="171">
        <v>20.399999999999999</v>
      </c>
      <c r="AE71" s="171">
        <v>144.56</v>
      </c>
      <c r="AF71" s="171">
        <v>3.8815488</v>
      </c>
      <c r="AG71" s="171">
        <v>1.4571648000000001</v>
      </c>
      <c r="AH71" s="171">
        <v>5.3387136000000002</v>
      </c>
      <c r="AI71" s="9">
        <v>72.705694495393047</v>
      </c>
      <c r="AJ71" s="9">
        <v>27.294305504606953</v>
      </c>
      <c r="AK71" s="9">
        <v>22.526795726883176</v>
      </c>
      <c r="AL71" s="9">
        <v>40.278827150613004</v>
      </c>
      <c r="AM71" s="168"/>
      <c r="AN71" s="175" t="e">
        <f>+NA()</f>
        <v>#N/A</v>
      </c>
      <c r="AO71" s="175" t="e">
        <f>+NA()</f>
        <v>#N/A</v>
      </c>
      <c r="AP71" s="175" t="e">
        <f>+NA()</f>
        <v>#N/A</v>
      </c>
      <c r="AQ71" s="175" t="e">
        <f>+NA()</f>
        <v>#N/A</v>
      </c>
      <c r="AR71" s="175" t="e">
        <f>+NA()</f>
        <v>#N/A</v>
      </c>
      <c r="AS71" s="175" t="e">
        <f>+NA()</f>
        <v>#N/A</v>
      </c>
      <c r="AT71" s="175" t="e">
        <f>+NA()</f>
        <v>#N/A</v>
      </c>
      <c r="AU71" s="175" t="e">
        <f>+NA()</f>
        <v>#N/A</v>
      </c>
      <c r="AV71" s="175" t="e">
        <f>+NA()</f>
        <v>#N/A</v>
      </c>
      <c r="AW71" s="175" t="e">
        <f>+NA()</f>
        <v>#N/A</v>
      </c>
      <c r="AX71" s="175" t="e">
        <f>+NA()</f>
        <v>#N/A</v>
      </c>
      <c r="AY71" s="172" t="e">
        <f t="shared" si="62"/>
        <v>#N/A</v>
      </c>
      <c r="AZ71" s="172" t="e">
        <f t="shared" si="62"/>
        <v>#N/A</v>
      </c>
      <c r="BA71" s="172" t="e">
        <f>+$AM71*AR71</f>
        <v>#N/A</v>
      </c>
      <c r="BB71" s="172" t="e">
        <f t="shared" si="50"/>
        <v>#N/A</v>
      </c>
      <c r="BC71" s="173" t="e">
        <f>+CO71/AY71</f>
        <v>#N/A</v>
      </c>
      <c r="BD71" s="173" t="e">
        <f>1000*CF71/AY71</f>
        <v>#N/A</v>
      </c>
      <c r="BE71" s="175" t="e">
        <f>+LN(2)/BC71</f>
        <v>#N/A</v>
      </c>
      <c r="BF71" s="168">
        <v>620.99715687459104</v>
      </c>
      <c r="BG71" s="176">
        <v>99.90743246240676</v>
      </c>
      <c r="BH71" s="177">
        <v>6.2157253126113545</v>
      </c>
      <c r="BI71" s="9">
        <v>353</v>
      </c>
      <c r="BJ71" s="10">
        <v>1.9219999999999999</v>
      </c>
      <c r="BK71" s="11">
        <v>1E-3</v>
      </c>
      <c r="BL71" s="11">
        <v>4.2000000000000003E-2</v>
      </c>
      <c r="BM71" s="11">
        <v>2.0262000000000002</v>
      </c>
      <c r="BN71" s="11">
        <v>1.7743000000000002</v>
      </c>
      <c r="BO71" s="11">
        <v>0.24090000000000003</v>
      </c>
      <c r="BP71" s="11">
        <v>0.11660000000000001</v>
      </c>
      <c r="BQ71" s="10">
        <v>33.96</v>
      </c>
      <c r="BR71" s="10">
        <v>17.399999999999999</v>
      </c>
      <c r="BS71" s="10">
        <v>38.79</v>
      </c>
      <c r="BT71" s="10">
        <v>17.5</v>
      </c>
      <c r="BU71" s="10">
        <v>17.999999999999961</v>
      </c>
      <c r="BV71" s="9">
        <v>46.267200000000003</v>
      </c>
      <c r="BW71" s="9">
        <v>33.292800000000007</v>
      </c>
      <c r="BX71" s="10">
        <v>17.45</v>
      </c>
      <c r="BY71" s="10">
        <v>16.560000000000002</v>
      </c>
      <c r="BZ71" s="10">
        <v>21.29</v>
      </c>
      <c r="CA71" s="11">
        <v>4.3000000000000003E-2</v>
      </c>
      <c r="CB71" s="11">
        <v>1.7313000000000003</v>
      </c>
      <c r="CC71" s="11">
        <v>4.0000000000000001E-3</v>
      </c>
      <c r="CD71" s="11">
        <v>7.3204000000000005E-2</v>
      </c>
      <c r="CE71" s="11">
        <v>0.12430000000000002</v>
      </c>
      <c r="CF71" s="11">
        <v>4.7799999999999976</v>
      </c>
      <c r="CG71" s="11">
        <v>0.25190000000000001</v>
      </c>
      <c r="CH71" s="168">
        <v>99.342987396084681</v>
      </c>
      <c r="CI71" s="168">
        <v>4.4873577749683937</v>
      </c>
      <c r="CJ71" s="168">
        <v>22.138414714833917</v>
      </c>
      <c r="CK71" s="168">
        <f t="shared" si="54"/>
        <v>64.957561635741229</v>
      </c>
      <c r="CL71" s="168">
        <f t="shared" si="55"/>
        <v>83.273280826299526</v>
      </c>
      <c r="CM71" s="168">
        <f t="shared" si="12"/>
        <v>74.115421231020377</v>
      </c>
      <c r="CN71" s="177">
        <v>7.146807629261688</v>
      </c>
      <c r="CO71" s="168">
        <f t="shared" si="13"/>
        <v>1429.3615258523375</v>
      </c>
      <c r="CP71" s="171">
        <f t="shared" si="44"/>
        <v>1.495148039594496</v>
      </c>
      <c r="CQ71" s="171">
        <f t="shared" si="45"/>
        <v>4.6584155789624031</v>
      </c>
      <c r="CR71" s="177">
        <v>1.8324414692010005</v>
      </c>
      <c r="CS71" s="177">
        <v>2.8923038659322877</v>
      </c>
      <c r="CT71" s="177">
        <v>0</v>
      </c>
      <c r="CU71" s="177">
        <v>1.0186964815104</v>
      </c>
      <c r="CV71" s="177">
        <v>0</v>
      </c>
      <c r="CW71" s="177">
        <v>0</v>
      </c>
      <c r="CX71" s="177">
        <v>0</v>
      </c>
      <c r="CY71" s="177">
        <v>1.3403538774779999</v>
      </c>
      <c r="CZ71" s="177">
        <v>6.3011935139999989E-2</v>
      </c>
      <c r="DA71" s="171">
        <f t="shared" si="16"/>
        <v>25.63999990286997</v>
      </c>
      <c r="DB71" s="171">
        <f t="shared" si="17"/>
        <v>40.469871528234791</v>
      </c>
      <c r="DC71" s="171">
        <f t="shared" si="56"/>
        <v>0</v>
      </c>
      <c r="DD71" s="171">
        <f t="shared" si="56"/>
        <v>14.253867381843019</v>
      </c>
      <c r="DE71" s="171">
        <f t="shared" si="56"/>
        <v>0</v>
      </c>
      <c r="DF71" s="171">
        <f t="shared" si="56"/>
        <v>0</v>
      </c>
      <c r="DG71" s="171">
        <f t="shared" si="56"/>
        <v>0</v>
      </c>
      <c r="DH71" s="171">
        <f t="shared" si="56"/>
        <v>18.754581723874768</v>
      </c>
      <c r="DI71" s="171">
        <f t="shared" si="56"/>
        <v>0.88167946317745693</v>
      </c>
      <c r="DJ71" s="171">
        <v>1.79111111111111</v>
      </c>
      <c r="DK71" s="171">
        <v>7.8855555555555599</v>
      </c>
      <c r="DL71" s="171">
        <v>2.3422222222222202</v>
      </c>
      <c r="DM71" s="171">
        <v>5.5433333333333303</v>
      </c>
      <c r="DN71" s="171">
        <v>33790</v>
      </c>
      <c r="DO71" s="177">
        <v>0</v>
      </c>
      <c r="DP71" s="171">
        <v>0</v>
      </c>
      <c r="DQ71" s="171">
        <v>0</v>
      </c>
      <c r="DR71" s="167">
        <v>0</v>
      </c>
      <c r="DS71" s="167">
        <v>2.30335814801529</v>
      </c>
      <c r="DT71" s="167">
        <v>0.53596104970906899</v>
      </c>
      <c r="DU71" s="167">
        <v>0.72849587616106104</v>
      </c>
      <c r="DV71" s="167">
        <v>1.0389012221451599</v>
      </c>
      <c r="DW71" s="167">
        <v>0.55377512907260795</v>
      </c>
      <c r="DX71" s="167">
        <v>0.27218934911242598</v>
      </c>
      <c r="DY71" s="167">
        <v>0.45177373587281</v>
      </c>
      <c r="DZ71" s="167">
        <v>0.55367056645063495</v>
      </c>
      <c r="EA71" s="167">
        <v>0.20372932311046199</v>
      </c>
      <c r="EB71" s="167">
        <v>0.45799457994579901</v>
      </c>
      <c r="EC71" s="167">
        <v>0.91203218947569198</v>
      </c>
      <c r="ED71" s="167">
        <v>0.37341625745198198</v>
      </c>
      <c r="EE71" s="171">
        <v>10.3</v>
      </c>
      <c r="EF71" s="171">
        <v>20.6</v>
      </c>
      <c r="EG71" s="171">
        <v>12.57</v>
      </c>
      <c r="EH71" s="171">
        <v>1.4</v>
      </c>
      <c r="EI71" s="171">
        <v>1</v>
      </c>
      <c r="EJ71" s="171">
        <v>2.6</v>
      </c>
      <c r="EK71" s="171">
        <v>13.8</v>
      </c>
      <c r="EL71" s="171">
        <v>0.1</v>
      </c>
      <c r="EM71" s="171">
        <v>0.2</v>
      </c>
      <c r="EN71" s="171">
        <v>1.2</v>
      </c>
      <c r="EO71" s="171">
        <v>0.2</v>
      </c>
      <c r="EP71" s="171">
        <v>0.2</v>
      </c>
      <c r="EQ71" s="171">
        <v>1</v>
      </c>
      <c r="ER71" s="171">
        <v>0</v>
      </c>
      <c r="ES71" s="171">
        <v>0.5</v>
      </c>
      <c r="ET71" s="171">
        <v>0.2</v>
      </c>
      <c r="EU71" s="171">
        <v>2.3926900000000004</v>
      </c>
      <c r="EV71" s="171">
        <v>4.7853800000000009</v>
      </c>
      <c r="EW71" s="171">
        <v>2.9200110000000001</v>
      </c>
      <c r="EX71" s="171">
        <v>0.32522000000000001</v>
      </c>
      <c r="EY71" s="171">
        <v>0.23230000000000001</v>
      </c>
      <c r="EZ71" s="171">
        <v>0.60398000000000007</v>
      </c>
      <c r="FA71" s="171">
        <v>3.20574</v>
      </c>
      <c r="FB71" s="171">
        <v>2.3230000000000001E-2</v>
      </c>
      <c r="FC71" s="171">
        <v>4.6460000000000001E-2</v>
      </c>
      <c r="FD71" s="171">
        <v>0.27876000000000001</v>
      </c>
      <c r="FE71" s="171">
        <v>4.6460000000000001E-2</v>
      </c>
      <c r="FF71" s="171">
        <v>4.6460000000000001E-2</v>
      </c>
      <c r="FG71" s="171">
        <v>0.23230000000000001</v>
      </c>
      <c r="FH71" s="171">
        <v>0</v>
      </c>
      <c r="FI71" s="171">
        <v>0.11615</v>
      </c>
      <c r="FJ71" s="171">
        <v>4.6460000000000001E-2</v>
      </c>
      <c r="FK71" s="347">
        <v>0.53065019183887263</v>
      </c>
      <c r="FL71" s="177">
        <v>0.81658907130605263</v>
      </c>
      <c r="FN71">
        <v>1.98</v>
      </c>
      <c r="FO71">
        <v>0.33</v>
      </c>
      <c r="FP71">
        <v>2.1999999999999999E-2</v>
      </c>
      <c r="FQ71">
        <v>1.7000000000000001E-2</v>
      </c>
      <c r="FR71">
        <v>1.24</v>
      </c>
      <c r="FS71">
        <v>62</v>
      </c>
      <c r="FT71">
        <v>0.74</v>
      </c>
      <c r="FU71">
        <v>1.68</v>
      </c>
      <c r="FV71">
        <v>0.89</v>
      </c>
      <c r="FW71">
        <v>8.32</v>
      </c>
      <c r="FX71">
        <v>2.67</v>
      </c>
      <c r="FY71">
        <v>3.12</v>
      </c>
      <c r="FZ71">
        <v>1.21</v>
      </c>
    </row>
    <row r="72" spans="1:182" s="209" customFormat="1" x14ac:dyDescent="0.3">
      <c r="A72" s="185">
        <v>42969</v>
      </c>
      <c r="B72" s="186">
        <v>8</v>
      </c>
      <c r="C72" s="187" t="s">
        <v>204</v>
      </c>
      <c r="D72" s="188" t="s">
        <v>205</v>
      </c>
      <c r="E72" s="189">
        <v>8</v>
      </c>
      <c r="F72" s="184">
        <v>110</v>
      </c>
      <c r="G72" s="190">
        <v>2</v>
      </c>
      <c r="H72" s="191">
        <v>30</v>
      </c>
      <c r="I72" s="192">
        <v>16.2</v>
      </c>
      <c r="J72" s="191">
        <v>65</v>
      </c>
      <c r="K72" s="192">
        <v>6.37</v>
      </c>
      <c r="L72" s="192">
        <v>7.77</v>
      </c>
      <c r="M72" s="194">
        <v>78</v>
      </c>
      <c r="N72" s="195">
        <v>21.867101584342965</v>
      </c>
      <c r="O72" s="195">
        <v>14.414128611369991</v>
      </c>
      <c r="P72" s="195">
        <v>7.4529729729729741</v>
      </c>
      <c r="Q72" s="196">
        <f t="shared" si="46"/>
        <v>292.54953893448584</v>
      </c>
      <c r="R72" s="196">
        <f t="shared" si="1"/>
        <v>731.37384733621457</v>
      </c>
      <c r="S72" s="195">
        <f t="shared" si="2"/>
        <v>1.1701981557379433</v>
      </c>
      <c r="T72" s="196">
        <f t="shared" si="47"/>
        <v>14.126426349122463</v>
      </c>
      <c r="U72" s="197">
        <v>12.870999999999999</v>
      </c>
      <c r="V72" s="199">
        <v>0.65568539325842823</v>
      </c>
      <c r="W72" s="199">
        <v>5.2381585729740873E-2</v>
      </c>
      <c r="X72" s="199">
        <v>13.378523797774546</v>
      </c>
      <c r="Y72" s="194">
        <v>0</v>
      </c>
      <c r="Z72" s="201">
        <v>0.74529849999999997</v>
      </c>
      <c r="AA72" s="202" t="s">
        <v>186</v>
      </c>
      <c r="AB72" s="197">
        <v>8.6159999999999997</v>
      </c>
      <c r="AC72" s="197">
        <v>332.5</v>
      </c>
      <c r="AD72" s="197">
        <v>16.93</v>
      </c>
      <c r="AE72" s="197">
        <v>985.2</v>
      </c>
      <c r="AF72" s="197">
        <v>3.5008531199999999</v>
      </c>
      <c r="AG72" s="197">
        <v>7.8618959999999998</v>
      </c>
      <c r="AH72" s="197">
        <v>11.36274912</v>
      </c>
      <c r="AI72" s="203">
        <v>30.809913015134843</v>
      </c>
      <c r="AJ72" s="203">
        <v>69.190086984865147</v>
      </c>
      <c r="AK72" s="203">
        <v>51.962758192589305</v>
      </c>
      <c r="AL72" s="203">
        <v>78.830635041212034</v>
      </c>
      <c r="AM72" s="194"/>
      <c r="AN72" s="204" t="e">
        <f>+NA()</f>
        <v>#N/A</v>
      </c>
      <c r="AO72" s="204" t="e">
        <f>+NA()</f>
        <v>#N/A</v>
      </c>
      <c r="AP72" s="204" t="e">
        <f>+NA()</f>
        <v>#N/A</v>
      </c>
      <c r="AQ72" s="204" t="e">
        <f>+NA()</f>
        <v>#N/A</v>
      </c>
      <c r="AR72" s="204" t="e">
        <f>+NA()</f>
        <v>#N/A</v>
      </c>
      <c r="AS72" s="204" t="e">
        <f>+NA()</f>
        <v>#N/A</v>
      </c>
      <c r="AT72" s="204" t="e">
        <f>+NA()</f>
        <v>#N/A</v>
      </c>
      <c r="AU72" s="204" t="e">
        <f>+NA()</f>
        <v>#N/A</v>
      </c>
      <c r="AV72" s="204" t="e">
        <f>+NA()</f>
        <v>#N/A</v>
      </c>
      <c r="AW72" s="204" t="e">
        <f>+NA()</f>
        <v>#N/A</v>
      </c>
      <c r="AX72" s="204" t="e">
        <f>+NA()</f>
        <v>#N/A</v>
      </c>
      <c r="AY72" s="198" t="e">
        <f t="shared" si="62"/>
        <v>#N/A</v>
      </c>
      <c r="AZ72" s="198" t="e">
        <f t="shared" si="62"/>
        <v>#N/A</v>
      </c>
      <c r="BA72" s="198" t="e">
        <f>+$AM72*AR72</f>
        <v>#N/A</v>
      </c>
      <c r="BB72" s="198" t="e">
        <f t="shared" si="50"/>
        <v>#N/A</v>
      </c>
      <c r="BC72" s="199" t="e">
        <f>+CO72/AY72</f>
        <v>#N/A</v>
      </c>
      <c r="BD72" s="199" t="e">
        <f>1000*CF72/AY72</f>
        <v>#N/A</v>
      </c>
      <c r="BE72" s="204" t="e">
        <f>+LN(2)/BC72</f>
        <v>#N/A</v>
      </c>
      <c r="BF72" s="194">
        <v>1817.1915555341673</v>
      </c>
      <c r="BG72" s="205">
        <v>856.06138880379604</v>
      </c>
      <c r="BH72" s="206">
        <v>2.1227350973899095</v>
      </c>
      <c r="BI72" s="203">
        <v>307</v>
      </c>
      <c r="BJ72" s="207">
        <v>2.3769999999999998</v>
      </c>
      <c r="BK72" s="208">
        <v>7.0000000000000001E-3</v>
      </c>
      <c r="BL72" s="208">
        <v>1E-4</v>
      </c>
      <c r="BM72" s="208">
        <v>2.782</v>
      </c>
      <c r="BN72" s="208">
        <v>1.7450000000000001</v>
      </c>
      <c r="BO72" s="208">
        <v>0.309</v>
      </c>
      <c r="BP72" s="208">
        <v>0.13500000000000001</v>
      </c>
      <c r="BQ72" s="207">
        <v>39.96</v>
      </c>
      <c r="BR72" s="207">
        <v>21.63</v>
      </c>
      <c r="BS72" s="207">
        <v>49.47</v>
      </c>
      <c r="BT72" s="207">
        <v>22.68</v>
      </c>
      <c r="BU72" s="207">
        <v>52.727272727272855</v>
      </c>
      <c r="BV72" s="203">
        <v>94.006338461538462</v>
      </c>
      <c r="BW72" s="203">
        <v>76.349353846153832</v>
      </c>
      <c r="BX72" s="207">
        <v>22.155000000000001</v>
      </c>
      <c r="BY72" s="207">
        <v>18.330000000000002</v>
      </c>
      <c r="BZ72" s="207">
        <v>26.79</v>
      </c>
      <c r="CA72" s="208">
        <v>7.1000000000000004E-3</v>
      </c>
      <c r="CB72" s="208">
        <v>1.7379000000000002</v>
      </c>
      <c r="CC72" s="208">
        <v>7.0000000000000001E-3</v>
      </c>
      <c r="CD72" s="208">
        <v>0.10200000000000001</v>
      </c>
      <c r="CE72" s="208">
        <v>0.17399999999999999</v>
      </c>
      <c r="CF72" s="208">
        <v>8.9849999999999977</v>
      </c>
      <c r="CG72" s="208">
        <v>1.0369999999999999</v>
      </c>
      <c r="CH72" s="194">
        <v>133.39798850574709</v>
      </c>
      <c r="CI72" s="194">
        <v>13.19663382594417</v>
      </c>
      <c r="CJ72" s="194">
        <v>10.108486017357761</v>
      </c>
      <c r="CK72" s="194">
        <f t="shared" si="54"/>
        <v>73.099920653219286</v>
      </c>
      <c r="CL72" s="194">
        <f t="shared" si="55"/>
        <v>86.865005271832189</v>
      </c>
      <c r="CM72" s="194">
        <f t="shared" si="12"/>
        <v>79.982462962525744</v>
      </c>
      <c r="CN72" s="206">
        <v>23.070519119462116</v>
      </c>
      <c r="CO72" s="194">
        <f t="shared" si="13"/>
        <v>4614.103823892423</v>
      </c>
      <c r="CP72" s="197">
        <f t="shared" si="44"/>
        <v>2.5676704640469805</v>
      </c>
      <c r="CQ72" s="197">
        <f t="shared" si="45"/>
        <v>3.3093903717903812</v>
      </c>
      <c r="CR72" s="206">
        <v>1.0626190770816</v>
      </c>
      <c r="CS72" s="206">
        <v>9.1020863266317154</v>
      </c>
      <c r="CT72" s="206">
        <v>0.17022365015039997</v>
      </c>
      <c r="CU72" s="206">
        <v>0.46869661009920005</v>
      </c>
      <c r="CV72" s="206">
        <v>0</v>
      </c>
      <c r="CW72" s="206">
        <v>0</v>
      </c>
      <c r="CX72" s="206">
        <v>10.996717677120001</v>
      </c>
      <c r="CY72" s="206">
        <v>1.0780831176191998</v>
      </c>
      <c r="CZ72" s="206">
        <v>0.19209266075999998</v>
      </c>
      <c r="DA72" s="197">
        <f t="shared" si="16"/>
        <v>4.6059608437036967</v>
      </c>
      <c r="DB72" s="197">
        <f t="shared" si="17"/>
        <v>39.45332256937931</v>
      </c>
      <c r="DC72" s="197">
        <f t="shared" si="56"/>
        <v>0.73784057163586148</v>
      </c>
      <c r="DD72" s="197">
        <f t="shared" si="56"/>
        <v>2.0315824176830559</v>
      </c>
      <c r="DE72" s="197">
        <f t="shared" si="56"/>
        <v>0</v>
      </c>
      <c r="DF72" s="197">
        <f t="shared" si="56"/>
        <v>0</v>
      </c>
      <c r="DG72" s="197">
        <f t="shared" si="56"/>
        <v>47.66567072105132</v>
      </c>
      <c r="DH72" s="197">
        <f t="shared" si="56"/>
        <v>4.6729902870271225</v>
      </c>
      <c r="DI72" s="197">
        <f t="shared" si="56"/>
        <v>0.83263258951963537</v>
      </c>
      <c r="DJ72" s="197">
        <v>11.83</v>
      </c>
      <c r="DK72" s="197">
        <v>3.06222222222222</v>
      </c>
      <c r="DL72" s="197">
        <v>2.5488888888888899</v>
      </c>
      <c r="DM72" s="197">
        <v>0.51333333333333298</v>
      </c>
      <c r="DN72" s="197">
        <v>3604.2666666666701</v>
      </c>
      <c r="DO72" s="333">
        <v>0</v>
      </c>
      <c r="DP72" s="197">
        <v>0</v>
      </c>
      <c r="DQ72" s="197">
        <v>0</v>
      </c>
      <c r="DR72" s="193">
        <v>0</v>
      </c>
      <c r="DS72" s="193">
        <v>2.5799679322433402</v>
      </c>
      <c r="DT72" s="193">
        <v>0.25749746530414602</v>
      </c>
      <c r="DU72" s="193">
        <v>0.53271536177703405</v>
      </c>
      <c r="DV72" s="193">
        <v>1.7897551051621601</v>
      </c>
      <c r="DW72" s="193">
        <v>0.739522288949363</v>
      </c>
      <c r="DX72" s="193">
        <v>0.120583166294851</v>
      </c>
      <c r="DY72" s="193">
        <v>0.34835118672547799</v>
      </c>
      <c r="DZ72" s="193">
        <v>0.73777459809780299</v>
      </c>
      <c r="EA72" s="193">
        <v>0.21328333749353101</v>
      </c>
      <c r="EB72" s="193">
        <v>0.37903906379519398</v>
      </c>
      <c r="EC72" s="193">
        <v>1.53456889605157</v>
      </c>
      <c r="ED72" s="193">
        <v>0.27239379141160602</v>
      </c>
      <c r="EE72" s="197">
        <v>17.899999999999999</v>
      </c>
      <c r="EF72" s="197">
        <v>23.1</v>
      </c>
      <c r="EG72" s="197">
        <v>23.4</v>
      </c>
      <c r="EH72" s="197">
        <v>2.2000000000000002</v>
      </c>
      <c r="EI72" s="197">
        <v>2.2999999999999998</v>
      </c>
      <c r="EJ72" s="197">
        <v>3.9</v>
      </c>
      <c r="EK72" s="197">
        <v>12</v>
      </c>
      <c r="EL72" s="197">
        <v>0.5</v>
      </c>
      <c r="EM72" s="197">
        <v>0.2</v>
      </c>
      <c r="EN72" s="197">
        <v>1.3</v>
      </c>
      <c r="EO72" s="197">
        <v>0</v>
      </c>
      <c r="EP72" s="197">
        <v>0</v>
      </c>
      <c r="EQ72" s="197">
        <v>2.2999999999999998</v>
      </c>
      <c r="ER72" s="197">
        <v>0.4</v>
      </c>
      <c r="ES72" s="197">
        <v>1.5</v>
      </c>
      <c r="ET72" s="197">
        <v>0</v>
      </c>
      <c r="EU72" s="197">
        <v>2.3039089999999995</v>
      </c>
      <c r="EV72" s="197">
        <v>2.9732009999999995</v>
      </c>
      <c r="EW72" s="197">
        <v>3.0118139999999993</v>
      </c>
      <c r="EX72" s="197">
        <v>0.28316199999999997</v>
      </c>
      <c r="EY72" s="197">
        <v>0.29603299999999994</v>
      </c>
      <c r="EZ72" s="197">
        <v>0.50196899999999989</v>
      </c>
      <c r="FA72" s="197">
        <v>1.5445199999999999</v>
      </c>
      <c r="FB72" s="197">
        <v>6.4354999999999996E-2</v>
      </c>
      <c r="FC72" s="197">
        <v>2.5741999999999998E-2</v>
      </c>
      <c r="FD72" s="197">
        <v>0.167323</v>
      </c>
      <c r="FE72" s="197">
        <v>0</v>
      </c>
      <c r="FF72" s="197">
        <v>0</v>
      </c>
      <c r="FG72" s="197">
        <v>0.29603299999999994</v>
      </c>
      <c r="FH72" s="197">
        <v>5.1483999999999995E-2</v>
      </c>
      <c r="FI72" s="197">
        <v>0.19306499999999999</v>
      </c>
      <c r="FJ72" s="197">
        <v>0</v>
      </c>
      <c r="FK72" s="348">
        <v>0.41799014898544001</v>
      </c>
      <c r="FL72" s="206">
        <v>0.11645502645502645</v>
      </c>
      <c r="FN72" s="209">
        <v>1.78</v>
      </c>
      <c r="FO72" s="209">
        <v>0.35</v>
      </c>
      <c r="FP72" s="209">
        <v>2.1000000000000001E-2</v>
      </c>
      <c r="FQ72" s="209">
        <v>1.4999999999999999E-2</v>
      </c>
      <c r="FR72" s="209">
        <v>1.34</v>
      </c>
      <c r="FS72" s="209">
        <v>62</v>
      </c>
      <c r="FT72" s="209">
        <v>0.69</v>
      </c>
      <c r="FU72" s="209">
        <v>1.67</v>
      </c>
      <c r="FV72" s="209">
        <v>0.88</v>
      </c>
      <c r="FW72" s="209">
        <v>8.3000000000000007</v>
      </c>
      <c r="FX72" s="209">
        <v>2.67</v>
      </c>
      <c r="FY72" s="209">
        <v>3.11</v>
      </c>
      <c r="FZ72" s="209">
        <v>1.2</v>
      </c>
    </row>
    <row r="73" spans="1:182" x14ac:dyDescent="0.3">
      <c r="BJ73" s="10"/>
      <c r="BK73" s="11"/>
      <c r="BL73" s="11"/>
      <c r="BM73" s="11"/>
      <c r="BN73" s="11"/>
      <c r="BO73" s="11"/>
      <c r="BP73" s="11"/>
      <c r="BW73" s="9"/>
      <c r="CR73" s="352"/>
      <c r="CS73" s="352"/>
      <c r="CT73" s="352"/>
      <c r="CU73" s="352"/>
      <c r="CV73" s="352"/>
      <c r="CW73" s="352"/>
      <c r="CX73" s="352"/>
      <c r="CY73" s="352"/>
      <c r="CZ73" s="352"/>
    </row>
    <row r="74" spans="1:182" s="336" customFormat="1" x14ac:dyDescent="0.3">
      <c r="A74" s="334" t="s">
        <v>206</v>
      </c>
      <c r="B74" s="335"/>
      <c r="E74" s="335"/>
      <c r="F74" s="335"/>
      <c r="G74" s="335"/>
      <c r="H74" s="337">
        <f>AVERAGE(H4:H72)</f>
        <v>51.521739130434781</v>
      </c>
      <c r="I74" s="338"/>
      <c r="J74" s="337">
        <f>AVERAGE(J4:J72)</f>
        <v>98.395635402849393</v>
      </c>
      <c r="K74" s="339">
        <f t="shared" ref="K74:BR74" si="63">AVERAGE(K4:K72)</f>
        <v>9.082318840579708</v>
      </c>
      <c r="L74" s="339">
        <f t="shared" si="63"/>
        <v>8.4466153846153844</v>
      </c>
      <c r="M74" s="338">
        <f t="shared" si="63"/>
        <v>116.80701754385964</v>
      </c>
      <c r="N74" s="339">
        <f t="shared" si="63"/>
        <v>28.048068570082691</v>
      </c>
      <c r="O74" s="339">
        <f t="shared" si="63"/>
        <v>16.305410507540927</v>
      </c>
      <c r="P74" s="339">
        <f t="shared" si="63"/>
        <v>11.742658062541766</v>
      </c>
      <c r="Q74" s="337">
        <f t="shared" si="63"/>
        <v>437.84718092923657</v>
      </c>
      <c r="R74" s="337">
        <f t="shared" si="63"/>
        <v>1094.6179523230919</v>
      </c>
      <c r="S74" s="339">
        <f t="shared" si="63"/>
        <v>1.7513887237169472</v>
      </c>
      <c r="T74" s="337">
        <f t="shared" si="63"/>
        <v>22.095096976345271</v>
      </c>
      <c r="U74" s="339">
        <f t="shared" si="63"/>
        <v>16.565526811594207</v>
      </c>
      <c r="V74" s="341">
        <f t="shared" si="63"/>
        <v>0.78339376124699689</v>
      </c>
      <c r="W74" s="341">
        <f t="shared" si="63"/>
        <v>7.3001225677416084E-2</v>
      </c>
      <c r="X74" s="341">
        <f t="shared" si="63"/>
        <v>15.783802698762406</v>
      </c>
      <c r="Y74" s="337">
        <f t="shared" si="63"/>
        <v>9.9966409281450481</v>
      </c>
      <c r="Z74" s="342">
        <f t="shared" si="63"/>
        <v>0.87834059007800414</v>
      </c>
      <c r="AA74" s="338"/>
      <c r="AB74" s="339">
        <f t="shared" si="63"/>
        <v>8.1595789855072454</v>
      </c>
      <c r="AC74" s="339">
        <f t="shared" si="63"/>
        <v>229.5768550724637</v>
      </c>
      <c r="AD74" s="339">
        <f t="shared" si="63"/>
        <v>17.845578947368423</v>
      </c>
      <c r="AE74" s="339">
        <f t="shared" si="63"/>
        <v>611.86771929824545</v>
      </c>
      <c r="AF74" s="339">
        <f t="shared" si="63"/>
        <v>3.9897938008421052</v>
      </c>
      <c r="AG74" s="339">
        <f t="shared" si="63"/>
        <v>4.1569667347999992</v>
      </c>
      <c r="AH74" s="339">
        <f t="shared" si="63"/>
        <v>8.1467605356421036</v>
      </c>
      <c r="AI74" s="340">
        <f t="shared" si="63"/>
        <v>53.783436904681899</v>
      </c>
      <c r="AJ74" s="340">
        <f t="shared" si="63"/>
        <v>46.216563095318094</v>
      </c>
      <c r="AK74" s="340">
        <f t="shared" si="63"/>
        <v>32.924125413252604</v>
      </c>
      <c r="AL74" s="340">
        <f t="shared" si="63"/>
        <v>65.704118261515021</v>
      </c>
      <c r="AM74" s="338">
        <f t="shared" si="63"/>
        <v>11.434782608695652</v>
      </c>
      <c r="AN74" s="338"/>
      <c r="AO74" s="338"/>
      <c r="AP74" s="338"/>
      <c r="AQ74" s="338"/>
      <c r="AR74" s="338"/>
      <c r="AS74" s="338"/>
      <c r="AT74" s="338"/>
      <c r="AU74" s="338"/>
      <c r="AV74" s="338"/>
      <c r="AW74" s="338"/>
      <c r="AX74" s="338"/>
      <c r="AY74" s="338"/>
      <c r="AZ74" s="338"/>
      <c r="BA74" s="338"/>
      <c r="BB74" s="338"/>
      <c r="BC74" s="338"/>
      <c r="BD74" s="338"/>
      <c r="BE74" s="338"/>
      <c r="BF74" s="338"/>
      <c r="BG74" s="338"/>
      <c r="BH74" s="338"/>
      <c r="BI74" s="340">
        <f t="shared" si="63"/>
        <v>293.97343749999999</v>
      </c>
      <c r="BJ74" s="343">
        <f t="shared" si="63"/>
        <v>1.8010289855072461</v>
      </c>
      <c r="BK74" s="344">
        <f t="shared" si="63"/>
        <v>0.30964868115942035</v>
      </c>
      <c r="BL74" s="344">
        <f t="shared" si="63"/>
        <v>0.10018985507246377</v>
      </c>
      <c r="BM74" s="344">
        <f t="shared" si="63"/>
        <v>3.263804106280193</v>
      </c>
      <c r="BN74" s="344">
        <f t="shared" si="63"/>
        <v>2.0274504830917874</v>
      </c>
      <c r="BO74" s="344">
        <f t="shared" si="63"/>
        <v>0.28013461932367151</v>
      </c>
      <c r="BP74" s="344">
        <f t="shared" si="63"/>
        <v>0.16411426908212554</v>
      </c>
      <c r="BQ74" s="343">
        <f t="shared" si="63"/>
        <v>34.578937198067628</v>
      </c>
      <c r="BR74" s="343">
        <f t="shared" si="63"/>
        <v>16.504299516908219</v>
      </c>
      <c r="BS74" s="343">
        <f t="shared" ref="BS74:DS74" si="64">AVERAGE(BS4:BS72)</f>
        <v>43.735917874396137</v>
      </c>
      <c r="BT74" s="343">
        <f t="shared" si="64"/>
        <v>16.86304347826087</v>
      </c>
      <c r="BU74" s="343">
        <f t="shared" si="64"/>
        <v>30.16861011774056</v>
      </c>
      <c r="BV74" s="340">
        <f t="shared" si="64"/>
        <v>149.23018919696528</v>
      </c>
      <c r="BW74" s="340">
        <f t="shared" si="64"/>
        <v>121.50919004293958</v>
      </c>
      <c r="BX74" s="343">
        <f t="shared" si="64"/>
        <v>16.705193236714976</v>
      </c>
      <c r="BY74" s="343">
        <f t="shared" si="64"/>
        <v>18.293188405797103</v>
      </c>
      <c r="BZ74" s="336">
        <f t="shared" si="64"/>
        <v>26.830700483091796</v>
      </c>
      <c r="CA74" s="344">
        <f t="shared" si="64"/>
        <v>0.40879068115942035</v>
      </c>
      <c r="CB74" s="344">
        <f t="shared" si="64"/>
        <v>1.6207177729468596</v>
      </c>
      <c r="CC74" s="344">
        <f t="shared" si="64"/>
        <v>6.9038864734299502E-2</v>
      </c>
      <c r="CD74" s="344">
        <f t="shared" si="64"/>
        <v>9.2337505797101468E-2</v>
      </c>
      <c r="CE74" s="344">
        <f t="shared" si="64"/>
        <v>0.11602035024154586</v>
      </c>
      <c r="CF74" s="344">
        <f t="shared" si="64"/>
        <v>8.9539130434782646</v>
      </c>
      <c r="CG74" s="344">
        <f t="shared" si="64"/>
        <v>1.2363536231884058</v>
      </c>
      <c r="CH74" s="337">
        <f t="shared" si="64"/>
        <v>232.71768539708</v>
      </c>
      <c r="CI74" s="337">
        <f t="shared" si="64"/>
        <v>25.417755949216147</v>
      </c>
      <c r="CJ74" s="337">
        <f t="shared" si="64"/>
        <v>10.290515674196344</v>
      </c>
      <c r="CK74" s="337">
        <f t="shared" si="64"/>
        <v>73.49897799176361</v>
      </c>
      <c r="CL74" s="337">
        <f t="shared" si="64"/>
        <v>82.688103971356298</v>
      </c>
      <c r="CM74" s="337">
        <f t="shared" si="64"/>
        <v>78.093540981559954</v>
      </c>
      <c r="CN74" s="353">
        <f t="shared" si="64"/>
        <v>32.85989172394148</v>
      </c>
      <c r="CO74" s="354">
        <f t="shared" si="64"/>
        <v>6571.9783447882965</v>
      </c>
      <c r="CP74" s="353">
        <f t="shared" si="64"/>
        <v>3.3442508353769371</v>
      </c>
      <c r="CQ74" s="353">
        <f t="shared" si="64"/>
        <v>4.0377617778734125</v>
      </c>
      <c r="CR74" s="355">
        <f t="shared" si="64"/>
        <v>3.2056876704865882</v>
      </c>
      <c r="CS74" s="355">
        <f t="shared" si="64"/>
        <v>9.1145412752928401</v>
      </c>
      <c r="CT74" s="355">
        <f t="shared" si="64"/>
        <v>8.6148383346464935E-2</v>
      </c>
      <c r="CU74" s="355">
        <f t="shared" si="64"/>
        <v>4.2675909331798474</v>
      </c>
      <c r="CV74" s="355">
        <f t="shared" si="64"/>
        <v>14.249171338101826</v>
      </c>
      <c r="CW74" s="355">
        <f t="shared" si="64"/>
        <v>0.82276327362093793</v>
      </c>
      <c r="CX74" s="355">
        <f t="shared" si="64"/>
        <v>0.26228915818446374</v>
      </c>
      <c r="CY74" s="355">
        <f t="shared" si="64"/>
        <v>0.32826372763308986</v>
      </c>
      <c r="CZ74" s="353">
        <f t="shared" si="64"/>
        <v>0.5232689754586608</v>
      </c>
      <c r="DA74" s="353">
        <f t="shared" si="64"/>
        <v>11.072945109442067</v>
      </c>
      <c r="DB74" s="353">
        <f t="shared" si="64"/>
        <v>38.475481052795573</v>
      </c>
      <c r="DC74" s="353">
        <f t="shared" si="64"/>
        <v>1.0757994981939172</v>
      </c>
      <c r="DD74" s="353">
        <f t="shared" si="64"/>
        <v>18.742474595220248</v>
      </c>
      <c r="DE74" s="353">
        <f t="shared" si="64"/>
        <v>22.082280285825203</v>
      </c>
      <c r="DF74" s="353">
        <f t="shared" si="64"/>
        <v>4.3239191069146559</v>
      </c>
      <c r="DG74" s="353">
        <f t="shared" si="64"/>
        <v>1.2129567107591821</v>
      </c>
      <c r="DH74" s="353">
        <f t="shared" si="64"/>
        <v>1.2957779358836827</v>
      </c>
      <c r="DI74" s="353">
        <f t="shared" si="64"/>
        <v>1.7183657049654786</v>
      </c>
      <c r="DJ74" s="353">
        <f t="shared" si="64"/>
        <v>273.64776305498054</v>
      </c>
      <c r="DK74" s="353">
        <f t="shared" si="64"/>
        <v>309.13334061805085</v>
      </c>
      <c r="DL74" s="339">
        <f t="shared" si="64"/>
        <v>120.6432531792444</v>
      </c>
      <c r="DM74" s="339">
        <f t="shared" si="64"/>
        <v>4.6046921470342541</v>
      </c>
      <c r="DN74" s="339">
        <f t="shared" si="64"/>
        <v>7069.0902408890224</v>
      </c>
      <c r="DO74" s="341">
        <f t="shared" si="64"/>
        <v>23.179197577276511</v>
      </c>
      <c r="DP74" s="339">
        <f t="shared" si="64"/>
        <v>82.454877935579688</v>
      </c>
      <c r="DQ74" s="339">
        <f t="shared" si="64"/>
        <v>107.52162759757685</v>
      </c>
      <c r="DR74" s="345">
        <f t="shared" si="64"/>
        <v>0.46528892486494472</v>
      </c>
      <c r="DS74" s="345">
        <f t="shared" si="64"/>
        <v>2.5047227253854567</v>
      </c>
      <c r="DT74" s="345">
        <f t="shared" ref="DT74:FL74" si="65">AVERAGE(DT4:DT72)</f>
        <v>0.68043206728206596</v>
      </c>
      <c r="DU74" s="345">
        <f t="shared" si="65"/>
        <v>0.51484247908133829</v>
      </c>
      <c r="DV74" s="345">
        <f t="shared" si="65"/>
        <v>1.3184805032164626</v>
      </c>
      <c r="DW74" s="345">
        <f t="shared" si="65"/>
        <v>0.68554602337846982</v>
      </c>
      <c r="DX74" s="345">
        <f t="shared" si="65"/>
        <v>0.36322393862574626</v>
      </c>
      <c r="DY74" s="345">
        <f t="shared" si="65"/>
        <v>0.28427132731911858</v>
      </c>
      <c r="DZ74" s="345">
        <f t="shared" si="65"/>
        <v>0.63995709874054463</v>
      </c>
      <c r="EA74" s="345">
        <f t="shared" si="65"/>
        <v>0.2591246625257424</v>
      </c>
      <c r="EB74" s="345">
        <f t="shared" si="65"/>
        <v>0.52954229997608726</v>
      </c>
      <c r="EC74" s="345">
        <f t="shared" si="65"/>
        <v>0.75067738504281167</v>
      </c>
      <c r="ED74" s="345">
        <f t="shared" si="65"/>
        <v>0.40842186754859849</v>
      </c>
      <c r="EE74" s="339">
        <f t="shared" si="65"/>
        <v>18.187878787878788</v>
      </c>
      <c r="EF74" s="339">
        <f t="shared" si="65"/>
        <v>32.980303030303027</v>
      </c>
      <c r="EG74" s="339">
        <f t="shared" si="65"/>
        <v>12.695757575757577</v>
      </c>
      <c r="EH74" s="339">
        <f t="shared" si="65"/>
        <v>6.5303030303030294</v>
      </c>
      <c r="EI74" s="339">
        <f t="shared" si="65"/>
        <v>2.7060606060606056</v>
      </c>
      <c r="EJ74" s="339">
        <f t="shared" si="65"/>
        <v>2.7659090909090911</v>
      </c>
      <c r="EK74" s="339">
        <f t="shared" si="65"/>
        <v>12.857575757575759</v>
      </c>
      <c r="EL74" s="339">
        <f t="shared" si="65"/>
        <v>0.23242424242424239</v>
      </c>
      <c r="EM74" s="339">
        <f t="shared" si="65"/>
        <v>0.33333333333333326</v>
      </c>
      <c r="EN74" s="339">
        <f t="shared" si="65"/>
        <v>2.1212121212121215</v>
      </c>
      <c r="EO74" s="339">
        <f t="shared" si="65"/>
        <v>0.30909090909090903</v>
      </c>
      <c r="EP74" s="339">
        <f t="shared" si="65"/>
        <v>0.25757575757575751</v>
      </c>
      <c r="EQ74" s="339">
        <f t="shared" si="65"/>
        <v>1.0696969696969696</v>
      </c>
      <c r="ER74" s="339">
        <f t="shared" si="65"/>
        <v>7.2727272727272724E-2</v>
      </c>
      <c r="ES74" s="339">
        <f t="shared" si="65"/>
        <v>0.81818181818181823</v>
      </c>
      <c r="ET74" s="339">
        <f t="shared" si="65"/>
        <v>0.29696969696969688</v>
      </c>
      <c r="EU74" s="339">
        <f t="shared" si="65"/>
        <v>2.7847832121212122</v>
      </c>
      <c r="EV74" s="339">
        <f t="shared" si="65"/>
        <v>5.0857173712121204</v>
      </c>
      <c r="EW74" s="339">
        <f t="shared" si="65"/>
        <v>1.9069408439393938</v>
      </c>
      <c r="EX74" s="339">
        <f t="shared" si="65"/>
        <v>0.8286140606060608</v>
      </c>
      <c r="EY74" s="339">
        <f t="shared" si="65"/>
        <v>0.48335215151515148</v>
      </c>
      <c r="EZ74" s="339">
        <f t="shared" si="65"/>
        <v>0.47807689015151505</v>
      </c>
      <c r="FA74" s="339">
        <f t="shared" si="65"/>
        <v>1.8332356515151511</v>
      </c>
      <c r="FB74" s="339">
        <f t="shared" si="65"/>
        <v>3.8247322727272721E-2</v>
      </c>
      <c r="FC74" s="339">
        <f t="shared" si="65"/>
        <v>5.6131893939393947E-2</v>
      </c>
      <c r="FD74" s="339">
        <f t="shared" si="65"/>
        <v>0.36164554545454536</v>
      </c>
      <c r="FE74" s="339">
        <f t="shared" si="65"/>
        <v>5.4740287878787874E-2</v>
      </c>
      <c r="FF74" s="339">
        <f t="shared" si="65"/>
        <v>2.7467106060606063E-2</v>
      </c>
      <c r="FG74" s="339">
        <f t="shared" si="65"/>
        <v>0.1425295</v>
      </c>
      <c r="FH74" s="339">
        <f t="shared" si="65"/>
        <v>1.1939454545454545E-2</v>
      </c>
      <c r="FI74" s="339">
        <f t="shared" si="65"/>
        <v>0.14829712121212124</v>
      </c>
      <c r="FJ74" s="339">
        <f t="shared" si="65"/>
        <v>4.4797181818181819E-2</v>
      </c>
      <c r="FK74" s="341">
        <f t="shared" si="65"/>
        <v>241.76210103790879</v>
      </c>
      <c r="FL74" s="341">
        <f t="shared" si="65"/>
        <v>3.6962183926110792</v>
      </c>
      <c r="FN74" s="336">
        <v>2.16</v>
      </c>
      <c r="FO74" s="336">
        <v>0.45</v>
      </c>
      <c r="FP74" s="360">
        <v>0.02</v>
      </c>
      <c r="FQ74" s="336">
        <v>0.01</v>
      </c>
      <c r="FR74" s="336">
        <v>1.5</v>
      </c>
      <c r="FS74" s="336">
        <v>89.3</v>
      </c>
      <c r="FT74" s="336">
        <v>0.7</v>
      </c>
      <c r="FU74" s="336">
        <v>1.63</v>
      </c>
      <c r="FV74" s="336">
        <v>0.89</v>
      </c>
      <c r="FW74" s="336">
        <v>8.42</v>
      </c>
      <c r="FX74" s="336">
        <v>2.64</v>
      </c>
      <c r="FY74" s="336">
        <v>3.18</v>
      </c>
      <c r="FZ74" s="336">
        <v>1.22</v>
      </c>
    </row>
    <row r="75" spans="1:182" s="336" customFormat="1" x14ac:dyDescent="0.3">
      <c r="A75" s="334" t="s">
        <v>207</v>
      </c>
      <c r="B75" s="335"/>
      <c r="E75" s="335"/>
      <c r="F75" s="335"/>
      <c r="G75" s="335"/>
      <c r="H75" s="337">
        <f>MEDIAN(H4:H72)</f>
        <v>40</v>
      </c>
      <c r="I75" s="338"/>
      <c r="J75" s="337">
        <f>MEDIAN(J4:J72)</f>
        <v>94</v>
      </c>
      <c r="K75" s="339">
        <f t="shared" ref="K75:BR75" si="66">MEDIAN(K4:K72)</f>
        <v>8.5</v>
      </c>
      <c r="L75" s="339">
        <f t="shared" si="66"/>
        <v>8.5</v>
      </c>
      <c r="M75" s="338">
        <f t="shared" si="66"/>
        <v>107</v>
      </c>
      <c r="N75" s="339">
        <f t="shared" si="66"/>
        <v>22.166023166023166</v>
      </c>
      <c r="O75" s="339">
        <f t="shared" si="66"/>
        <v>12.97166257166257</v>
      </c>
      <c r="P75" s="339">
        <f t="shared" si="66"/>
        <v>7.9034699215344375</v>
      </c>
      <c r="Q75" s="337">
        <f t="shared" si="66"/>
        <v>353.49224685195867</v>
      </c>
      <c r="R75" s="337">
        <f t="shared" si="66"/>
        <v>883.73061712989659</v>
      </c>
      <c r="S75" s="339">
        <f t="shared" si="66"/>
        <v>1.4139689874078349</v>
      </c>
      <c r="T75" s="337">
        <f t="shared" si="66"/>
        <v>17.266151651181403</v>
      </c>
      <c r="U75" s="339">
        <f t="shared" si="66"/>
        <v>15.064</v>
      </c>
      <c r="V75" s="341">
        <f t="shared" si="66"/>
        <v>0.74722084367245711</v>
      </c>
      <c r="W75" s="341">
        <f t="shared" si="66"/>
        <v>6.5989259655072449E-2</v>
      </c>
      <c r="X75" s="341">
        <f t="shared" si="66"/>
        <v>15.246897487194264</v>
      </c>
      <c r="Y75" s="337">
        <f t="shared" si="66"/>
        <v>3.6838354627719201</v>
      </c>
      <c r="Z75" s="342">
        <f t="shared" si="66"/>
        <v>0.5263844827586206</v>
      </c>
      <c r="AA75" s="338"/>
      <c r="AB75" s="339">
        <f t="shared" si="66"/>
        <v>6.2320000000000002</v>
      </c>
      <c r="AC75" s="339">
        <f t="shared" si="66"/>
        <v>150.1</v>
      </c>
      <c r="AD75" s="339">
        <f t="shared" si="66"/>
        <v>15.3</v>
      </c>
      <c r="AE75" s="339">
        <f t="shared" si="66"/>
        <v>484.1</v>
      </c>
      <c r="AF75" s="339">
        <f t="shared" si="66"/>
        <v>3.1047216000000004</v>
      </c>
      <c r="AG75" s="339">
        <f t="shared" si="66"/>
        <v>2.5973999999999999</v>
      </c>
      <c r="AH75" s="339">
        <f t="shared" si="66"/>
        <v>6.6429468000000007</v>
      </c>
      <c r="AI75" s="340">
        <f t="shared" si="66"/>
        <v>49.909814882513594</v>
      </c>
      <c r="AJ75" s="340">
        <f t="shared" si="66"/>
        <v>50.090185117486406</v>
      </c>
      <c r="AK75" s="340">
        <f t="shared" si="66"/>
        <v>26.483646055715049</v>
      </c>
      <c r="AL75" s="340">
        <f t="shared" si="66"/>
        <v>47.150812016314028</v>
      </c>
      <c r="AM75" s="338">
        <f t="shared" si="66"/>
        <v>12</v>
      </c>
      <c r="AN75" s="338"/>
      <c r="AO75" s="338"/>
      <c r="AP75" s="338"/>
      <c r="AQ75" s="338"/>
      <c r="AR75" s="338"/>
      <c r="AS75" s="338"/>
      <c r="AT75" s="338"/>
      <c r="AU75" s="338"/>
      <c r="AV75" s="338"/>
      <c r="AW75" s="338"/>
      <c r="AX75" s="338"/>
      <c r="AY75" s="338"/>
      <c r="AZ75" s="338"/>
      <c r="BA75" s="338"/>
      <c r="BB75" s="338"/>
      <c r="BC75" s="338"/>
      <c r="BD75" s="338"/>
      <c r="BE75" s="338"/>
      <c r="BF75" s="338"/>
      <c r="BG75" s="338"/>
      <c r="BH75" s="338"/>
      <c r="BI75" s="340">
        <f t="shared" si="66"/>
        <v>309.5</v>
      </c>
      <c r="BJ75" s="343">
        <f t="shared" si="66"/>
        <v>1.962</v>
      </c>
      <c r="BK75" s="344">
        <f t="shared" si="66"/>
        <v>1.7999999999999999E-2</v>
      </c>
      <c r="BL75" s="344">
        <f t="shared" si="66"/>
        <v>6.0000000000000001E-3</v>
      </c>
      <c r="BM75" s="344">
        <f t="shared" si="66"/>
        <v>2.782</v>
      </c>
      <c r="BN75" s="344">
        <f t="shared" si="66"/>
        <v>1.7805333333333333</v>
      </c>
      <c r="BO75" s="344">
        <f t="shared" si="66"/>
        <v>0.26</v>
      </c>
      <c r="BP75" s="344">
        <f t="shared" si="66"/>
        <v>0.121</v>
      </c>
      <c r="BQ75" s="343">
        <f t="shared" si="66"/>
        <v>34.700000000000003</v>
      </c>
      <c r="BR75" s="343">
        <f t="shared" si="66"/>
        <v>18.350000000000001</v>
      </c>
      <c r="BS75" s="343">
        <f t="shared" ref="BS75:DS75" si="67">MEDIAN(BS4:BS72)</f>
        <v>43.69</v>
      </c>
      <c r="BT75" s="343">
        <f t="shared" si="67"/>
        <v>18.32</v>
      </c>
      <c r="BU75" s="343">
        <f t="shared" si="67"/>
        <v>25.750000000000004</v>
      </c>
      <c r="BV75" s="340">
        <f t="shared" si="67"/>
        <v>99.046079999999989</v>
      </c>
      <c r="BW75" s="340">
        <f t="shared" si="67"/>
        <v>85.728959999999972</v>
      </c>
      <c r="BX75" s="343">
        <f t="shared" si="67"/>
        <v>18.795000000000002</v>
      </c>
      <c r="BY75" s="343">
        <f t="shared" si="67"/>
        <v>18.270000000000003</v>
      </c>
      <c r="BZ75" s="336">
        <f t="shared" si="67"/>
        <v>24.590000000000003</v>
      </c>
      <c r="CA75" s="344">
        <f t="shared" si="67"/>
        <v>4.3000000000000003E-2</v>
      </c>
      <c r="CB75" s="344">
        <f t="shared" si="67"/>
        <v>1.5869000000000002</v>
      </c>
      <c r="CC75" s="344">
        <f t="shared" si="67"/>
        <v>1.4E-2</v>
      </c>
      <c r="CD75" s="344">
        <f t="shared" si="67"/>
        <v>8.2999999999999963E-2</v>
      </c>
      <c r="CE75" s="344">
        <f t="shared" si="67"/>
        <v>0.09</v>
      </c>
      <c r="CF75" s="344">
        <f t="shared" si="67"/>
        <v>7.0900000000000034</v>
      </c>
      <c r="CG75" s="344">
        <f t="shared" si="67"/>
        <v>0.75499999999999989</v>
      </c>
      <c r="CH75" s="337">
        <f t="shared" si="67"/>
        <v>189.99894781144758</v>
      </c>
      <c r="CI75" s="337">
        <f t="shared" si="67"/>
        <v>19.651785714285705</v>
      </c>
      <c r="CJ75" s="337">
        <f t="shared" si="67"/>
        <v>9.4679487179487136</v>
      </c>
      <c r="CK75" s="337">
        <f t="shared" si="67"/>
        <v>74.440424542070218</v>
      </c>
      <c r="CL75" s="337">
        <f t="shared" si="67"/>
        <v>82.915544458438433</v>
      </c>
      <c r="CM75" s="337">
        <f t="shared" si="67"/>
        <v>78.013453852779151</v>
      </c>
      <c r="CN75" s="353">
        <f t="shared" si="67"/>
        <v>22.548567905768518</v>
      </c>
      <c r="CO75" s="354">
        <f t="shared" si="67"/>
        <v>4509.7135811537037</v>
      </c>
      <c r="CP75" s="353">
        <f t="shared" si="67"/>
        <v>3.2374920846307602</v>
      </c>
      <c r="CQ75" s="353">
        <f t="shared" si="67"/>
        <v>3.5370473927351438</v>
      </c>
      <c r="CR75" s="355">
        <f t="shared" si="67"/>
        <v>1.2386315554848</v>
      </c>
      <c r="CS75" s="355">
        <f t="shared" si="67"/>
        <v>9.0722014168793574</v>
      </c>
      <c r="CT75" s="355">
        <f t="shared" si="67"/>
        <v>0</v>
      </c>
      <c r="CU75" s="355">
        <f t="shared" si="67"/>
        <v>1.987019119872</v>
      </c>
      <c r="CV75" s="355">
        <f t="shared" si="67"/>
        <v>0.53675450856719997</v>
      </c>
      <c r="CW75" s="355">
        <f t="shared" si="67"/>
        <v>0</v>
      </c>
      <c r="CX75" s="355">
        <f t="shared" si="67"/>
        <v>0</v>
      </c>
      <c r="CY75" s="355">
        <f t="shared" si="67"/>
        <v>0</v>
      </c>
      <c r="CZ75" s="353">
        <f t="shared" si="67"/>
        <v>0.17731645931999995</v>
      </c>
      <c r="DA75" s="353">
        <f t="shared" si="67"/>
        <v>7.1166745730904424</v>
      </c>
      <c r="DB75" s="353">
        <f t="shared" si="67"/>
        <v>37.714509319703964</v>
      </c>
      <c r="DC75" s="353">
        <f t="shared" si="67"/>
        <v>0</v>
      </c>
      <c r="DD75" s="353">
        <f t="shared" si="67"/>
        <v>9.1246512199434999</v>
      </c>
      <c r="DE75" s="353">
        <f t="shared" si="67"/>
        <v>5.0586084162938194</v>
      </c>
      <c r="DF75" s="353">
        <f t="shared" si="67"/>
        <v>0</v>
      </c>
      <c r="DG75" s="353">
        <f t="shared" si="67"/>
        <v>0</v>
      </c>
      <c r="DH75" s="353">
        <f t="shared" si="67"/>
        <v>0</v>
      </c>
      <c r="DI75" s="353">
        <f t="shared" si="67"/>
        <v>0.83263258951963537</v>
      </c>
      <c r="DJ75" s="353">
        <f t="shared" si="67"/>
        <v>180.11</v>
      </c>
      <c r="DK75" s="353">
        <f t="shared" si="67"/>
        <v>110.749047619048</v>
      </c>
      <c r="DL75" s="339">
        <f t="shared" si="67"/>
        <v>74.73</v>
      </c>
      <c r="DM75" s="339">
        <f t="shared" si="67"/>
        <v>0.13</v>
      </c>
      <c r="DN75" s="339">
        <f t="shared" si="67"/>
        <v>3844</v>
      </c>
      <c r="DO75" s="341">
        <f t="shared" si="67"/>
        <v>11.692222222222201</v>
      </c>
      <c r="DP75" s="339">
        <f t="shared" si="67"/>
        <v>34.72</v>
      </c>
      <c r="DQ75" s="339">
        <f t="shared" si="67"/>
        <v>60.893333333333302</v>
      </c>
      <c r="DR75" s="345">
        <f t="shared" si="67"/>
        <v>0.36567403929321601</v>
      </c>
      <c r="DS75" s="345">
        <f t="shared" si="67"/>
        <v>2.5145909409158</v>
      </c>
      <c r="DT75" s="345">
        <f t="shared" ref="DT75:FL75" si="68">MEDIAN(DT4:DT72)</f>
        <v>0.63895673504875194</v>
      </c>
      <c r="DU75" s="345">
        <f t="shared" si="68"/>
        <v>0.52236234494485401</v>
      </c>
      <c r="DV75" s="345">
        <f t="shared" si="68"/>
        <v>1.33490404654941</v>
      </c>
      <c r="DW75" s="345">
        <f t="shared" si="68"/>
        <v>0.70028639773814005</v>
      </c>
      <c r="DX75" s="345">
        <f t="shared" si="68"/>
        <v>0.35049526683943699</v>
      </c>
      <c r="DY75" s="345">
        <f t="shared" si="68"/>
        <v>0.28290191506336598</v>
      </c>
      <c r="DZ75" s="345">
        <f t="shared" si="68"/>
        <v>0.66929651545036195</v>
      </c>
      <c r="EA75" s="345">
        <f t="shared" si="68"/>
        <v>0.24245118722233799</v>
      </c>
      <c r="EB75" s="345">
        <f t="shared" si="68"/>
        <v>0.50243746258350797</v>
      </c>
      <c r="EC75" s="345">
        <f t="shared" si="68"/>
        <v>0.66636436135768395</v>
      </c>
      <c r="ED75" s="345">
        <f t="shared" si="68"/>
        <v>0.37341625745198198</v>
      </c>
      <c r="EE75" s="339">
        <f t="shared" si="68"/>
        <v>17</v>
      </c>
      <c r="EF75" s="339">
        <f t="shared" si="68"/>
        <v>29.6</v>
      </c>
      <c r="EG75" s="339">
        <f t="shared" si="68"/>
        <v>9.4</v>
      </c>
      <c r="EH75" s="339">
        <f t="shared" si="68"/>
        <v>4.8</v>
      </c>
      <c r="EI75" s="339">
        <f t="shared" si="68"/>
        <v>1.9</v>
      </c>
      <c r="EJ75" s="339">
        <f t="shared" si="68"/>
        <v>2.6</v>
      </c>
      <c r="EK75" s="339">
        <f t="shared" si="68"/>
        <v>12.6</v>
      </c>
      <c r="EL75" s="339">
        <f t="shared" si="68"/>
        <v>0.2</v>
      </c>
      <c r="EM75" s="339">
        <f t="shared" si="68"/>
        <v>0.2</v>
      </c>
      <c r="EN75" s="339">
        <f t="shared" si="68"/>
        <v>1.7</v>
      </c>
      <c r="EO75" s="339">
        <f t="shared" si="68"/>
        <v>0.2</v>
      </c>
      <c r="EP75" s="339">
        <f t="shared" si="68"/>
        <v>0</v>
      </c>
      <c r="EQ75" s="339">
        <f t="shared" si="68"/>
        <v>0.9</v>
      </c>
      <c r="ER75" s="339">
        <f t="shared" si="68"/>
        <v>0</v>
      </c>
      <c r="ES75" s="339">
        <f t="shared" si="68"/>
        <v>0.2</v>
      </c>
      <c r="ET75" s="339">
        <f t="shared" si="68"/>
        <v>0.2</v>
      </c>
      <c r="EU75" s="339">
        <f t="shared" si="68"/>
        <v>2.099415</v>
      </c>
      <c r="EV75" s="339">
        <f t="shared" si="68"/>
        <v>4.2781759999999993</v>
      </c>
      <c r="EW75" s="339">
        <f t="shared" si="68"/>
        <v>1.5516410000000003</v>
      </c>
      <c r="EX75" s="339">
        <f t="shared" si="68"/>
        <v>0.6707225</v>
      </c>
      <c r="EY75" s="339">
        <f t="shared" si="68"/>
        <v>0.26639550000000001</v>
      </c>
      <c r="EZ75" s="339">
        <f t="shared" si="68"/>
        <v>0.29068649999999996</v>
      </c>
      <c r="FA75" s="339">
        <f t="shared" si="68"/>
        <v>1.6804664999999996</v>
      </c>
      <c r="FB75" s="339">
        <f t="shared" si="68"/>
        <v>1.7420000000000001E-2</v>
      </c>
      <c r="FC75" s="339">
        <f t="shared" si="68"/>
        <v>3.5063999999999998E-2</v>
      </c>
      <c r="FD75" s="339">
        <f t="shared" si="68"/>
        <v>0.20124450000000002</v>
      </c>
      <c r="FE75" s="339">
        <f t="shared" si="68"/>
        <v>1.5083000000000003E-2</v>
      </c>
      <c r="FF75" s="339">
        <f t="shared" si="68"/>
        <v>0</v>
      </c>
      <c r="FG75" s="339">
        <f t="shared" si="68"/>
        <v>8.6300000000000002E-2</v>
      </c>
      <c r="FH75" s="339">
        <f t="shared" si="68"/>
        <v>0</v>
      </c>
      <c r="FI75" s="339">
        <f t="shared" si="68"/>
        <v>2.5371000000000005E-2</v>
      </c>
      <c r="FJ75" s="339">
        <f t="shared" si="68"/>
        <v>2.5371000000000005E-2</v>
      </c>
      <c r="FK75" s="341">
        <f t="shared" si="68"/>
        <v>107.12053372963962</v>
      </c>
      <c r="FL75" s="341">
        <f t="shared" si="68"/>
        <v>0.46749576271186438</v>
      </c>
      <c r="FN75" s="336">
        <v>2.1</v>
      </c>
      <c r="FO75" s="336">
        <v>0.44</v>
      </c>
      <c r="FP75" s="359">
        <v>0.02</v>
      </c>
      <c r="FQ75" s="336">
        <v>0.01</v>
      </c>
      <c r="FR75" s="336">
        <v>1.31</v>
      </c>
      <c r="FS75" s="336">
        <v>84.76</v>
      </c>
      <c r="FT75" s="336">
        <v>0.7</v>
      </c>
      <c r="FU75" s="336">
        <v>1.64</v>
      </c>
      <c r="FV75" s="336">
        <v>0.89</v>
      </c>
      <c r="FW75" s="336">
        <v>8.18</v>
      </c>
      <c r="FX75" s="336">
        <v>2.66</v>
      </c>
      <c r="FY75" s="336">
        <v>3.15</v>
      </c>
      <c r="FZ75" s="336">
        <v>1.21</v>
      </c>
    </row>
    <row r="76" spans="1:182" s="336" customFormat="1" x14ac:dyDescent="0.3">
      <c r="A76" s="334" t="s">
        <v>208</v>
      </c>
      <c r="B76" s="335"/>
      <c r="E76" s="335"/>
      <c r="F76" s="335"/>
      <c r="G76" s="335"/>
      <c r="H76" s="337">
        <f>MIN(H4:H72)</f>
        <v>15</v>
      </c>
      <c r="I76" s="338"/>
      <c r="J76" s="337">
        <f>MIN(J4:J72)</f>
        <v>31</v>
      </c>
      <c r="K76" s="339">
        <f t="shared" ref="K76:BR76" si="69">MIN(K4:K72)</f>
        <v>3.3</v>
      </c>
      <c r="L76" s="339">
        <f t="shared" si="69"/>
        <v>6.5</v>
      </c>
      <c r="M76" s="338">
        <f t="shared" si="69"/>
        <v>27</v>
      </c>
      <c r="N76" s="339">
        <f t="shared" si="69"/>
        <v>2.0665569917743833</v>
      </c>
      <c r="O76" s="339">
        <f t="shared" si="69"/>
        <v>0.74363963963964008</v>
      </c>
      <c r="P76" s="339">
        <f t="shared" si="69"/>
        <v>0</v>
      </c>
      <c r="Q76" s="337">
        <f t="shared" si="69"/>
        <v>33.576268918610452</v>
      </c>
      <c r="R76" s="337">
        <f t="shared" si="69"/>
        <v>83.940672296526131</v>
      </c>
      <c r="S76" s="339">
        <f t="shared" si="69"/>
        <v>0.1343050756744418</v>
      </c>
      <c r="T76" s="337">
        <f t="shared" si="69"/>
        <v>2.1163524186994769</v>
      </c>
      <c r="U76" s="339">
        <f t="shared" si="69"/>
        <v>0.94199999999999995</v>
      </c>
      <c r="V76" s="341">
        <f t="shared" si="69"/>
        <v>0.60443902439024288</v>
      </c>
      <c r="W76" s="341">
        <f t="shared" si="69"/>
        <v>4.2223244511627442E-2</v>
      </c>
      <c r="X76" s="341">
        <f t="shared" si="69"/>
        <v>11.576483351512893</v>
      </c>
      <c r="Y76" s="337">
        <f t="shared" si="69"/>
        <v>0</v>
      </c>
      <c r="Z76" s="342">
        <f t="shared" si="69"/>
        <v>0</v>
      </c>
      <c r="AA76" s="338"/>
      <c r="AB76" s="339">
        <f t="shared" si="69"/>
        <v>1.0999999999999999E-2</v>
      </c>
      <c r="AC76" s="339">
        <f t="shared" si="69"/>
        <v>4.2999999999999997E-2</v>
      </c>
      <c r="AD76" s="339">
        <f t="shared" si="69"/>
        <v>1.3</v>
      </c>
      <c r="AE76" s="339">
        <f t="shared" si="69"/>
        <v>0.01</v>
      </c>
      <c r="AF76" s="339">
        <f t="shared" si="69"/>
        <v>9.2257199999999998E-3</v>
      </c>
      <c r="AG76" s="339">
        <f t="shared" si="69"/>
        <v>6.36E-8</v>
      </c>
      <c r="AH76" s="339">
        <f t="shared" si="69"/>
        <v>9.2257835999999989E-3</v>
      </c>
      <c r="AI76" s="340">
        <f t="shared" si="69"/>
        <v>2.3142348519812752</v>
      </c>
      <c r="AJ76" s="340">
        <f t="shared" si="69"/>
        <v>6.8937233689287921E-4</v>
      </c>
      <c r="AK76" s="340">
        <f t="shared" si="69"/>
        <v>0.27369585998916468</v>
      </c>
      <c r="AL76" s="340">
        <f t="shared" si="69"/>
        <v>0.48631948981664996</v>
      </c>
      <c r="AM76" s="338">
        <f t="shared" si="69"/>
        <v>9</v>
      </c>
      <c r="AN76" s="338"/>
      <c r="AO76" s="338"/>
      <c r="AP76" s="338"/>
      <c r="AQ76" s="338"/>
      <c r="AR76" s="338"/>
      <c r="AS76" s="338"/>
      <c r="AT76" s="338"/>
      <c r="AU76" s="338"/>
      <c r="AV76" s="338"/>
      <c r="AW76" s="338"/>
      <c r="AX76" s="338"/>
      <c r="AY76" s="338"/>
      <c r="AZ76" s="338"/>
      <c r="BA76" s="338"/>
      <c r="BB76" s="338"/>
      <c r="BC76" s="338"/>
      <c r="BD76" s="338"/>
      <c r="BE76" s="338"/>
      <c r="BF76" s="338"/>
      <c r="BG76" s="338"/>
      <c r="BH76" s="338"/>
      <c r="BI76" s="340">
        <f t="shared" si="69"/>
        <v>157.5</v>
      </c>
      <c r="BJ76" s="343">
        <f t="shared" si="69"/>
        <v>0.65</v>
      </c>
      <c r="BK76" s="344">
        <f t="shared" si="69"/>
        <v>1E-4</v>
      </c>
      <c r="BL76" s="344">
        <f t="shared" si="69"/>
        <v>1E-4</v>
      </c>
      <c r="BM76" s="344">
        <f t="shared" si="69"/>
        <v>1.1264000000000001</v>
      </c>
      <c r="BN76" s="344">
        <f t="shared" si="69"/>
        <v>0.62</v>
      </c>
      <c r="BO76" s="344">
        <f t="shared" si="69"/>
        <v>8.5000000000000006E-2</v>
      </c>
      <c r="BP76" s="344">
        <f t="shared" si="69"/>
        <v>4.8000000000000001E-2</v>
      </c>
      <c r="BQ76" s="343">
        <f t="shared" si="69"/>
        <v>16.21</v>
      </c>
      <c r="BR76" s="343">
        <f t="shared" si="69"/>
        <v>5.22</v>
      </c>
      <c r="BS76" s="343">
        <f t="shared" ref="BS76:DS76" si="70">MIN(BS4:BS72)</f>
        <v>20.12</v>
      </c>
      <c r="BT76" s="343">
        <f t="shared" si="70"/>
        <v>5.25</v>
      </c>
      <c r="BU76" s="343">
        <f t="shared" si="70"/>
        <v>1.357142857142859</v>
      </c>
      <c r="BV76" s="340">
        <f t="shared" si="70"/>
        <v>2.1848399999999999</v>
      </c>
      <c r="BW76" s="340">
        <f t="shared" si="70"/>
        <v>0.41615999999999964</v>
      </c>
      <c r="BX76" s="343">
        <f t="shared" si="70"/>
        <v>5.2349999999999994</v>
      </c>
      <c r="BY76" s="343">
        <f t="shared" si="70"/>
        <v>10.240000000000002</v>
      </c>
      <c r="BZ76" s="336">
        <f t="shared" si="70"/>
        <v>14.200000000000001</v>
      </c>
      <c r="CA76" s="344">
        <f t="shared" si="70"/>
        <v>2.0000000000000001E-4</v>
      </c>
      <c r="CB76" s="344">
        <f t="shared" si="70"/>
        <v>0.6069</v>
      </c>
      <c r="CC76" s="344">
        <f t="shared" si="70"/>
        <v>1E-3</v>
      </c>
      <c r="CD76" s="344">
        <f t="shared" si="70"/>
        <v>3.0999999999999972E-2</v>
      </c>
      <c r="CE76" s="344">
        <f t="shared" si="70"/>
        <v>7.0000000000000062E-3</v>
      </c>
      <c r="CF76" s="344">
        <f t="shared" si="70"/>
        <v>0.30000000000000071</v>
      </c>
      <c r="CG76" s="344">
        <f t="shared" si="70"/>
        <v>6.0000000000000053E-2</v>
      </c>
      <c r="CH76" s="337">
        <f t="shared" si="70"/>
        <v>51.666666666666742</v>
      </c>
      <c r="CI76" s="337">
        <f t="shared" si="70"/>
        <v>4.4873577749683937</v>
      </c>
      <c r="CJ76" s="337">
        <f t="shared" si="70"/>
        <v>1.9553072625698342</v>
      </c>
      <c r="CK76" s="337">
        <f t="shared" si="70"/>
        <v>21.968450590507157</v>
      </c>
      <c r="CL76" s="337">
        <f t="shared" si="70"/>
        <v>68.244284354165458</v>
      </c>
      <c r="CM76" s="337">
        <f t="shared" si="70"/>
        <v>45.106367472336309</v>
      </c>
      <c r="CN76" s="353">
        <f t="shared" si="70"/>
        <v>0.11702674233599999</v>
      </c>
      <c r="CO76" s="354">
        <f t="shared" si="70"/>
        <v>23.4053484672</v>
      </c>
      <c r="CP76" s="353">
        <f t="shared" si="70"/>
        <v>9.553203456000002E-2</v>
      </c>
      <c r="CQ76" s="353">
        <f t="shared" si="70"/>
        <v>0.79656386561842352</v>
      </c>
      <c r="CR76" s="355">
        <f t="shared" si="70"/>
        <v>0</v>
      </c>
      <c r="CS76" s="355">
        <f t="shared" si="70"/>
        <v>4.219388676799999E-2</v>
      </c>
      <c r="CT76" s="355">
        <f t="shared" si="70"/>
        <v>0</v>
      </c>
      <c r="CU76" s="355">
        <f t="shared" si="70"/>
        <v>0</v>
      </c>
      <c r="CV76" s="355">
        <f t="shared" si="70"/>
        <v>0</v>
      </c>
      <c r="CW76" s="355">
        <f t="shared" si="70"/>
        <v>0</v>
      </c>
      <c r="CX76" s="355">
        <f t="shared" si="70"/>
        <v>0</v>
      </c>
      <c r="CY76" s="355">
        <f t="shared" si="70"/>
        <v>0</v>
      </c>
      <c r="CZ76" s="353">
        <f t="shared" si="70"/>
        <v>0</v>
      </c>
      <c r="DA76" s="353">
        <f t="shared" si="70"/>
        <v>0</v>
      </c>
      <c r="DB76" s="353">
        <f t="shared" si="70"/>
        <v>1.5322999325175437</v>
      </c>
      <c r="DC76" s="353">
        <f t="shared" si="70"/>
        <v>0</v>
      </c>
      <c r="DD76" s="353">
        <f t="shared" si="70"/>
        <v>0</v>
      </c>
      <c r="DE76" s="353">
        <f t="shared" si="70"/>
        <v>0</v>
      </c>
      <c r="DF76" s="353">
        <f t="shared" si="70"/>
        <v>0</v>
      </c>
      <c r="DG76" s="353">
        <f t="shared" si="70"/>
        <v>0</v>
      </c>
      <c r="DH76" s="353">
        <f t="shared" si="70"/>
        <v>0</v>
      </c>
      <c r="DI76" s="353">
        <f t="shared" si="70"/>
        <v>0</v>
      </c>
      <c r="DJ76" s="353">
        <f t="shared" si="70"/>
        <v>0.206666666666667</v>
      </c>
      <c r="DK76" s="353">
        <f t="shared" si="70"/>
        <v>1.94857142857143</v>
      </c>
      <c r="DL76" s="339">
        <f t="shared" si="70"/>
        <v>1.94857142857143</v>
      </c>
      <c r="DM76" s="339">
        <f t="shared" si="70"/>
        <v>0</v>
      </c>
      <c r="DN76" s="339">
        <f t="shared" si="70"/>
        <v>7.2333333333333298</v>
      </c>
      <c r="DO76" s="341">
        <f t="shared" si="70"/>
        <v>0</v>
      </c>
      <c r="DP76" s="339">
        <f t="shared" si="70"/>
        <v>0</v>
      </c>
      <c r="DQ76" s="339">
        <f t="shared" si="70"/>
        <v>0</v>
      </c>
      <c r="DR76" s="345">
        <f t="shared" si="70"/>
        <v>0</v>
      </c>
      <c r="DS76" s="345">
        <f t="shared" si="70"/>
        <v>1.3043483048893401</v>
      </c>
      <c r="DT76" s="345">
        <f t="shared" ref="DT76:FL76" si="71">MIN(DT4:DT72)</f>
        <v>0</v>
      </c>
      <c r="DU76" s="345">
        <f t="shared" si="71"/>
        <v>0</v>
      </c>
      <c r="DV76" s="345">
        <f t="shared" si="71"/>
        <v>0.33204253764601199</v>
      </c>
      <c r="DW76" s="345">
        <f t="shared" si="71"/>
        <v>0.191971935837353</v>
      </c>
      <c r="DX76" s="345">
        <f t="shared" si="71"/>
        <v>0</v>
      </c>
      <c r="DY76" s="345">
        <f t="shared" si="71"/>
        <v>0</v>
      </c>
      <c r="DZ76" s="345">
        <f t="shared" si="71"/>
        <v>0.13859988109393601</v>
      </c>
      <c r="EA76" s="345">
        <f t="shared" si="71"/>
        <v>0.103131731469861</v>
      </c>
      <c r="EB76" s="345">
        <f t="shared" si="71"/>
        <v>0.21340884273460101</v>
      </c>
      <c r="EC76" s="345">
        <f t="shared" si="71"/>
        <v>0.28224984951767801</v>
      </c>
      <c r="ED76" s="345">
        <f t="shared" si="71"/>
        <v>0.18284319423456899</v>
      </c>
      <c r="EE76" s="339">
        <f t="shared" si="71"/>
        <v>4.5</v>
      </c>
      <c r="EF76" s="339">
        <f t="shared" si="71"/>
        <v>14.8</v>
      </c>
      <c r="EG76" s="339">
        <f t="shared" si="71"/>
        <v>0.2</v>
      </c>
      <c r="EH76" s="339">
        <f t="shared" si="71"/>
        <v>0.2</v>
      </c>
      <c r="EI76" s="339">
        <f t="shared" si="71"/>
        <v>0.2</v>
      </c>
      <c r="EJ76" s="339">
        <f t="shared" si="71"/>
        <v>0</v>
      </c>
      <c r="EK76" s="339">
        <f t="shared" si="71"/>
        <v>4.5</v>
      </c>
      <c r="EL76" s="339">
        <f t="shared" si="71"/>
        <v>0</v>
      </c>
      <c r="EM76" s="339">
        <f t="shared" si="71"/>
        <v>0</v>
      </c>
      <c r="EN76" s="339">
        <f t="shared" si="71"/>
        <v>0.1</v>
      </c>
      <c r="EO76" s="339">
        <f t="shared" si="71"/>
        <v>0</v>
      </c>
      <c r="EP76" s="339">
        <f t="shared" si="71"/>
        <v>0</v>
      </c>
      <c r="EQ76" s="339">
        <f t="shared" si="71"/>
        <v>0</v>
      </c>
      <c r="ER76" s="339">
        <f t="shared" si="71"/>
        <v>0</v>
      </c>
      <c r="ES76" s="339">
        <f t="shared" si="71"/>
        <v>0</v>
      </c>
      <c r="ET76" s="339">
        <f t="shared" si="71"/>
        <v>0</v>
      </c>
      <c r="EU76" s="339">
        <f t="shared" si="71"/>
        <v>0.53999399999999997</v>
      </c>
      <c r="EV76" s="339">
        <f t="shared" si="71"/>
        <v>0.726271</v>
      </c>
      <c r="EW76" s="339">
        <f t="shared" si="71"/>
        <v>4.1860000000000005E-3</v>
      </c>
      <c r="EX76" s="339">
        <f t="shared" si="71"/>
        <v>4.7943E-2</v>
      </c>
      <c r="EY76" s="339">
        <f t="shared" si="71"/>
        <v>4.1860000000000005E-3</v>
      </c>
      <c r="EZ76" s="339">
        <f t="shared" si="71"/>
        <v>0</v>
      </c>
      <c r="FA76" s="339">
        <f t="shared" si="71"/>
        <v>0.51780000000000004</v>
      </c>
      <c r="FB76" s="339">
        <f t="shared" si="71"/>
        <v>0</v>
      </c>
      <c r="FC76" s="339">
        <f t="shared" si="71"/>
        <v>0</v>
      </c>
      <c r="FD76" s="339">
        <f t="shared" si="71"/>
        <v>1.7683999999999998E-2</v>
      </c>
      <c r="FE76" s="339">
        <f t="shared" si="71"/>
        <v>0</v>
      </c>
      <c r="FF76" s="339">
        <f t="shared" si="71"/>
        <v>0</v>
      </c>
      <c r="FG76" s="339">
        <f t="shared" si="71"/>
        <v>0</v>
      </c>
      <c r="FH76" s="339">
        <f t="shared" si="71"/>
        <v>0</v>
      </c>
      <c r="FI76" s="339">
        <f t="shared" si="71"/>
        <v>0</v>
      </c>
      <c r="FJ76" s="339">
        <f t="shared" si="71"/>
        <v>0</v>
      </c>
      <c r="FK76" s="341">
        <f t="shared" si="71"/>
        <v>0.3100646989389737</v>
      </c>
      <c r="FL76" s="341">
        <f t="shared" si="71"/>
        <v>7.442977190876352E-3</v>
      </c>
      <c r="FN76" s="336">
        <v>1.38</v>
      </c>
      <c r="FO76" s="336">
        <v>0.25</v>
      </c>
      <c r="FP76" s="359">
        <v>0.02</v>
      </c>
      <c r="FQ76" s="336">
        <v>0.01</v>
      </c>
      <c r="FR76" s="336">
        <v>1.02</v>
      </c>
      <c r="FS76" s="336">
        <v>43.51</v>
      </c>
      <c r="FT76" s="336">
        <v>0.6</v>
      </c>
      <c r="FU76" s="336">
        <v>1.5</v>
      </c>
      <c r="FV76" s="336">
        <v>0.71</v>
      </c>
      <c r="FW76" s="336">
        <v>3.5</v>
      </c>
      <c r="FX76" s="336">
        <v>1.19</v>
      </c>
      <c r="FY76" s="336">
        <v>2.72</v>
      </c>
      <c r="FZ76" s="336">
        <v>1.1399999999999999</v>
      </c>
    </row>
    <row r="77" spans="1:182" s="336" customFormat="1" x14ac:dyDescent="0.3">
      <c r="A77" s="334" t="s">
        <v>209</v>
      </c>
      <c r="B77" s="335"/>
      <c r="E77" s="335"/>
      <c r="F77" s="335"/>
      <c r="G77" s="335"/>
      <c r="H77" s="337">
        <f>MAX(H4:H72)</f>
        <v>140</v>
      </c>
      <c r="I77" s="338"/>
      <c r="J77" s="337">
        <f>MAX(J4:J72)</f>
        <v>201</v>
      </c>
      <c r="K77" s="339">
        <f t="shared" ref="K77:BR77" si="72">MAX(K4:K72)</f>
        <v>18.899999999999999</v>
      </c>
      <c r="L77" s="339">
        <f t="shared" si="72"/>
        <v>10.3</v>
      </c>
      <c r="M77" s="338">
        <f t="shared" si="72"/>
        <v>269</v>
      </c>
      <c r="N77" s="339">
        <f t="shared" si="72"/>
        <v>72.678881478881465</v>
      </c>
      <c r="O77" s="339">
        <f t="shared" si="72"/>
        <v>53.379361179361176</v>
      </c>
      <c r="P77" s="339">
        <f t="shared" si="72"/>
        <v>48.281268281268275</v>
      </c>
      <c r="Q77" s="337">
        <f t="shared" si="72"/>
        <v>1343.1805347604993</v>
      </c>
      <c r="R77" s="337">
        <f t="shared" si="72"/>
        <v>3357.9513369012479</v>
      </c>
      <c r="S77" s="339">
        <f t="shared" si="72"/>
        <v>5.372722139041997</v>
      </c>
      <c r="T77" s="337">
        <f t="shared" si="72"/>
        <v>64.597839346443891</v>
      </c>
      <c r="U77" s="339">
        <f t="shared" si="72"/>
        <v>49.18</v>
      </c>
      <c r="V77" s="341">
        <f t="shared" si="72"/>
        <v>1.4475572519083972</v>
      </c>
      <c r="W77" s="341">
        <f t="shared" si="72"/>
        <v>0.25822057061445369</v>
      </c>
      <c r="X77" s="341">
        <f t="shared" si="72"/>
        <v>27.181424107456397</v>
      </c>
      <c r="Y77" s="337">
        <f t="shared" si="72"/>
        <v>56.972805490828769</v>
      </c>
      <c r="Z77" s="342">
        <f t="shared" si="72"/>
        <v>4.2549015384615378</v>
      </c>
      <c r="AA77" s="338"/>
      <c r="AB77" s="339">
        <f t="shared" si="72"/>
        <v>29.953499999999998</v>
      </c>
      <c r="AC77" s="339">
        <f t="shared" si="72"/>
        <v>798.15</v>
      </c>
      <c r="AD77" s="339">
        <f t="shared" si="72"/>
        <v>65.5</v>
      </c>
      <c r="AE77" s="339">
        <f t="shared" si="72"/>
        <v>2328</v>
      </c>
      <c r="AF77" s="339">
        <f t="shared" si="72"/>
        <v>19.323601919999998</v>
      </c>
      <c r="AG77" s="339">
        <f t="shared" si="72"/>
        <v>24.339724799999999</v>
      </c>
      <c r="AH77" s="339">
        <f t="shared" si="72"/>
        <v>24.916347599999998</v>
      </c>
      <c r="AI77" s="340">
        <f t="shared" si="72"/>
        <v>99.999310627663121</v>
      </c>
      <c r="AJ77" s="340">
        <f t="shared" si="72"/>
        <v>97.685765148018731</v>
      </c>
      <c r="AK77" s="340">
        <f t="shared" si="72"/>
        <v>112.41593884343362</v>
      </c>
      <c r="AL77" s="340">
        <f t="shared" si="72"/>
        <v>379.17085418808085</v>
      </c>
      <c r="AM77" s="338">
        <f t="shared" si="72"/>
        <v>13</v>
      </c>
      <c r="AN77" s="338"/>
      <c r="AO77" s="338"/>
      <c r="AP77" s="338"/>
      <c r="AQ77" s="338"/>
      <c r="AR77" s="338"/>
      <c r="AS77" s="338"/>
      <c r="AT77" s="338"/>
      <c r="AU77" s="338"/>
      <c r="AV77" s="338"/>
      <c r="AW77" s="338"/>
      <c r="AX77" s="338"/>
      <c r="AY77" s="338"/>
      <c r="AZ77" s="338"/>
      <c r="BA77" s="338"/>
      <c r="BB77" s="338"/>
      <c r="BC77" s="338"/>
      <c r="BD77" s="338"/>
      <c r="BE77" s="338"/>
      <c r="BF77" s="338"/>
      <c r="BG77" s="338"/>
      <c r="BH77" s="338"/>
      <c r="BI77" s="340">
        <f t="shared" si="72"/>
        <v>398.3</v>
      </c>
      <c r="BJ77" s="343">
        <f t="shared" si="72"/>
        <v>2.96</v>
      </c>
      <c r="BK77" s="344">
        <f t="shared" si="72"/>
        <v>3.63</v>
      </c>
      <c r="BL77" s="344">
        <f t="shared" si="72"/>
        <v>1.2050000000000001</v>
      </c>
      <c r="BM77" s="344">
        <f t="shared" si="72"/>
        <v>8.7741500000000006</v>
      </c>
      <c r="BN77" s="344">
        <f t="shared" si="72"/>
        <v>4.87</v>
      </c>
      <c r="BO77" s="344">
        <f t="shared" si="72"/>
        <v>0.78320000000000001</v>
      </c>
      <c r="BP77" s="344">
        <f t="shared" si="72"/>
        <v>0.63139999999999996</v>
      </c>
      <c r="BQ77" s="343">
        <f t="shared" si="72"/>
        <v>47.35</v>
      </c>
      <c r="BR77" s="343">
        <f t="shared" si="72"/>
        <v>29.63</v>
      </c>
      <c r="BS77" s="343">
        <f t="shared" ref="BS77:DS77" si="73">MAX(BS4:BS72)</f>
        <v>82.09</v>
      </c>
      <c r="BT77" s="343">
        <f t="shared" si="73"/>
        <v>29.434999999999999</v>
      </c>
      <c r="BU77" s="343">
        <f t="shared" si="73"/>
        <v>115</v>
      </c>
      <c r="BV77" s="340">
        <f t="shared" si="73"/>
        <v>737.70479999999998</v>
      </c>
      <c r="BW77" s="340">
        <f t="shared" si="73"/>
        <v>696.02759999999989</v>
      </c>
      <c r="BX77" s="343">
        <f t="shared" si="73"/>
        <v>29.434999999999999</v>
      </c>
      <c r="BY77" s="343">
        <f t="shared" si="73"/>
        <v>28.33</v>
      </c>
      <c r="BZ77" s="336">
        <f t="shared" si="73"/>
        <v>73.14</v>
      </c>
      <c r="CA77" s="344">
        <f t="shared" si="73"/>
        <v>3.6549999999999998</v>
      </c>
      <c r="CB77" s="344">
        <f t="shared" si="73"/>
        <v>2.9809999999999999</v>
      </c>
      <c r="CC77" s="344">
        <f t="shared" si="73"/>
        <v>0.59553400000000001</v>
      </c>
      <c r="CD77" s="344">
        <f t="shared" si="73"/>
        <v>0.28199999999999997</v>
      </c>
      <c r="CE77" s="344">
        <f t="shared" si="73"/>
        <v>0.38300000000000001</v>
      </c>
      <c r="CF77" s="344">
        <f t="shared" si="73"/>
        <v>47.365000000000002</v>
      </c>
      <c r="CG77" s="344">
        <f t="shared" si="73"/>
        <v>6.7490500000000004</v>
      </c>
      <c r="CH77" s="337">
        <f t="shared" si="73"/>
        <v>939.51754385964909</v>
      </c>
      <c r="CI77" s="337">
        <f t="shared" si="73"/>
        <v>126.21428571428575</v>
      </c>
      <c r="CJ77" s="337">
        <f t="shared" si="73"/>
        <v>29.237978810105961</v>
      </c>
      <c r="CK77" s="337">
        <f t="shared" si="73"/>
        <v>94.781425960103164</v>
      </c>
      <c r="CL77" s="337">
        <f t="shared" si="73"/>
        <v>100.28274453995178</v>
      </c>
      <c r="CM77" s="337">
        <f t="shared" si="73"/>
        <v>93.190069663943547</v>
      </c>
      <c r="CN77" s="353">
        <f t="shared" si="73"/>
        <v>172.39993966845262</v>
      </c>
      <c r="CO77" s="354">
        <f t="shared" si="73"/>
        <v>34479.987933690521</v>
      </c>
      <c r="CP77" s="353">
        <f t="shared" si="73"/>
        <v>13.84490841643175</v>
      </c>
      <c r="CQ77" s="353">
        <f t="shared" si="73"/>
        <v>12.817583144314931</v>
      </c>
      <c r="CR77" s="355">
        <f t="shared" si="73"/>
        <v>38.939068484124007</v>
      </c>
      <c r="CS77" s="355">
        <f t="shared" si="73"/>
        <v>31.801724114723637</v>
      </c>
      <c r="CT77" s="355">
        <f t="shared" si="73"/>
        <v>1.8226870833247999</v>
      </c>
      <c r="CU77" s="355">
        <f t="shared" si="73"/>
        <v>43.208390631168001</v>
      </c>
      <c r="CV77" s="355">
        <f t="shared" si="73"/>
        <v>150.73531521473649</v>
      </c>
      <c r="CW77" s="355">
        <f t="shared" si="73"/>
        <v>15.951500652595197</v>
      </c>
      <c r="CX77" s="355">
        <f t="shared" si="73"/>
        <v>10.996717677120001</v>
      </c>
      <c r="CY77" s="355">
        <f t="shared" si="73"/>
        <v>6.8852395578119996</v>
      </c>
      <c r="CZ77" s="353">
        <f t="shared" si="73"/>
        <v>6.146742132607999</v>
      </c>
      <c r="DA77" s="353">
        <f t="shared" si="73"/>
        <v>53.18598823925381</v>
      </c>
      <c r="DB77" s="353">
        <f t="shared" si="73"/>
        <v>99.181226521930114</v>
      </c>
      <c r="DC77" s="353">
        <f t="shared" si="73"/>
        <v>38.434773266229698</v>
      </c>
      <c r="DD77" s="353">
        <f t="shared" si="73"/>
        <v>90.352961081365891</v>
      </c>
      <c r="DE77" s="353">
        <f t="shared" si="73"/>
        <v>87.433508100188433</v>
      </c>
      <c r="DF77" s="353">
        <f t="shared" si="73"/>
        <v>93.417613049125336</v>
      </c>
      <c r="DG77" s="353">
        <f t="shared" si="73"/>
        <v>47.66567072105132</v>
      </c>
      <c r="DH77" s="353">
        <f t="shared" si="73"/>
        <v>21.799984095993821</v>
      </c>
      <c r="DI77" s="353">
        <f t="shared" si="73"/>
        <v>12.154013432762138</v>
      </c>
      <c r="DJ77" s="353">
        <f t="shared" si="73"/>
        <v>1381.2333333333299</v>
      </c>
      <c r="DK77" s="353">
        <f t="shared" si="73"/>
        <v>2780.44</v>
      </c>
      <c r="DL77" s="339">
        <f t="shared" si="73"/>
        <v>568.31444444444401</v>
      </c>
      <c r="DM77" s="339">
        <f t="shared" si="73"/>
        <v>42.852222222222203</v>
      </c>
      <c r="DN77" s="339">
        <f t="shared" si="73"/>
        <v>63054</v>
      </c>
      <c r="DO77" s="341">
        <f t="shared" si="73"/>
        <v>103.774444444444</v>
      </c>
      <c r="DP77" s="339">
        <f t="shared" si="73"/>
        <v>532.51111111111095</v>
      </c>
      <c r="DQ77" s="339">
        <f t="shared" si="73"/>
        <v>630.31444444444401</v>
      </c>
      <c r="DR77" s="345">
        <f t="shared" si="73"/>
        <v>1</v>
      </c>
      <c r="DS77" s="345">
        <f t="shared" si="73"/>
        <v>4.3693441064089802</v>
      </c>
      <c r="DT77" s="345">
        <f t="shared" ref="DT77:FL77" si="74">MAX(DT4:DT72)</f>
        <v>1.6246828167239999</v>
      </c>
      <c r="DU77" s="345">
        <f t="shared" si="74"/>
        <v>1.2898026321304901</v>
      </c>
      <c r="DV77" s="345">
        <f t="shared" si="74"/>
        <v>2.0765167227500201</v>
      </c>
      <c r="DW77" s="345">
        <f t="shared" si="74"/>
        <v>0.86308265491714797</v>
      </c>
      <c r="DX77" s="345">
        <f t="shared" si="74"/>
        <v>0.76645164770313401</v>
      </c>
      <c r="DY77" s="345">
        <f t="shared" si="74"/>
        <v>0.66734345048160704</v>
      </c>
      <c r="DZ77" s="345">
        <f t="shared" si="74"/>
        <v>0.84044021732247598</v>
      </c>
      <c r="EA77" s="345">
        <f t="shared" si="74"/>
        <v>0.51765928289789898</v>
      </c>
      <c r="EB77" s="345">
        <f t="shared" si="74"/>
        <v>1</v>
      </c>
      <c r="EC77" s="345">
        <f t="shared" si="74"/>
        <v>1.9550965153367701</v>
      </c>
      <c r="ED77" s="345">
        <f t="shared" si="74"/>
        <v>0.96078431372549</v>
      </c>
      <c r="EE77" s="339">
        <f t="shared" si="74"/>
        <v>40.700000000000003</v>
      </c>
      <c r="EF77" s="339">
        <f t="shared" si="74"/>
        <v>56.7</v>
      </c>
      <c r="EG77" s="339">
        <f t="shared" si="74"/>
        <v>45.9</v>
      </c>
      <c r="EH77" s="339">
        <f t="shared" si="74"/>
        <v>17.8</v>
      </c>
      <c r="EI77" s="339">
        <f t="shared" si="74"/>
        <v>11.7</v>
      </c>
      <c r="EJ77" s="339">
        <f t="shared" si="74"/>
        <v>10</v>
      </c>
      <c r="EK77" s="339">
        <f t="shared" si="74"/>
        <v>35.700000000000003</v>
      </c>
      <c r="EL77" s="339">
        <f t="shared" si="74"/>
        <v>1.5</v>
      </c>
      <c r="EM77" s="339">
        <f t="shared" si="74"/>
        <v>1.3</v>
      </c>
      <c r="EN77" s="339">
        <f t="shared" si="74"/>
        <v>8</v>
      </c>
      <c r="EO77" s="339">
        <f t="shared" si="74"/>
        <v>1.7</v>
      </c>
      <c r="EP77" s="339">
        <f t="shared" si="74"/>
        <v>3.6</v>
      </c>
      <c r="EQ77" s="339">
        <f t="shared" si="74"/>
        <v>3.7</v>
      </c>
      <c r="ER77" s="339">
        <f t="shared" si="74"/>
        <v>0.4</v>
      </c>
      <c r="ES77" s="339">
        <f t="shared" si="74"/>
        <v>5.3</v>
      </c>
      <c r="ET77" s="339">
        <f t="shared" si="74"/>
        <v>1.4</v>
      </c>
      <c r="EU77" s="339">
        <f t="shared" si="74"/>
        <v>9.9536724999999997</v>
      </c>
      <c r="EV77" s="339">
        <f t="shared" si="74"/>
        <v>13.07645325</v>
      </c>
      <c r="EW77" s="339">
        <f t="shared" si="74"/>
        <v>6.6880484999999998</v>
      </c>
      <c r="EX77" s="339">
        <f t="shared" si="74"/>
        <v>2.5090974999999998</v>
      </c>
      <c r="EY77" s="339">
        <f t="shared" si="74"/>
        <v>3.0837689999999998</v>
      </c>
      <c r="EZ77" s="339">
        <f t="shared" si="74"/>
        <v>2.2264793749999994</v>
      </c>
      <c r="FA77" s="339">
        <f t="shared" si="74"/>
        <v>5.0753449999999996</v>
      </c>
      <c r="FB77" s="339">
        <f t="shared" si="74"/>
        <v>0.233211</v>
      </c>
      <c r="FC77" s="339">
        <f t="shared" si="74"/>
        <v>0.26970449999999996</v>
      </c>
      <c r="FD77" s="339">
        <f t="shared" si="74"/>
        <v>2.2058</v>
      </c>
      <c r="FE77" s="339">
        <f t="shared" si="74"/>
        <v>0.4687325</v>
      </c>
      <c r="FF77" s="339">
        <f t="shared" si="74"/>
        <v>0.26832600000000001</v>
      </c>
      <c r="FG77" s="339">
        <f t="shared" si="74"/>
        <v>0.70871649999999997</v>
      </c>
      <c r="FH77" s="339">
        <f t="shared" si="74"/>
        <v>9.5885999999999999E-2</v>
      </c>
      <c r="FI77" s="339">
        <f t="shared" si="74"/>
        <v>1.1746035000000001</v>
      </c>
      <c r="FJ77" s="339">
        <f t="shared" si="74"/>
        <v>0.19353600000000001</v>
      </c>
      <c r="FK77" s="341">
        <f t="shared" si="74"/>
        <v>4969.473268105281</v>
      </c>
      <c r="FL77" s="341">
        <f t="shared" si="74"/>
        <v>29.974867724867721</v>
      </c>
      <c r="FN77" s="336">
        <v>3.04</v>
      </c>
      <c r="FO77" s="336">
        <v>0.71</v>
      </c>
      <c r="FP77" s="359">
        <v>0.02</v>
      </c>
      <c r="FQ77" s="336">
        <v>0.02</v>
      </c>
      <c r="FR77" s="336">
        <v>2.5099999999999998</v>
      </c>
      <c r="FS77" s="336">
        <v>163.27000000000001</v>
      </c>
      <c r="FT77" s="336">
        <v>0.78</v>
      </c>
      <c r="FU77" s="336">
        <v>1.8</v>
      </c>
      <c r="FV77" s="336">
        <v>0.94</v>
      </c>
      <c r="FW77" s="336">
        <v>11.87</v>
      </c>
      <c r="FX77" s="336">
        <v>4.05</v>
      </c>
      <c r="FY77" s="336">
        <v>3.61</v>
      </c>
      <c r="FZ77" s="336">
        <v>1.33</v>
      </c>
    </row>
    <row r="78" spans="1:182" x14ac:dyDescent="0.3">
      <c r="CR78" s="352"/>
      <c r="CS78" s="352"/>
      <c r="CT78" s="352"/>
      <c r="CU78" s="352"/>
      <c r="CV78" s="352"/>
      <c r="CW78" s="352"/>
      <c r="CX78" s="352"/>
      <c r="CY78" s="352"/>
      <c r="CZ78" s="352"/>
    </row>
    <row r="79" spans="1:182" x14ac:dyDescent="0.3">
      <c r="CR79" s="352"/>
      <c r="CS79" s="352"/>
      <c r="CT79" s="352"/>
      <c r="CU79" s="352"/>
      <c r="CV79" s="352"/>
      <c r="CW79" s="352"/>
      <c r="CX79" s="352"/>
      <c r="CY79" s="352"/>
      <c r="CZ79" s="352"/>
    </row>
    <row r="80" spans="1:182" x14ac:dyDescent="0.3">
      <c r="CR80" s="352"/>
      <c r="CS80" s="352"/>
      <c r="CT80" s="352"/>
      <c r="CU80" s="352"/>
      <c r="CV80" s="352"/>
      <c r="CW80" s="352"/>
      <c r="CX80" s="352"/>
      <c r="CY80" s="352"/>
      <c r="CZ80" s="352"/>
    </row>
    <row r="81" spans="1:249" x14ac:dyDescent="0.3">
      <c r="CR81" s="352"/>
      <c r="CS81" s="352"/>
      <c r="CT81" s="352"/>
      <c r="CU81" s="352"/>
      <c r="CV81" s="352"/>
      <c r="CW81" s="352"/>
      <c r="CX81" s="352"/>
      <c r="CY81" s="352"/>
      <c r="CZ81" s="352"/>
    </row>
    <row r="82" spans="1:249" x14ac:dyDescent="0.3">
      <c r="CR82" s="352"/>
      <c r="CS82" s="352"/>
      <c r="CT82" s="352"/>
      <c r="CU82" s="352"/>
      <c r="CV82" s="352"/>
      <c r="CW82" s="352"/>
      <c r="CX82" s="352"/>
      <c r="CY82" s="352"/>
      <c r="CZ82" s="352"/>
    </row>
    <row r="83" spans="1:249" x14ac:dyDescent="0.3">
      <c r="CR83" s="352"/>
      <c r="CS83" s="352"/>
      <c r="CT83" s="352"/>
      <c r="CU83" s="352"/>
      <c r="CV83" s="352"/>
      <c r="CW83" s="352"/>
      <c r="CX83" s="352"/>
      <c r="CY83" s="352"/>
      <c r="CZ83" s="352"/>
    </row>
    <row r="84" spans="1:249" x14ac:dyDescent="0.3">
      <c r="CR84" s="356"/>
      <c r="CS84" s="356"/>
      <c r="CT84" s="356"/>
      <c r="CU84" s="356"/>
      <c r="CV84" s="356"/>
      <c r="CW84" s="356"/>
      <c r="CX84" s="356"/>
      <c r="CY84" s="356"/>
      <c r="CZ84" s="356"/>
    </row>
    <row r="85" spans="1:249" x14ac:dyDescent="0.3">
      <c r="CR85" s="357"/>
      <c r="CS85" s="357"/>
      <c r="CT85" s="357"/>
      <c r="CU85" s="357"/>
      <c r="CV85" s="357"/>
      <c r="CW85" s="357"/>
      <c r="CX85" s="357"/>
      <c r="CY85" s="357"/>
      <c r="CZ85" s="357"/>
    </row>
    <row r="86" spans="1:249" x14ac:dyDescent="0.3">
      <c r="CR86" s="357"/>
      <c r="CS86" s="357"/>
      <c r="CT86" s="357"/>
      <c r="CU86" s="357"/>
      <c r="CV86" s="357"/>
      <c r="CW86" s="357"/>
      <c r="CX86" s="357"/>
      <c r="CY86" s="357"/>
      <c r="CZ86" s="357"/>
    </row>
    <row r="87" spans="1:249" x14ac:dyDescent="0.3">
      <c r="CR87" s="357"/>
      <c r="CS87" s="357"/>
      <c r="CT87" s="357"/>
      <c r="CU87" s="357"/>
      <c r="CV87" s="357"/>
      <c r="CW87" s="357"/>
      <c r="CX87" s="357"/>
      <c r="CY87" s="357"/>
      <c r="CZ87" s="357"/>
    </row>
    <row r="88" spans="1:249" x14ac:dyDescent="0.3">
      <c r="CR88" s="357"/>
      <c r="CS88" s="357"/>
      <c r="CT88" s="357"/>
      <c r="CU88" s="357"/>
      <c r="CV88" s="357"/>
      <c r="CW88" s="357"/>
      <c r="CX88" s="357"/>
      <c r="CY88" s="357"/>
      <c r="CZ88" s="357"/>
    </row>
    <row r="89" spans="1:249" x14ac:dyDescent="0.3">
      <c r="CR89" s="357"/>
      <c r="CS89" s="357"/>
      <c r="CT89" s="357"/>
      <c r="CU89" s="357"/>
      <c r="CV89" s="357"/>
      <c r="CW89" s="357"/>
      <c r="CX89" s="357"/>
      <c r="CY89" s="357"/>
      <c r="CZ89" s="357"/>
    </row>
    <row r="90" spans="1:249" x14ac:dyDescent="0.3">
      <c r="CR90" s="357"/>
      <c r="CS90" s="357"/>
      <c r="CT90" s="357"/>
      <c r="CU90" s="357"/>
      <c r="CV90" s="357"/>
      <c r="CW90" s="357"/>
      <c r="CX90" s="357"/>
      <c r="CY90" s="357"/>
      <c r="CZ90" s="357"/>
    </row>
    <row r="91" spans="1:249" x14ac:dyDescent="0.3">
      <c r="CR91" s="357"/>
      <c r="CS91" s="357"/>
      <c r="CT91" s="357"/>
      <c r="CU91" s="357"/>
      <c r="CV91" s="357"/>
      <c r="CW91" s="357"/>
      <c r="CX91" s="357"/>
      <c r="CY91" s="357"/>
      <c r="CZ91" s="357"/>
    </row>
    <row r="92" spans="1:249" x14ac:dyDescent="0.3">
      <c r="CR92" s="357"/>
      <c r="CS92" s="357"/>
      <c r="CT92" s="357"/>
      <c r="CU92" s="357"/>
      <c r="CV92" s="357"/>
      <c r="CW92" s="357"/>
      <c r="CX92" s="357"/>
      <c r="CY92" s="357"/>
      <c r="CZ92" s="357"/>
    </row>
    <row r="93" spans="1:249" s="2" customFormat="1" x14ac:dyDescent="0.3">
      <c r="A93" s="1"/>
      <c r="B93" s="1"/>
      <c r="C93"/>
      <c r="D93"/>
      <c r="E93" s="1"/>
      <c r="F93" s="1"/>
      <c r="G93" s="1"/>
      <c r="N93" s="41"/>
      <c r="O93" s="41"/>
      <c r="AI93"/>
      <c r="AJ93"/>
      <c r="AK93"/>
      <c r="AL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N93"/>
      <c r="CO93"/>
      <c r="CP93"/>
      <c r="CQ93"/>
      <c r="CR93" s="357"/>
      <c r="CS93" s="357"/>
      <c r="CT93" s="357"/>
      <c r="CU93" s="357"/>
      <c r="CV93" s="357"/>
      <c r="CW93" s="357"/>
      <c r="CX93" s="357"/>
      <c r="CY93" s="357"/>
      <c r="CZ93" s="357"/>
      <c r="DJ93"/>
      <c r="DK93"/>
      <c r="DL93"/>
      <c r="DM93"/>
      <c r="DN93"/>
      <c r="DO93"/>
      <c r="DP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</row>
    <row r="94" spans="1:249" s="2" customFormat="1" x14ac:dyDescent="0.3">
      <c r="A94" s="1"/>
      <c r="B94" s="1"/>
      <c r="C94"/>
      <c r="D94"/>
      <c r="E94" s="1"/>
      <c r="F94" s="1"/>
      <c r="G94" s="1"/>
      <c r="N94" s="41"/>
      <c r="O94" s="41"/>
      <c r="AI94"/>
      <c r="AJ94"/>
      <c r="AK94"/>
      <c r="AL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N94"/>
      <c r="CO94"/>
      <c r="CP94"/>
      <c r="CQ94"/>
      <c r="CR94" s="357"/>
      <c r="CS94" s="357"/>
      <c r="CT94" s="357"/>
      <c r="CU94" s="357"/>
      <c r="CV94" s="357"/>
      <c r="CW94" s="357"/>
      <c r="CX94" s="357"/>
      <c r="CY94" s="357"/>
      <c r="CZ94" s="357"/>
      <c r="DJ94"/>
      <c r="DK94"/>
      <c r="DL94"/>
      <c r="DM94"/>
      <c r="DN94"/>
      <c r="DO94"/>
      <c r="DP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</row>
    <row r="95" spans="1:249" s="2" customFormat="1" x14ac:dyDescent="0.3">
      <c r="A95" s="1"/>
      <c r="B95" s="1"/>
      <c r="C95"/>
      <c r="D95"/>
      <c r="E95" s="1"/>
      <c r="F95" s="1"/>
      <c r="G95" s="1"/>
      <c r="N95" s="41"/>
      <c r="O95" s="41"/>
      <c r="AI95"/>
      <c r="AJ95"/>
      <c r="AK95"/>
      <c r="AL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N95"/>
      <c r="CO95"/>
      <c r="CP95"/>
      <c r="CQ95"/>
      <c r="CR95" s="357"/>
      <c r="CS95" s="357"/>
      <c r="CT95" s="357"/>
      <c r="CU95" s="357"/>
      <c r="CV95" s="357"/>
      <c r="CW95" s="357"/>
      <c r="CX95" s="357"/>
      <c r="CY95" s="357"/>
      <c r="CZ95" s="357"/>
      <c r="DJ95"/>
      <c r="DK95"/>
      <c r="DL95"/>
      <c r="DM95"/>
      <c r="DN95"/>
      <c r="DO95"/>
      <c r="DP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</row>
    <row r="96" spans="1:249" s="2" customFormat="1" x14ac:dyDescent="0.3">
      <c r="A96" s="1"/>
      <c r="B96" s="1"/>
      <c r="C96"/>
      <c r="D96"/>
      <c r="E96" s="1"/>
      <c r="F96" s="1"/>
      <c r="G96" s="1"/>
      <c r="N96" s="41"/>
      <c r="O96" s="41"/>
      <c r="AI96"/>
      <c r="AJ96"/>
      <c r="AK96"/>
      <c r="AL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N96"/>
      <c r="CO96"/>
      <c r="CP96"/>
      <c r="CQ96"/>
      <c r="CR96" s="357"/>
      <c r="CS96" s="357"/>
      <c r="CT96" s="357"/>
      <c r="CU96" s="357"/>
      <c r="CV96" s="357"/>
      <c r="CW96" s="357"/>
      <c r="CX96" s="357"/>
      <c r="CY96" s="357"/>
      <c r="CZ96" s="357"/>
      <c r="DJ96"/>
      <c r="DK96"/>
      <c r="DL96"/>
      <c r="DM96"/>
      <c r="DN96"/>
      <c r="DO96"/>
      <c r="DP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</row>
    <row r="97" spans="1:249" s="2" customFormat="1" x14ac:dyDescent="0.3">
      <c r="A97" s="1"/>
      <c r="B97" s="1"/>
      <c r="C97"/>
      <c r="D97"/>
      <c r="E97" s="1"/>
      <c r="F97" s="1"/>
      <c r="G97" s="1"/>
      <c r="N97" s="41"/>
      <c r="O97" s="41"/>
      <c r="AI97"/>
      <c r="AJ97"/>
      <c r="AK97"/>
      <c r="AL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N97"/>
      <c r="CO97"/>
      <c r="CP97"/>
      <c r="CQ97"/>
      <c r="CR97" s="357"/>
      <c r="CS97" s="357"/>
      <c r="CT97" s="357"/>
      <c r="CU97" s="357"/>
      <c r="CV97" s="357"/>
      <c r="CW97" s="357"/>
      <c r="CX97" s="357"/>
      <c r="CY97" s="357"/>
      <c r="CZ97" s="357"/>
      <c r="DJ97"/>
      <c r="DK97"/>
      <c r="DL97"/>
      <c r="DM97"/>
      <c r="DN97"/>
      <c r="DO97"/>
      <c r="DP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</row>
    <row r="98" spans="1:249" s="2" customFormat="1" x14ac:dyDescent="0.3">
      <c r="A98" s="1"/>
      <c r="B98" s="1"/>
      <c r="C98"/>
      <c r="D98"/>
      <c r="E98" s="1"/>
      <c r="F98" s="1"/>
      <c r="G98" s="1"/>
      <c r="N98" s="41"/>
      <c r="O98" s="41"/>
      <c r="AI98"/>
      <c r="AJ98"/>
      <c r="AK98"/>
      <c r="AL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N98"/>
      <c r="CO98"/>
      <c r="CP98"/>
      <c r="CQ98"/>
      <c r="CR98" s="357"/>
      <c r="CS98" s="357"/>
      <c r="CT98" s="357"/>
      <c r="CU98" s="357"/>
      <c r="CV98" s="357"/>
      <c r="CW98" s="357"/>
      <c r="CX98" s="357"/>
      <c r="CY98" s="357"/>
      <c r="CZ98" s="357"/>
      <c r="DJ98"/>
      <c r="DK98"/>
      <c r="DL98"/>
      <c r="DM98"/>
      <c r="DN98"/>
      <c r="DO98"/>
      <c r="DP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</row>
    <row r="99" spans="1:249" s="2" customFormat="1" x14ac:dyDescent="0.3">
      <c r="A99" s="1"/>
      <c r="B99" s="1"/>
      <c r="C99"/>
      <c r="D99"/>
      <c r="E99" s="1"/>
      <c r="F99" s="1"/>
      <c r="G99" s="1"/>
      <c r="N99" s="41"/>
      <c r="O99" s="41"/>
      <c r="AI99"/>
      <c r="AJ99"/>
      <c r="AK99"/>
      <c r="AL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N99"/>
      <c r="CO99"/>
      <c r="CP99"/>
      <c r="CQ99"/>
      <c r="CR99" s="357"/>
      <c r="CS99" s="357"/>
      <c r="CT99" s="357"/>
      <c r="CU99" s="357"/>
      <c r="CV99" s="357"/>
      <c r="CW99" s="357"/>
      <c r="CX99" s="357"/>
      <c r="CY99" s="357"/>
      <c r="CZ99" s="357"/>
      <c r="DJ99"/>
      <c r="DK99"/>
      <c r="DL99"/>
      <c r="DM99"/>
      <c r="DN99"/>
      <c r="DO99"/>
      <c r="DP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</row>
    <row r="100" spans="1:249" s="2" customFormat="1" x14ac:dyDescent="0.3">
      <c r="A100" s="1"/>
      <c r="B100" s="1"/>
      <c r="C100"/>
      <c r="D100"/>
      <c r="E100" s="1"/>
      <c r="F100" s="1"/>
      <c r="G100" s="1"/>
      <c r="N100" s="41"/>
      <c r="O100" s="41"/>
      <c r="AI100"/>
      <c r="AJ100"/>
      <c r="AK100"/>
      <c r="AL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N100"/>
      <c r="CO100"/>
      <c r="CP100"/>
      <c r="CQ100"/>
      <c r="CR100" s="357"/>
      <c r="CS100" s="357"/>
      <c r="CT100" s="357"/>
      <c r="CU100" s="357"/>
      <c r="CV100" s="357"/>
      <c r="CW100" s="357"/>
      <c r="CX100" s="357"/>
      <c r="CY100" s="357"/>
      <c r="CZ100" s="357"/>
      <c r="DJ100"/>
      <c r="DK100"/>
      <c r="DL100"/>
      <c r="DM100"/>
      <c r="DN100"/>
      <c r="DO100"/>
      <c r="DP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</row>
    <row r="101" spans="1:249" s="2" customFormat="1" x14ac:dyDescent="0.3">
      <c r="A101" s="1"/>
      <c r="B101" s="1"/>
      <c r="C101"/>
      <c r="D101"/>
      <c r="E101" s="1"/>
      <c r="F101" s="1"/>
      <c r="G101" s="1"/>
      <c r="N101" s="41"/>
      <c r="O101" s="41"/>
      <c r="AI101"/>
      <c r="AJ101"/>
      <c r="AK101"/>
      <c r="AL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N101"/>
      <c r="CO101"/>
      <c r="CP101"/>
      <c r="CQ101"/>
      <c r="CR101" s="357"/>
      <c r="CS101" s="357"/>
      <c r="CT101" s="357"/>
      <c r="CU101" s="357"/>
      <c r="CV101" s="357"/>
      <c r="CW101" s="357"/>
      <c r="CX101" s="357"/>
      <c r="CY101" s="357"/>
      <c r="CZ101" s="357"/>
      <c r="DJ101"/>
      <c r="DK101"/>
      <c r="DL101"/>
      <c r="DM101"/>
      <c r="DN101"/>
      <c r="DO101"/>
      <c r="DP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</row>
    <row r="102" spans="1:249" s="2" customFormat="1" x14ac:dyDescent="0.3">
      <c r="A102" s="1"/>
      <c r="B102" s="1"/>
      <c r="C102"/>
      <c r="D102"/>
      <c r="E102" s="1"/>
      <c r="F102" s="1"/>
      <c r="G102" s="1"/>
      <c r="N102" s="41"/>
      <c r="O102" s="41"/>
      <c r="AI102"/>
      <c r="AJ102"/>
      <c r="AK102"/>
      <c r="AL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N102"/>
      <c r="CO102"/>
      <c r="CP102"/>
      <c r="CQ102"/>
      <c r="CR102" s="356"/>
      <c r="CS102" s="356"/>
      <c r="CT102" s="356"/>
      <c r="CU102" s="356"/>
      <c r="CV102" s="356"/>
      <c r="CW102" s="356"/>
      <c r="CX102" s="356"/>
      <c r="CY102" s="356"/>
      <c r="CZ102" s="349"/>
      <c r="DJ102"/>
      <c r="DK102"/>
      <c r="DL102"/>
      <c r="DM102"/>
      <c r="DN102"/>
      <c r="DO102"/>
      <c r="DP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</row>
    <row r="103" spans="1:249" s="2" customFormat="1" x14ac:dyDescent="0.3">
      <c r="A103" s="1"/>
      <c r="B103" s="1"/>
      <c r="C103"/>
      <c r="D103"/>
      <c r="E103" s="1"/>
      <c r="F103" s="1"/>
      <c r="G103" s="1"/>
      <c r="N103" s="41"/>
      <c r="O103" s="41"/>
      <c r="AI103"/>
      <c r="AJ103"/>
      <c r="AK103"/>
      <c r="AL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N103"/>
      <c r="CO103"/>
      <c r="CP103"/>
      <c r="CQ103"/>
      <c r="CR103" s="356"/>
      <c r="CS103" s="356"/>
      <c r="CT103" s="356"/>
      <c r="CU103" s="356"/>
      <c r="CV103" s="356"/>
      <c r="CW103" s="356"/>
      <c r="CX103" s="356"/>
      <c r="CY103" s="356"/>
      <c r="CZ103" s="349"/>
      <c r="DJ103"/>
      <c r="DK103"/>
      <c r="DL103"/>
      <c r="DM103"/>
      <c r="DN103"/>
      <c r="DO103"/>
      <c r="DP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</row>
    <row r="104" spans="1:249" s="2" customFormat="1" x14ac:dyDescent="0.3">
      <c r="A104" s="1"/>
      <c r="B104" s="1"/>
      <c r="C104"/>
      <c r="D104"/>
      <c r="E104" s="1"/>
      <c r="F104" s="1"/>
      <c r="G104" s="1"/>
      <c r="N104" s="41"/>
      <c r="O104" s="41"/>
      <c r="AI104"/>
      <c r="AJ104"/>
      <c r="AK104"/>
      <c r="AL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N104"/>
      <c r="CO104"/>
      <c r="CP104"/>
      <c r="CQ104"/>
      <c r="CR104" s="356"/>
      <c r="CS104" s="356"/>
      <c r="CT104" s="356"/>
      <c r="CU104" s="356"/>
      <c r="CV104" s="356"/>
      <c r="CW104" s="356"/>
      <c r="CX104" s="356"/>
      <c r="CY104" s="356"/>
      <c r="CZ104" s="349"/>
      <c r="DJ104"/>
      <c r="DK104"/>
      <c r="DL104"/>
      <c r="DM104"/>
      <c r="DN104"/>
      <c r="DO104"/>
      <c r="DP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</row>
    <row r="105" spans="1:249" s="2" customFormat="1" x14ac:dyDescent="0.3">
      <c r="A105" s="1"/>
      <c r="B105" s="1"/>
      <c r="C105"/>
      <c r="D105"/>
      <c r="E105" s="1"/>
      <c r="F105" s="1"/>
      <c r="G105" s="1"/>
      <c r="N105" s="41"/>
      <c r="O105" s="41"/>
      <c r="AI105"/>
      <c r="AJ105"/>
      <c r="AK105"/>
      <c r="AL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N105"/>
      <c r="CO105"/>
      <c r="CP105"/>
      <c r="CQ105"/>
      <c r="CR105" s="356"/>
      <c r="CS105" s="356"/>
      <c r="CT105" s="356"/>
      <c r="CU105" s="356"/>
      <c r="CV105" s="356"/>
      <c r="CW105" s="356"/>
      <c r="CX105" s="356"/>
      <c r="CY105" s="356"/>
      <c r="CZ105" s="349"/>
      <c r="DJ105"/>
      <c r="DK105"/>
      <c r="DL105"/>
      <c r="DM105"/>
      <c r="DN105"/>
      <c r="DO105"/>
      <c r="DP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</row>
    <row r="106" spans="1:249" s="2" customFormat="1" x14ac:dyDescent="0.3">
      <c r="A106" s="1"/>
      <c r="B106" s="1"/>
      <c r="C106"/>
      <c r="D106"/>
      <c r="E106" s="1"/>
      <c r="F106" s="1"/>
      <c r="G106" s="1"/>
      <c r="N106" s="41"/>
      <c r="O106" s="41"/>
      <c r="AI106"/>
      <c r="AJ106"/>
      <c r="AK106"/>
      <c r="AL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N106"/>
      <c r="CO106"/>
      <c r="CP106"/>
      <c r="CQ106"/>
      <c r="CR106" s="356"/>
      <c r="CS106" s="356"/>
      <c r="CT106" s="356"/>
      <c r="CU106" s="356"/>
      <c r="CV106" s="356"/>
      <c r="CW106" s="356"/>
      <c r="CX106" s="356"/>
      <c r="CY106" s="356"/>
      <c r="CZ106" s="349"/>
      <c r="DJ106"/>
      <c r="DK106"/>
      <c r="DL106"/>
      <c r="DM106"/>
      <c r="DN106"/>
      <c r="DO106"/>
      <c r="DP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</row>
    <row r="107" spans="1:249" s="2" customFormat="1" x14ac:dyDescent="0.3">
      <c r="A107" s="1"/>
      <c r="B107" s="1"/>
      <c r="C107"/>
      <c r="D107"/>
      <c r="E107" s="1"/>
      <c r="F107" s="1"/>
      <c r="G107" s="1"/>
      <c r="N107" s="41"/>
      <c r="O107" s="41"/>
      <c r="AI107"/>
      <c r="AJ107"/>
      <c r="AK107"/>
      <c r="AL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N107"/>
      <c r="CO107"/>
      <c r="CP107"/>
      <c r="CQ107"/>
      <c r="CR107" s="356"/>
      <c r="CS107" s="356"/>
      <c r="CT107" s="356"/>
      <c r="CU107" s="356"/>
      <c r="CV107" s="356"/>
      <c r="CW107" s="356"/>
      <c r="CX107" s="356"/>
      <c r="CY107" s="356"/>
      <c r="CZ107" s="349"/>
      <c r="DJ107"/>
      <c r="DK107"/>
      <c r="DL107"/>
      <c r="DM107"/>
      <c r="DN107"/>
      <c r="DO107"/>
      <c r="DP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</row>
    <row r="108" spans="1:249" s="2" customFormat="1" x14ac:dyDescent="0.3">
      <c r="A108" s="1"/>
      <c r="B108" s="1"/>
      <c r="C108"/>
      <c r="D108"/>
      <c r="E108" s="1"/>
      <c r="F108" s="1"/>
      <c r="G108" s="1"/>
      <c r="N108" s="41"/>
      <c r="O108" s="41"/>
      <c r="AI108"/>
      <c r="AJ108"/>
      <c r="AK108"/>
      <c r="AL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N108"/>
      <c r="CO108"/>
      <c r="CP108"/>
      <c r="CQ108"/>
      <c r="CR108" s="356"/>
      <c r="CS108" s="356"/>
      <c r="CT108" s="356"/>
      <c r="CU108" s="356"/>
      <c r="CV108" s="356"/>
      <c r="CW108" s="356"/>
      <c r="CX108" s="356"/>
      <c r="CY108" s="356"/>
      <c r="CZ108" s="349"/>
      <c r="DJ108"/>
      <c r="DK108"/>
      <c r="DL108"/>
      <c r="DM108"/>
      <c r="DN108"/>
      <c r="DO108"/>
      <c r="DP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</row>
    <row r="109" spans="1:249" s="7" customFormat="1" x14ac:dyDescent="0.3">
      <c r="A109" s="1"/>
      <c r="B109" s="1"/>
      <c r="C109"/>
      <c r="D109"/>
      <c r="E109" s="1"/>
      <c r="F109" s="1"/>
      <c r="G109" s="1"/>
      <c r="H109" s="2"/>
      <c r="I109" s="2"/>
      <c r="J109" s="2"/>
      <c r="K109" s="2"/>
      <c r="L109" s="2"/>
      <c r="M109" s="2"/>
      <c r="N109" s="41"/>
      <c r="O109" s="41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/>
      <c r="AJ109"/>
      <c r="AK109"/>
      <c r="AL109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 s="2"/>
      <c r="CL109" s="2"/>
      <c r="CM109" s="2"/>
      <c r="CN109"/>
      <c r="CO109"/>
      <c r="CP109"/>
      <c r="CQ109"/>
      <c r="CR109" s="356"/>
      <c r="CS109" s="356"/>
      <c r="CT109" s="356"/>
      <c r="CU109" s="356"/>
      <c r="CV109" s="356"/>
      <c r="CW109" s="356"/>
      <c r="CX109" s="356"/>
      <c r="CY109" s="356"/>
      <c r="CZ109" s="349"/>
      <c r="DA109" s="2"/>
      <c r="DB109" s="2"/>
      <c r="DC109" s="2"/>
      <c r="DD109" s="2"/>
      <c r="DE109" s="2"/>
      <c r="DF109" s="2"/>
      <c r="DG109" s="2"/>
      <c r="DH109" s="2"/>
      <c r="DI109" s="2"/>
      <c r="DJ109"/>
      <c r="DK109"/>
      <c r="DL109"/>
      <c r="DM109"/>
      <c r="DN109"/>
      <c r="DO109"/>
      <c r="DP109"/>
      <c r="DQ109" s="2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</row>
    <row r="110" spans="1:249" s="7" customFormat="1" x14ac:dyDescent="0.3">
      <c r="A110" s="1"/>
      <c r="B110" s="1"/>
      <c r="C110"/>
      <c r="D110"/>
      <c r="E110" s="1"/>
      <c r="F110" s="1"/>
      <c r="G110" s="1"/>
      <c r="H110" s="2"/>
      <c r="I110" s="2"/>
      <c r="J110" s="2"/>
      <c r="K110" s="2"/>
      <c r="L110" s="2"/>
      <c r="M110" s="2"/>
      <c r="N110" s="41"/>
      <c r="O110" s="41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/>
      <c r="AJ110"/>
      <c r="AK110"/>
      <c r="AL110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 s="2"/>
      <c r="CL110" s="2"/>
      <c r="CM110" s="2"/>
      <c r="CN110"/>
      <c r="CO110"/>
      <c r="CP110"/>
      <c r="CQ110"/>
      <c r="CR110" s="356"/>
      <c r="CS110" s="356"/>
      <c r="CT110" s="356"/>
      <c r="CU110" s="356"/>
      <c r="CV110" s="356"/>
      <c r="CW110" s="356"/>
      <c r="CX110" s="356"/>
      <c r="CY110" s="356"/>
      <c r="CZ110" s="349"/>
      <c r="DA110" s="2"/>
      <c r="DB110" s="2"/>
      <c r="DC110" s="2"/>
      <c r="DD110" s="2"/>
      <c r="DE110" s="2"/>
      <c r="DF110" s="2"/>
      <c r="DG110" s="2"/>
      <c r="DH110" s="2"/>
      <c r="DI110" s="2"/>
      <c r="DJ110"/>
      <c r="DK110"/>
      <c r="DL110"/>
      <c r="DM110"/>
      <c r="DN110"/>
      <c r="DO110"/>
      <c r="DP110"/>
      <c r="DQ110" s="2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</row>
    <row r="111" spans="1:249" s="7" customFormat="1" x14ac:dyDescent="0.3">
      <c r="A111" s="1"/>
      <c r="B111" s="1"/>
      <c r="C111"/>
      <c r="D111"/>
      <c r="E111" s="1"/>
      <c r="F111" s="1"/>
      <c r="G111" s="1"/>
      <c r="H111" s="2"/>
      <c r="I111" s="2"/>
      <c r="J111" s="2"/>
      <c r="K111" s="2"/>
      <c r="L111" s="2"/>
      <c r="M111" s="2"/>
      <c r="N111" s="41"/>
      <c r="O111" s="41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/>
      <c r="AJ111"/>
      <c r="AK111"/>
      <c r="AL111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 s="2"/>
      <c r="CL111" s="2"/>
      <c r="CM111" s="2"/>
      <c r="CN111"/>
      <c r="CO111"/>
      <c r="CP111"/>
      <c r="CQ111"/>
      <c r="CR111" s="356"/>
      <c r="CS111" s="356"/>
      <c r="CT111" s="356"/>
      <c r="CU111" s="356"/>
      <c r="CV111" s="356"/>
      <c r="CW111" s="356"/>
      <c r="CX111" s="356"/>
      <c r="CY111" s="356"/>
      <c r="CZ111" s="349"/>
      <c r="DA111" s="2"/>
      <c r="DB111" s="2"/>
      <c r="DC111" s="2"/>
      <c r="DD111" s="2"/>
      <c r="DE111" s="2"/>
      <c r="DF111" s="2"/>
      <c r="DG111" s="2"/>
      <c r="DH111" s="2"/>
      <c r="DI111" s="2"/>
      <c r="DJ111"/>
      <c r="DK111"/>
      <c r="DL111"/>
      <c r="DM111"/>
      <c r="DN111"/>
      <c r="DO111"/>
      <c r="DP111"/>
      <c r="DQ111" s="2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</row>
    <row r="112" spans="1:249" s="7" customFormat="1" x14ac:dyDescent="0.3">
      <c r="A112" s="1"/>
      <c r="B112" s="1"/>
      <c r="C112"/>
      <c r="D112"/>
      <c r="E112" s="1"/>
      <c r="F112" s="1"/>
      <c r="G112" s="1"/>
      <c r="H112" s="2"/>
      <c r="I112" s="2"/>
      <c r="J112" s="2"/>
      <c r="K112" s="2"/>
      <c r="L112" s="2"/>
      <c r="M112" s="2"/>
      <c r="N112" s="41"/>
      <c r="O112" s="41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/>
      <c r="AJ112"/>
      <c r="AK112"/>
      <c r="AL11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 s="2"/>
      <c r="CL112" s="2"/>
      <c r="CM112" s="2"/>
      <c r="CN112"/>
      <c r="CO112"/>
      <c r="CP112"/>
      <c r="CQ112"/>
      <c r="CR112" s="356"/>
      <c r="CS112" s="356"/>
      <c r="CT112" s="356"/>
      <c r="CU112" s="356"/>
      <c r="CV112" s="356"/>
      <c r="CW112" s="356"/>
      <c r="CX112" s="356"/>
      <c r="CY112" s="356"/>
      <c r="CZ112" s="349"/>
      <c r="DA112" s="2"/>
      <c r="DB112" s="2"/>
      <c r="DC112" s="2"/>
      <c r="DD112" s="2"/>
      <c r="DE112" s="2"/>
      <c r="DF112" s="2"/>
      <c r="DG112" s="2"/>
      <c r="DH112" s="2"/>
      <c r="DI112" s="2"/>
      <c r="DJ112"/>
      <c r="DK112"/>
      <c r="DL112"/>
      <c r="DM112"/>
      <c r="DN112"/>
      <c r="DO112"/>
      <c r="DP112"/>
      <c r="DQ112" s="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</row>
    <row r="113" spans="1:249" s="7" customFormat="1" x14ac:dyDescent="0.3">
      <c r="A113" s="1"/>
      <c r="B113" s="1"/>
      <c r="C113"/>
      <c r="D113"/>
      <c r="E113" s="1"/>
      <c r="F113" s="1"/>
      <c r="G113" s="1"/>
      <c r="H113" s="2"/>
      <c r="I113" s="2"/>
      <c r="J113" s="2"/>
      <c r="K113" s="2"/>
      <c r="L113" s="2"/>
      <c r="M113" s="2"/>
      <c r="N113" s="41"/>
      <c r="O113" s="41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/>
      <c r="AJ113"/>
      <c r="AK113"/>
      <c r="AL113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 s="2"/>
      <c r="CL113" s="2"/>
      <c r="CM113" s="2"/>
      <c r="CN113"/>
      <c r="CO113"/>
      <c r="CP113"/>
      <c r="CQ113"/>
      <c r="CR113" s="356"/>
      <c r="CS113" s="356"/>
      <c r="CT113" s="356"/>
      <c r="CU113" s="356"/>
      <c r="CV113" s="356"/>
      <c r="CW113" s="356"/>
      <c r="CX113" s="356"/>
      <c r="CY113" s="356"/>
      <c r="CZ113" s="349"/>
      <c r="DA113" s="2"/>
      <c r="DB113" s="2"/>
      <c r="DC113" s="2"/>
      <c r="DD113" s="2"/>
      <c r="DE113" s="2"/>
      <c r="DF113" s="2"/>
      <c r="DG113" s="2"/>
      <c r="DH113" s="2"/>
      <c r="DI113" s="2"/>
      <c r="DJ113"/>
      <c r="DK113"/>
      <c r="DL113"/>
      <c r="DM113"/>
      <c r="DN113"/>
      <c r="DO113"/>
      <c r="DP113"/>
      <c r="DQ113" s="2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</row>
    <row r="114" spans="1:249" s="7" customFormat="1" x14ac:dyDescent="0.3">
      <c r="A114" s="1"/>
      <c r="B114" s="1"/>
      <c r="C114"/>
      <c r="D114"/>
      <c r="E114" s="1"/>
      <c r="F114" s="1"/>
      <c r="G114" s="1"/>
      <c r="H114" s="2"/>
      <c r="I114" s="2"/>
      <c r="J114" s="2"/>
      <c r="K114" s="2"/>
      <c r="L114" s="2"/>
      <c r="M114" s="2"/>
      <c r="N114" s="41"/>
      <c r="O114" s="41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/>
      <c r="AJ114"/>
      <c r="AK114"/>
      <c r="AL114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 s="2"/>
      <c r="CL114" s="2"/>
      <c r="CM114" s="2"/>
      <c r="CN114"/>
      <c r="CO114"/>
      <c r="CP114"/>
      <c r="CQ114"/>
      <c r="CR114" s="356"/>
      <c r="CS114" s="356"/>
      <c r="CT114" s="356"/>
      <c r="CU114" s="356"/>
      <c r="CV114" s="356"/>
      <c r="CW114" s="356"/>
      <c r="CX114" s="356"/>
      <c r="CY114" s="356"/>
      <c r="CZ114" s="349"/>
      <c r="DA114" s="2"/>
      <c r="DB114" s="2"/>
      <c r="DC114" s="2"/>
      <c r="DD114" s="2"/>
      <c r="DE114" s="2"/>
      <c r="DF114" s="2"/>
      <c r="DG114" s="2"/>
      <c r="DH114" s="2"/>
      <c r="DI114" s="2"/>
      <c r="DJ114"/>
      <c r="DK114"/>
      <c r="DL114"/>
      <c r="DM114"/>
      <c r="DN114"/>
      <c r="DO114"/>
      <c r="DP114"/>
      <c r="DQ114" s="2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</row>
    <row r="115" spans="1:249" s="7" customFormat="1" x14ac:dyDescent="0.3">
      <c r="A115" s="1"/>
      <c r="B115" s="1"/>
      <c r="C115"/>
      <c r="D115"/>
      <c r="E115" s="1"/>
      <c r="F115" s="1"/>
      <c r="G115" s="1"/>
      <c r="H115" s="2"/>
      <c r="I115" s="2"/>
      <c r="J115" s="2"/>
      <c r="K115" s="2"/>
      <c r="L115" s="2"/>
      <c r="M115" s="2"/>
      <c r="N115" s="41"/>
      <c r="O115" s="41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/>
      <c r="AJ115"/>
      <c r="AK115"/>
      <c r="AL115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 s="2"/>
      <c r="CL115" s="2"/>
      <c r="CM115" s="2"/>
      <c r="CN115"/>
      <c r="CO115"/>
      <c r="CP115"/>
      <c r="CQ115"/>
      <c r="CR115" s="356"/>
      <c r="CS115" s="356"/>
      <c r="CT115" s="356"/>
      <c r="CU115" s="356"/>
      <c r="CV115" s="356"/>
      <c r="CW115" s="356"/>
      <c r="CX115" s="356"/>
      <c r="CY115" s="356"/>
      <c r="CZ115" s="349"/>
      <c r="DA115" s="2"/>
      <c r="DB115" s="2"/>
      <c r="DC115" s="2"/>
      <c r="DD115" s="2"/>
      <c r="DE115" s="2"/>
      <c r="DF115" s="2"/>
      <c r="DG115" s="2"/>
      <c r="DH115" s="2"/>
      <c r="DI115" s="2"/>
      <c r="DJ115"/>
      <c r="DK115"/>
      <c r="DL115"/>
      <c r="DM115"/>
      <c r="DN115"/>
      <c r="DO115"/>
      <c r="DP115"/>
      <c r="DQ115" s="2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</row>
    <row r="116" spans="1:249" s="7" customFormat="1" x14ac:dyDescent="0.3">
      <c r="A116" s="1"/>
      <c r="B116" s="1"/>
      <c r="C116"/>
      <c r="D116"/>
      <c r="E116" s="1"/>
      <c r="F116" s="1"/>
      <c r="G116" s="1"/>
      <c r="H116" s="2"/>
      <c r="I116" s="2"/>
      <c r="J116" s="2"/>
      <c r="K116" s="2"/>
      <c r="L116" s="2"/>
      <c r="M116" s="2"/>
      <c r="N116" s="41"/>
      <c r="O116" s="41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/>
      <c r="AJ116"/>
      <c r="AK116"/>
      <c r="AL116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 s="2"/>
      <c r="CL116" s="2"/>
      <c r="CM116" s="2"/>
      <c r="CN116"/>
      <c r="CO116"/>
      <c r="CP116"/>
      <c r="CQ116"/>
      <c r="CR116" s="356"/>
      <c r="CS116" s="356"/>
      <c r="CT116" s="356"/>
      <c r="CU116" s="356"/>
      <c r="CV116" s="356"/>
      <c r="CW116" s="356"/>
      <c r="CX116" s="356"/>
      <c r="CY116" s="356"/>
      <c r="CZ116" s="349"/>
      <c r="DA116" s="2"/>
      <c r="DB116" s="2"/>
      <c r="DC116" s="2"/>
      <c r="DD116" s="2"/>
      <c r="DE116" s="2"/>
      <c r="DF116" s="2"/>
      <c r="DG116" s="2"/>
      <c r="DH116" s="2"/>
      <c r="DI116" s="2"/>
      <c r="DJ116"/>
      <c r="DK116"/>
      <c r="DL116"/>
      <c r="DM116"/>
      <c r="DN116"/>
      <c r="DO116"/>
      <c r="DP116"/>
      <c r="DQ116" s="2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</row>
    <row r="117" spans="1:249" s="7" customFormat="1" x14ac:dyDescent="0.3">
      <c r="A117" s="1"/>
      <c r="B117" s="1"/>
      <c r="C117"/>
      <c r="D117"/>
      <c r="E117" s="1"/>
      <c r="F117" s="1"/>
      <c r="G117" s="1"/>
      <c r="H117" s="2"/>
      <c r="I117" s="2"/>
      <c r="J117" s="2"/>
      <c r="K117" s="2"/>
      <c r="L117" s="2"/>
      <c r="M117" s="2"/>
      <c r="N117" s="41"/>
      <c r="O117" s="41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/>
      <c r="AJ117"/>
      <c r="AK117"/>
      <c r="AL11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 s="2"/>
      <c r="CL117" s="2"/>
      <c r="CM117" s="2"/>
      <c r="CN117"/>
      <c r="CO117"/>
      <c r="CP117"/>
      <c r="CQ117"/>
      <c r="CR117" s="356"/>
      <c r="CS117" s="356"/>
      <c r="CT117" s="356"/>
      <c r="CU117" s="356"/>
      <c r="CV117" s="356"/>
      <c r="CW117" s="356"/>
      <c r="CX117" s="356"/>
      <c r="CY117" s="356"/>
      <c r="CZ117" s="349"/>
      <c r="DA117" s="2"/>
      <c r="DB117" s="2"/>
      <c r="DC117" s="2"/>
      <c r="DD117" s="2"/>
      <c r="DE117" s="2"/>
      <c r="DF117" s="2"/>
      <c r="DG117" s="2"/>
      <c r="DH117" s="2"/>
      <c r="DI117" s="2"/>
      <c r="DJ117"/>
      <c r="DK117"/>
      <c r="DL117"/>
      <c r="DM117"/>
      <c r="DN117"/>
      <c r="DO117"/>
      <c r="DP117"/>
      <c r="DQ117" s="2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</row>
    <row r="118" spans="1:249" s="7" customFormat="1" x14ac:dyDescent="0.3">
      <c r="A118" s="1"/>
      <c r="B118" s="1"/>
      <c r="C118"/>
      <c r="D118"/>
      <c r="E118" s="1"/>
      <c r="F118" s="1"/>
      <c r="G118" s="1"/>
      <c r="H118" s="2"/>
      <c r="I118" s="2"/>
      <c r="J118" s="2"/>
      <c r="K118" s="2"/>
      <c r="L118" s="2"/>
      <c r="M118" s="2"/>
      <c r="N118" s="41"/>
      <c r="O118" s="41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/>
      <c r="AJ118"/>
      <c r="AK118"/>
      <c r="AL118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 s="2"/>
      <c r="CL118" s="2"/>
      <c r="CM118" s="2"/>
      <c r="CN118"/>
      <c r="CO118"/>
      <c r="CP118"/>
      <c r="CQ118"/>
      <c r="CR118" s="356"/>
      <c r="CS118" s="356"/>
      <c r="CT118" s="356"/>
      <c r="CU118" s="356"/>
      <c r="CV118" s="356"/>
      <c r="CW118" s="356"/>
      <c r="CX118" s="356"/>
      <c r="CY118" s="356"/>
      <c r="CZ118" s="349"/>
      <c r="DA118" s="2"/>
      <c r="DB118" s="2"/>
      <c r="DC118" s="2"/>
      <c r="DD118" s="2"/>
      <c r="DE118" s="2"/>
      <c r="DF118" s="2"/>
      <c r="DG118" s="2"/>
      <c r="DH118" s="2"/>
      <c r="DI118" s="2"/>
      <c r="DJ118"/>
      <c r="DK118"/>
      <c r="DL118"/>
      <c r="DM118"/>
      <c r="DN118"/>
      <c r="DO118"/>
      <c r="DP118"/>
      <c r="DQ118" s="2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</row>
    <row r="119" spans="1:249" s="7" customFormat="1" x14ac:dyDescent="0.3">
      <c r="A119" s="1"/>
      <c r="B119" s="1"/>
      <c r="C119"/>
      <c r="D119"/>
      <c r="E119" s="1"/>
      <c r="F119" s="1"/>
      <c r="G119" s="1"/>
      <c r="H119" s="2"/>
      <c r="I119" s="2"/>
      <c r="J119" s="2"/>
      <c r="K119" s="2"/>
      <c r="L119" s="2"/>
      <c r="M119" s="2"/>
      <c r="N119" s="41"/>
      <c r="O119" s="41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/>
      <c r="AJ119"/>
      <c r="AK119"/>
      <c r="AL119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 s="2"/>
      <c r="CL119" s="2"/>
      <c r="CM119" s="2"/>
      <c r="CN119"/>
      <c r="CO119"/>
      <c r="CP119"/>
      <c r="CQ119"/>
      <c r="CR119" s="356"/>
      <c r="CS119" s="356"/>
      <c r="CT119" s="356"/>
      <c r="CU119" s="356"/>
      <c r="CV119" s="356"/>
      <c r="CW119" s="356"/>
      <c r="CX119" s="356"/>
      <c r="CY119" s="356"/>
      <c r="CZ119" s="349"/>
      <c r="DA119" s="2"/>
      <c r="DB119" s="2"/>
      <c r="DC119" s="2"/>
      <c r="DD119" s="2"/>
      <c r="DE119" s="2"/>
      <c r="DF119" s="2"/>
      <c r="DG119" s="2"/>
      <c r="DH119" s="2"/>
      <c r="DI119" s="2"/>
      <c r="DJ119"/>
      <c r="DK119"/>
      <c r="DL119"/>
      <c r="DM119"/>
      <c r="DN119"/>
      <c r="DO119"/>
      <c r="DP119"/>
      <c r="DQ119" s="2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</row>
    <row r="120" spans="1:249" s="7" customFormat="1" x14ac:dyDescent="0.3">
      <c r="A120" s="1"/>
      <c r="B120" s="1"/>
      <c r="C120"/>
      <c r="D120"/>
      <c r="E120" s="1"/>
      <c r="F120" s="1"/>
      <c r="G120" s="1"/>
      <c r="H120" s="2"/>
      <c r="I120" s="2"/>
      <c r="J120" s="2"/>
      <c r="K120" s="2"/>
      <c r="L120" s="2"/>
      <c r="M120" s="2"/>
      <c r="N120" s="41"/>
      <c r="O120" s="41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/>
      <c r="AJ120"/>
      <c r="AK120"/>
      <c r="AL120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 s="2"/>
      <c r="CL120" s="2"/>
      <c r="CM120" s="2"/>
      <c r="CN120"/>
      <c r="CO120"/>
      <c r="CP120"/>
      <c r="CQ120"/>
      <c r="CR120" s="356"/>
      <c r="CS120" s="356"/>
      <c r="CT120" s="356"/>
      <c r="CU120" s="356"/>
      <c r="CV120" s="356"/>
      <c r="CW120" s="356"/>
      <c r="CX120" s="356"/>
      <c r="CY120" s="356"/>
      <c r="CZ120" s="349"/>
      <c r="DA120" s="2"/>
      <c r="DB120" s="2"/>
      <c r="DC120" s="2"/>
      <c r="DD120" s="2"/>
      <c r="DE120" s="2"/>
      <c r="DF120" s="2"/>
      <c r="DG120" s="2"/>
      <c r="DH120" s="2"/>
      <c r="DI120" s="2"/>
      <c r="DJ120"/>
      <c r="DK120"/>
      <c r="DL120"/>
      <c r="DM120"/>
      <c r="DN120"/>
      <c r="DO120"/>
      <c r="DP120"/>
      <c r="DQ120" s="2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</row>
    <row r="121" spans="1:249" s="7" customFormat="1" x14ac:dyDescent="0.3">
      <c r="A121" s="1"/>
      <c r="B121" s="1"/>
      <c r="C121"/>
      <c r="D121"/>
      <c r="E121" s="1"/>
      <c r="F121" s="1"/>
      <c r="G121" s="1"/>
      <c r="H121" s="2"/>
      <c r="I121" s="2"/>
      <c r="J121" s="2"/>
      <c r="K121" s="2"/>
      <c r="L121" s="2"/>
      <c r="M121" s="2"/>
      <c r="N121" s="41"/>
      <c r="O121" s="41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/>
      <c r="AJ121"/>
      <c r="AK121"/>
      <c r="AL121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 s="2"/>
      <c r="CL121" s="2"/>
      <c r="CM121" s="2"/>
      <c r="CN121"/>
      <c r="CO121"/>
      <c r="CP121"/>
      <c r="CQ121"/>
      <c r="CR121" s="356"/>
      <c r="CS121" s="356"/>
      <c r="CT121" s="356"/>
      <c r="CU121" s="356"/>
      <c r="CV121" s="356"/>
      <c r="CW121" s="356"/>
      <c r="CX121" s="356"/>
      <c r="CY121" s="356"/>
      <c r="CZ121" s="349"/>
      <c r="DA121" s="2"/>
      <c r="DB121" s="2"/>
      <c r="DC121" s="2"/>
      <c r="DD121" s="2"/>
      <c r="DE121" s="2"/>
      <c r="DF121" s="2"/>
      <c r="DG121" s="2"/>
      <c r="DH121" s="2"/>
      <c r="DI121" s="2"/>
      <c r="DJ121"/>
      <c r="DK121"/>
      <c r="DL121"/>
      <c r="DM121"/>
      <c r="DN121"/>
      <c r="DO121"/>
      <c r="DP121"/>
      <c r="DQ121" s="2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</row>
    <row r="122" spans="1:249" s="7" customFormat="1" x14ac:dyDescent="0.3">
      <c r="A122" s="1"/>
      <c r="B122" s="1"/>
      <c r="C122"/>
      <c r="D122"/>
      <c r="E122" s="1"/>
      <c r="F122" s="1"/>
      <c r="G122" s="1"/>
      <c r="H122" s="2"/>
      <c r="I122" s="2"/>
      <c r="J122" s="2"/>
      <c r="K122" s="2"/>
      <c r="L122" s="2"/>
      <c r="M122" s="2"/>
      <c r="N122" s="41"/>
      <c r="O122" s="41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/>
      <c r="AJ122"/>
      <c r="AK122"/>
      <c r="AL12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 s="2"/>
      <c r="CL122" s="2"/>
      <c r="CM122" s="2"/>
      <c r="CN122"/>
      <c r="CO122"/>
      <c r="CP122"/>
      <c r="CQ122"/>
      <c r="CR122" s="356"/>
      <c r="CS122" s="356"/>
      <c r="CT122" s="356"/>
      <c r="CU122" s="356"/>
      <c r="CV122" s="356"/>
      <c r="CW122" s="356"/>
      <c r="CX122" s="356"/>
      <c r="CY122" s="356"/>
      <c r="CZ122" s="349"/>
      <c r="DA122" s="2"/>
      <c r="DB122" s="2"/>
      <c r="DC122" s="2"/>
      <c r="DD122" s="2"/>
      <c r="DE122" s="2"/>
      <c r="DF122" s="2"/>
      <c r="DG122" s="2"/>
      <c r="DH122" s="2"/>
      <c r="DI122" s="2"/>
      <c r="DJ122"/>
      <c r="DK122"/>
      <c r="DL122"/>
      <c r="DM122"/>
      <c r="DN122"/>
      <c r="DO122"/>
      <c r="DP122"/>
      <c r="DQ122" s="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</row>
    <row r="123" spans="1:249" s="7" customFormat="1" x14ac:dyDescent="0.3">
      <c r="A123" s="1"/>
      <c r="B123" s="1"/>
      <c r="C123"/>
      <c r="D123"/>
      <c r="E123" s="1"/>
      <c r="F123" s="1"/>
      <c r="G123" s="1"/>
      <c r="H123" s="2"/>
      <c r="I123" s="2"/>
      <c r="J123" s="2"/>
      <c r="K123" s="2"/>
      <c r="L123" s="2"/>
      <c r="M123" s="2"/>
      <c r="N123" s="41"/>
      <c r="O123" s="41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/>
      <c r="AJ123"/>
      <c r="AK123"/>
      <c r="AL123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 s="2"/>
      <c r="CL123" s="2"/>
      <c r="CM123" s="2"/>
      <c r="CN123"/>
      <c r="CO123"/>
      <c r="CP123"/>
      <c r="CQ123"/>
      <c r="CR123" s="356"/>
      <c r="CS123" s="356"/>
      <c r="CT123" s="356"/>
      <c r="CU123" s="356"/>
      <c r="CV123" s="356"/>
      <c r="CW123" s="356"/>
      <c r="CX123" s="356"/>
      <c r="CY123" s="356"/>
      <c r="CZ123" s="349"/>
      <c r="DA123" s="2"/>
      <c r="DB123" s="2"/>
      <c r="DC123" s="2"/>
      <c r="DD123" s="2"/>
      <c r="DE123" s="2"/>
      <c r="DF123" s="2"/>
      <c r="DG123" s="2"/>
      <c r="DH123" s="2"/>
      <c r="DI123" s="2"/>
      <c r="DJ123"/>
      <c r="DK123"/>
      <c r="DL123"/>
      <c r="DM123"/>
      <c r="DN123"/>
      <c r="DO123"/>
      <c r="DP123"/>
      <c r="DQ123" s="2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</row>
    <row r="124" spans="1:249" s="7" customFormat="1" x14ac:dyDescent="0.3">
      <c r="A124" s="1"/>
      <c r="B124" s="1"/>
      <c r="C124"/>
      <c r="D124"/>
      <c r="E124" s="1"/>
      <c r="F124" s="1"/>
      <c r="G124" s="1"/>
      <c r="H124" s="2"/>
      <c r="I124" s="2"/>
      <c r="J124" s="2"/>
      <c r="K124" s="2"/>
      <c r="L124" s="2"/>
      <c r="M124" s="2"/>
      <c r="N124" s="41"/>
      <c r="O124" s="41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/>
      <c r="AJ124"/>
      <c r="AK124"/>
      <c r="AL124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 s="2"/>
      <c r="CL124" s="2"/>
      <c r="CM124" s="2"/>
      <c r="CN124"/>
      <c r="CO124"/>
      <c r="CP124"/>
      <c r="CQ124"/>
      <c r="CR124" s="356"/>
      <c r="CS124" s="356"/>
      <c r="CT124" s="356"/>
      <c r="CU124" s="356"/>
      <c r="CV124" s="356"/>
      <c r="CW124" s="356"/>
      <c r="CX124" s="356"/>
      <c r="CY124" s="356"/>
      <c r="CZ124" s="349"/>
      <c r="DA124" s="2"/>
      <c r="DB124" s="2"/>
      <c r="DC124" s="2"/>
      <c r="DD124" s="2"/>
      <c r="DE124" s="2"/>
      <c r="DF124" s="2"/>
      <c r="DG124" s="2"/>
      <c r="DH124" s="2"/>
      <c r="DI124" s="2"/>
      <c r="DJ124"/>
      <c r="DK124"/>
      <c r="DL124"/>
      <c r="DM124"/>
      <c r="DN124"/>
      <c r="DO124"/>
      <c r="DP124"/>
      <c r="DQ124" s="2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</row>
    <row r="125" spans="1:249" s="7" customFormat="1" x14ac:dyDescent="0.3">
      <c r="A125" s="1"/>
      <c r="B125" s="1"/>
      <c r="C125"/>
      <c r="D125"/>
      <c r="E125" s="1"/>
      <c r="F125" s="1"/>
      <c r="G125" s="1"/>
      <c r="H125" s="2"/>
      <c r="I125" s="2"/>
      <c r="J125" s="2"/>
      <c r="K125" s="2"/>
      <c r="L125" s="2"/>
      <c r="M125" s="2"/>
      <c r="N125" s="41"/>
      <c r="O125" s="41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/>
      <c r="AJ125"/>
      <c r="AK125"/>
      <c r="AL125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 s="2"/>
      <c r="CL125" s="2"/>
      <c r="CM125" s="2"/>
      <c r="CN125"/>
      <c r="CO125"/>
      <c r="CP125"/>
      <c r="CQ125"/>
      <c r="CR125" s="356"/>
      <c r="CS125" s="356"/>
      <c r="CT125" s="356"/>
      <c r="CU125" s="356"/>
      <c r="CV125" s="356"/>
      <c r="CW125" s="356"/>
      <c r="CX125" s="356"/>
      <c r="CY125" s="356"/>
      <c r="CZ125" s="349"/>
      <c r="DA125" s="2"/>
      <c r="DB125" s="2"/>
      <c r="DC125" s="2"/>
      <c r="DD125" s="2"/>
      <c r="DE125" s="2"/>
      <c r="DF125" s="2"/>
      <c r="DG125" s="2"/>
      <c r="DH125" s="2"/>
      <c r="DI125" s="2"/>
      <c r="DJ125"/>
      <c r="DK125"/>
      <c r="DL125"/>
      <c r="DM125"/>
      <c r="DN125"/>
      <c r="DO125"/>
      <c r="DP125"/>
      <c r="DQ125" s="2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</row>
    <row r="126" spans="1:249" s="7" customFormat="1" x14ac:dyDescent="0.3">
      <c r="A126" s="1"/>
      <c r="B126" s="1"/>
      <c r="C126"/>
      <c r="D126"/>
      <c r="E126" s="1"/>
      <c r="F126" s="1"/>
      <c r="G126" s="1"/>
      <c r="H126" s="2"/>
      <c r="I126" s="2"/>
      <c r="J126" s="2"/>
      <c r="K126" s="2"/>
      <c r="L126" s="2"/>
      <c r="M126" s="2"/>
      <c r="N126" s="41"/>
      <c r="O126" s="41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/>
      <c r="AJ126"/>
      <c r="AK126"/>
      <c r="AL126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 s="2"/>
      <c r="CL126" s="2"/>
      <c r="CM126" s="2"/>
      <c r="CN126"/>
      <c r="CO126"/>
      <c r="CP126"/>
      <c r="CQ126"/>
      <c r="CR126" s="356"/>
      <c r="CS126" s="356"/>
      <c r="CT126" s="356"/>
      <c r="CU126" s="356"/>
      <c r="CV126" s="356"/>
      <c r="CW126" s="356"/>
      <c r="CX126" s="356"/>
      <c r="CY126" s="356"/>
      <c r="CZ126" s="349"/>
      <c r="DA126" s="2"/>
      <c r="DB126" s="2"/>
      <c r="DC126" s="2"/>
      <c r="DD126" s="2"/>
      <c r="DE126" s="2"/>
      <c r="DF126" s="2"/>
      <c r="DG126" s="2"/>
      <c r="DH126" s="2"/>
      <c r="DI126" s="2"/>
      <c r="DJ126"/>
      <c r="DK126"/>
      <c r="DL126"/>
      <c r="DM126"/>
      <c r="DN126"/>
      <c r="DO126"/>
      <c r="DP126"/>
      <c r="DQ126" s="2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</row>
    <row r="127" spans="1:249" s="7" customFormat="1" x14ac:dyDescent="0.3">
      <c r="A127" s="1"/>
      <c r="B127" s="1"/>
      <c r="C127"/>
      <c r="D127"/>
      <c r="E127" s="1"/>
      <c r="F127" s="1"/>
      <c r="G127" s="1"/>
      <c r="H127" s="2"/>
      <c r="I127" s="2"/>
      <c r="J127" s="2"/>
      <c r="K127" s="2"/>
      <c r="L127" s="2"/>
      <c r="M127" s="2"/>
      <c r="N127" s="41"/>
      <c r="O127" s="41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/>
      <c r="AJ127"/>
      <c r="AK127"/>
      <c r="AL12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 s="2"/>
      <c r="CL127" s="2"/>
      <c r="CM127" s="2"/>
      <c r="CN127"/>
      <c r="CO127"/>
      <c r="CP127"/>
      <c r="CQ127"/>
      <c r="CR127" s="356"/>
      <c r="CS127" s="356"/>
      <c r="CT127" s="356"/>
      <c r="CU127" s="356"/>
      <c r="CV127" s="356"/>
      <c r="CW127" s="356"/>
      <c r="CX127" s="356"/>
      <c r="CY127" s="356"/>
      <c r="CZ127" s="349"/>
      <c r="DA127" s="2"/>
      <c r="DB127" s="2"/>
      <c r="DC127" s="2"/>
      <c r="DD127" s="2"/>
      <c r="DE127" s="2"/>
      <c r="DF127" s="2"/>
      <c r="DG127" s="2"/>
      <c r="DH127" s="2"/>
      <c r="DI127" s="2"/>
      <c r="DJ127"/>
      <c r="DK127"/>
      <c r="DL127"/>
      <c r="DM127"/>
      <c r="DN127"/>
      <c r="DO127"/>
      <c r="DP127"/>
      <c r="DQ127" s="2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</row>
    <row r="128" spans="1:249" s="7" customFormat="1" x14ac:dyDescent="0.3">
      <c r="A128" s="1"/>
      <c r="B128" s="1"/>
      <c r="C128"/>
      <c r="D128"/>
      <c r="E128" s="1"/>
      <c r="F128" s="1"/>
      <c r="G128" s="1"/>
      <c r="H128" s="2"/>
      <c r="I128" s="2"/>
      <c r="J128" s="2"/>
      <c r="K128" s="2"/>
      <c r="L128" s="2"/>
      <c r="M128" s="2"/>
      <c r="N128" s="41"/>
      <c r="O128" s="41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/>
      <c r="AJ128"/>
      <c r="AK128"/>
      <c r="AL128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 s="2"/>
      <c r="CL128" s="2"/>
      <c r="CM128" s="2"/>
      <c r="CN128"/>
      <c r="CO128"/>
      <c r="CP128"/>
      <c r="CQ128"/>
      <c r="CR128" s="356"/>
      <c r="CS128" s="356"/>
      <c r="CT128" s="356"/>
      <c r="CU128" s="356"/>
      <c r="CV128" s="356"/>
      <c r="CW128" s="356"/>
      <c r="CX128" s="356"/>
      <c r="CY128" s="356"/>
      <c r="CZ128" s="349"/>
      <c r="DA128" s="2"/>
      <c r="DB128" s="2"/>
      <c r="DC128" s="2"/>
      <c r="DD128" s="2"/>
      <c r="DE128" s="2"/>
      <c r="DF128" s="2"/>
      <c r="DG128" s="2"/>
      <c r="DH128" s="2"/>
      <c r="DI128" s="2"/>
      <c r="DJ128"/>
      <c r="DK128"/>
      <c r="DL128"/>
      <c r="DM128"/>
      <c r="DN128"/>
      <c r="DO128"/>
      <c r="DP128"/>
      <c r="DQ128" s="2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</row>
    <row r="129" spans="1:249" s="7" customFormat="1" x14ac:dyDescent="0.3">
      <c r="A129" s="1"/>
      <c r="B129" s="1"/>
      <c r="C129"/>
      <c r="D129"/>
      <c r="E129" s="1"/>
      <c r="F129" s="1"/>
      <c r="G129" s="1"/>
      <c r="H129" s="2"/>
      <c r="I129" s="2"/>
      <c r="J129" s="2"/>
      <c r="K129" s="2"/>
      <c r="L129" s="2"/>
      <c r="M129" s="2"/>
      <c r="N129" s="41"/>
      <c r="O129" s="41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/>
      <c r="AJ129"/>
      <c r="AK129"/>
      <c r="AL129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 s="2"/>
      <c r="CL129" s="2"/>
      <c r="CM129" s="2"/>
      <c r="CN129"/>
      <c r="CO129"/>
      <c r="CP129"/>
      <c r="CQ129"/>
      <c r="CR129" s="356"/>
      <c r="CS129" s="356"/>
      <c r="CT129" s="356"/>
      <c r="CU129" s="356"/>
      <c r="CV129" s="356"/>
      <c r="CW129" s="356"/>
      <c r="CX129" s="356"/>
      <c r="CY129" s="356"/>
      <c r="CZ129" s="349"/>
      <c r="DA129" s="2"/>
      <c r="DB129" s="2"/>
      <c r="DC129" s="2"/>
      <c r="DD129" s="2"/>
      <c r="DE129" s="2"/>
      <c r="DF129" s="2"/>
      <c r="DG129" s="2"/>
      <c r="DH129" s="2"/>
      <c r="DI129" s="2"/>
      <c r="DJ129"/>
      <c r="DK129"/>
      <c r="DL129"/>
      <c r="DM129"/>
      <c r="DN129"/>
      <c r="DO129"/>
      <c r="DP129"/>
      <c r="DQ129" s="2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</row>
    <row r="130" spans="1:249" s="7" customFormat="1" x14ac:dyDescent="0.3">
      <c r="A130" s="1"/>
      <c r="B130" s="1"/>
      <c r="C130"/>
      <c r="D130"/>
      <c r="E130" s="1"/>
      <c r="F130" s="1"/>
      <c r="G130" s="1"/>
      <c r="H130" s="2"/>
      <c r="I130" s="2"/>
      <c r="J130" s="2"/>
      <c r="K130" s="2"/>
      <c r="L130" s="2"/>
      <c r="M130" s="2"/>
      <c r="N130" s="41"/>
      <c r="O130" s="41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/>
      <c r="AJ130"/>
      <c r="AK130"/>
      <c r="AL130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 s="2"/>
      <c r="CL130" s="2"/>
      <c r="CM130" s="2"/>
      <c r="CN130"/>
      <c r="CO130"/>
      <c r="CP130"/>
      <c r="CQ130"/>
      <c r="CR130" s="356"/>
      <c r="CS130" s="356"/>
      <c r="CT130" s="356"/>
      <c r="CU130" s="356"/>
      <c r="CV130" s="356"/>
      <c r="CW130" s="356"/>
      <c r="CX130" s="356"/>
      <c r="CY130" s="356"/>
      <c r="CZ130" s="349"/>
      <c r="DA130" s="2"/>
      <c r="DB130" s="2"/>
      <c r="DC130" s="2"/>
      <c r="DD130" s="2"/>
      <c r="DE130" s="2"/>
      <c r="DF130" s="2"/>
      <c r="DG130" s="2"/>
      <c r="DH130" s="2"/>
      <c r="DI130" s="2"/>
      <c r="DJ130"/>
      <c r="DK130"/>
      <c r="DL130"/>
      <c r="DM130"/>
      <c r="DN130"/>
      <c r="DO130"/>
      <c r="DP130"/>
      <c r="DQ130" s="2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</row>
    <row r="131" spans="1:249" s="7" customFormat="1" x14ac:dyDescent="0.3">
      <c r="A131" s="1"/>
      <c r="B131" s="1"/>
      <c r="C131"/>
      <c r="D131"/>
      <c r="E131" s="1"/>
      <c r="F131" s="1"/>
      <c r="G131" s="1"/>
      <c r="H131" s="2"/>
      <c r="I131" s="2"/>
      <c r="J131" s="2"/>
      <c r="K131" s="2"/>
      <c r="L131" s="2"/>
      <c r="M131" s="2"/>
      <c r="N131" s="41"/>
      <c r="O131" s="41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/>
      <c r="AJ131"/>
      <c r="AK131"/>
      <c r="AL131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 s="2"/>
      <c r="CL131" s="2"/>
      <c r="CM131" s="2"/>
      <c r="CN131"/>
      <c r="CO131"/>
      <c r="CP131"/>
      <c r="CQ131"/>
      <c r="CR131" s="356"/>
      <c r="CS131" s="356"/>
      <c r="CT131" s="356"/>
      <c r="CU131" s="356"/>
      <c r="CV131" s="356"/>
      <c r="CW131" s="356"/>
      <c r="CX131" s="356"/>
      <c r="CY131" s="356"/>
      <c r="CZ131" s="349"/>
      <c r="DA131" s="2"/>
      <c r="DB131" s="2"/>
      <c r="DC131" s="2"/>
      <c r="DD131" s="2"/>
      <c r="DE131" s="2"/>
      <c r="DF131" s="2"/>
      <c r="DG131" s="2"/>
      <c r="DH131" s="2"/>
      <c r="DI131" s="2"/>
      <c r="DJ131"/>
      <c r="DK131"/>
      <c r="DL131"/>
      <c r="DM131"/>
      <c r="DN131"/>
      <c r="DO131"/>
      <c r="DP131"/>
      <c r="DQ131" s="2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</row>
    <row r="132" spans="1:249" s="7" customFormat="1" x14ac:dyDescent="0.3">
      <c r="A132" s="1"/>
      <c r="B132" s="1"/>
      <c r="C132"/>
      <c r="D132"/>
      <c r="E132" s="1"/>
      <c r="F132" s="1"/>
      <c r="G132" s="1"/>
      <c r="H132" s="2"/>
      <c r="I132" s="2"/>
      <c r="J132" s="2"/>
      <c r="K132" s="2"/>
      <c r="L132" s="2"/>
      <c r="M132" s="2"/>
      <c r="N132" s="41"/>
      <c r="O132" s="41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/>
      <c r="AJ132"/>
      <c r="AK132"/>
      <c r="AL13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 s="2"/>
      <c r="CL132" s="2"/>
      <c r="CM132" s="2"/>
      <c r="CN132"/>
      <c r="CO132"/>
      <c r="CP132"/>
      <c r="CQ132"/>
      <c r="CR132" s="356"/>
      <c r="CS132" s="356"/>
      <c r="CT132" s="356"/>
      <c r="CU132" s="356"/>
      <c r="CV132" s="356"/>
      <c r="CW132" s="356"/>
      <c r="CX132" s="356"/>
      <c r="CY132" s="356"/>
      <c r="CZ132" s="349"/>
      <c r="DA132" s="2"/>
      <c r="DB132" s="2"/>
      <c r="DC132" s="2"/>
      <c r="DD132" s="2"/>
      <c r="DE132" s="2"/>
      <c r="DF132" s="2"/>
      <c r="DG132" s="2"/>
      <c r="DH132" s="2"/>
      <c r="DI132" s="2"/>
      <c r="DJ132"/>
      <c r="DK132"/>
      <c r="DL132"/>
      <c r="DM132"/>
      <c r="DN132"/>
      <c r="DO132"/>
      <c r="DP132"/>
      <c r="DQ132" s="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</row>
    <row r="133" spans="1:249" s="7" customFormat="1" x14ac:dyDescent="0.3">
      <c r="A133" s="1"/>
      <c r="B133" s="1"/>
      <c r="C133"/>
      <c r="D133"/>
      <c r="E133" s="1"/>
      <c r="F133" s="1"/>
      <c r="G133" s="1"/>
      <c r="H133" s="2"/>
      <c r="I133" s="2"/>
      <c r="J133" s="2"/>
      <c r="K133" s="2"/>
      <c r="L133" s="2"/>
      <c r="M133" s="2"/>
      <c r="N133" s="41"/>
      <c r="O133" s="41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/>
      <c r="AJ133"/>
      <c r="AK133"/>
      <c r="AL133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 s="2"/>
      <c r="CL133" s="2"/>
      <c r="CM133" s="2"/>
      <c r="CN133"/>
      <c r="CO133"/>
      <c r="CP133"/>
      <c r="CQ133"/>
      <c r="CR133" s="356"/>
      <c r="CS133" s="356"/>
      <c r="CT133" s="356"/>
      <c r="CU133" s="356"/>
      <c r="CV133" s="356"/>
      <c r="CW133" s="356"/>
      <c r="CX133" s="356"/>
      <c r="CY133" s="356"/>
      <c r="CZ133" s="349"/>
      <c r="DA133" s="2"/>
      <c r="DB133" s="2"/>
      <c r="DC133" s="2"/>
      <c r="DD133" s="2"/>
      <c r="DE133" s="2"/>
      <c r="DF133" s="2"/>
      <c r="DG133" s="2"/>
      <c r="DH133" s="2"/>
      <c r="DI133" s="2"/>
      <c r="DJ133"/>
      <c r="DK133"/>
      <c r="DL133"/>
      <c r="DM133"/>
      <c r="DN133"/>
      <c r="DO133"/>
      <c r="DP133"/>
      <c r="DQ133" s="2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</row>
    <row r="134" spans="1:249" s="7" customFormat="1" x14ac:dyDescent="0.3">
      <c r="A134" s="1"/>
      <c r="B134" s="1"/>
      <c r="C134"/>
      <c r="D134"/>
      <c r="E134" s="1"/>
      <c r="F134" s="1"/>
      <c r="G134" s="1"/>
      <c r="H134" s="2"/>
      <c r="I134" s="2"/>
      <c r="J134" s="2"/>
      <c r="K134" s="2"/>
      <c r="L134" s="2"/>
      <c r="M134" s="2"/>
      <c r="N134" s="41"/>
      <c r="O134" s="41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/>
      <c r="AJ134"/>
      <c r="AK134"/>
      <c r="AL134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 s="2"/>
      <c r="CL134" s="2"/>
      <c r="CM134" s="2"/>
      <c r="CN134"/>
      <c r="CO134"/>
      <c r="CP134"/>
      <c r="CQ134"/>
      <c r="CR134" s="356"/>
      <c r="CS134" s="356"/>
      <c r="CT134" s="356"/>
      <c r="CU134" s="356"/>
      <c r="CV134" s="356"/>
      <c r="CW134" s="356"/>
      <c r="CX134" s="356"/>
      <c r="CY134" s="356"/>
      <c r="CZ134" s="349"/>
      <c r="DA134" s="2"/>
      <c r="DB134" s="2"/>
      <c r="DC134" s="2"/>
      <c r="DD134" s="2"/>
      <c r="DE134" s="2"/>
      <c r="DF134" s="2"/>
      <c r="DG134" s="2"/>
      <c r="DH134" s="2"/>
      <c r="DI134" s="2"/>
      <c r="DJ134"/>
      <c r="DK134"/>
      <c r="DL134"/>
      <c r="DM134"/>
      <c r="DN134"/>
      <c r="DO134"/>
      <c r="DP134"/>
      <c r="DQ134" s="2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</row>
    <row r="135" spans="1:249" s="7" customFormat="1" x14ac:dyDescent="0.3">
      <c r="A135" s="1"/>
      <c r="B135" s="1"/>
      <c r="C135"/>
      <c r="D135"/>
      <c r="E135" s="1"/>
      <c r="F135" s="1"/>
      <c r="G135" s="1"/>
      <c r="H135" s="2"/>
      <c r="I135" s="2"/>
      <c r="J135" s="2"/>
      <c r="K135" s="2"/>
      <c r="L135" s="2"/>
      <c r="M135" s="2"/>
      <c r="N135" s="41"/>
      <c r="O135" s="41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/>
      <c r="AJ135"/>
      <c r="AK135"/>
      <c r="AL135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 s="2"/>
      <c r="CL135" s="2"/>
      <c r="CM135" s="2"/>
      <c r="CN135"/>
      <c r="CO135"/>
      <c r="CP135"/>
      <c r="CQ135"/>
      <c r="CR135" s="356"/>
      <c r="CS135" s="356"/>
      <c r="CT135" s="356"/>
      <c r="CU135" s="356"/>
      <c r="CV135" s="356"/>
      <c r="CW135" s="356"/>
      <c r="CX135" s="356"/>
      <c r="CY135" s="356"/>
      <c r="CZ135" s="349"/>
      <c r="DA135" s="2"/>
      <c r="DB135" s="2"/>
      <c r="DC135" s="2"/>
      <c r="DD135" s="2"/>
      <c r="DE135" s="2"/>
      <c r="DF135" s="2"/>
      <c r="DG135" s="2"/>
      <c r="DH135" s="2"/>
      <c r="DI135" s="2"/>
      <c r="DJ135"/>
      <c r="DK135"/>
      <c r="DL135"/>
      <c r="DM135"/>
      <c r="DN135"/>
      <c r="DO135"/>
      <c r="DP135"/>
      <c r="DQ135" s="2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</row>
    <row r="136" spans="1:249" s="7" customFormat="1" x14ac:dyDescent="0.3">
      <c r="A136" s="1"/>
      <c r="B136" s="1"/>
      <c r="C136"/>
      <c r="D136"/>
      <c r="E136" s="1"/>
      <c r="F136" s="1"/>
      <c r="G136" s="1"/>
      <c r="H136" s="2"/>
      <c r="I136" s="2"/>
      <c r="J136" s="2"/>
      <c r="K136" s="2"/>
      <c r="L136" s="2"/>
      <c r="M136" s="2"/>
      <c r="N136" s="41"/>
      <c r="O136" s="41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/>
      <c r="AJ136"/>
      <c r="AK136"/>
      <c r="AL136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 s="2"/>
      <c r="CL136" s="2"/>
      <c r="CM136" s="2"/>
      <c r="CN136"/>
      <c r="CO136"/>
      <c r="CP136"/>
      <c r="CQ136"/>
      <c r="CR136" s="356"/>
      <c r="CS136" s="356"/>
      <c r="CT136" s="356"/>
      <c r="CU136" s="356"/>
      <c r="CV136" s="356"/>
      <c r="CW136" s="356"/>
      <c r="CX136" s="356"/>
      <c r="CY136" s="356"/>
      <c r="CZ136" s="349"/>
      <c r="DA136" s="2"/>
      <c r="DB136" s="2"/>
      <c r="DC136" s="2"/>
      <c r="DD136" s="2"/>
      <c r="DE136" s="2"/>
      <c r="DF136" s="2"/>
      <c r="DG136" s="2"/>
      <c r="DH136" s="2"/>
      <c r="DI136" s="2"/>
      <c r="DJ136"/>
      <c r="DK136"/>
      <c r="DL136"/>
      <c r="DM136"/>
      <c r="DN136"/>
      <c r="DO136"/>
      <c r="DP136"/>
      <c r="DQ136" s="2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</row>
    <row r="137" spans="1:249" s="7" customFormat="1" x14ac:dyDescent="0.3">
      <c r="A137" s="1"/>
      <c r="B137" s="1"/>
      <c r="C137"/>
      <c r="D137"/>
      <c r="E137" s="1"/>
      <c r="F137" s="1"/>
      <c r="G137" s="1"/>
      <c r="H137" s="2"/>
      <c r="I137" s="2"/>
      <c r="J137" s="2"/>
      <c r="K137" s="2"/>
      <c r="L137" s="2"/>
      <c r="M137" s="2"/>
      <c r="N137" s="41"/>
      <c r="O137" s="41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/>
      <c r="AJ137"/>
      <c r="AK137"/>
      <c r="AL137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 s="2"/>
      <c r="CL137" s="2"/>
      <c r="CM137" s="2"/>
      <c r="CN137"/>
      <c r="CO137"/>
      <c r="CP137"/>
      <c r="CQ137"/>
      <c r="CR137" s="356"/>
      <c r="CS137" s="356"/>
      <c r="CT137" s="356"/>
      <c r="CU137" s="356"/>
      <c r="CV137" s="356"/>
      <c r="CW137" s="356"/>
      <c r="CX137" s="356"/>
      <c r="CY137" s="356"/>
      <c r="CZ137" s="349"/>
      <c r="DA137" s="2"/>
      <c r="DB137" s="2"/>
      <c r="DC137" s="2"/>
      <c r="DD137" s="2"/>
      <c r="DE137" s="2"/>
      <c r="DF137" s="2"/>
      <c r="DG137" s="2"/>
      <c r="DH137" s="2"/>
      <c r="DI137" s="2"/>
      <c r="DJ137"/>
      <c r="DK137"/>
      <c r="DL137"/>
      <c r="DM137"/>
      <c r="DN137"/>
      <c r="DO137"/>
      <c r="DP137"/>
      <c r="DQ137" s="2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</row>
    <row r="138" spans="1:249" s="7" customFormat="1" x14ac:dyDescent="0.3">
      <c r="A138" s="1"/>
      <c r="B138" s="1"/>
      <c r="C138"/>
      <c r="D138"/>
      <c r="E138" s="1"/>
      <c r="F138" s="1"/>
      <c r="G138" s="1"/>
      <c r="H138" s="2"/>
      <c r="I138" s="2"/>
      <c r="J138" s="2"/>
      <c r="K138" s="2"/>
      <c r="L138" s="2"/>
      <c r="M138" s="2"/>
      <c r="N138" s="41"/>
      <c r="O138" s="41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/>
      <c r="AJ138"/>
      <c r="AK138"/>
      <c r="AL138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 s="2"/>
      <c r="CL138" s="2"/>
      <c r="CM138" s="2"/>
      <c r="CN138"/>
      <c r="CO138"/>
      <c r="CP138"/>
      <c r="CQ138"/>
      <c r="CR138" s="356"/>
      <c r="CS138" s="356"/>
      <c r="CT138" s="356"/>
      <c r="CU138" s="356"/>
      <c r="CV138" s="356"/>
      <c r="CW138" s="356"/>
      <c r="CX138" s="356"/>
      <c r="CY138" s="356"/>
      <c r="CZ138" s="349"/>
      <c r="DA138" s="2"/>
      <c r="DB138" s="2"/>
      <c r="DC138" s="2"/>
      <c r="DD138" s="2"/>
      <c r="DE138" s="2"/>
      <c r="DF138" s="2"/>
      <c r="DG138" s="2"/>
      <c r="DH138" s="2"/>
      <c r="DI138" s="2"/>
      <c r="DJ138"/>
      <c r="DK138"/>
      <c r="DL138"/>
      <c r="DM138"/>
      <c r="DN138"/>
      <c r="DO138"/>
      <c r="DP138"/>
      <c r="DQ138" s="2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</row>
    <row r="139" spans="1:249" s="7" customFormat="1" x14ac:dyDescent="0.3">
      <c r="A139" s="1"/>
      <c r="B139" s="1"/>
      <c r="C139"/>
      <c r="D139"/>
      <c r="E139" s="1"/>
      <c r="F139" s="1"/>
      <c r="G139" s="1"/>
      <c r="H139" s="2"/>
      <c r="I139" s="2"/>
      <c r="J139" s="2"/>
      <c r="K139" s="2"/>
      <c r="L139" s="2"/>
      <c r="M139" s="2"/>
      <c r="N139" s="41"/>
      <c r="O139" s="41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/>
      <c r="AJ139"/>
      <c r="AK139"/>
      <c r="AL139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 s="2"/>
      <c r="CL139" s="2"/>
      <c r="CM139" s="2"/>
      <c r="CN139"/>
      <c r="CO139"/>
      <c r="CP139"/>
      <c r="CQ139"/>
      <c r="CR139" s="356"/>
      <c r="CS139" s="356"/>
      <c r="CT139" s="356"/>
      <c r="CU139" s="356"/>
      <c r="CV139" s="356"/>
      <c r="CW139" s="356"/>
      <c r="CX139" s="356"/>
      <c r="CY139" s="356"/>
      <c r="CZ139" s="349"/>
      <c r="DA139" s="2"/>
      <c r="DB139" s="2"/>
      <c r="DC139" s="2"/>
      <c r="DD139" s="2"/>
      <c r="DE139" s="2"/>
      <c r="DF139" s="2"/>
      <c r="DG139" s="2"/>
      <c r="DH139" s="2"/>
      <c r="DI139" s="2"/>
      <c r="DJ139"/>
      <c r="DK139"/>
      <c r="DL139"/>
      <c r="DM139"/>
      <c r="DN139"/>
      <c r="DO139"/>
      <c r="DP139"/>
      <c r="DQ139" s="2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</row>
    <row r="140" spans="1:249" s="7" customFormat="1" x14ac:dyDescent="0.3">
      <c r="A140" s="1"/>
      <c r="B140" s="1"/>
      <c r="C140"/>
      <c r="D140"/>
      <c r="E140" s="1"/>
      <c r="F140" s="1"/>
      <c r="G140" s="1"/>
      <c r="H140" s="2"/>
      <c r="I140" s="2"/>
      <c r="J140" s="2"/>
      <c r="K140" s="2"/>
      <c r="L140" s="2"/>
      <c r="M140" s="2"/>
      <c r="N140" s="41"/>
      <c r="O140" s="41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/>
      <c r="AJ140"/>
      <c r="AK140"/>
      <c r="AL140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 s="2"/>
      <c r="CL140" s="2"/>
      <c r="CM140" s="2"/>
      <c r="CN140"/>
      <c r="CO140"/>
      <c r="CP140"/>
      <c r="CQ140"/>
      <c r="CR140" s="356"/>
      <c r="CS140" s="356"/>
      <c r="CT140" s="356"/>
      <c r="CU140" s="356"/>
      <c r="CV140" s="356"/>
      <c r="CW140" s="356"/>
      <c r="CX140" s="356"/>
      <c r="CY140" s="356"/>
      <c r="CZ140" s="349"/>
      <c r="DA140" s="2"/>
      <c r="DB140" s="2"/>
      <c r="DC140" s="2"/>
      <c r="DD140" s="2"/>
      <c r="DE140" s="2"/>
      <c r="DF140" s="2"/>
      <c r="DG140" s="2"/>
      <c r="DH140" s="2"/>
      <c r="DI140" s="2"/>
      <c r="DJ140"/>
      <c r="DK140"/>
      <c r="DL140"/>
      <c r="DM140"/>
      <c r="DN140"/>
      <c r="DO140"/>
      <c r="DP140"/>
      <c r="DQ140" s="2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</row>
    <row r="141" spans="1:249" s="7" customFormat="1" x14ac:dyDescent="0.3">
      <c r="A141" s="1"/>
      <c r="B141" s="1"/>
      <c r="C141"/>
      <c r="D141"/>
      <c r="E141" s="1"/>
      <c r="F141" s="1"/>
      <c r="G141" s="1"/>
      <c r="H141" s="2"/>
      <c r="I141" s="2"/>
      <c r="J141" s="2"/>
      <c r="K141" s="2"/>
      <c r="L141" s="2"/>
      <c r="M141" s="2"/>
      <c r="N141" s="41"/>
      <c r="O141" s="41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/>
      <c r="AJ141"/>
      <c r="AK141"/>
      <c r="AL141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 s="2"/>
      <c r="CL141" s="2"/>
      <c r="CM141" s="2"/>
      <c r="CN141"/>
      <c r="CO141"/>
      <c r="CP141"/>
      <c r="CQ141"/>
      <c r="CR141" s="356"/>
      <c r="CS141" s="356"/>
      <c r="CT141" s="356"/>
      <c r="CU141" s="356"/>
      <c r="CV141" s="356"/>
      <c r="CW141" s="356"/>
      <c r="CX141" s="356"/>
      <c r="CY141" s="356"/>
      <c r="CZ141" s="349"/>
      <c r="DA141" s="2"/>
      <c r="DB141" s="2"/>
      <c r="DC141" s="2"/>
      <c r="DD141" s="2"/>
      <c r="DE141" s="2"/>
      <c r="DF141" s="2"/>
      <c r="DG141" s="2"/>
      <c r="DH141" s="2"/>
      <c r="DI141" s="2"/>
      <c r="DJ141"/>
      <c r="DK141"/>
      <c r="DL141"/>
      <c r="DM141"/>
      <c r="DN141"/>
      <c r="DO141"/>
      <c r="DP141"/>
      <c r="DQ141" s="2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</row>
    <row r="142" spans="1:249" s="7" customFormat="1" x14ac:dyDescent="0.3">
      <c r="A142" s="1"/>
      <c r="B142" s="1"/>
      <c r="C142"/>
      <c r="D142"/>
      <c r="E142" s="1"/>
      <c r="F142" s="1"/>
      <c r="G142" s="1"/>
      <c r="H142" s="2"/>
      <c r="I142" s="2"/>
      <c r="J142" s="2"/>
      <c r="K142" s="2"/>
      <c r="L142" s="2"/>
      <c r="M142" s="2"/>
      <c r="N142" s="41"/>
      <c r="O142" s="41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/>
      <c r="AJ142"/>
      <c r="AK142"/>
      <c r="AL14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 s="2"/>
      <c r="CL142" s="2"/>
      <c r="CM142" s="2"/>
      <c r="CN142"/>
      <c r="CO142"/>
      <c r="CP142"/>
      <c r="CQ142"/>
      <c r="CR142" s="356"/>
      <c r="CS142" s="356"/>
      <c r="CT142" s="356"/>
      <c r="CU142" s="356"/>
      <c r="CV142" s="356"/>
      <c r="CW142" s="356"/>
      <c r="CX142" s="356"/>
      <c r="CY142" s="356"/>
      <c r="CZ142" s="349"/>
      <c r="DA142" s="2"/>
      <c r="DB142" s="2"/>
      <c r="DC142" s="2"/>
      <c r="DD142" s="2"/>
      <c r="DE142" s="2"/>
      <c r="DF142" s="2"/>
      <c r="DG142" s="2"/>
      <c r="DH142" s="2"/>
      <c r="DI142" s="2"/>
      <c r="DJ142"/>
      <c r="DK142"/>
      <c r="DL142"/>
      <c r="DM142"/>
      <c r="DN142"/>
      <c r="DO142"/>
      <c r="DP142"/>
      <c r="DQ142" s="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</row>
    <row r="143" spans="1:249" s="7" customFormat="1" x14ac:dyDescent="0.3">
      <c r="A143" s="1"/>
      <c r="B143" s="1"/>
      <c r="C143"/>
      <c r="D143"/>
      <c r="E143" s="1"/>
      <c r="F143" s="1"/>
      <c r="G143" s="1"/>
      <c r="H143" s="2"/>
      <c r="I143" s="2"/>
      <c r="J143" s="2"/>
      <c r="K143" s="2"/>
      <c r="L143" s="2"/>
      <c r="M143" s="2"/>
      <c r="N143" s="41"/>
      <c r="O143" s="41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/>
      <c r="AJ143"/>
      <c r="AK143"/>
      <c r="AL143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 s="2"/>
      <c r="CL143" s="2"/>
      <c r="CM143" s="2"/>
      <c r="CN143"/>
      <c r="CO143"/>
      <c r="CP143"/>
      <c r="CQ143"/>
      <c r="CR143" s="356"/>
      <c r="CS143" s="356"/>
      <c r="CT143" s="356"/>
      <c r="CU143" s="356"/>
      <c r="CV143" s="356"/>
      <c r="CW143" s="356"/>
      <c r="CX143" s="356"/>
      <c r="CY143" s="356"/>
      <c r="CZ143" s="349"/>
      <c r="DA143" s="2"/>
      <c r="DB143" s="2"/>
      <c r="DC143" s="2"/>
      <c r="DD143" s="2"/>
      <c r="DE143" s="2"/>
      <c r="DF143" s="2"/>
      <c r="DG143" s="2"/>
      <c r="DH143" s="2"/>
      <c r="DI143" s="2"/>
      <c r="DJ143"/>
      <c r="DK143"/>
      <c r="DL143"/>
      <c r="DM143"/>
      <c r="DN143"/>
      <c r="DO143"/>
      <c r="DP143"/>
      <c r="DQ143" s="2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</row>
    <row r="144" spans="1:249" s="7" customFormat="1" x14ac:dyDescent="0.3">
      <c r="A144" s="1"/>
      <c r="B144" s="1"/>
      <c r="C144"/>
      <c r="D144"/>
      <c r="E144" s="1"/>
      <c r="F144" s="1"/>
      <c r="G144" s="1"/>
      <c r="H144" s="2"/>
      <c r="I144" s="2"/>
      <c r="J144" s="2"/>
      <c r="K144" s="2"/>
      <c r="L144" s="2"/>
      <c r="M144" s="2"/>
      <c r="N144" s="41"/>
      <c r="O144" s="41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/>
      <c r="AJ144"/>
      <c r="AK144"/>
      <c r="AL144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 s="2"/>
      <c r="CL144" s="2"/>
      <c r="CM144" s="2"/>
      <c r="CN144"/>
      <c r="CO144"/>
      <c r="CP144"/>
      <c r="CQ144"/>
      <c r="CR144" s="356"/>
      <c r="CS144" s="356"/>
      <c r="CT144" s="356"/>
      <c r="CU144" s="356"/>
      <c r="CV144" s="356"/>
      <c r="CW144" s="356"/>
      <c r="CX144" s="356"/>
      <c r="CY144" s="356"/>
      <c r="CZ144" s="349"/>
      <c r="DA144" s="2"/>
      <c r="DB144" s="2"/>
      <c r="DC144" s="2"/>
      <c r="DD144" s="2"/>
      <c r="DE144" s="2"/>
      <c r="DF144" s="2"/>
      <c r="DG144" s="2"/>
      <c r="DH144" s="2"/>
      <c r="DI144" s="2"/>
      <c r="DJ144"/>
      <c r="DK144"/>
      <c r="DL144"/>
      <c r="DM144"/>
      <c r="DN144"/>
      <c r="DO144"/>
      <c r="DP144"/>
      <c r="DQ144" s="2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</row>
    <row r="145" spans="1:249" s="7" customFormat="1" x14ac:dyDescent="0.3">
      <c r="A145" s="1"/>
      <c r="B145" s="1"/>
      <c r="C145"/>
      <c r="D145"/>
      <c r="E145" s="1"/>
      <c r="F145" s="1"/>
      <c r="G145" s="1"/>
      <c r="H145" s="2"/>
      <c r="I145" s="2"/>
      <c r="J145" s="2"/>
      <c r="K145" s="2"/>
      <c r="L145" s="2"/>
      <c r="M145" s="2"/>
      <c r="N145" s="41"/>
      <c r="O145" s="41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/>
      <c r="AJ145"/>
      <c r="AK145"/>
      <c r="AL145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 s="2"/>
      <c r="CL145" s="2"/>
      <c r="CM145" s="2"/>
      <c r="CN145"/>
      <c r="CO145"/>
      <c r="CP145"/>
      <c r="CQ145"/>
      <c r="CR145" s="356"/>
      <c r="CS145" s="356"/>
      <c r="CT145" s="356"/>
      <c r="CU145" s="356"/>
      <c r="CV145" s="356"/>
      <c r="CW145" s="356"/>
      <c r="CX145" s="356"/>
      <c r="CY145" s="356"/>
      <c r="CZ145" s="349"/>
      <c r="DA145" s="2"/>
      <c r="DB145" s="2"/>
      <c r="DC145" s="2"/>
      <c r="DD145" s="2"/>
      <c r="DE145" s="2"/>
      <c r="DF145" s="2"/>
      <c r="DG145" s="2"/>
      <c r="DH145" s="2"/>
      <c r="DI145" s="2"/>
      <c r="DJ145"/>
      <c r="DK145"/>
      <c r="DL145"/>
      <c r="DM145"/>
      <c r="DN145"/>
      <c r="DO145"/>
      <c r="DP145"/>
      <c r="DQ145" s="2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</row>
    <row r="146" spans="1:249" s="7" customFormat="1" x14ac:dyDescent="0.3">
      <c r="A146" s="1"/>
      <c r="B146" s="1"/>
      <c r="C146"/>
      <c r="D146"/>
      <c r="E146" s="1"/>
      <c r="F146" s="1"/>
      <c r="G146" s="1"/>
      <c r="H146" s="2"/>
      <c r="I146" s="2"/>
      <c r="J146" s="2"/>
      <c r="K146" s="2"/>
      <c r="L146" s="2"/>
      <c r="M146" s="2"/>
      <c r="N146" s="41"/>
      <c r="O146" s="41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/>
      <c r="AJ146"/>
      <c r="AK146"/>
      <c r="AL146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 s="2"/>
      <c r="CL146" s="2"/>
      <c r="CM146" s="2"/>
      <c r="CN146"/>
      <c r="CO146"/>
      <c r="CP146"/>
      <c r="CQ146"/>
      <c r="CR146" s="356"/>
      <c r="CS146" s="356"/>
      <c r="CT146" s="356"/>
      <c r="CU146" s="356"/>
      <c r="CV146" s="356"/>
      <c r="CW146" s="356"/>
      <c r="CX146" s="356"/>
      <c r="CY146" s="356"/>
      <c r="CZ146" s="349"/>
      <c r="DA146" s="2"/>
      <c r="DB146" s="2"/>
      <c r="DC146" s="2"/>
      <c r="DD146" s="2"/>
      <c r="DE146" s="2"/>
      <c r="DF146" s="2"/>
      <c r="DG146" s="2"/>
      <c r="DH146" s="2"/>
      <c r="DI146" s="2"/>
      <c r="DJ146"/>
      <c r="DK146"/>
      <c r="DL146"/>
      <c r="DM146"/>
      <c r="DN146"/>
      <c r="DO146"/>
      <c r="DP146"/>
      <c r="DQ146" s="2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</row>
    <row r="147" spans="1:249" s="7" customFormat="1" x14ac:dyDescent="0.3">
      <c r="A147" s="1"/>
      <c r="B147" s="1"/>
      <c r="C147"/>
      <c r="D147"/>
      <c r="E147" s="1"/>
      <c r="F147" s="1"/>
      <c r="G147" s="1"/>
      <c r="H147" s="2"/>
      <c r="I147" s="2"/>
      <c r="J147" s="2"/>
      <c r="K147" s="2"/>
      <c r="L147" s="2"/>
      <c r="M147" s="2"/>
      <c r="N147" s="41"/>
      <c r="O147" s="41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/>
      <c r="AJ147"/>
      <c r="AK147"/>
      <c r="AL14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 s="2"/>
      <c r="CL147" s="2"/>
      <c r="CM147" s="2"/>
      <c r="CN147"/>
      <c r="CO147"/>
      <c r="CP147"/>
      <c r="CQ147"/>
      <c r="CR147" s="356"/>
      <c r="CS147" s="356"/>
      <c r="CT147" s="356"/>
      <c r="CU147" s="356"/>
      <c r="CV147" s="356"/>
      <c r="CW147" s="356"/>
      <c r="CX147" s="356"/>
      <c r="CY147" s="356"/>
      <c r="CZ147" s="349"/>
      <c r="DA147" s="2"/>
      <c r="DB147" s="2"/>
      <c r="DC147" s="2"/>
      <c r="DD147" s="2"/>
      <c r="DE147" s="2"/>
      <c r="DF147" s="2"/>
      <c r="DG147" s="2"/>
      <c r="DH147" s="2"/>
      <c r="DI147" s="2"/>
      <c r="DJ147"/>
      <c r="DK147"/>
      <c r="DL147"/>
      <c r="DM147"/>
      <c r="DN147"/>
      <c r="DO147"/>
      <c r="DP147"/>
      <c r="DQ147" s="2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</row>
    <row r="148" spans="1:249" s="7" customFormat="1" x14ac:dyDescent="0.3">
      <c r="A148" s="1"/>
      <c r="B148" s="1"/>
      <c r="C148"/>
      <c r="D148"/>
      <c r="E148" s="1"/>
      <c r="F148" s="1"/>
      <c r="G148" s="1"/>
      <c r="H148" s="2"/>
      <c r="I148" s="2"/>
      <c r="J148" s="2"/>
      <c r="K148" s="2"/>
      <c r="L148" s="2"/>
      <c r="M148" s="2"/>
      <c r="N148" s="41"/>
      <c r="O148" s="41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/>
      <c r="AJ148"/>
      <c r="AK148"/>
      <c r="AL148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 s="2"/>
      <c r="CL148" s="2"/>
      <c r="CM148" s="2"/>
      <c r="CN148"/>
      <c r="CO148"/>
      <c r="CP148"/>
      <c r="CQ148"/>
      <c r="CR148" s="356"/>
      <c r="CS148" s="356"/>
      <c r="CT148" s="356"/>
      <c r="CU148" s="356"/>
      <c r="CV148" s="356"/>
      <c r="CW148" s="356"/>
      <c r="CX148" s="356"/>
      <c r="CY148" s="356"/>
      <c r="CZ148" s="349"/>
      <c r="DA148" s="2"/>
      <c r="DB148" s="2"/>
      <c r="DC148" s="2"/>
      <c r="DD148" s="2"/>
      <c r="DE148" s="2"/>
      <c r="DF148" s="2"/>
      <c r="DG148" s="2"/>
      <c r="DH148" s="2"/>
      <c r="DI148" s="2"/>
      <c r="DJ148"/>
      <c r="DK148"/>
      <c r="DL148"/>
      <c r="DM148"/>
      <c r="DN148"/>
      <c r="DO148"/>
      <c r="DP148"/>
      <c r="DQ148" s="2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</row>
    <row r="149" spans="1:249" s="7" customFormat="1" x14ac:dyDescent="0.3">
      <c r="A149" s="1"/>
      <c r="B149" s="1"/>
      <c r="C149"/>
      <c r="D149"/>
      <c r="E149" s="1"/>
      <c r="F149" s="1"/>
      <c r="G149" s="1"/>
      <c r="H149" s="2"/>
      <c r="I149" s="2"/>
      <c r="J149" s="2"/>
      <c r="K149" s="2"/>
      <c r="L149" s="2"/>
      <c r="M149" s="2"/>
      <c r="N149" s="41"/>
      <c r="O149" s="41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/>
      <c r="AJ149"/>
      <c r="AK149"/>
      <c r="AL149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 s="2"/>
      <c r="CL149" s="2"/>
      <c r="CM149" s="2"/>
      <c r="CN149"/>
      <c r="CO149"/>
      <c r="CP149"/>
      <c r="CQ149"/>
      <c r="CR149" s="356"/>
      <c r="CS149" s="356"/>
      <c r="CT149" s="356"/>
      <c r="CU149" s="356"/>
      <c r="CV149" s="356"/>
      <c r="CW149" s="356"/>
      <c r="CX149" s="356"/>
      <c r="CY149" s="356"/>
      <c r="CZ149" s="349"/>
      <c r="DA149" s="2"/>
      <c r="DB149" s="2"/>
      <c r="DC149" s="2"/>
      <c r="DD149" s="2"/>
      <c r="DE149" s="2"/>
      <c r="DF149" s="2"/>
      <c r="DG149" s="2"/>
      <c r="DH149" s="2"/>
      <c r="DI149" s="2"/>
      <c r="DJ149"/>
      <c r="DK149"/>
      <c r="DL149"/>
      <c r="DM149"/>
      <c r="DN149"/>
      <c r="DO149"/>
      <c r="DP149"/>
      <c r="DQ149" s="2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</row>
    <row r="150" spans="1:249" s="7" customFormat="1" x14ac:dyDescent="0.3">
      <c r="A150" s="1"/>
      <c r="B150" s="1"/>
      <c r="C150"/>
      <c r="D150"/>
      <c r="E150" s="1"/>
      <c r="F150" s="1"/>
      <c r="G150" s="1"/>
      <c r="H150" s="2"/>
      <c r="I150" s="2"/>
      <c r="J150" s="2"/>
      <c r="K150" s="2"/>
      <c r="L150" s="2"/>
      <c r="M150" s="2"/>
      <c r="N150" s="41"/>
      <c r="O150" s="41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/>
      <c r="AJ150"/>
      <c r="AK150"/>
      <c r="AL150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 s="2"/>
      <c r="CL150" s="2"/>
      <c r="CM150" s="2"/>
      <c r="CN150"/>
      <c r="CO150"/>
      <c r="CP150"/>
      <c r="CQ150"/>
      <c r="CR150" s="356"/>
      <c r="CS150" s="356"/>
      <c r="CT150" s="356"/>
      <c r="CU150" s="356"/>
      <c r="CV150" s="356"/>
      <c r="CW150" s="356"/>
      <c r="CX150" s="356"/>
      <c r="CY150" s="356"/>
      <c r="CZ150" s="349"/>
      <c r="DA150" s="2"/>
      <c r="DB150" s="2"/>
      <c r="DC150" s="2"/>
      <c r="DD150" s="2"/>
      <c r="DE150" s="2"/>
      <c r="DF150" s="2"/>
      <c r="DG150" s="2"/>
      <c r="DH150" s="2"/>
      <c r="DI150" s="2"/>
      <c r="DJ150"/>
      <c r="DK150"/>
      <c r="DL150"/>
      <c r="DM150"/>
      <c r="DN150"/>
      <c r="DO150"/>
      <c r="DP150"/>
      <c r="DQ150" s="2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</row>
    <row r="151" spans="1:249" s="7" customFormat="1" x14ac:dyDescent="0.3">
      <c r="A151" s="1"/>
      <c r="B151" s="1"/>
      <c r="C151"/>
      <c r="D151"/>
      <c r="E151" s="1"/>
      <c r="F151" s="1"/>
      <c r="G151" s="1"/>
      <c r="H151" s="2"/>
      <c r="I151" s="2"/>
      <c r="J151" s="2"/>
      <c r="K151" s="2"/>
      <c r="L151" s="2"/>
      <c r="M151" s="2"/>
      <c r="N151" s="41"/>
      <c r="O151" s="41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/>
      <c r="AJ151"/>
      <c r="AK151"/>
      <c r="AL151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 s="2"/>
      <c r="CL151" s="2"/>
      <c r="CM151" s="2"/>
      <c r="CN151"/>
      <c r="CO151"/>
      <c r="CP151"/>
      <c r="CQ151"/>
      <c r="CR151" s="356"/>
      <c r="CS151" s="356"/>
      <c r="CT151" s="356"/>
      <c r="CU151" s="356"/>
      <c r="CV151" s="356"/>
      <c r="CW151" s="356"/>
      <c r="CX151" s="356"/>
      <c r="CY151" s="356"/>
      <c r="CZ151" s="349"/>
      <c r="DA151" s="2"/>
      <c r="DB151" s="2"/>
      <c r="DC151" s="2"/>
      <c r="DD151" s="2"/>
      <c r="DE151" s="2"/>
      <c r="DF151" s="2"/>
      <c r="DG151" s="2"/>
      <c r="DH151" s="2"/>
      <c r="DI151" s="2"/>
      <c r="DJ151"/>
      <c r="DK151"/>
      <c r="DL151"/>
      <c r="DM151"/>
      <c r="DN151"/>
      <c r="DO151"/>
      <c r="DP151"/>
      <c r="DQ151" s="2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</row>
    <row r="152" spans="1:249" s="7" customFormat="1" x14ac:dyDescent="0.3">
      <c r="A152" s="1"/>
      <c r="B152" s="1"/>
      <c r="C152"/>
      <c r="D152"/>
      <c r="E152" s="1"/>
      <c r="F152" s="1"/>
      <c r="G152" s="1"/>
      <c r="H152" s="2"/>
      <c r="I152" s="2"/>
      <c r="J152" s="2"/>
      <c r="K152" s="2"/>
      <c r="L152" s="2"/>
      <c r="M152" s="2"/>
      <c r="N152" s="41"/>
      <c r="O152" s="41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/>
      <c r="AJ152"/>
      <c r="AK152"/>
      <c r="AL15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 s="2"/>
      <c r="CL152" s="2"/>
      <c r="CM152" s="2"/>
      <c r="CN152"/>
      <c r="CO152"/>
      <c r="CP152"/>
      <c r="CQ152"/>
      <c r="CR152" s="356"/>
      <c r="CS152" s="356"/>
      <c r="CT152" s="356"/>
      <c r="CU152" s="356"/>
      <c r="CV152" s="356"/>
      <c r="CW152" s="356"/>
      <c r="CX152" s="356"/>
      <c r="CY152" s="356"/>
      <c r="CZ152" s="349"/>
      <c r="DA152" s="2"/>
      <c r="DB152" s="2"/>
      <c r="DC152" s="2"/>
      <c r="DD152" s="2"/>
      <c r="DE152" s="2"/>
      <c r="DF152" s="2"/>
      <c r="DG152" s="2"/>
      <c r="DH152" s="2"/>
      <c r="DI152" s="2"/>
      <c r="DJ152"/>
      <c r="DK152"/>
      <c r="DL152"/>
      <c r="DM152"/>
      <c r="DN152"/>
      <c r="DO152"/>
      <c r="DP152"/>
      <c r="DQ152" s="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</row>
    <row r="153" spans="1:249" s="7" customFormat="1" x14ac:dyDescent="0.3">
      <c r="A153" s="1"/>
      <c r="B153" s="1"/>
      <c r="C153"/>
      <c r="D153"/>
      <c r="E153" s="1"/>
      <c r="F153" s="1"/>
      <c r="G153" s="1"/>
      <c r="H153" s="2"/>
      <c r="I153" s="2"/>
      <c r="J153" s="2"/>
      <c r="K153" s="2"/>
      <c r="L153" s="2"/>
      <c r="M153" s="2"/>
      <c r="N153" s="41"/>
      <c r="O153" s="41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/>
      <c r="AJ153"/>
      <c r="AK153"/>
      <c r="AL153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 s="2"/>
      <c r="CL153" s="2"/>
      <c r="CM153" s="2"/>
      <c r="CN153"/>
      <c r="CO153"/>
      <c r="CP153"/>
      <c r="CQ153"/>
      <c r="CR153" s="356"/>
      <c r="CS153" s="356"/>
      <c r="CT153" s="356"/>
      <c r="CU153" s="356"/>
      <c r="CV153" s="356"/>
      <c r="CW153" s="356"/>
      <c r="CX153" s="356"/>
      <c r="CY153" s="356"/>
      <c r="CZ153" s="349"/>
      <c r="DA153" s="2"/>
      <c r="DB153" s="2"/>
      <c r="DC153" s="2"/>
      <c r="DD153" s="2"/>
      <c r="DE153" s="2"/>
      <c r="DF153" s="2"/>
      <c r="DG153" s="2"/>
      <c r="DH153" s="2"/>
      <c r="DI153" s="2"/>
      <c r="DJ153"/>
      <c r="DK153"/>
      <c r="DL153"/>
      <c r="DM153"/>
      <c r="DN153"/>
      <c r="DO153"/>
      <c r="DP153"/>
      <c r="DQ153" s="2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</row>
    <row r="154" spans="1:249" s="7" customFormat="1" x14ac:dyDescent="0.3">
      <c r="A154" s="1"/>
      <c r="B154" s="1"/>
      <c r="C154"/>
      <c r="D154"/>
      <c r="E154" s="1"/>
      <c r="F154" s="1"/>
      <c r="G154" s="1"/>
      <c r="H154" s="2"/>
      <c r="I154" s="2"/>
      <c r="J154" s="2"/>
      <c r="K154" s="2"/>
      <c r="L154" s="2"/>
      <c r="M154" s="2"/>
      <c r="N154" s="41"/>
      <c r="O154" s="41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/>
      <c r="AJ154"/>
      <c r="AK154"/>
      <c r="AL154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 s="2"/>
      <c r="CL154" s="2"/>
      <c r="CM154" s="2"/>
      <c r="CN154"/>
      <c r="CO154"/>
      <c r="CP154"/>
      <c r="CQ154"/>
      <c r="CR154" s="356"/>
      <c r="CS154" s="356"/>
      <c r="CT154" s="356"/>
      <c r="CU154" s="356"/>
      <c r="CV154" s="356"/>
      <c r="CW154" s="356"/>
      <c r="CX154" s="356"/>
      <c r="CY154" s="356"/>
      <c r="CZ154" s="349"/>
      <c r="DA154" s="2"/>
      <c r="DB154" s="2"/>
      <c r="DC154" s="2"/>
      <c r="DD154" s="2"/>
      <c r="DE154" s="2"/>
      <c r="DF154" s="2"/>
      <c r="DG154" s="2"/>
      <c r="DH154" s="2"/>
      <c r="DI154" s="2"/>
      <c r="DJ154"/>
      <c r="DK154"/>
      <c r="DL154"/>
      <c r="DM154"/>
      <c r="DN154"/>
      <c r="DO154"/>
      <c r="DP154"/>
      <c r="DQ154" s="2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</row>
    <row r="155" spans="1:249" s="7" customFormat="1" x14ac:dyDescent="0.3">
      <c r="A155" s="1"/>
      <c r="B155" s="1"/>
      <c r="C155"/>
      <c r="D155"/>
      <c r="E155" s="1"/>
      <c r="F155" s="1"/>
      <c r="G155" s="1"/>
      <c r="H155" s="2"/>
      <c r="I155" s="2"/>
      <c r="J155" s="2"/>
      <c r="K155" s="2"/>
      <c r="L155" s="2"/>
      <c r="M155" s="2"/>
      <c r="N155" s="41"/>
      <c r="O155" s="41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/>
      <c r="AJ155"/>
      <c r="AK155"/>
      <c r="AL155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 s="2"/>
      <c r="CL155" s="2"/>
      <c r="CM155" s="2"/>
      <c r="CN155"/>
      <c r="CO155"/>
      <c r="CP155"/>
      <c r="CQ155"/>
      <c r="CR155" s="356"/>
      <c r="CS155" s="356"/>
      <c r="CT155" s="356"/>
      <c r="CU155" s="356"/>
      <c r="CV155" s="356"/>
      <c r="CW155" s="356"/>
      <c r="CX155" s="356"/>
      <c r="CY155" s="356"/>
      <c r="CZ155" s="349"/>
      <c r="DA155" s="2"/>
      <c r="DB155" s="2"/>
      <c r="DC155" s="2"/>
      <c r="DD155" s="2"/>
      <c r="DE155" s="2"/>
      <c r="DF155" s="2"/>
      <c r="DG155" s="2"/>
      <c r="DH155" s="2"/>
      <c r="DI155" s="2"/>
      <c r="DJ155"/>
      <c r="DK155"/>
      <c r="DL155"/>
      <c r="DM155"/>
      <c r="DN155"/>
      <c r="DO155"/>
      <c r="DP155"/>
      <c r="DQ155" s="2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</row>
    <row r="156" spans="1:249" s="7" customFormat="1" x14ac:dyDescent="0.3">
      <c r="A156" s="1"/>
      <c r="B156" s="1"/>
      <c r="C156"/>
      <c r="D156"/>
      <c r="E156" s="1"/>
      <c r="F156" s="1"/>
      <c r="G156" s="1"/>
      <c r="H156" s="2"/>
      <c r="I156" s="2"/>
      <c r="J156" s="2"/>
      <c r="K156" s="2"/>
      <c r="L156" s="2"/>
      <c r="M156" s="2"/>
      <c r="N156" s="41"/>
      <c r="O156" s="41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/>
      <c r="AJ156"/>
      <c r="AK156"/>
      <c r="AL156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 s="2"/>
      <c r="CL156" s="2"/>
      <c r="CM156" s="2"/>
      <c r="CN156"/>
      <c r="CO156"/>
      <c r="CP156"/>
      <c r="CQ156"/>
      <c r="CR156" s="356"/>
      <c r="CS156" s="356"/>
      <c r="CT156" s="356"/>
      <c r="CU156" s="356"/>
      <c r="CV156" s="356"/>
      <c r="CW156" s="356"/>
      <c r="CX156" s="356"/>
      <c r="CY156" s="356"/>
      <c r="CZ156" s="349"/>
      <c r="DA156" s="2"/>
      <c r="DB156" s="2"/>
      <c r="DC156" s="2"/>
      <c r="DD156" s="2"/>
      <c r="DE156" s="2"/>
      <c r="DF156" s="2"/>
      <c r="DG156" s="2"/>
      <c r="DH156" s="2"/>
      <c r="DI156" s="2"/>
      <c r="DJ156"/>
      <c r="DK156"/>
      <c r="DL156"/>
      <c r="DM156"/>
      <c r="DN156"/>
      <c r="DO156"/>
      <c r="DP156"/>
      <c r="DQ156" s="2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</row>
    <row r="157" spans="1:249" s="7" customFormat="1" x14ac:dyDescent="0.3">
      <c r="A157" s="1"/>
      <c r="B157" s="1"/>
      <c r="C157"/>
      <c r="D157"/>
      <c r="E157" s="1"/>
      <c r="F157" s="1"/>
      <c r="G157" s="1"/>
      <c r="H157" s="2"/>
      <c r="I157" s="2"/>
      <c r="J157" s="2"/>
      <c r="K157" s="2"/>
      <c r="L157" s="2"/>
      <c r="M157" s="2"/>
      <c r="N157" s="41"/>
      <c r="O157" s="41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/>
      <c r="AJ157"/>
      <c r="AK157"/>
      <c r="AL15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 s="2"/>
      <c r="CL157" s="2"/>
      <c r="CM157" s="2"/>
      <c r="CN157"/>
      <c r="CO157"/>
      <c r="CP157"/>
      <c r="CQ157"/>
      <c r="CR157" s="356"/>
      <c r="CS157" s="356"/>
      <c r="CT157" s="356"/>
      <c r="CU157" s="356"/>
      <c r="CV157" s="356"/>
      <c r="CW157" s="356"/>
      <c r="CX157" s="356"/>
      <c r="CY157" s="356"/>
      <c r="CZ157" s="349"/>
      <c r="DA157" s="2"/>
      <c r="DB157" s="2"/>
      <c r="DC157" s="2"/>
      <c r="DD157" s="2"/>
      <c r="DE157" s="2"/>
      <c r="DF157" s="2"/>
      <c r="DG157" s="2"/>
      <c r="DH157" s="2"/>
      <c r="DI157" s="2"/>
      <c r="DJ157"/>
      <c r="DK157"/>
      <c r="DL157"/>
      <c r="DM157"/>
      <c r="DN157"/>
      <c r="DO157"/>
      <c r="DP157"/>
      <c r="DQ157" s="2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</row>
    <row r="158" spans="1:249" s="7" customFormat="1" x14ac:dyDescent="0.3">
      <c r="A158" s="1"/>
      <c r="B158" s="1"/>
      <c r="C158"/>
      <c r="D158"/>
      <c r="E158" s="1"/>
      <c r="F158" s="1"/>
      <c r="G158" s="1"/>
      <c r="H158" s="2"/>
      <c r="I158" s="2"/>
      <c r="J158" s="2"/>
      <c r="K158" s="2"/>
      <c r="L158" s="2"/>
      <c r="M158" s="2"/>
      <c r="N158" s="41"/>
      <c r="O158" s="41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/>
      <c r="AJ158"/>
      <c r="AK158"/>
      <c r="AL158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 s="2"/>
      <c r="CL158" s="2"/>
      <c r="CM158" s="2"/>
      <c r="CN158"/>
      <c r="CO158"/>
      <c r="CP158"/>
      <c r="CQ158"/>
      <c r="CR158" s="356"/>
      <c r="CS158" s="356"/>
      <c r="CT158" s="356"/>
      <c r="CU158" s="356"/>
      <c r="CV158" s="356"/>
      <c r="CW158" s="356"/>
      <c r="CX158" s="356"/>
      <c r="CY158" s="356"/>
      <c r="CZ158" s="349"/>
      <c r="DA158" s="2"/>
      <c r="DB158" s="2"/>
      <c r="DC158" s="2"/>
      <c r="DD158" s="2"/>
      <c r="DE158" s="2"/>
      <c r="DF158" s="2"/>
      <c r="DG158" s="2"/>
      <c r="DH158" s="2"/>
      <c r="DI158" s="2"/>
      <c r="DJ158"/>
      <c r="DK158"/>
      <c r="DL158"/>
      <c r="DM158"/>
      <c r="DN158"/>
      <c r="DO158"/>
      <c r="DP158"/>
      <c r="DQ158" s="2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</row>
    <row r="159" spans="1:249" s="7" customFormat="1" x14ac:dyDescent="0.3">
      <c r="A159" s="1"/>
      <c r="B159" s="1"/>
      <c r="C159"/>
      <c r="D159"/>
      <c r="E159" s="1"/>
      <c r="F159" s="1"/>
      <c r="G159" s="1"/>
      <c r="H159" s="2"/>
      <c r="I159" s="2"/>
      <c r="J159" s="2"/>
      <c r="K159" s="2"/>
      <c r="L159" s="2"/>
      <c r="M159" s="2"/>
      <c r="N159" s="41"/>
      <c r="O159" s="41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/>
      <c r="AJ159"/>
      <c r="AK159"/>
      <c r="AL159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 s="2"/>
      <c r="CL159" s="2"/>
      <c r="CM159" s="2"/>
      <c r="CN159"/>
      <c r="CO159"/>
      <c r="CP159"/>
      <c r="CQ159"/>
      <c r="CR159" s="356"/>
      <c r="CS159" s="356"/>
      <c r="CT159" s="356"/>
      <c r="CU159" s="356"/>
      <c r="CV159" s="356"/>
      <c r="CW159" s="356"/>
      <c r="CX159" s="356"/>
      <c r="CY159" s="356"/>
      <c r="CZ159" s="349"/>
      <c r="DA159" s="2"/>
      <c r="DB159" s="2"/>
      <c r="DC159" s="2"/>
      <c r="DD159" s="2"/>
      <c r="DE159" s="2"/>
      <c r="DF159" s="2"/>
      <c r="DG159" s="2"/>
      <c r="DH159" s="2"/>
      <c r="DI159" s="2"/>
      <c r="DJ159"/>
      <c r="DK159"/>
      <c r="DL159"/>
      <c r="DM159"/>
      <c r="DN159"/>
      <c r="DO159"/>
      <c r="DP159"/>
      <c r="DQ159" s="2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</row>
    <row r="160" spans="1:249" s="7" customFormat="1" x14ac:dyDescent="0.3">
      <c r="A160" s="1"/>
      <c r="B160" s="1"/>
      <c r="C160"/>
      <c r="D160"/>
      <c r="E160" s="1"/>
      <c r="F160" s="1"/>
      <c r="G160" s="1"/>
      <c r="H160" s="2"/>
      <c r="I160" s="2"/>
      <c r="J160" s="2"/>
      <c r="K160" s="2"/>
      <c r="L160" s="2"/>
      <c r="M160" s="2"/>
      <c r="N160" s="41"/>
      <c r="O160" s="41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/>
      <c r="AJ160"/>
      <c r="AK160"/>
      <c r="AL160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 s="2"/>
      <c r="CL160" s="2"/>
      <c r="CM160" s="2"/>
      <c r="CN160"/>
      <c r="CO160"/>
      <c r="CP160"/>
      <c r="CQ160"/>
      <c r="CR160" s="356"/>
      <c r="CS160" s="356"/>
      <c r="CT160" s="356"/>
      <c r="CU160" s="356"/>
      <c r="CV160" s="356"/>
      <c r="CW160" s="356"/>
      <c r="CX160" s="356"/>
      <c r="CY160" s="356"/>
      <c r="CZ160" s="349"/>
      <c r="DA160" s="2"/>
      <c r="DB160" s="2"/>
      <c r="DC160" s="2"/>
      <c r="DD160" s="2"/>
      <c r="DE160" s="2"/>
      <c r="DF160" s="2"/>
      <c r="DG160" s="2"/>
      <c r="DH160" s="2"/>
      <c r="DI160" s="2"/>
      <c r="DJ160"/>
      <c r="DK160"/>
      <c r="DL160"/>
      <c r="DM160"/>
      <c r="DN160"/>
      <c r="DO160"/>
      <c r="DP160"/>
      <c r="DQ160" s="2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</row>
    <row r="161" spans="1:249" s="7" customFormat="1" x14ac:dyDescent="0.3">
      <c r="A161" s="1"/>
      <c r="B161" s="1"/>
      <c r="C161"/>
      <c r="D161"/>
      <c r="E161" s="1"/>
      <c r="F161" s="1"/>
      <c r="G161" s="1"/>
      <c r="H161" s="2"/>
      <c r="I161" s="2"/>
      <c r="J161" s="2"/>
      <c r="K161" s="2"/>
      <c r="L161" s="2"/>
      <c r="M161" s="2"/>
      <c r="N161" s="41"/>
      <c r="O161" s="41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/>
      <c r="AJ161"/>
      <c r="AK161"/>
      <c r="AL161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 s="2"/>
      <c r="CL161" s="2"/>
      <c r="CM161" s="2"/>
      <c r="CN161"/>
      <c r="CO161"/>
      <c r="CP161"/>
      <c r="CQ161"/>
      <c r="CR161" s="356"/>
      <c r="CS161" s="356"/>
      <c r="CT161" s="356"/>
      <c r="CU161" s="356"/>
      <c r="CV161" s="356"/>
      <c r="CW161" s="356"/>
      <c r="CX161" s="356"/>
      <c r="CY161" s="356"/>
      <c r="CZ161" s="349"/>
      <c r="DA161" s="2"/>
      <c r="DB161" s="2"/>
      <c r="DC161" s="2"/>
      <c r="DD161" s="2"/>
      <c r="DE161" s="2"/>
      <c r="DF161" s="2"/>
      <c r="DG161" s="2"/>
      <c r="DH161" s="2"/>
      <c r="DI161" s="2"/>
      <c r="DJ161"/>
      <c r="DK161"/>
      <c r="DL161"/>
      <c r="DM161"/>
      <c r="DN161"/>
      <c r="DO161"/>
      <c r="DP161"/>
      <c r="DQ161" s="2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Vrba Jaroslav prof. RNDr. CSc.</dc:creator>
  <cp:lastModifiedBy>Dagmara Sirova</cp:lastModifiedBy>
  <dcterms:created xsi:type="dcterms:W3CDTF">2022-09-02T12:56:18Z</dcterms:created>
  <dcterms:modified xsi:type="dcterms:W3CDTF">2023-07-26T17:02:14Z</dcterms:modified>
</cp:coreProperties>
</file>