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2"/>
  <workbookPr codeName="ThisWorkbook"/>
  <mc:AlternateContent xmlns:mc="http://schemas.openxmlformats.org/markup-compatibility/2006">
    <mc:Choice Requires="x15">
      <x15ac:absPath xmlns:x15ac="http://schemas.microsoft.com/office/spreadsheetml/2010/11/ac" url="/Volumes/Tomer-Avidor-Reiss/Share4/6) Lab Papers/ 144) Katerina &amp; Luke - Bovine - Select Sires/2022 Katerina and Luke paper/1st submmition BOR - BIOLRE-2023-0101/3b) Figs/Stab 1 Skewness and Kurtosis /"/>
    </mc:Choice>
  </mc:AlternateContent>
  <xr:revisionPtr revIDLastSave="0" documentId="13_ncr:1_{3070F648-7FA6-6645-8E2E-82FBEC44A3D4}" xr6:coauthVersionLast="47" xr6:coauthVersionMax="47" xr10:uidLastSave="{00000000-0000-0000-0000-000000000000}"/>
  <bookViews>
    <workbookView xWindow="6320" yWindow="500" windowWidth="32960" windowHeight="25980" xr2:uid="{00000000-000D-0000-FFFF-FFFF00000000}"/>
  </bookViews>
  <sheets>
    <sheet name="Sheet1" sheetId="1" r:id="rId1"/>
  </sheets>
  <definedNames>
    <definedName name="_xlnm.Print_Area" localSheetId="0">Sheet1!$A$1:$N$67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7" i="1" l="1" a="1"/>
  <c r="C27" i="1" s="1"/>
  <c r="D13" i="1"/>
  <c r="E13" i="1"/>
  <c r="F13" i="1"/>
  <c r="G13" i="1"/>
  <c r="H13" i="1"/>
  <c r="I13" i="1"/>
  <c r="J13" i="1"/>
  <c r="K13" i="1"/>
  <c r="L13" i="1"/>
  <c r="M13" i="1"/>
  <c r="N13" i="1"/>
  <c r="C13" i="1"/>
  <c r="D12" i="1"/>
  <c r="E12" i="1"/>
  <c r="F12" i="1"/>
  <c r="G12" i="1"/>
  <c r="H12" i="1"/>
  <c r="I12" i="1"/>
  <c r="J12" i="1"/>
  <c r="K12" i="1"/>
  <c r="L12" i="1"/>
  <c r="M12" i="1"/>
  <c r="N12" i="1"/>
  <c r="C12" i="1"/>
  <c r="D27" i="1" l="1" a="1"/>
  <c r="D27" i="1" s="1"/>
  <c r="E27" i="1" a="1"/>
  <c r="E27" i="1" s="1"/>
  <c r="F27" i="1" a="1"/>
  <c r="F27" i="1" s="1"/>
  <c r="G27" i="1" a="1"/>
  <c r="G27" i="1" s="1"/>
  <c r="H27" i="1" a="1"/>
  <c r="H27" i="1" s="1"/>
  <c r="I27" i="1" a="1"/>
  <c r="I27" i="1" s="1"/>
  <c r="J27" i="1" a="1"/>
  <c r="J27" i="1" s="1"/>
  <c r="K27" i="1" a="1"/>
  <c r="K27" i="1" s="1"/>
  <c r="L27" i="1" a="1"/>
  <c r="L27" i="1" s="1"/>
  <c r="M27" i="1" a="1"/>
  <c r="M27" i="1" s="1"/>
  <c r="N27" i="1" a="1"/>
  <c r="N27" i="1" s="1"/>
  <c r="C26" i="1" a="1"/>
  <c r="C26" i="1" s="1"/>
  <c r="D26" i="1" a="1"/>
  <c r="D26" i="1" s="1"/>
  <c r="E26" i="1" a="1"/>
  <c r="E26" i="1" s="1"/>
  <c r="F26" i="1" a="1"/>
  <c r="F26" i="1" s="1"/>
  <c r="G26" i="1" a="1"/>
  <c r="G26" i="1" s="1"/>
  <c r="H26" i="1" a="1"/>
  <c r="H26" i="1" s="1"/>
  <c r="I26" i="1" a="1"/>
  <c r="I26" i="1" s="1"/>
  <c r="J26" i="1" a="1"/>
  <c r="J26" i="1" s="1"/>
  <c r="K26" i="1" a="1"/>
  <c r="K26" i="1" s="1"/>
  <c r="L26" i="1" a="1"/>
  <c r="L26" i="1" s="1"/>
  <c r="M26" i="1" a="1"/>
  <c r="M26" i="1" s="1"/>
  <c r="N26" i="1" a="1"/>
  <c r="N26" i="1" s="1"/>
  <c r="I29" i="1"/>
  <c r="J29" i="1"/>
  <c r="K29" i="1"/>
  <c r="L29" i="1"/>
  <c r="M29" i="1"/>
  <c r="N29" i="1"/>
  <c r="H29" i="1"/>
  <c r="G29" i="1"/>
  <c r="D29" i="1"/>
  <c r="E29" i="1"/>
  <c r="F29" i="1"/>
  <c r="C29" i="1"/>
  <c r="D4" i="1" l="1" a="1"/>
  <c r="D4" i="1" s="1"/>
  <c r="E4" i="1" a="1"/>
  <c r="E4" i="1" s="1"/>
  <c r="F4" i="1" a="1"/>
  <c r="F4" i="1" s="1"/>
  <c r="G4" i="1" a="1"/>
  <c r="G4" i="1" s="1"/>
  <c r="H4" i="1" a="1"/>
  <c r="H4" i="1" s="1"/>
  <c r="I4" i="1" a="1"/>
  <c r="I4" i="1" s="1"/>
  <c r="J4" i="1" a="1"/>
  <c r="J4" i="1" s="1"/>
  <c r="K4" i="1" a="1"/>
  <c r="K4" i="1" s="1"/>
  <c r="L4" i="1" a="1"/>
  <c r="L4" i="1" s="1"/>
  <c r="M4" i="1" a="1"/>
  <c r="M4" i="1" s="1"/>
  <c r="N4" i="1" a="1"/>
  <c r="N4" i="1" s="1"/>
  <c r="C4" i="1" a="1"/>
  <c r="C4" i="1" s="1"/>
  <c r="H3" i="1" a="1"/>
  <c r="H3" i="1" s="1"/>
  <c r="I3" i="1" a="1"/>
  <c r="I3" i="1" s="1"/>
  <c r="J3" i="1" a="1"/>
  <c r="J3" i="1" s="1"/>
  <c r="K3" i="1" a="1"/>
  <c r="K3" i="1" s="1"/>
  <c r="L3" i="1" a="1"/>
  <c r="L3" i="1" s="1"/>
  <c r="M3" i="1" a="1"/>
  <c r="M3" i="1" s="1"/>
  <c r="N3" i="1" a="1"/>
  <c r="N3" i="1" s="1"/>
  <c r="D3" i="1" a="1"/>
  <c r="D3" i="1" s="1"/>
  <c r="E3" i="1" a="1"/>
  <c r="E3" i="1" s="1"/>
  <c r="F3" i="1" a="1"/>
  <c r="F3" i="1" s="1"/>
  <c r="G3" i="1" a="1"/>
  <c r="G3" i="1" s="1"/>
  <c r="C3" i="1" a="1"/>
  <c r="C3" i="1" s="1"/>
  <c r="C17" i="1" l="1" a="1"/>
  <c r="C17" i="1" s="1"/>
  <c r="D17" i="1" a="1"/>
  <c r="D17" i="1" s="1"/>
  <c r="E17" i="1" a="1"/>
  <c r="E17" i="1" s="1"/>
  <c r="F17" i="1" a="1"/>
  <c r="F17" i="1" s="1"/>
  <c r="G17" i="1" a="1"/>
  <c r="G17" i="1" s="1"/>
  <c r="H17" i="1" a="1"/>
  <c r="H17" i="1" s="1"/>
  <c r="I17" i="1" a="1"/>
  <c r="I17" i="1" s="1"/>
  <c r="J17" i="1" a="1"/>
  <c r="J17" i="1" s="1"/>
  <c r="K17" i="1" a="1"/>
  <c r="K17" i="1" s="1"/>
  <c r="L17" i="1" a="1"/>
  <c r="L17" i="1" s="1"/>
  <c r="M17" i="1" a="1"/>
  <c r="M17" i="1" s="1"/>
  <c r="N17" i="1" a="1"/>
  <c r="N17" i="1" s="1"/>
  <c r="C16" i="1" a="1"/>
  <c r="C16" i="1" s="1"/>
  <c r="C8" i="1" a="1"/>
  <c r="C8" i="1" s="1"/>
  <c r="D16" i="1" a="1"/>
  <c r="D16" i="1" s="1"/>
  <c r="E16" i="1" a="1"/>
  <c r="E16" i="1" s="1"/>
  <c r="F16" i="1" a="1"/>
  <c r="F16" i="1" s="1"/>
  <c r="G16" i="1" a="1"/>
  <c r="G16" i="1" s="1"/>
  <c r="H16" i="1" a="1"/>
  <c r="H16" i="1" s="1"/>
  <c r="I16" i="1" a="1"/>
  <c r="I16" i="1" s="1"/>
  <c r="J16" i="1" a="1"/>
  <c r="J16" i="1" s="1"/>
  <c r="K16" i="1" a="1"/>
  <c r="K16" i="1" s="1"/>
  <c r="L16" i="1" a="1"/>
  <c r="L16" i="1" s="1"/>
  <c r="M16" i="1" a="1"/>
  <c r="M16" i="1" s="1"/>
  <c r="N16" i="1" a="1"/>
  <c r="N16" i="1" s="1"/>
  <c r="C7" i="1" a="1"/>
  <c r="C7" i="1" s="1"/>
  <c r="D8" i="1" a="1"/>
  <c r="D8" i="1" s="1"/>
  <c r="E8" i="1" a="1"/>
  <c r="E8" i="1" s="1"/>
  <c r="F8" i="1" a="1"/>
  <c r="F8" i="1" s="1"/>
  <c r="G8" i="1" a="1"/>
  <c r="G8" i="1" s="1"/>
  <c r="H8" i="1" a="1"/>
  <c r="H8" i="1" s="1"/>
  <c r="I8" i="1" a="1"/>
  <c r="I8" i="1" s="1"/>
  <c r="J8" i="1" a="1"/>
  <c r="J8" i="1" s="1"/>
  <c r="K8" i="1" a="1"/>
  <c r="K8" i="1" s="1"/>
  <c r="L8" i="1" a="1"/>
  <c r="L8" i="1" s="1"/>
  <c r="M8" i="1" a="1"/>
  <c r="M8" i="1" s="1"/>
  <c r="N8" i="1" a="1"/>
  <c r="N8" i="1" s="1"/>
  <c r="D7" i="1" a="1"/>
  <c r="D7" i="1" s="1"/>
  <c r="E7" i="1" a="1"/>
  <c r="E7" i="1" s="1"/>
  <c r="F7" i="1" a="1"/>
  <c r="F7" i="1" s="1"/>
  <c r="G7" i="1" a="1"/>
  <c r="G7" i="1" s="1"/>
  <c r="H7" i="1" a="1"/>
  <c r="H7" i="1" s="1"/>
  <c r="I7" i="1" a="1"/>
  <c r="I7" i="1" s="1"/>
  <c r="J7" i="1" a="1"/>
  <c r="J7" i="1" s="1"/>
  <c r="K7" i="1" a="1"/>
  <c r="K7" i="1" s="1"/>
  <c r="L7" i="1" a="1"/>
  <c r="L7" i="1" s="1"/>
  <c r="M7" i="1" a="1"/>
  <c r="M7" i="1" s="1"/>
  <c r="N7" i="1" a="1"/>
  <c r="N7" i="1" s="1"/>
  <c r="J18" i="1" l="1" a="1"/>
  <c r="J18" i="1" s="1"/>
  <c r="M9" i="1" a="1"/>
  <c r="M9" i="1" s="1"/>
  <c r="L18" i="1" a="1"/>
  <c r="L18" i="1" s="1"/>
  <c r="I18" i="1" a="1"/>
  <c r="I18" i="1" s="1"/>
  <c r="N9" i="1" a="1"/>
  <c r="N9" i="1" s="1"/>
  <c r="C18" i="1" a="1"/>
  <c r="C18" i="1" s="1"/>
  <c r="K18" i="1" a="1"/>
  <c r="K18" i="1" s="1"/>
  <c r="H18" i="1" a="1"/>
  <c r="H18" i="1" s="1"/>
  <c r="L9" i="1" a="1"/>
  <c r="L9" i="1" s="1"/>
  <c r="G18" i="1" a="1"/>
  <c r="G18" i="1" s="1"/>
  <c r="F18" i="1" a="1"/>
  <c r="F18" i="1" s="1"/>
  <c r="J9" i="1" a="1"/>
  <c r="J9" i="1" s="1"/>
  <c r="I9" i="1" a="1"/>
  <c r="I9" i="1" s="1"/>
  <c r="E18" i="1" a="1"/>
  <c r="E18" i="1" s="1"/>
  <c r="D18" i="1" a="1"/>
  <c r="D18" i="1" s="1"/>
  <c r="C9" i="1" a="1"/>
  <c r="C9" i="1" s="1"/>
  <c r="K9" i="1" a="1"/>
  <c r="K9" i="1" s="1"/>
  <c r="H9" i="1" a="1"/>
  <c r="H9" i="1" s="1"/>
  <c r="G9" i="1" a="1"/>
  <c r="G9" i="1" s="1"/>
  <c r="N18" i="1" a="1"/>
  <c r="N18" i="1" s="1"/>
  <c r="F9" i="1" a="1"/>
  <c r="F9" i="1" s="1"/>
  <c r="M18" i="1" a="1"/>
  <c r="M18" i="1" s="1"/>
  <c r="E9" i="1" a="1"/>
  <c r="E9" i="1" s="1"/>
  <c r="D9" i="1" a="1"/>
  <c r="D9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<sst xmlns="http://schemas.openxmlformats.org/spreadsheetml/2006/main" count="146" uniqueCount="62">
  <si>
    <t>Tub PC Pellet</t>
  </si>
  <si>
    <t>Tub DC Pellet</t>
  </si>
  <si>
    <t>Tub Ax Pellet</t>
  </si>
  <si>
    <t>Ace Tub PC Pellet</t>
  </si>
  <si>
    <t>Ace Tub DC Pellet</t>
  </si>
  <si>
    <t>Ace Tub Ax Pellet</t>
  </si>
  <si>
    <t>POC1B PC Pellet</t>
  </si>
  <si>
    <t>POC1B DC Pellet</t>
  </si>
  <si>
    <t>POC1B Ax Pellet</t>
  </si>
  <si>
    <t>FAM161A PC Pellet</t>
  </si>
  <si>
    <t>FAM161A DC Pellet</t>
  </si>
  <si>
    <t>FAM161A Ax Pellet</t>
  </si>
  <si>
    <t>yes</t>
  </si>
  <si>
    <t xml:space="preserve">Almost Normal distribution </t>
  </si>
  <si>
    <t>Skew (&lt;1)</t>
  </si>
  <si>
    <t>Kurtosis (&lt;3)</t>
  </si>
  <si>
    <t>SCR</t>
  </si>
  <si>
    <t>Av</t>
  </si>
  <si>
    <t>SD</t>
  </si>
  <si>
    <t>95% CI</t>
  </si>
  <si>
    <t>Bull</t>
  </si>
  <si>
    <t>Fertile bulls</t>
  </si>
  <si>
    <t>Subfertile bulls</t>
  </si>
  <si>
    <t>no</t>
  </si>
  <si>
    <t>ttest between fertile and subfertile mean ratios</t>
  </si>
  <si>
    <t>Shapiro Wilk</t>
  </si>
  <si>
    <t>D'Agostino-Pearson</t>
  </si>
  <si>
    <t>Jarque-Bera</t>
  </si>
  <si>
    <t>Cramer-von Mises</t>
  </si>
  <si>
    <t>Anderson-Darling</t>
  </si>
  <si>
    <t>All Bulls</t>
  </si>
  <si>
    <t>Bull 1</t>
  </si>
  <si>
    <t>Bull 2</t>
  </si>
  <si>
    <t>Bull 3</t>
  </si>
  <si>
    <t>Bull 4</t>
  </si>
  <si>
    <t>Bull 5</t>
  </si>
  <si>
    <t>Bull 6</t>
  </si>
  <si>
    <t>Bull 7</t>
  </si>
  <si>
    <t>Bull 8</t>
  </si>
  <si>
    <t>Bull 9</t>
  </si>
  <si>
    <t>Bull 10</t>
  </si>
  <si>
    <t>Bull 11</t>
  </si>
  <si>
    <t>Bull 12</t>
  </si>
  <si>
    <t>Bull 13</t>
  </si>
  <si>
    <t>Bull 14</t>
  </si>
  <si>
    <t>Bull 15</t>
  </si>
  <si>
    <t>Bull 16</t>
  </si>
  <si>
    <t>Bull 17</t>
  </si>
  <si>
    <t>Bull 18</t>
  </si>
  <si>
    <t>Bull 19</t>
  </si>
  <si>
    <t>Bull 20</t>
  </si>
  <si>
    <t>Bull 21</t>
  </si>
  <si>
    <t>Bull 22</t>
  </si>
  <si>
    <t>Bull 23</t>
  </si>
  <si>
    <t>Bull 24</t>
  </si>
  <si>
    <t>Bull 25</t>
  </si>
  <si>
    <t>Bull 26</t>
  </si>
  <si>
    <t>Bull 27</t>
  </si>
  <si>
    <t>Bull 28</t>
  </si>
  <si>
    <t>Bull 29</t>
  </si>
  <si>
    <t>Bull 30</t>
  </si>
  <si>
    <t>Bull 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</si>
</sst>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B7B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textRotation="90" wrapText="1"/>
    </xf>
    <xf numFmtId="0" fontId="0" fillId="5" borderId="9" xfId="0" applyFill="1" applyBorder="1" applyAlignment="1">
      <alignment horizontal="center" vertical="center"/>
    </xf>
    <xf numFmtId="2" fontId="0" fillId="5" borderId="9" xfId="0" applyNumberForma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2" fontId="0" fillId="5" borderId="10" xfId="0" applyNumberForma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2" fontId="0" fillId="0" borderId="12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2" fontId="0" fillId="3" borderId="6" xfId="0" applyNumberFormat="1" applyFill="1" applyBorder="1" applyAlignment="1">
      <alignment horizontal="center" vertical="center"/>
    </xf>
    <xf numFmtId="2" fontId="0" fillId="3" borderId="2" xfId="0" applyNumberFormat="1" applyFill="1" applyBorder="1" applyAlignment="1">
      <alignment horizontal="center" vertical="center"/>
    </xf>
    <xf numFmtId="2" fontId="0" fillId="3" borderId="7" xfId="0" applyNumberForma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2" fontId="0" fillId="3" borderId="8" xfId="0" applyNumberFormat="1" applyFill="1" applyBorder="1" applyAlignment="1">
      <alignment horizontal="center" vertical="center"/>
    </xf>
    <xf numFmtId="2" fontId="0" fillId="3" borderId="4" xfId="0" applyNumberFormat="1" applyFill="1" applyBorder="1" applyAlignment="1">
      <alignment horizontal="center" vertical="center"/>
    </xf>
    <xf numFmtId="2" fontId="0" fillId="3" borderId="5" xfId="0" applyNumberForma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2" fontId="0" fillId="3" borderId="0" xfId="0" applyNumberForma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2" fontId="0" fillId="2" borderId="2" xfId="0" applyNumberFormat="1" applyFill="1" applyBorder="1" applyAlignment="1">
      <alignment horizontal="center" vertical="center"/>
    </xf>
    <xf numFmtId="2" fontId="0" fillId="2" borderId="4" xfId="0" applyNumberForma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2" fontId="0" fillId="2" borderId="0" xfId="0" applyNumberFormat="1" applyFill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2" fontId="0" fillId="0" borderId="4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 textRotation="90" wrapText="1"/>
    </xf>
    <xf numFmtId="0" fontId="0" fillId="2" borderId="0" xfId="0" applyFill="1" applyAlignment="1">
      <alignment horizontal="center" vertical="center" textRotation="90" wrapText="1"/>
    </xf>
    <xf numFmtId="0" fontId="0" fillId="0" borderId="6" xfId="0" applyBorder="1" applyAlignment="1">
      <alignment horizontal="center" vertical="center" textRotation="90"/>
    </xf>
    <xf numFmtId="0" fontId="0" fillId="0" borderId="11" xfId="0" applyBorder="1" applyAlignment="1">
      <alignment horizontal="center" vertical="center" textRotation="90"/>
    </xf>
    <xf numFmtId="0" fontId="0" fillId="0" borderId="8" xfId="0" applyBorder="1" applyAlignment="1">
      <alignment horizontal="center" vertical="center" textRotation="90"/>
    </xf>
  </cellXfs>
  <cellStyles count="1">
    <cellStyle name="Normal" xfId="0" builtinId="0"/>
  </cellStyles>
  <dxfs count="2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2" formatCode="0.00"/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2" formatCode="0.00"/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2" formatCode="0.00"/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2" formatCode="0.00"/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2" formatCode="0.00"/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2" formatCode="0.00"/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2" formatCode="0.00"/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2" formatCode="0.00"/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2" formatCode="0.00"/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2" formatCode="0.00"/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2" formatCode="0.00"/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2" formatCode="0.00"/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border outline="0">
        <left style="thin">
          <color theme="4" tint="0.39997558519241921"/>
        </lef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alignment horizontal="center" vertical="center" textRotation="0" wrapText="1" indent="0" justifyLastLine="0" shrinkToFit="0" readingOrder="0"/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B7B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A9FFC20-25C4-AD42-A251-2353C3ED455F}" name="Table1" displayName="Table1" ref="A36:N67" totalsRowShown="0" headerRowDxfId="16" dataDxfId="15" tableBorderDxfId="14">
  <autoFilter ref="A36:N67" xr:uid="{FA9FFC20-25C4-AD42-A251-2353C3ED455F}"/>
  <tableColumns count="14">
    <tableColumn id="1" xr3:uid="{548F1725-066C-8546-A138-7A87A356028B}" name="SCR" dataDxfId="13"/>
    <tableColumn id="2" xr3:uid="{45334A42-0941-D24A-A1F6-F50EC03F8669}" name="Bull" dataDxfId="12"/>
    <tableColumn id="3" xr3:uid="{39444426-813C-2249-A2E0-9176654BB9B8}" name="Tub PC Pellet" dataDxfId="11"/>
    <tableColumn id="4" xr3:uid="{67DA7C0A-BC2E-CD40-98A6-F19F95A427B1}" name="Tub DC Pellet" dataDxfId="10"/>
    <tableColumn id="5" xr3:uid="{217B8214-5FBF-5649-A271-0B551A0825D6}" name="Tub Ax Pellet" dataDxfId="9"/>
    <tableColumn id="6" xr3:uid="{A348DD5B-5D12-3445-BF1B-06F085A10C6D}" name="Ace Tub PC Pellet" dataDxfId="8"/>
    <tableColumn id="7" xr3:uid="{D3D138DF-A4A0-DF4F-AB80-5C975458E26F}" name="Ace Tub DC Pellet" dataDxfId="7"/>
    <tableColumn id="8" xr3:uid="{99556EB9-93A9-4C40-9332-CD330214E3A5}" name="Ace Tub Ax Pellet" dataDxfId="6"/>
    <tableColumn id="9" xr3:uid="{C74481FA-248A-EA4C-99B6-877234C06582}" name="POC1B PC Pellet" dataDxfId="5"/>
    <tableColumn id="10" xr3:uid="{C5CE3431-DDB6-8B40-A0F3-04F14F522FE5}" name="POC1B DC Pellet" dataDxfId="4"/>
    <tableColumn id="11" xr3:uid="{631AB139-564E-9E43-9E2A-C0CD5F0EFABA}" name="POC1B Ax Pellet" dataDxfId="3"/>
    <tableColumn id="12" xr3:uid="{FEE68E16-9A16-624E-A171-95970DB1A47F}" name="FAM161A PC Pellet" dataDxfId="2"/>
    <tableColumn id="13" xr3:uid="{38AE60F7-0F25-184F-A541-E2A81B694CFF}" name="FAM161A DC Pellet" dataDxfId="1"/>
    <tableColumn id="14" xr3:uid="{8197327A-AD6A-424D-8091-B3039217E60F}" name="FAM161A Ax Pellet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N84"/>
  <sheetViews>
    <sheetView tabSelected="1" zoomScale="113" zoomScaleNormal="266" workbookViewId="0">
      <selection sqref="A1:N67"/>
    </sheetView>
  </sheetViews>
  <sheetFormatPr baseColWidth="10" defaultColWidth="8.83203125" defaultRowHeight="15" x14ac:dyDescent="0.2"/>
  <cols>
    <col min="1" max="1" width="8.83203125" style="2"/>
    <col min="2" max="2" width="16.1640625" style="2" customWidth="1"/>
    <col min="3" max="3" width="13.5" style="2" customWidth="1"/>
    <col min="4" max="4" width="13.83203125" style="2" customWidth="1"/>
    <col min="5" max="5" width="13.5" style="2" customWidth="1"/>
    <col min="6" max="6" width="17.33203125" style="2" customWidth="1"/>
    <col min="7" max="7" width="17.5" style="2" customWidth="1"/>
    <col min="8" max="8" width="17.1640625" style="2" customWidth="1"/>
    <col min="9" max="9" width="16.1640625" style="2" customWidth="1"/>
    <col min="10" max="10" width="16.5" style="2" customWidth="1"/>
    <col min="11" max="11" width="16.1640625" style="2" customWidth="1"/>
    <col min="12" max="12" width="18.6640625" style="2" customWidth="1"/>
    <col min="13" max="13" width="18.83203125" style="2" customWidth="1"/>
    <col min="14" max="14" width="18.5" style="2" customWidth="1"/>
  </cols>
  <sheetData>
    <row r="1" spans="1:14" ht="16" thickBot="1" x14ac:dyDescent="0.25"/>
    <row r="2" spans="1:14" ht="17" thickBot="1" x14ac:dyDescent="0.25">
      <c r="A2" s="54" t="s">
        <v>22</v>
      </c>
      <c r="B2" s="15"/>
      <c r="C2" s="16" t="s">
        <v>0</v>
      </c>
      <c r="D2" s="17" t="s">
        <v>1</v>
      </c>
      <c r="E2" s="17" t="s">
        <v>2</v>
      </c>
      <c r="F2" s="17" t="s">
        <v>3</v>
      </c>
      <c r="G2" s="17" t="s">
        <v>4</v>
      </c>
      <c r="H2" s="17" t="s">
        <v>5</v>
      </c>
      <c r="I2" s="17" t="s">
        <v>6</v>
      </c>
      <c r="J2" s="17" t="s">
        <v>7</v>
      </c>
      <c r="K2" s="17" t="s">
        <v>8</v>
      </c>
      <c r="L2" s="17" t="s">
        <v>9</v>
      </c>
      <c r="M2" s="17" t="s">
        <v>10</v>
      </c>
      <c r="N2" s="18" t="s">
        <v>11</v>
      </c>
    </row>
    <row r="3" spans="1:14" ht="15" customHeight="1" x14ac:dyDescent="0.2">
      <c r="A3" s="54"/>
      <c r="B3" s="19" t="s">
        <v>14</v>
      </c>
      <c r="C3" s="20" cm="1">
        <f t="array" ref="C3">SKEW(IF(ISNUMBER(C37:C42),C37:C42))</f>
        <v>1.150494023353152</v>
      </c>
      <c r="D3" s="21" cm="1">
        <f t="array" ref="D3">SKEW(IF(ISNUMBER(D37:D42),D37:D42))</f>
        <v>0.70172358578232719</v>
      </c>
      <c r="E3" s="21" cm="1">
        <f t="array" ref="E3">SKEW(IF(ISNUMBER(E37:E42),E37:E42))</f>
        <v>0.11736366432439883</v>
      </c>
      <c r="F3" s="21" cm="1">
        <f t="array" ref="F3">SKEW(IF(ISNUMBER(F37:F42),F37:F42))</f>
        <v>-1.6028634954018863</v>
      </c>
      <c r="G3" s="21" cm="1">
        <f t="array" ref="G3">SKEW(IF(ISNUMBER(G37:G42),G37:G42))</f>
        <v>-0.76179109159574054</v>
      </c>
      <c r="H3" s="21" cm="1">
        <f t="array" ref="H3">SKEW(IF(ISNUMBER(H37:H42),H37:H42))</f>
        <v>0.54448038728572057</v>
      </c>
      <c r="I3" s="21" cm="1">
        <f t="array" ref="I3">SKEW(IF(ISNUMBER(I37:I42),I37:I42))</f>
        <v>9.1439725091429613E-2</v>
      </c>
      <c r="J3" s="21" cm="1">
        <f t="array" ref="J3">SKEW(IF(ISNUMBER(J37:J42),J37:J42))</f>
        <v>-0.10645792602142862</v>
      </c>
      <c r="K3" s="21" cm="1">
        <f t="array" ref="K3">SKEW(IF(ISNUMBER(K37:K42),K37:K42))</f>
        <v>0.5740594571267702</v>
      </c>
      <c r="L3" s="21" cm="1">
        <f t="array" ref="L3">SKEW(IF(ISNUMBER(L37:L42),L37:L42))</f>
        <v>0.75061568266485634</v>
      </c>
      <c r="M3" s="21" cm="1">
        <f t="array" ref="M3">SKEW(IF(ISNUMBER(M37:M42),M37:M42))</f>
        <v>-0.72111285695078553</v>
      </c>
      <c r="N3" s="22" cm="1">
        <f t="array" ref="N3">SKEW(IF(ISNUMBER(N37:N42),N37:N42))</f>
        <v>1.7877951039281477</v>
      </c>
    </row>
    <row r="4" spans="1:14" ht="16" thickBot="1" x14ac:dyDescent="0.25">
      <c r="A4" s="54"/>
      <c r="B4" s="23" t="s">
        <v>15</v>
      </c>
      <c r="C4" s="24" cm="1">
        <f t="array" ref="C4">KURT(IF(ISNUMBER(C37:C42),C37:C42))</f>
        <v>1.7018493038899747</v>
      </c>
      <c r="D4" s="25" cm="1">
        <f t="array" ref="D4">KURT(IF(ISNUMBER(D37:D42),D37:D42))</f>
        <v>-2.0278174029575773</v>
      </c>
      <c r="E4" s="25" cm="1">
        <f t="array" ref="E4">KURT(IF(ISNUMBER(E37:E42),E37:E42))</f>
        <v>-2.4440440258751246</v>
      </c>
      <c r="F4" s="25" cm="1">
        <f t="array" ref="F4">KURT(IF(ISNUMBER(F37:F42),F37:F42))</f>
        <v>3.5576539997615946</v>
      </c>
      <c r="G4" s="25" cm="1">
        <f t="array" ref="G4">KURT(IF(ISNUMBER(G37:G42),G37:G42))</f>
        <v>-1.8000569409099976</v>
      </c>
      <c r="H4" s="25" cm="1">
        <f t="array" ref="H4">KURT(IF(ISNUMBER(H37:H42),H37:H42))</f>
        <v>-1.719534815754308</v>
      </c>
      <c r="I4" s="25" cm="1">
        <f t="array" ref="I4">KURT(IF(ISNUMBER(I37:I42),I37:I42))</f>
        <v>-2.7375519312718803</v>
      </c>
      <c r="J4" s="25" cm="1">
        <f t="array" ref="J4">KURT(IF(ISNUMBER(J37:J42),J37:J42))</f>
        <v>-2.8503742503142817</v>
      </c>
      <c r="K4" s="25" cm="1">
        <f t="array" ref="K4">KURT(IF(ISNUMBER(K37:K42),K37:K42))</f>
        <v>-1.8017208789100261</v>
      </c>
      <c r="L4" s="25" cm="1">
        <f t="array" ref="L4">KURT(IF(ISNUMBER(L37:L42),L37:L42))</f>
        <v>1.059410792512721</v>
      </c>
      <c r="M4" s="25" cm="1">
        <f t="array" ref="M4">KURT(IF(ISNUMBER(M37:M42),M37:M42))</f>
        <v>6.9399224970637441E-2</v>
      </c>
      <c r="N4" s="26" cm="1">
        <f t="array" ref="N4">KURT(IF(ISNUMBER(N37:N42),N37:N42))</f>
        <v>3.198742448033979</v>
      </c>
    </row>
    <row r="5" spans="1:14" s="1" customFormat="1" ht="32" x14ac:dyDescent="0.2">
      <c r="A5" s="54"/>
      <c r="B5" s="27" t="s">
        <v>13</v>
      </c>
      <c r="C5" s="15" t="s">
        <v>23</v>
      </c>
      <c r="D5" s="15" t="s">
        <v>12</v>
      </c>
      <c r="E5" s="15" t="s">
        <v>12</v>
      </c>
      <c r="F5" s="15" t="s">
        <v>23</v>
      </c>
      <c r="G5" s="15" t="s">
        <v>12</v>
      </c>
      <c r="H5" s="15" t="s">
        <v>12</v>
      </c>
      <c r="I5" s="15" t="s">
        <v>12</v>
      </c>
      <c r="J5" s="15" t="s">
        <v>12</v>
      </c>
      <c r="K5" s="15" t="s">
        <v>12</v>
      </c>
      <c r="L5" s="15" t="s">
        <v>12</v>
      </c>
      <c r="M5" s="15" t="s">
        <v>12</v>
      </c>
      <c r="N5" s="15" t="s">
        <v>23</v>
      </c>
    </row>
    <row r="6" spans="1:14" s="1" customFormat="1" x14ac:dyDescent="0.2">
      <c r="A6" s="54"/>
      <c r="B6" s="27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s="1" customFormat="1" ht="16" x14ac:dyDescent="0.2">
      <c r="A7" s="54"/>
      <c r="B7" s="27" t="s">
        <v>17</v>
      </c>
      <c r="C7" s="28" cm="1">
        <f t="array" ref="C7">AVERAGE(IF(ISNUMBER(C37:C49),C37:C49))</f>
        <v>0.4031227809997398</v>
      </c>
      <c r="D7" s="28" cm="1">
        <f t="array" ref="D7">AVERAGE(IF(ISNUMBER(D37:D49),D37:D49))</f>
        <v>0.45686689563814298</v>
      </c>
      <c r="E7" s="28" cm="1">
        <f t="array" ref="E7">AVERAGE(IF(ISNUMBER(E37:E49),E37:E49))</f>
        <v>0.13829579139548448</v>
      </c>
      <c r="F7" s="28" cm="1">
        <f t="array" ref="F7">AVERAGE(IF(ISNUMBER(F37:F49),F37:F49))</f>
        <v>0.26004022004611221</v>
      </c>
      <c r="G7" s="28" cm="1">
        <f t="array" ref="G7">AVERAGE(IF(ISNUMBER(G37:G49),G37:G49))</f>
        <v>0.61826104424408457</v>
      </c>
      <c r="H7" s="28" cm="1">
        <f t="array" ref="H7">AVERAGE(IF(ISNUMBER(H37:H49),H37:H49))</f>
        <v>0.12086819883732659</v>
      </c>
      <c r="I7" s="28" cm="1">
        <f t="array" ref="I7">AVERAGE(IF(ISNUMBER(I37:I49),I37:I49))</f>
        <v>0.2064241490415934</v>
      </c>
      <c r="J7" s="28" cm="1">
        <f t="array" ref="J7">AVERAGE(IF(ISNUMBER(J37:J49),J37:J49))</f>
        <v>0.78129983395315783</v>
      </c>
      <c r="K7" s="28" cm="1">
        <f t="array" ref="K7">AVERAGE(IF(ISNUMBER(K37:K49),K37:K49))</f>
        <v>9.0370423140738888E-3</v>
      </c>
      <c r="L7" s="28" cm="1">
        <f t="array" ref="L7">AVERAGE(IF(ISNUMBER(L37:L49),L37:L49))</f>
        <v>0.2816829365218777</v>
      </c>
      <c r="M7" s="28" cm="1">
        <f t="array" ref="M7">AVERAGE(IF(ISNUMBER(M37:M49),M37:M49))</f>
        <v>0.68086495781059442</v>
      </c>
      <c r="N7" s="28" cm="1">
        <f t="array" ref="N7">AVERAGE(IF(ISNUMBER(N37:N49),N37:N49))</f>
        <v>2.5150026247187502E-2</v>
      </c>
    </row>
    <row r="8" spans="1:14" s="1" customFormat="1" ht="16" x14ac:dyDescent="0.2">
      <c r="A8" s="54"/>
      <c r="B8" s="27" t="s">
        <v>18</v>
      </c>
      <c r="C8" s="28" cm="1">
        <f t="array" ref="C8">_xlfn.STDEV.S(IF(ISNUMBER(C37:C49),C37:C49))</f>
        <v>4.3444880389971054E-2</v>
      </c>
      <c r="D8" s="28" cm="1">
        <f t="array" ref="D8">_xlfn.STDEV.S(IF(ISNUMBER(D37:D49),D37:D49))</f>
        <v>6.2049466417964778E-2</v>
      </c>
      <c r="E8" s="28" cm="1">
        <f t="array" ref="E8">_xlfn.STDEV.S(IF(ISNUMBER(E37:E49),E37:E49))</f>
        <v>5.1008886098735801E-2</v>
      </c>
      <c r="F8" s="28" cm="1">
        <f t="array" ref="F8">_xlfn.STDEV.S(IF(ISNUMBER(F37:F49),F37:F49))</f>
        <v>6.6065263291011672E-2</v>
      </c>
      <c r="G8" s="28" cm="1">
        <f t="array" ref="G8">_xlfn.STDEV.S(IF(ISNUMBER(G37:G49),G37:G49))</f>
        <v>8.1878789704761201E-2</v>
      </c>
      <c r="H8" s="28" cm="1">
        <f t="array" ref="H8">_xlfn.STDEV.S(IF(ISNUMBER(H37:H49),H37:H49))</f>
        <v>4.3149305845606813E-2</v>
      </c>
      <c r="I8" s="28" cm="1">
        <f t="array" ref="I8">_xlfn.STDEV.S(IF(ISNUMBER(I37:I49),I37:I49))</f>
        <v>3.2049667292493172E-2</v>
      </c>
      <c r="J8" s="28" cm="1">
        <f t="array" ref="J8">_xlfn.STDEV.S(IF(ISNUMBER(J37:J49),J37:J49))</f>
        <v>3.7196418090837027E-2</v>
      </c>
      <c r="K8" s="28" cm="1">
        <f t="array" ref="K8">_xlfn.STDEV.S(IF(ISNUMBER(K37:K49),K37:K49))</f>
        <v>5.345491742972659E-3</v>
      </c>
      <c r="L8" s="28" cm="1">
        <f t="array" ref="L8">_xlfn.STDEV.S(IF(ISNUMBER(L37:L49),L37:L49))</f>
        <v>3.7260855460130776E-2</v>
      </c>
      <c r="M8" s="28" cm="1">
        <f t="array" ref="M8">_xlfn.STDEV.S(IF(ISNUMBER(M37:M49),M37:M49))</f>
        <v>5.1270639062973439E-2</v>
      </c>
      <c r="N8" s="28" cm="1">
        <f t="array" ref="N8">_xlfn.STDEV.S(IF(ISNUMBER(N37:N49),N37:N49))</f>
        <v>1.942881482010796E-2</v>
      </c>
    </row>
    <row r="9" spans="1:14" s="1" customFormat="1" ht="16" x14ac:dyDescent="0.2">
      <c r="A9" s="54"/>
      <c r="B9" s="27" t="s">
        <v>19</v>
      </c>
      <c r="C9" s="15" t="str" cm="1">
        <f t="array" ref="C9">ROUND(C7-_xlfn.CONFIDENCE.T(0.05,C8,COUNT(IF(ISNUMBER(C37:C49),C37:C49))),2)&amp;" - "&amp;ROUND(C7+_xlfn.CONFIDENCE.T(0.05,C8,COUNT(IF(ISNUMBER(C37:C49),C37:C49))),2)</f>
        <v>0.38 - 0.43</v>
      </c>
      <c r="D9" s="15" t="str" cm="1">
        <f t="array" ref="D9">ROUND(D7-_xlfn.CONFIDENCE.T(0.05,D8,COUNT(IF(ISNUMBER(D37:D49),D37:D49))),2)&amp;" - "&amp;ROUND(D7+_xlfn.CONFIDENCE.T(0.05,D8,COUNT(IF(ISNUMBER(D37:D49),D37:D49))),2)</f>
        <v>0.42 - 0.49</v>
      </c>
      <c r="E9" s="15" t="str" cm="1">
        <f t="array" ref="E9">ROUND(E7-_xlfn.CONFIDENCE.T(0.05,E8,COUNT(IF(ISNUMBER(E37:E49),E37:E49))),2)&amp;" - "&amp;ROUND(E7+_xlfn.CONFIDENCE.T(0.05,E8,COUNT(IF(ISNUMBER(E37:E49),E37:E49))),2)</f>
        <v>0.11 - 0.17</v>
      </c>
      <c r="F9" s="15" t="str" cm="1">
        <f t="array" ref="F9">ROUND(F7-_xlfn.CONFIDENCE.T(0.05,F8,COUNT(IF(ISNUMBER(F37:F49),F37:F49))),2)&amp;" - "&amp;ROUND(F7+_xlfn.CONFIDENCE.T(0.05,F8,COUNT(IF(ISNUMBER(F37:F49),F37:F49))),2)</f>
        <v>0.22 - 0.3</v>
      </c>
      <c r="G9" s="15" t="str" cm="1">
        <f t="array" ref="G9">ROUND(G7-_xlfn.CONFIDENCE.T(0.05,G8,COUNT(IF(ISNUMBER(G37:G49),G37:G49))),2)&amp;" - "&amp;ROUND(G7+_xlfn.CONFIDENCE.T(0.05,G8,COUNT(IF(ISNUMBER(G37:G49),G37:G49))),2)</f>
        <v>0.57 - 0.67</v>
      </c>
      <c r="H9" s="15" t="str" cm="1">
        <f t="array" ref="H9">ROUND(H7-_xlfn.CONFIDENCE.T(0.05,H8,COUNT(IF(ISNUMBER(H37:H49),H37:H49))),2)&amp;" - "&amp;ROUND(H7+_xlfn.CONFIDENCE.T(0.05,H8,COUNT(IF(ISNUMBER(H37:H49),H37:H49))),2)</f>
        <v>0.09 - 0.15</v>
      </c>
      <c r="I9" s="15" t="str" cm="1">
        <f t="array" ref="I9">ROUND(I7-_xlfn.CONFIDENCE.T(0.05,I8,COUNT(IF(ISNUMBER(I37:I49),I37:I49))),2)&amp;" - "&amp;ROUND(I7+_xlfn.CONFIDENCE.T(0.05,I8,COUNT(IF(ISNUMBER(I37:I49),I37:I49))),2)</f>
        <v>0.19 - 0.23</v>
      </c>
      <c r="J9" s="15" t="str" cm="1">
        <f t="array" ref="J9">ROUND(J7-_xlfn.CONFIDENCE.T(0.05,J8,COUNT(IF(ISNUMBER(J37:J49),J37:J49))),2)&amp;" - "&amp;ROUND(J7+_xlfn.CONFIDENCE.T(0.05,J8,COUNT(IF(ISNUMBER(J37:J49),J37:J49))),2)</f>
        <v>0.76 - 0.8</v>
      </c>
      <c r="K9" s="15" t="str" cm="1">
        <f t="array" ref="K9">ROUND(K7-_xlfn.CONFIDENCE.T(0.05,K8,COUNT(IF(ISNUMBER(K37:K49),K37:K49))),2)&amp;" - "&amp;ROUND(K7+_xlfn.CONFIDENCE.T(0.05,K8,COUNT(IF(ISNUMBER(K37:K49),K37:K49))),2)</f>
        <v>0.01 - 0.01</v>
      </c>
      <c r="L9" s="15" t="str" cm="1">
        <f t="array" ref="L9">ROUND(L7-_xlfn.CONFIDENCE.T(0.05,L8,COUNT(IF(ISNUMBER(L37:L49),L37:L49))),2)&amp;" - "&amp;ROUND(L7+_xlfn.CONFIDENCE.T(0.05,L8,COUNT(IF(ISNUMBER(L37:L49),L37:L49))),2)</f>
        <v>0.26 - 0.3</v>
      </c>
      <c r="M9" s="15" t="str" cm="1">
        <f t="array" ref="M9">ROUND(M7-_xlfn.CONFIDENCE.T(0.05,M8,COUNT(IF(ISNUMBER(M37:M49),M37:M49))),2)&amp;" - "&amp;ROUND(M7+_xlfn.CONFIDENCE.T(0.05,M8,COUNT(IF(ISNUMBER(M37:M49),M37:M49))),2)</f>
        <v>0.65 - 0.71</v>
      </c>
      <c r="N9" s="15" t="str" cm="1">
        <f t="array" ref="N9">ROUND(N7-_xlfn.CONFIDENCE.T(0.05,N8,COUNT(IF(ISNUMBER(N37:N49),N37:N49))),2)&amp;" - "&amp;ROUND(N7+_xlfn.CONFIDENCE.T(0.05,N8,COUNT(IF(ISNUMBER(N37:N49),N37:N49))),2)</f>
        <v>0.01 - 0.04</v>
      </c>
    </row>
    <row r="10" spans="1:14" s="1" customFormat="1" ht="16" thickBot="1" x14ac:dyDescent="0.25">
      <c r="A10" s="3"/>
      <c r="B10" s="14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</row>
    <row r="11" spans="1:14" s="1" customFormat="1" ht="15.75" customHeight="1" thickBot="1" x14ac:dyDescent="0.25">
      <c r="A11" s="55" t="s">
        <v>21</v>
      </c>
      <c r="B11" s="30"/>
      <c r="C11" s="31" t="s">
        <v>0</v>
      </c>
      <c r="D11" s="32" t="s">
        <v>1</v>
      </c>
      <c r="E11" s="32" t="s">
        <v>2</v>
      </c>
      <c r="F11" s="32" t="s">
        <v>3</v>
      </c>
      <c r="G11" s="32" t="s">
        <v>4</v>
      </c>
      <c r="H11" s="32" t="s">
        <v>5</v>
      </c>
      <c r="I11" s="32" t="s">
        <v>6</v>
      </c>
      <c r="J11" s="32" t="s">
        <v>7</v>
      </c>
      <c r="K11" s="32" t="s">
        <v>8</v>
      </c>
      <c r="L11" s="32" t="s">
        <v>9</v>
      </c>
      <c r="M11" s="32" t="s">
        <v>10</v>
      </c>
      <c r="N11" s="33" t="s">
        <v>11</v>
      </c>
    </row>
    <row r="12" spans="1:14" x14ac:dyDescent="0.2">
      <c r="A12" s="55"/>
      <c r="B12" s="52" t="s">
        <v>14</v>
      </c>
      <c r="C12" s="34">
        <f>SKEW(C43:C67)</f>
        <v>-0.71867945220706853</v>
      </c>
      <c r="D12" s="34">
        <f t="shared" ref="D12:N12" si="0">SKEW(D43:D67)</f>
        <v>1.4395120749791164</v>
      </c>
      <c r="E12" s="34">
        <f t="shared" si="0"/>
        <v>0.9048710499863426</v>
      </c>
      <c r="F12" s="34">
        <f t="shared" si="0"/>
        <v>9.0895418927482277E-2</v>
      </c>
      <c r="G12" s="34">
        <f t="shared" si="0"/>
        <v>-8.5706055089567953E-2</v>
      </c>
      <c r="H12" s="34">
        <f t="shared" si="0"/>
        <v>0.38127584815973747</v>
      </c>
      <c r="I12" s="34">
        <f t="shared" si="0"/>
        <v>-0.98171992990089929</v>
      </c>
      <c r="J12" s="34">
        <f t="shared" si="0"/>
        <v>0.60810828230951852</v>
      </c>
      <c r="K12" s="34">
        <f t="shared" si="0"/>
        <v>0.95150028701590195</v>
      </c>
      <c r="L12" s="34">
        <f t="shared" si="0"/>
        <v>-0.14633270065217369</v>
      </c>
      <c r="M12" s="34">
        <f t="shared" si="0"/>
        <v>0.77830076341978294</v>
      </c>
      <c r="N12" s="34">
        <f t="shared" si="0"/>
        <v>2.0580376796779998</v>
      </c>
    </row>
    <row r="13" spans="1:14" ht="16" thickBot="1" x14ac:dyDescent="0.25">
      <c r="A13" s="55"/>
      <c r="B13" s="53" t="s">
        <v>15</v>
      </c>
      <c r="C13" s="35">
        <f>KURT(C43:C67)</f>
        <v>1.6344325550022809</v>
      </c>
      <c r="D13" s="35">
        <f t="shared" ref="D13:N13" si="1">KURT(D43:D67)</f>
        <v>2.7643413939096764</v>
      </c>
      <c r="E13" s="35">
        <f t="shared" si="1"/>
        <v>0.43584028204974112</v>
      </c>
      <c r="F13" s="35">
        <f t="shared" si="1"/>
        <v>0.42853344281625461</v>
      </c>
      <c r="G13" s="35">
        <f t="shared" si="1"/>
        <v>-0.73726511720707588</v>
      </c>
      <c r="H13" s="35">
        <f t="shared" si="1"/>
        <v>-0.36640501923321844</v>
      </c>
      <c r="I13" s="35">
        <f t="shared" si="1"/>
        <v>1.8123673472439119</v>
      </c>
      <c r="J13" s="35">
        <f t="shared" si="1"/>
        <v>1.6758599801455807</v>
      </c>
      <c r="K13" s="35">
        <f t="shared" si="1"/>
        <v>0.34159890235309387</v>
      </c>
      <c r="L13" s="35">
        <f t="shared" si="1"/>
        <v>-0.57288382936938032</v>
      </c>
      <c r="M13" s="35">
        <f t="shared" si="1"/>
        <v>1.4370026736816586</v>
      </c>
      <c r="N13" s="35">
        <f t="shared" si="1"/>
        <v>5.1401724985627908</v>
      </c>
    </row>
    <row r="14" spans="1:14" ht="32" x14ac:dyDescent="0.2">
      <c r="A14" s="55"/>
      <c r="B14" s="36" t="s">
        <v>13</v>
      </c>
      <c r="C14" s="30" t="s">
        <v>12</v>
      </c>
      <c r="D14" s="30" t="s">
        <v>23</v>
      </c>
      <c r="E14" s="30" t="s">
        <v>12</v>
      </c>
      <c r="F14" s="30" t="s">
        <v>12</v>
      </c>
      <c r="G14" s="30" t="s">
        <v>12</v>
      </c>
      <c r="H14" s="30" t="s">
        <v>12</v>
      </c>
      <c r="I14" s="30" t="s">
        <v>12</v>
      </c>
      <c r="J14" s="30" t="s">
        <v>12</v>
      </c>
      <c r="K14" s="30" t="s">
        <v>12</v>
      </c>
      <c r="L14" s="30" t="s">
        <v>12</v>
      </c>
      <c r="M14" s="30" t="s">
        <v>12</v>
      </c>
      <c r="N14" s="30" t="s">
        <v>23</v>
      </c>
    </row>
    <row r="15" spans="1:14" x14ac:dyDescent="0.2">
      <c r="A15" s="55"/>
      <c r="B15" s="36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</row>
    <row r="16" spans="1:14" ht="16" x14ac:dyDescent="0.2">
      <c r="A16" s="55"/>
      <c r="B16" s="36" t="s">
        <v>17</v>
      </c>
      <c r="C16" s="37" cm="1">
        <f t="array" ref="C16">AVERAGE(IF(ISNUMBER(C50:C67),C50:C67))</f>
        <v>0.40876429385049667</v>
      </c>
      <c r="D16" s="37" cm="1">
        <f t="array" ref="D16">AVERAGE(IF(ISNUMBER(D50:D67),D50:D67))</f>
        <v>0.42992879376142379</v>
      </c>
      <c r="E16" s="37" cm="1">
        <f t="array" ref="E16">AVERAGE(IF(ISNUMBER(E50:E67),E50:E67))</f>
        <v>0.16019072206877577</v>
      </c>
      <c r="F16" s="37" cm="1">
        <f t="array" ref="F16">AVERAGE(IF(ISNUMBER(F50:F67),F50:F67))</f>
        <v>0.1954669338923315</v>
      </c>
      <c r="G16" s="37" cm="1">
        <f t="array" ref="G16">AVERAGE(IF(ISNUMBER(G50:G67),G50:G67))</f>
        <v>0.66785221533329908</v>
      </c>
      <c r="H16" s="37" cm="1">
        <f t="array" ref="H16">AVERAGE(IF(ISNUMBER(H50:H67),H50:H67))</f>
        <v>0.12735914474624521</v>
      </c>
      <c r="I16" s="37" cm="1">
        <f t="array" ref="I16">AVERAGE(IF(ISNUMBER(I50:I67),I50:I67))</f>
        <v>0.1980364816689274</v>
      </c>
      <c r="J16" s="37" cm="1">
        <f t="array" ref="J16">AVERAGE(IF(ISNUMBER(J50:J67),J50:J67))</f>
        <v>0.78450211837890804</v>
      </c>
      <c r="K16" s="37" cm="1">
        <f t="array" ref="K16">AVERAGE(IF(ISNUMBER(K50:K67),K50:K67))</f>
        <v>1.1604199120460719E-2</v>
      </c>
      <c r="L16" s="37" cm="1">
        <f t="array" ref="L16">AVERAGE(IF(ISNUMBER(L50:L67),L50:L67))</f>
        <v>0.2618563435936227</v>
      </c>
      <c r="M16" s="37" cm="1">
        <f t="array" ref="M16">AVERAGE(IF(ISNUMBER(M50:M67),M50:M67))</f>
        <v>0.67562678808165377</v>
      </c>
      <c r="N16" s="37" cm="1">
        <f t="array" ref="N16">AVERAGE(IF(ISNUMBER(N50:N67),N50:N67))</f>
        <v>4.8498034014514607E-2</v>
      </c>
    </row>
    <row r="17" spans="1:14" ht="16" x14ac:dyDescent="0.2">
      <c r="A17" s="55"/>
      <c r="B17" s="36" t="s">
        <v>18</v>
      </c>
      <c r="C17" s="37" cm="1">
        <f t="array" ref="C17">_xlfn.STDEV.S(IF(ISNUMBER(C50:C67),C50:C67))</f>
        <v>5.5939350125937065E-2</v>
      </c>
      <c r="D17" s="37" cm="1">
        <f t="array" ref="D17">_xlfn.STDEV.S(IF(ISNUMBER(D50:D67),D50:D67))</f>
        <v>3.5315690477466376E-2</v>
      </c>
      <c r="E17" s="37" cm="1">
        <f t="array" ref="E17">_xlfn.STDEV.S(IF(ISNUMBER(E50:E67),E50:E67))</f>
        <v>4.5322822549721649E-2</v>
      </c>
      <c r="F17" s="37" cm="1">
        <f t="array" ref="F17">_xlfn.STDEV.S(IF(ISNUMBER(F50:F67),F50:F67))</f>
        <v>4.4926774309577103E-2</v>
      </c>
      <c r="G17" s="37" cm="1">
        <f t="array" ref="G17">_xlfn.STDEV.S(IF(ISNUMBER(G50:G67),G50:G67))</f>
        <v>7.0619783786339013E-2</v>
      </c>
      <c r="H17" s="37" cm="1">
        <f t="array" ref="H17">_xlfn.STDEV.S(IF(ISNUMBER(H50:H67),H50:H67))</f>
        <v>5.0537421886257705E-2</v>
      </c>
      <c r="I17" s="37" cm="1">
        <f t="array" ref="I17">_xlfn.STDEV.S(IF(ISNUMBER(I50:I67),I50:I67))</f>
        <v>3.5767189176608191E-2</v>
      </c>
      <c r="J17" s="37" cm="1">
        <f t="array" ref="J17">_xlfn.STDEV.S(IF(ISNUMBER(J50:J67),J50:J67))</f>
        <v>4.3464715104910415E-2</v>
      </c>
      <c r="K17" s="37" cm="1">
        <f t="array" ref="K17">_xlfn.STDEV.S(IF(ISNUMBER(K50:K67),K50:K67))</f>
        <v>9.0449070406592568E-3</v>
      </c>
      <c r="L17" s="37" cm="1">
        <f t="array" ref="L17">_xlfn.STDEV.S(IF(ISNUMBER(L50:L67),L50:L67))</f>
        <v>6.0396352556406213E-2</v>
      </c>
      <c r="M17" s="37" cm="1">
        <f t="array" ref="M17">_xlfn.STDEV.S(IF(ISNUMBER(M50:M67),M50:M67))</f>
        <v>6.5290352290300196E-2</v>
      </c>
      <c r="N17" s="37" cm="1">
        <f t="array" ref="N17">_xlfn.STDEV.S(IF(ISNUMBER(N50:N67),N50:N67))</f>
        <v>5.2818977807396514E-2</v>
      </c>
    </row>
    <row r="18" spans="1:14" ht="16" x14ac:dyDescent="0.2">
      <c r="A18" s="55"/>
      <c r="B18" s="36" t="s">
        <v>19</v>
      </c>
      <c r="C18" s="30" t="str" cm="1">
        <f t="array" ref="C18">ROUND(C7-_xlfn.CONFIDENCE.T(0.05,C8,COUNT(IF(ISNUMBER(C50:C67),C50:C67))),2)&amp;" - "&amp;ROUND(C7+_xlfn.CONFIDENCE.T(0.05,C8,COUNT(IF(ISNUMBER(C50:C67),C50:C67))),2)</f>
        <v>0.38 - 0.42</v>
      </c>
      <c r="D18" s="30" t="str" cm="1">
        <f t="array" ref="D18">ROUND(D7-_xlfn.CONFIDENCE.T(0.05,D8,COUNT(IF(ISNUMBER(D50:D67),D50:D67))),2)&amp;" - "&amp;ROUND(D7+_xlfn.CONFIDENCE.T(0.05,D8,COUNT(IF(ISNUMBER(D50:D67),D50:D67))),2)</f>
        <v>0.43 - 0.49</v>
      </c>
      <c r="E18" s="30" t="str" cm="1">
        <f t="array" ref="E18">ROUND(E7-_xlfn.CONFIDENCE.T(0.05,E8,COUNT(IF(ISNUMBER(E50:E67),E50:E67))),2)&amp;" - "&amp;ROUND(E7+_xlfn.CONFIDENCE.T(0.05,E8,COUNT(IF(ISNUMBER(E50:E67),E50:E67))),2)</f>
        <v>0.11 - 0.16</v>
      </c>
      <c r="F18" s="30" t="str" cm="1">
        <f t="array" ref="F18">ROUND(F7-_xlfn.CONFIDENCE.T(0.05,F8,COUNT(IF(ISNUMBER(F50:F67),F50:F67))),2)&amp;" - "&amp;ROUND(F7+_xlfn.CONFIDENCE.T(0.05,F8,COUNT(IF(ISNUMBER(F50:F67),F50:F67))),2)</f>
        <v>0.23 - 0.29</v>
      </c>
      <c r="G18" s="30" t="str" cm="1">
        <f t="array" ref="G18">ROUND(G7-_xlfn.CONFIDENCE.T(0.05,G8,COUNT(IF(ISNUMBER(G50:G67),G50:G67))),2)&amp;" - "&amp;ROUND(G7+_xlfn.CONFIDENCE.T(0.05,G8,COUNT(IF(ISNUMBER(G50:G67),G50:G67))),2)</f>
        <v>0.58 - 0.66</v>
      </c>
      <c r="H18" s="30" t="str" cm="1">
        <f t="array" ref="H18">ROUND(H7-_xlfn.CONFIDENCE.T(0.05,H8,COUNT(IF(ISNUMBER(H50:H67),H50:H67))),2)&amp;" - "&amp;ROUND(H7+_xlfn.CONFIDENCE.T(0.05,H8,COUNT(IF(ISNUMBER(H50:H67),H50:H67))),2)</f>
        <v>0.1 - 0.14</v>
      </c>
      <c r="I18" s="30" t="str" cm="1">
        <f t="array" ref="I18">ROUND(I7-_xlfn.CONFIDENCE.T(0.05,I8,COUNT(IF(ISNUMBER(I50:I67),I50:I67))),2)&amp;" - "&amp;ROUND(I7+_xlfn.CONFIDENCE.T(0.05,I8,COUNT(IF(ISNUMBER(I50:I67),I50:I67))),2)</f>
        <v>0.19 - 0.22</v>
      </c>
      <c r="J18" s="30" t="str" cm="1">
        <f t="array" ref="J18">ROUND(J7-_xlfn.CONFIDENCE.T(0.05,J8,COUNT(IF(ISNUMBER(J50:J67),J50:J67))),2)&amp;" - "&amp;ROUND(J7+_xlfn.CONFIDENCE.T(0.05,J8,COUNT(IF(ISNUMBER(J50:J67),J50:J67))),2)</f>
        <v>0.76 - 0.8</v>
      </c>
      <c r="K18" s="30" t="str" cm="1">
        <f t="array" ref="K18">ROUND(K7-_xlfn.CONFIDENCE.T(0.05,K8,COUNT(IF(ISNUMBER(K50:K67),K50:K67))),2)&amp;" - "&amp;ROUND(K7+_xlfn.CONFIDENCE.T(0.05,K8,COUNT(IF(ISNUMBER(K50:K67),K50:K67))),2)</f>
        <v>0.01 - 0.01</v>
      </c>
      <c r="L18" s="30" t="str" cm="1">
        <f t="array" ref="L18">ROUND(L7-_xlfn.CONFIDENCE.T(0.05,L8,COUNT(IF(ISNUMBER(L50:L67),L50:L67))),2)&amp;" - "&amp;ROUND(L7+_xlfn.CONFIDENCE.T(0.05,L8,COUNT(IF(ISNUMBER(L50:L67),L50:L67))),2)</f>
        <v>0.26 - 0.3</v>
      </c>
      <c r="M18" s="30" t="str" cm="1">
        <f t="array" ref="M18">ROUND(M7-_xlfn.CONFIDENCE.T(0.05,M8,COUNT(IF(ISNUMBER(M50:M67),M50:M67))),2)&amp;" - "&amp;ROUND(M7+_xlfn.CONFIDENCE.T(0.05,M8,COUNT(IF(ISNUMBER(M50:M67),M50:M67))),2)</f>
        <v>0.66 - 0.71</v>
      </c>
      <c r="N18" s="30" t="str" cm="1">
        <f t="array" ref="N18">ROUND(N7-_xlfn.CONFIDENCE.T(0.05,N8,COUNT(IF(ISNUMBER(N50:N67),N50:N67))),2)&amp;" - "&amp;ROUND(N7+_xlfn.CONFIDENCE.T(0.05,N8,COUNT(IF(ISNUMBER(N50:N67),N50:N67))),2)</f>
        <v>0.02 - 0.03</v>
      </c>
    </row>
    <row r="19" spans="1:14" ht="16" x14ac:dyDescent="0.2">
      <c r="A19" s="55"/>
      <c r="B19" s="36" t="s">
        <v>25</v>
      </c>
      <c r="C19" s="37">
        <v>0.1618</v>
      </c>
      <c r="D19" s="37">
        <v>1.2999999999999999E-2</v>
      </c>
      <c r="E19" s="37">
        <v>2.3599999999999999E-2</v>
      </c>
      <c r="F19" s="37">
        <v>0.94520000000000004</v>
      </c>
      <c r="G19" s="37">
        <v>0.34279999999999999</v>
      </c>
      <c r="H19" s="37">
        <v>0.4597</v>
      </c>
      <c r="I19" s="37">
        <v>6.7199999999999996E-2</v>
      </c>
      <c r="J19" s="37">
        <v>0.30059999999999998</v>
      </c>
      <c r="K19" s="37">
        <v>2E-3</v>
      </c>
      <c r="L19" s="37">
        <v>0.79530000000000001</v>
      </c>
      <c r="M19" s="37">
        <v>0.14019999999999999</v>
      </c>
      <c r="N19" s="37">
        <v>2.0000000000000001E-4</v>
      </c>
    </row>
    <row r="20" spans="1:14" ht="37.5" customHeight="1" x14ac:dyDescent="0.2">
      <c r="A20" s="55"/>
      <c r="B20" s="36" t="s">
        <v>26</v>
      </c>
      <c r="C20" s="37">
        <v>4.2200000000000001E-2</v>
      </c>
      <c r="D20" s="37">
        <v>2.0999999999999999E-3</v>
      </c>
      <c r="E20" s="37">
        <v>0.121</v>
      </c>
      <c r="F20" s="37">
        <v>0.78290000000000004</v>
      </c>
      <c r="G20" s="37">
        <v>0.63060000000000005</v>
      </c>
      <c r="H20" s="37">
        <v>0.6976</v>
      </c>
      <c r="I20" s="37">
        <v>1.84E-2</v>
      </c>
      <c r="J20" s="37">
        <v>6.0999999999999999E-2</v>
      </c>
      <c r="K20" s="37">
        <v>0.41660000000000003</v>
      </c>
      <c r="L20" s="37">
        <v>0.80269999999999997</v>
      </c>
      <c r="M20" s="37">
        <v>6.8400000000000002E-2</v>
      </c>
      <c r="N20" s="37">
        <v>0</v>
      </c>
    </row>
    <row r="21" spans="1:14" ht="16" x14ac:dyDescent="0.2">
      <c r="A21" s="55"/>
      <c r="B21" s="36" t="s">
        <v>27</v>
      </c>
      <c r="C21" s="37">
        <v>0.11310000000000001</v>
      </c>
      <c r="D21" s="37">
        <v>3.5999999999999999E-3</v>
      </c>
      <c r="E21" s="37">
        <v>0.22939999999999999</v>
      </c>
      <c r="F21" s="37">
        <v>0.96179999999999999</v>
      </c>
      <c r="G21" s="37">
        <v>0.67869999999999997</v>
      </c>
      <c r="H21" s="37">
        <v>0.68159999999999998</v>
      </c>
      <c r="I21" s="37">
        <v>5.2200000000000003E-2</v>
      </c>
      <c r="J21" s="37">
        <v>0.15720000000000001</v>
      </c>
      <c r="K21" s="37">
        <v>0.45979999999999999</v>
      </c>
      <c r="L21" s="37">
        <v>0.75109999999999999</v>
      </c>
      <c r="M21" s="37">
        <v>0.18329999999999999</v>
      </c>
      <c r="N21" s="37">
        <v>0</v>
      </c>
    </row>
    <row r="22" spans="1:14" ht="16" x14ac:dyDescent="0.2">
      <c r="A22" s="55"/>
      <c r="B22" s="36" t="s">
        <v>28</v>
      </c>
      <c r="C22" s="37">
        <v>0.43070000000000003</v>
      </c>
      <c r="D22" s="37">
        <v>0.04</v>
      </c>
      <c r="E22" s="37">
        <v>2.01E-2</v>
      </c>
      <c r="F22" s="37">
        <v>0.65969999999999995</v>
      </c>
      <c r="G22" s="37">
        <v>0.71899999999999997</v>
      </c>
      <c r="H22" s="37">
        <v>0.3528</v>
      </c>
      <c r="I22" s="37">
        <v>0.29199999999999998</v>
      </c>
      <c r="J22" s="37">
        <v>0.26950000000000002</v>
      </c>
      <c r="K22" s="37">
        <v>1.1999999999999999E-3</v>
      </c>
      <c r="L22" s="37">
        <v>0.8911</v>
      </c>
      <c r="M22" s="37">
        <v>0.14530000000000001</v>
      </c>
      <c r="N22" s="37">
        <v>1.2999999999999999E-3</v>
      </c>
    </row>
    <row r="23" spans="1:14" ht="16" x14ac:dyDescent="0.2">
      <c r="A23" s="55"/>
      <c r="B23" s="36" t="s">
        <v>29</v>
      </c>
      <c r="C23" s="37">
        <v>0.28079999999999999</v>
      </c>
      <c r="D23" s="37">
        <v>3.4799999999999998E-2</v>
      </c>
      <c r="E23" s="37">
        <v>1.4500000000000001E-2</v>
      </c>
      <c r="F23" s="37">
        <v>0.73919999999999997</v>
      </c>
      <c r="G23" s="37">
        <v>0.52910000000000001</v>
      </c>
      <c r="H23" s="37">
        <v>0.3569</v>
      </c>
      <c r="I23" s="37">
        <v>0.21709999999999999</v>
      </c>
      <c r="J23" s="37">
        <v>0.29880000000000001</v>
      </c>
      <c r="K23" s="37">
        <v>5.9999999999999995E-4</v>
      </c>
      <c r="L23" s="37">
        <v>0.91290000000000004</v>
      </c>
      <c r="M23" s="37">
        <v>0.15179999999999999</v>
      </c>
      <c r="N23" s="37">
        <v>5.0000000000000001E-4</v>
      </c>
    </row>
    <row r="24" spans="1:14" ht="16" thickBot="1" x14ac:dyDescent="0.25"/>
    <row r="25" spans="1:14" ht="15.75" customHeight="1" thickBot="1" x14ac:dyDescent="0.25">
      <c r="A25" s="56" t="s">
        <v>30</v>
      </c>
      <c r="B25" s="38"/>
      <c r="C25" s="39" t="s">
        <v>0</v>
      </c>
      <c r="D25" s="40" t="s">
        <v>1</v>
      </c>
      <c r="E25" s="40" t="s">
        <v>2</v>
      </c>
      <c r="F25" s="40" t="s">
        <v>3</v>
      </c>
      <c r="G25" s="40" t="s">
        <v>4</v>
      </c>
      <c r="H25" s="40" t="s">
        <v>5</v>
      </c>
      <c r="I25" s="40" t="s">
        <v>6</v>
      </c>
      <c r="J25" s="40" t="s">
        <v>7</v>
      </c>
      <c r="K25" s="40" t="s">
        <v>8</v>
      </c>
      <c r="L25" s="40" t="s">
        <v>9</v>
      </c>
      <c r="M25" s="40" t="s">
        <v>10</v>
      </c>
      <c r="N25" s="41" t="s">
        <v>11</v>
      </c>
    </row>
    <row r="26" spans="1:14" x14ac:dyDescent="0.2">
      <c r="A26" s="57"/>
      <c r="B26" s="42" t="s">
        <v>14</v>
      </c>
      <c r="C26" s="43" cm="1">
        <f t="array" ref="C26">SKEW(IF(ISNUMBER(Table1[Tub PC Pellet]),Table1[Tub PC Pellet]))</f>
        <v>-0.42041862179247602</v>
      </c>
      <c r="D26" s="43" cm="1">
        <f t="array" ref="D26">SKEW(IF(ISNUMBER(Table1[Tub DC Pellet]),Table1[Tub DC Pellet]))</f>
        <v>1.2755621655317804</v>
      </c>
      <c r="E26" s="43" cm="1">
        <f t="array" ref="E26">SKEW(IF(ISNUMBER(Table1[Tub Ax Pellet]),Table1[Tub Ax Pellet]))</f>
        <v>0.82596957480855981</v>
      </c>
      <c r="F26" s="43" cm="1">
        <f t="array" ref="F26">SKEW(IF(ISNUMBER(Table1[Ace Tub PC Pellet]),Table1[Ace Tub PC Pellet]))</f>
        <v>0.39952689110658879</v>
      </c>
      <c r="G26" s="43" cm="1">
        <f t="array" ref="G26">SKEW(IF(ISNUMBER(Table1[Ace Tub DC Pellet]),Table1[Ace Tub DC Pellet]))</f>
        <v>-0.60451247926549578</v>
      </c>
      <c r="H26" s="43" cm="1">
        <f t="array" ref="H26">SKEW(IF(ISNUMBER(Table1[Ace Tub Ax Pellet]),Table1[Ace Tub Ax Pellet]))</f>
        <v>0.40893758634922017</v>
      </c>
      <c r="I26" s="43" cm="1">
        <f t="array" ref="I26">SKEW(IF(ISNUMBER(Table1[POC1B PC Pellet]),Table1[POC1B PC Pellet]))</f>
        <v>-0.74967378009894037</v>
      </c>
      <c r="J26" s="43" cm="1">
        <f t="array" ref="J26">SKEW(IF(ISNUMBER(Table1[POC1B DC Pellet]),Table1[POC1B DC Pellet]))</f>
        <v>0.45957929348160864</v>
      </c>
      <c r="K26" s="43" cm="1">
        <f t="array" ref="K26">SKEW(IF(ISNUMBER(Table1[POC1B Ax Pellet]),Table1[POC1B Ax Pellet]))</f>
        <v>0.97037703520911345</v>
      </c>
      <c r="L26" s="43" cm="1">
        <f t="array" ref="L26">SKEW(IF(ISNUMBER(Table1[FAM161A PC Pellet]),Table1[FAM161A PC Pellet]))</f>
        <v>-0.10266022879490184</v>
      </c>
      <c r="M26" s="43" cm="1">
        <f t="array" ref="M26">SKEW(IF(ISNUMBER(Table1[FAM161A DC Pellet]),Table1[FAM161A DC Pellet]))</f>
        <v>0.4372230502008102</v>
      </c>
      <c r="N26" s="44" cm="1">
        <f t="array" ref="N26">SKEW(IF(ISNUMBER(Table1[FAM161A Ax Pellet]),Table1[FAM161A Ax Pellet]))</f>
        <v>2.2103658212094475</v>
      </c>
    </row>
    <row r="27" spans="1:14" ht="16" thickBot="1" x14ac:dyDescent="0.25">
      <c r="A27" s="57"/>
      <c r="B27" s="45" t="s">
        <v>15</v>
      </c>
      <c r="C27" s="46" cm="1">
        <f t="array" ref="C27">KURT(IF(ISNUMBER(Table1[Tub PC Pellet]),Table1[Tub PC Pellet]))</f>
        <v>0.85925806606530486</v>
      </c>
      <c r="D27" s="46" cm="1">
        <f t="array" ref="D27">KURT(IF(ISNUMBER(Table1[Tub DC Pellet]),Table1[Tub DC Pellet]))</f>
        <v>1.058244463353855</v>
      </c>
      <c r="E27" s="46" cm="1">
        <f t="array" ref="E27">KURT(IF(ISNUMBER(Table1[Tub Ax Pellet]),Table1[Tub Ax Pellet]))</f>
        <v>0.30803232682491499</v>
      </c>
      <c r="F27" s="46" cm="1">
        <f t="array" ref="F27">KURT(IF(ISNUMBER(Table1[Ace Tub PC Pellet]),Table1[Ace Tub PC Pellet]))</f>
        <v>-0.35530928432673203</v>
      </c>
      <c r="G27" s="46" cm="1">
        <f t="array" ref="G27">KURT(IF(ISNUMBER(Table1[Ace Tub DC Pellet]),Table1[Ace Tub DC Pellet]))</f>
        <v>0.50294455468172572</v>
      </c>
      <c r="H27" s="46" cm="1">
        <f t="array" ref="H27">KURT(IF(ISNUMBER(Table1[Ace Tub Ax Pellet]),Table1[Ace Tub Ax Pellet]))</f>
        <v>-0.61923723762924299</v>
      </c>
      <c r="I27" s="46" cm="1">
        <f t="array" ref="I27">KURT(IF(ISNUMBER(Table1[POC1B PC Pellet]),Table1[POC1B PC Pellet]))</f>
        <v>0.93523604010264716</v>
      </c>
      <c r="J27" s="46" cm="1">
        <f t="array" ref="J27">KURT(IF(ISNUMBER(Table1[POC1B DC Pellet]),Table1[POC1B DC Pellet]))</f>
        <v>0.75355106330723665</v>
      </c>
      <c r="K27" s="46" cm="1">
        <f t="array" ref="K27">KURT(IF(ISNUMBER(Table1[POC1B Ax Pellet]),Table1[POC1B Ax Pellet]))</f>
        <v>0.47414786277815457</v>
      </c>
      <c r="L27" s="46" cm="1">
        <f t="array" ref="L27">KURT(IF(ISNUMBER(Table1[FAM161A PC Pellet]),Table1[FAM161A PC Pellet]))</f>
        <v>-0.45664604581354906</v>
      </c>
      <c r="M27" s="46" cm="1">
        <f t="array" ref="M27">KURT(IF(ISNUMBER(Table1[FAM161A DC Pellet]),Table1[FAM161A DC Pellet]))</f>
        <v>0.43786316636554057</v>
      </c>
      <c r="N27" s="47" cm="1">
        <f t="array" ref="N27">KURT(IF(ISNUMBER(Table1[FAM161A Ax Pellet]),Table1[FAM161A Ax Pellet]))</f>
        <v>6.1094910434704826</v>
      </c>
    </row>
    <row r="28" spans="1:14" ht="32" x14ac:dyDescent="0.2">
      <c r="A28" s="57"/>
      <c r="B28" s="14" t="s">
        <v>13</v>
      </c>
      <c r="C28" s="2" t="s">
        <v>12</v>
      </c>
      <c r="D28" s="2" t="s">
        <v>23</v>
      </c>
      <c r="E28" s="2" t="s">
        <v>12</v>
      </c>
      <c r="F28" s="2" t="s">
        <v>12</v>
      </c>
      <c r="G28" s="2" t="s">
        <v>12</v>
      </c>
      <c r="H28" s="2" t="s">
        <v>12</v>
      </c>
      <c r="I28" s="2" t="s">
        <v>12</v>
      </c>
      <c r="J28" s="2" t="s">
        <v>12</v>
      </c>
      <c r="K28" s="2" t="s">
        <v>12</v>
      </c>
      <c r="L28" s="2" t="s">
        <v>12</v>
      </c>
      <c r="M28" s="2" t="s">
        <v>12</v>
      </c>
      <c r="N28" s="48" t="s">
        <v>23</v>
      </c>
    </row>
    <row r="29" spans="1:14" s="2" customFormat="1" ht="64" x14ac:dyDescent="0.2">
      <c r="A29" s="57"/>
      <c r="B29" s="14" t="s">
        <v>24</v>
      </c>
      <c r="C29" s="12">
        <f>TTEST(C37:C42,C43:C67,2,2)</f>
        <v>0.42554955504307013</v>
      </c>
      <c r="D29" s="12">
        <f t="shared" ref="D29:F29" si="2">TTEST(D37:D42,D43:D67,2,2)</f>
        <v>0.34099214360650976</v>
      </c>
      <c r="E29" s="12">
        <f t="shared" si="2"/>
        <v>0.7889881807888266</v>
      </c>
      <c r="F29" s="12">
        <f t="shared" si="2"/>
        <v>8.7614995282687482E-6</v>
      </c>
      <c r="G29" s="12">
        <f>TTEST(G37:G42,G43:G67,2,2)</f>
        <v>4.2188263484813201E-4</v>
      </c>
      <c r="H29" s="12">
        <f>TTEST(H37:H42,H43:H67,2,2)</f>
        <v>0.62231085791805607</v>
      </c>
      <c r="I29" s="12">
        <f t="shared" ref="I29:N29" si="3">TTEST(I37:I42,I43:I67,2,2)</f>
        <v>0.94996184029998998</v>
      </c>
      <c r="J29" s="12">
        <f t="shared" si="3"/>
        <v>0.83536038122263867</v>
      </c>
      <c r="K29" s="12">
        <f t="shared" si="3"/>
        <v>0.50920022541274212</v>
      </c>
      <c r="L29" s="12">
        <f t="shared" si="3"/>
        <v>0.79220736686237925</v>
      </c>
      <c r="M29" s="12">
        <f t="shared" si="3"/>
        <v>0.53708626306652807</v>
      </c>
      <c r="N29" s="13">
        <f t="shared" si="3"/>
        <v>0.23078273405374938</v>
      </c>
    </row>
    <row r="30" spans="1:14" ht="16" x14ac:dyDescent="0.2">
      <c r="A30" s="57"/>
      <c r="B30" s="14" t="s">
        <v>25</v>
      </c>
      <c r="C30" s="12">
        <v>0.51670000000000005</v>
      </c>
      <c r="D30" s="12">
        <v>1.5E-3</v>
      </c>
      <c r="E30" s="12">
        <v>4.1300000000000003E-2</v>
      </c>
      <c r="F30" s="12">
        <v>0.29389999999999999</v>
      </c>
      <c r="G30" s="12">
        <v>0.16550000000000001</v>
      </c>
      <c r="H30" s="12">
        <v>0.15210000000000001</v>
      </c>
      <c r="I30" s="12">
        <v>7.7899999999999997E-2</v>
      </c>
      <c r="J30" s="12">
        <v>0.47160000000000002</v>
      </c>
      <c r="K30" s="12">
        <v>4.0000000000000002E-4</v>
      </c>
      <c r="L30" s="12">
        <v>0.7036</v>
      </c>
      <c r="M30" s="12">
        <v>0.44679999999999997</v>
      </c>
      <c r="N30" s="13">
        <v>0</v>
      </c>
    </row>
    <row r="31" spans="1:14" ht="30.75" customHeight="1" x14ac:dyDescent="0.2">
      <c r="A31" s="57"/>
      <c r="B31" s="14" t="s">
        <v>26</v>
      </c>
      <c r="C31" s="12">
        <v>0.1908</v>
      </c>
      <c r="D31" s="12">
        <v>1.09E-2</v>
      </c>
      <c r="E31" s="12">
        <v>0.1195</v>
      </c>
      <c r="F31" s="12">
        <v>0.56659999999999999</v>
      </c>
      <c r="G31" s="12">
        <v>0.32350000000000001</v>
      </c>
      <c r="H31" s="12">
        <v>0.44690000000000002</v>
      </c>
      <c r="I31" s="12">
        <v>8.0100000000000005E-2</v>
      </c>
      <c r="J31" s="12">
        <v>0.20619999999999999</v>
      </c>
      <c r="K31" s="12">
        <v>0.32029999999999997</v>
      </c>
      <c r="L31" s="12">
        <v>0.88590000000000002</v>
      </c>
      <c r="M31" s="12">
        <v>0.40550000000000003</v>
      </c>
      <c r="N31" s="13">
        <v>0</v>
      </c>
    </row>
    <row r="32" spans="1:14" ht="16" x14ac:dyDescent="0.2">
      <c r="A32" s="57"/>
      <c r="B32" s="14" t="s">
        <v>27</v>
      </c>
      <c r="C32" s="12">
        <v>0.38740000000000002</v>
      </c>
      <c r="D32" s="12">
        <v>2.07E-2</v>
      </c>
      <c r="E32" s="12">
        <v>0.20130000000000001</v>
      </c>
      <c r="F32" s="12">
        <v>0.57269999999999999</v>
      </c>
      <c r="G32" s="12">
        <v>0.48370000000000002</v>
      </c>
      <c r="H32" s="12">
        <v>0.49669999999999997</v>
      </c>
      <c r="I32" s="12">
        <v>0.1784</v>
      </c>
      <c r="J32" s="12">
        <v>0.40699999999999997</v>
      </c>
      <c r="K32" s="12">
        <v>0.37569999999999998</v>
      </c>
      <c r="L32" s="12">
        <v>0.80489999999999995</v>
      </c>
      <c r="M32" s="12">
        <v>0.59770000000000001</v>
      </c>
      <c r="N32" s="13">
        <v>0</v>
      </c>
    </row>
    <row r="33" spans="1:14" ht="16" x14ac:dyDescent="0.2">
      <c r="A33" s="57"/>
      <c r="B33" s="14" t="s">
        <v>28</v>
      </c>
      <c r="C33" s="12">
        <v>0.65239999999999998</v>
      </c>
      <c r="D33" s="12">
        <v>3.2000000000000002E-3</v>
      </c>
      <c r="E33" s="12">
        <v>8.3500000000000005E-2</v>
      </c>
      <c r="F33" s="12">
        <v>0.16350000000000001</v>
      </c>
      <c r="G33" s="12">
        <v>0.82010000000000005</v>
      </c>
      <c r="H33" s="12">
        <v>0.15820000000000001</v>
      </c>
      <c r="I33" s="12">
        <v>0.46289999999999998</v>
      </c>
      <c r="J33" s="12">
        <v>0.40560000000000002</v>
      </c>
      <c r="K33" s="12">
        <v>2.9999999999999997E-4</v>
      </c>
      <c r="L33" s="12">
        <v>0.93569999999999998</v>
      </c>
      <c r="M33" s="12">
        <v>0.27150000000000002</v>
      </c>
      <c r="N33" s="13">
        <v>1E-4</v>
      </c>
    </row>
    <row r="34" spans="1:14" ht="17" thickBot="1" x14ac:dyDescent="0.25">
      <c r="A34" s="58"/>
      <c r="B34" s="49" t="s">
        <v>29</v>
      </c>
      <c r="C34" s="50">
        <v>0.52980000000000005</v>
      </c>
      <c r="D34" s="50">
        <v>1.5E-3</v>
      </c>
      <c r="E34" s="50">
        <v>5.28E-2</v>
      </c>
      <c r="F34" s="50">
        <v>0.1787</v>
      </c>
      <c r="G34" s="50">
        <v>0.49719999999999998</v>
      </c>
      <c r="H34" s="50">
        <v>0.13320000000000001</v>
      </c>
      <c r="I34" s="50">
        <v>0.28899999999999998</v>
      </c>
      <c r="J34" s="50">
        <v>0.4168</v>
      </c>
      <c r="K34" s="50">
        <v>1E-4</v>
      </c>
      <c r="L34" s="50">
        <v>0.92210000000000003</v>
      </c>
      <c r="M34" s="50">
        <v>0.35749999999999998</v>
      </c>
      <c r="N34" s="51">
        <v>0</v>
      </c>
    </row>
    <row r="35" spans="1:14" x14ac:dyDescent="0.2">
      <c r="B35" s="14"/>
    </row>
    <row r="36" spans="1:14" ht="16" x14ac:dyDescent="0.2">
      <c r="A36" s="10" t="s">
        <v>16</v>
      </c>
      <c r="B36" s="11" t="s">
        <v>20</v>
      </c>
      <c r="C36" s="11" t="s">
        <v>0</v>
      </c>
      <c r="D36" s="11" t="s">
        <v>1</v>
      </c>
      <c r="E36" s="11" t="s">
        <v>2</v>
      </c>
      <c r="F36" s="11" t="s">
        <v>3</v>
      </c>
      <c r="G36" s="11" t="s">
        <v>4</v>
      </c>
      <c r="H36" s="11" t="s">
        <v>5</v>
      </c>
      <c r="I36" s="11" t="s">
        <v>6</v>
      </c>
      <c r="J36" s="11" t="s">
        <v>7</v>
      </c>
      <c r="K36" s="11" t="s">
        <v>8</v>
      </c>
      <c r="L36" s="11" t="s">
        <v>9</v>
      </c>
      <c r="M36" s="11" t="s">
        <v>10</v>
      </c>
      <c r="N36" s="11" t="s">
        <v>11</v>
      </c>
    </row>
    <row r="37" spans="1:14" x14ac:dyDescent="0.2">
      <c r="A37" s="4">
        <v>-18.2</v>
      </c>
      <c r="B37" s="4" t="s">
        <v>31</v>
      </c>
      <c r="C37" s="5">
        <v>0.33817658167679676</v>
      </c>
      <c r="D37" s="5">
        <v>0.54814337035747274</v>
      </c>
      <c r="E37" s="5">
        <v>0.11368004796573074</v>
      </c>
      <c r="F37" s="5">
        <v>0.2351786509816067</v>
      </c>
      <c r="G37" s="5">
        <v>0.63040277699852687</v>
      </c>
      <c r="H37" s="5">
        <v>0.13441857201986704</v>
      </c>
      <c r="I37" s="5">
        <v>0.1659319251969826</v>
      </c>
      <c r="J37" s="5">
        <v>0.82941034664143265</v>
      </c>
      <c r="K37" s="5">
        <v>4.6577281615839969E-3</v>
      </c>
      <c r="L37" s="5">
        <v>0.26239485032076693</v>
      </c>
      <c r="M37" s="5">
        <v>0.73453752850416265</v>
      </c>
      <c r="N37" s="5">
        <v>3.0676211750709169E-3</v>
      </c>
    </row>
    <row r="38" spans="1:14" x14ac:dyDescent="0.2">
      <c r="A38" s="6">
        <v>-15.6</v>
      </c>
      <c r="B38" s="7" t="s">
        <v>32</v>
      </c>
      <c r="C38" s="7">
        <v>0.35217346264746302</v>
      </c>
      <c r="D38" s="7">
        <v>0.55198884920541502</v>
      </c>
      <c r="E38" s="7">
        <v>9.5837688147122013E-2</v>
      </c>
      <c r="F38" s="7">
        <v>0.31246005037257402</v>
      </c>
      <c r="G38" s="7">
        <v>0.58179680889933461</v>
      </c>
      <c r="H38" s="7">
        <v>0.10574314072809152</v>
      </c>
      <c r="I38" s="7">
        <v>0.17859493805435148</v>
      </c>
      <c r="J38" s="7">
        <v>0.8196002567334022</v>
      </c>
      <c r="K38" s="7">
        <v>1.8048052122456983E-3</v>
      </c>
      <c r="L38" s="7">
        <v>0.21945015655076697</v>
      </c>
      <c r="M38" s="7">
        <v>0.77501207986209075</v>
      </c>
      <c r="N38" s="7">
        <v>5.5377635871422274E-3</v>
      </c>
    </row>
    <row r="39" spans="1:14" x14ac:dyDescent="0.2">
      <c r="A39" s="4">
        <v>-15.1</v>
      </c>
      <c r="B39" s="4" t="s">
        <v>33</v>
      </c>
      <c r="C39" s="5">
        <v>0.37770084210055532</v>
      </c>
      <c r="D39" s="5">
        <v>0.45015724880147651</v>
      </c>
      <c r="E39" s="5">
        <v>0.17044122882585952</v>
      </c>
      <c r="F39" s="5">
        <v>0.31516412633511182</v>
      </c>
      <c r="G39" s="5">
        <v>0.59195938028958073</v>
      </c>
      <c r="H39" s="5">
        <v>8.4373092014762854E-2</v>
      </c>
      <c r="I39" s="5">
        <v>0.16284410520233975</v>
      </c>
      <c r="J39" s="5">
        <v>0.82986643212391842</v>
      </c>
      <c r="K39" s="5">
        <v>4.7253601096398003E-3</v>
      </c>
      <c r="L39" s="5">
        <v>0.24669541149017446</v>
      </c>
      <c r="M39" s="5">
        <v>0.7374614414290066</v>
      </c>
      <c r="N39" s="5">
        <v>5.7421369798084914E-3</v>
      </c>
    </row>
    <row r="40" spans="1:14" x14ac:dyDescent="0.2">
      <c r="A40" s="6">
        <v>-11.8</v>
      </c>
      <c r="B40" s="7" t="s">
        <v>34</v>
      </c>
      <c r="C40" s="7">
        <v>0.40448586836792905</v>
      </c>
      <c r="D40" s="7">
        <v>0.39410213388640641</v>
      </c>
      <c r="E40" s="7">
        <v>0.20141199774566459</v>
      </c>
      <c r="F40" s="7">
        <v>0.33183061815628123</v>
      </c>
      <c r="G40" s="7">
        <v>0.45884581474350322</v>
      </c>
      <c r="H40" s="7">
        <v>0.20932356710021532</v>
      </c>
      <c r="I40" s="7">
        <v>0.24517805166233822</v>
      </c>
      <c r="J40" s="7">
        <v>0.73205049525773036</v>
      </c>
      <c r="K40" s="7">
        <v>1.5679254498370973E-2</v>
      </c>
      <c r="L40" s="7">
        <v>0.28147394595536784</v>
      </c>
      <c r="M40" s="7">
        <v>0.66120928174788018</v>
      </c>
      <c r="N40" s="7">
        <v>1.5148097597956692E-2</v>
      </c>
    </row>
    <row r="41" spans="1:14" x14ac:dyDescent="0.2">
      <c r="A41" s="4">
        <v>-8.9</v>
      </c>
      <c r="B41" s="4" t="s">
        <v>35</v>
      </c>
      <c r="C41" s="5">
        <v>0.39575726826341961</v>
      </c>
      <c r="D41" s="5">
        <v>0.40154214346977141</v>
      </c>
      <c r="E41" s="5">
        <v>0.18211235297269174</v>
      </c>
      <c r="F41" s="5">
        <v>0.35503718662484252</v>
      </c>
      <c r="G41" s="5">
        <v>0.45728797347784705</v>
      </c>
      <c r="H41" s="5">
        <v>0.18767483989731062</v>
      </c>
      <c r="I41" s="5">
        <v>0.22136953073706153</v>
      </c>
      <c r="J41" s="5">
        <v>0.75518505133033609</v>
      </c>
      <c r="K41" s="5">
        <v>1.6822901376310595E-2</v>
      </c>
      <c r="L41" s="5">
        <v>0.29175887068876444</v>
      </c>
      <c r="M41" s="5">
        <v>0.66697677931119881</v>
      </c>
      <c r="N41" s="5">
        <v>2.5391334127021142E-2</v>
      </c>
    </row>
    <row r="42" spans="1:14" ht="16" thickBot="1" x14ac:dyDescent="0.25">
      <c r="A42" s="6">
        <v>-3.5</v>
      </c>
      <c r="B42" s="7" t="s">
        <v>36</v>
      </c>
      <c r="C42" s="7">
        <v>0.4800421110842033</v>
      </c>
      <c r="D42" s="7">
        <v>0.40649261604457715</v>
      </c>
      <c r="E42" s="7">
        <v>0.11346527287121989</v>
      </c>
      <c r="F42" s="7">
        <v>0.32015450942112367</v>
      </c>
      <c r="G42" s="7">
        <v>0.60149769663083663</v>
      </c>
      <c r="H42" s="7">
        <v>7.8347793948039188E-2</v>
      </c>
      <c r="I42" s="7">
        <v>0.2402144124835682</v>
      </c>
      <c r="J42" s="7">
        <v>0.75175093883985555</v>
      </c>
      <c r="K42" s="7">
        <v>8.0346486765763489E-3</v>
      </c>
      <c r="L42" s="7">
        <v>0.35024547340067402</v>
      </c>
      <c r="M42" s="7">
        <v>0.57356608680938859</v>
      </c>
      <c r="N42" s="7">
        <v>6.1902725504222884E-2</v>
      </c>
    </row>
    <row r="43" spans="1:14" ht="16" thickTop="1" x14ac:dyDescent="0.2">
      <c r="A43" s="8">
        <v>-2.4</v>
      </c>
      <c r="B43" s="9" t="s">
        <v>37</v>
      </c>
      <c r="C43" s="9">
        <v>0.44520166209414586</v>
      </c>
      <c r="D43" s="9">
        <v>0.43663666738074253</v>
      </c>
      <c r="E43" s="9">
        <v>0.11816167052511187</v>
      </c>
      <c r="F43" s="9">
        <v>0.2026826747671962</v>
      </c>
      <c r="G43" s="9">
        <v>0.66969144767673683</v>
      </c>
      <c r="H43" s="9">
        <v>0.12533229957441627</v>
      </c>
      <c r="I43" s="9">
        <v>0.18840140913272585</v>
      </c>
      <c r="J43" s="9">
        <v>0.79542663628901988</v>
      </c>
      <c r="K43" s="9">
        <v>1.2384075790375645E-2</v>
      </c>
      <c r="L43" s="9">
        <v>0.3140284864653774</v>
      </c>
      <c r="M43" s="9">
        <v>0.66255881111423853</v>
      </c>
      <c r="N43" s="9">
        <v>1.7598748932011656E-2</v>
      </c>
    </row>
    <row r="44" spans="1:14" x14ac:dyDescent="0.2">
      <c r="A44" s="6">
        <v>-2</v>
      </c>
      <c r="B44" s="7" t="s">
        <v>38</v>
      </c>
      <c r="C44" s="7">
        <v>0.44444604202178484</v>
      </c>
      <c r="D44" s="7">
        <v>0.43622239708673394</v>
      </c>
      <c r="E44" s="7">
        <v>0.11933156089148084</v>
      </c>
      <c r="F44" s="7">
        <v>0.19319568698209971</v>
      </c>
      <c r="G44" s="7">
        <v>0.68734536262498391</v>
      </c>
      <c r="H44" s="7">
        <v>0.1194589503929168</v>
      </c>
      <c r="I44" s="7">
        <v>0.23705920653810536</v>
      </c>
      <c r="J44" s="7">
        <v>0.75216510704418738</v>
      </c>
      <c r="K44" s="7">
        <v>7.0443431341245602E-3</v>
      </c>
      <c r="L44" s="7">
        <v>0.29331471160501854</v>
      </c>
      <c r="M44" s="7">
        <v>0.68370093632214723</v>
      </c>
      <c r="N44" s="7">
        <v>2.2984352072834419E-2</v>
      </c>
    </row>
    <row r="45" spans="1:14" x14ac:dyDescent="0.2">
      <c r="A45" s="4">
        <v>-1.7</v>
      </c>
      <c r="B45" s="4" t="s">
        <v>39</v>
      </c>
      <c r="C45" s="5">
        <v>0.44446860320823339</v>
      </c>
      <c r="D45" s="5">
        <v>0.46800944167780856</v>
      </c>
      <c r="E45" s="5">
        <v>8.7521955113957911E-2</v>
      </c>
      <c r="F45" s="5">
        <v>0.30613294798463647</v>
      </c>
      <c r="G45" s="5">
        <v>0.61426776482678502</v>
      </c>
      <c r="H45" s="5">
        <v>7.9599287188578671E-2</v>
      </c>
      <c r="I45" s="5">
        <v>0.20991383106120284</v>
      </c>
      <c r="J45" s="5">
        <v>0.77511542786271104</v>
      </c>
      <c r="K45" s="5">
        <v>8.5191281728605687E-3</v>
      </c>
      <c r="L45" s="5">
        <v>0.23825404073376991</v>
      </c>
      <c r="M45" s="5">
        <v>0.70040514682422539</v>
      </c>
      <c r="N45" s="5">
        <v>5.6601475949114036E-2</v>
      </c>
    </row>
    <row r="46" spans="1:14" x14ac:dyDescent="0.2">
      <c r="A46" s="6">
        <v>-1.5</v>
      </c>
      <c r="B46" s="7" t="s">
        <v>40</v>
      </c>
      <c r="C46" s="7">
        <v>0.36020569215692078</v>
      </c>
      <c r="D46" s="7">
        <v>0.56889784446739955</v>
      </c>
      <c r="E46" s="7">
        <v>7.0896463375679439E-2</v>
      </c>
      <c r="F46" s="7">
        <v>0.22202747207283058</v>
      </c>
      <c r="G46" s="7">
        <v>0.70134541049468158</v>
      </c>
      <c r="H46" s="7">
        <v>7.6627117432487304E-2</v>
      </c>
      <c r="I46" s="7">
        <v>0.16493631444045559</v>
      </c>
      <c r="J46" s="7">
        <v>0.83420944438113909</v>
      </c>
      <c r="K46" s="7">
        <v>8.5424117840522153E-4</v>
      </c>
      <c r="L46" s="7">
        <v>0.29612429175622756</v>
      </c>
      <c r="M46" s="7">
        <v>0.64687756112813666</v>
      </c>
      <c r="N46" s="7">
        <v>7.8753400980916925E-3</v>
      </c>
    </row>
    <row r="47" spans="1:14" x14ac:dyDescent="0.2">
      <c r="A47" s="4">
        <v>-0.9</v>
      </c>
      <c r="B47" s="4" t="s">
        <v>41</v>
      </c>
      <c r="C47" s="5">
        <v>0.36348277594329159</v>
      </c>
      <c r="D47" s="5">
        <v>0.38284604336093142</v>
      </c>
      <c r="E47" s="5">
        <v>0.25367118069577677</v>
      </c>
      <c r="F47" s="5">
        <v>0.14184347235987721</v>
      </c>
      <c r="G47" s="5">
        <v>0.69249847854534829</v>
      </c>
      <c r="H47" s="5">
        <v>0.16565804909477452</v>
      </c>
      <c r="I47" s="5">
        <v>0.23291090308696313</v>
      </c>
      <c r="J47" s="5">
        <v>0.75013973004949497</v>
      </c>
      <c r="K47" s="5">
        <v>1.6949366863541919E-2</v>
      </c>
      <c r="L47" s="5">
        <v>0.33346247946652358</v>
      </c>
      <c r="M47" s="5">
        <v>0.63126699075460968</v>
      </c>
      <c r="N47" s="5">
        <v>3.5270529778866952E-2</v>
      </c>
    </row>
    <row r="48" spans="1:14" x14ac:dyDescent="0.2">
      <c r="A48" s="6">
        <v>-0.9</v>
      </c>
      <c r="B48" s="7" t="s">
        <v>42</v>
      </c>
      <c r="C48" s="7">
        <v>0.40679062247226644</v>
      </c>
      <c r="D48" s="7">
        <v>0.45256558587399481</v>
      </c>
      <c r="E48" s="7">
        <v>0.14064379165373897</v>
      </c>
      <c r="F48" s="7">
        <v>0.22732538267079641</v>
      </c>
      <c r="G48" s="7">
        <v>0.66226507058118933</v>
      </c>
      <c r="H48" s="7">
        <v>0.11040954674801429</v>
      </c>
      <c r="I48" s="7">
        <v>0.19383235202125709</v>
      </c>
      <c r="J48" s="7">
        <v>0.79003206112432867</v>
      </c>
      <c r="K48" s="7">
        <v>9.6839739511886767E-3</v>
      </c>
      <c r="L48" s="7">
        <v>0.26416401347090662</v>
      </c>
      <c r="M48" s="7">
        <v>0.68452726457721746</v>
      </c>
      <c r="N48" s="7">
        <v>4.4597312555903018E-2</v>
      </c>
    </row>
    <row r="49" spans="1:14" x14ac:dyDescent="0.2">
      <c r="A49" s="4">
        <v>-0.3</v>
      </c>
      <c r="B49" s="4" t="s">
        <v>43</v>
      </c>
      <c r="C49" s="5">
        <v>0.42766462095960767</v>
      </c>
      <c r="D49" s="5">
        <v>0.44166530168312823</v>
      </c>
      <c r="E49" s="5">
        <v>0.13067007735726399</v>
      </c>
      <c r="F49" s="5">
        <v>0.21749008187048241</v>
      </c>
      <c r="G49" s="5">
        <v>0.6881895893837463</v>
      </c>
      <c r="H49" s="5">
        <v>9.4320328745771148E-2</v>
      </c>
      <c r="I49" s="5">
        <v>0.24232695792336265</v>
      </c>
      <c r="J49" s="5">
        <v>0.74194591371349516</v>
      </c>
      <c r="K49" s="5">
        <v>1.0321722957736548E-2</v>
      </c>
      <c r="L49" s="5">
        <v>0.27051144288007112</v>
      </c>
      <c r="M49" s="5">
        <v>0.69314454315342444</v>
      </c>
      <c r="N49" s="5">
        <v>2.5232902855393407E-2</v>
      </c>
    </row>
    <row r="50" spans="1:14" x14ac:dyDescent="0.2">
      <c r="A50" s="6">
        <v>0</v>
      </c>
      <c r="B50" s="7" t="s">
        <v>44</v>
      </c>
      <c r="C50" s="7">
        <v>0.45640557184073732</v>
      </c>
      <c r="D50" s="7">
        <v>0.40486880843499656</v>
      </c>
      <c r="E50" s="7">
        <v>0.13872561972426578</v>
      </c>
      <c r="F50" s="7">
        <v>0.15475608791554479</v>
      </c>
      <c r="G50" s="7">
        <v>0.76238636784950931</v>
      </c>
      <c r="H50" s="7">
        <v>8.2857544234946456E-2</v>
      </c>
      <c r="I50" s="7">
        <v>0.20985706427507583</v>
      </c>
      <c r="J50" s="7">
        <v>0.78640295207793964</v>
      </c>
      <c r="K50" s="7">
        <v>3.7399836469845342E-3</v>
      </c>
      <c r="L50" s="7">
        <v>0.2207004912780188</v>
      </c>
      <c r="M50" s="7">
        <v>0.69269414296824094</v>
      </c>
      <c r="N50" s="7">
        <v>7.4259686741394396E-2</v>
      </c>
    </row>
    <row r="51" spans="1:14" x14ac:dyDescent="0.2">
      <c r="A51" s="4">
        <v>0</v>
      </c>
      <c r="B51" s="4" t="s">
        <v>45</v>
      </c>
      <c r="C51" s="5">
        <v>0.46391531742940717</v>
      </c>
      <c r="D51" s="5">
        <v>0.41673800424386137</v>
      </c>
      <c r="E51" s="5">
        <v>0.11934667832673089</v>
      </c>
      <c r="F51" s="5">
        <v>0.20086920014948687</v>
      </c>
      <c r="G51" s="5">
        <v>0.7390848160166591</v>
      </c>
      <c r="H51" s="5">
        <v>6.004598383385415E-2</v>
      </c>
      <c r="I51" s="5">
        <v>0.2345816273105969</v>
      </c>
      <c r="J51" s="5">
        <v>0.76104890769297362</v>
      </c>
      <c r="K51" s="5">
        <v>4.3694649964293045E-3</v>
      </c>
      <c r="L51" s="5">
        <v>0.36124109337448063</v>
      </c>
      <c r="M51" s="5">
        <v>0.57658494227417012</v>
      </c>
      <c r="N51" s="5">
        <v>4.0244139789945739E-2</v>
      </c>
    </row>
    <row r="52" spans="1:14" x14ac:dyDescent="0.2">
      <c r="A52" s="6">
        <v>0</v>
      </c>
      <c r="B52" s="7" t="s">
        <v>46</v>
      </c>
      <c r="C52" s="7">
        <v>0.51097428908463949</v>
      </c>
      <c r="D52" s="7">
        <v>0.3948458872296739</v>
      </c>
      <c r="E52" s="7">
        <v>9.4179823685686309E-2</v>
      </c>
      <c r="F52" s="7">
        <v>0.15401482144033676</v>
      </c>
      <c r="G52" s="7">
        <v>0.7577585194372376</v>
      </c>
      <c r="H52" s="7">
        <v>7.543893533725983E-2</v>
      </c>
      <c r="I52" s="7">
        <v>0.17681336334611375</v>
      </c>
      <c r="J52" s="7">
        <v>0.81034593005423872</v>
      </c>
      <c r="K52" s="7">
        <v>2.7396964986382043E-3</v>
      </c>
      <c r="L52" s="7">
        <v>0.2518547155030697</v>
      </c>
      <c r="M52" s="7">
        <v>0.73791160691117819</v>
      </c>
      <c r="N52" s="7">
        <v>5.0523304354930625E-3</v>
      </c>
    </row>
    <row r="53" spans="1:14" x14ac:dyDescent="0.2">
      <c r="A53" s="4">
        <v>0.1</v>
      </c>
      <c r="B53" s="4" t="s">
        <v>47</v>
      </c>
      <c r="C53" s="5">
        <v>0.43116809388577637</v>
      </c>
      <c r="D53" s="5">
        <v>0.42044254181957741</v>
      </c>
      <c r="E53" s="5">
        <v>0.14838936429464608</v>
      </c>
      <c r="F53" s="5">
        <v>0.17909481929857624</v>
      </c>
      <c r="G53" s="5">
        <v>0.74014655658788175</v>
      </c>
      <c r="H53" s="5">
        <v>8.0758624113542121E-2</v>
      </c>
      <c r="I53" s="5">
        <v>0.20216604671431188</v>
      </c>
      <c r="J53" s="5">
        <v>0.7941094720136368</v>
      </c>
      <c r="K53" s="5">
        <v>3.7244812720509547E-3</v>
      </c>
      <c r="L53" s="5">
        <v>0.28658634455432414</v>
      </c>
      <c r="M53" s="5">
        <v>0.68961319968271495</v>
      </c>
      <c r="N53" s="5">
        <v>8.8378622467517997E-3</v>
      </c>
    </row>
    <row r="54" spans="1:14" x14ac:dyDescent="0.2">
      <c r="A54" s="6">
        <v>1</v>
      </c>
      <c r="B54" s="7" t="s">
        <v>48</v>
      </c>
      <c r="C54" s="7">
        <v>0.45456279237534963</v>
      </c>
      <c r="D54" s="7">
        <v>0.41637157204884417</v>
      </c>
      <c r="E54" s="7">
        <v>0.12906563557580658</v>
      </c>
      <c r="F54" s="7">
        <v>0.18862474977845772</v>
      </c>
      <c r="G54" s="7">
        <v>0.77091291870966394</v>
      </c>
      <c r="H54" s="7">
        <v>4.0462331511878356E-2</v>
      </c>
      <c r="I54" s="7">
        <v>0.21209334206598726</v>
      </c>
      <c r="J54" s="7">
        <v>0.78073246870777124</v>
      </c>
      <c r="K54" s="7">
        <v>3.4288708741814873E-3</v>
      </c>
      <c r="L54" s="7">
        <v>0.35956479319166568</v>
      </c>
      <c r="M54" s="7">
        <v>0.62001490166264683</v>
      </c>
      <c r="N54" s="7">
        <v>6.4016135569024794E-3</v>
      </c>
    </row>
    <row r="55" spans="1:14" x14ac:dyDescent="0.2">
      <c r="A55" s="4">
        <v>1</v>
      </c>
      <c r="B55" s="4" t="s">
        <v>49</v>
      </c>
      <c r="C55" s="5">
        <v>0.38931314863959643</v>
      </c>
      <c r="D55" s="5">
        <v>0.44503281212662787</v>
      </c>
      <c r="E55" s="5">
        <v>0.1656540392337757</v>
      </c>
      <c r="F55" s="5">
        <v>0.20954392281588008</v>
      </c>
      <c r="G55" s="5">
        <v>0.65422924299493679</v>
      </c>
      <c r="H55" s="5">
        <v>0.13622683418918297</v>
      </c>
      <c r="I55" s="5">
        <v>0.16112981995946829</v>
      </c>
      <c r="J55" s="5">
        <v>0.80763531652619369</v>
      </c>
      <c r="K55" s="5">
        <v>3.1234863514337737E-2</v>
      </c>
      <c r="L55" s="5">
        <v>0.23389227399624407</v>
      </c>
      <c r="M55" s="5">
        <v>0.68900587783946654</v>
      </c>
      <c r="N55" s="5">
        <v>7.7101848164289347E-2</v>
      </c>
    </row>
    <row r="56" spans="1:14" x14ac:dyDescent="0.2">
      <c r="A56" s="6">
        <v>1</v>
      </c>
      <c r="B56" s="7" t="s">
        <v>50</v>
      </c>
      <c r="C56" s="7">
        <v>0.42293454844732437</v>
      </c>
      <c r="D56" s="7">
        <v>0.42846194453579184</v>
      </c>
      <c r="E56" s="7">
        <v>0.14860350701688385</v>
      </c>
      <c r="F56" s="7">
        <v>0.27075934355705711</v>
      </c>
      <c r="G56" s="7">
        <v>0.57277156896832093</v>
      </c>
      <c r="H56" s="7">
        <v>0.15646908747462188</v>
      </c>
      <c r="I56" s="7">
        <v>0.20214747779205769</v>
      </c>
      <c r="J56" s="7">
        <v>0.77956606435016318</v>
      </c>
      <c r="K56" s="7">
        <v>7.2367341008730164E-3</v>
      </c>
      <c r="L56" s="7">
        <v>0.16862914864469275</v>
      </c>
      <c r="M56" s="7">
        <v>0.62923477855924315</v>
      </c>
      <c r="N56" s="7">
        <v>0.20213607279606413</v>
      </c>
    </row>
    <row r="57" spans="1:14" x14ac:dyDescent="0.2">
      <c r="A57" s="4">
        <v>1.2</v>
      </c>
      <c r="B57" s="4" t="s">
        <v>51</v>
      </c>
      <c r="C57" s="5">
        <v>0.35595490485161868</v>
      </c>
      <c r="D57" s="5">
        <v>0.37978165594042113</v>
      </c>
      <c r="E57" s="5">
        <v>0.25794764973427614</v>
      </c>
      <c r="F57" s="5">
        <v>0.14138312960561339</v>
      </c>
      <c r="G57" s="5">
        <v>0.63230129439215232</v>
      </c>
      <c r="H57" s="5">
        <v>0.16947347073907637</v>
      </c>
      <c r="I57" s="5">
        <v>0.18837234525727248</v>
      </c>
      <c r="J57" s="5">
        <v>0.79380505216151565</v>
      </c>
      <c r="K57" s="5">
        <v>1.7822602581212051E-2</v>
      </c>
      <c r="L57" s="5">
        <v>0.19894890599276169</v>
      </c>
      <c r="M57" s="5">
        <v>0.5800734763712857</v>
      </c>
      <c r="N57" s="5">
        <v>9.070941840223648E-2</v>
      </c>
    </row>
    <row r="58" spans="1:14" x14ac:dyDescent="0.2">
      <c r="A58" s="6">
        <v>1.3</v>
      </c>
      <c r="B58" s="7" t="s">
        <v>52</v>
      </c>
      <c r="C58" s="7">
        <v>0.39564168752250611</v>
      </c>
      <c r="D58" s="7">
        <v>0.40192115299242637</v>
      </c>
      <c r="E58" s="7">
        <v>0.20243715948506716</v>
      </c>
      <c r="F58" s="7">
        <v>9.8273382452412808E-2</v>
      </c>
      <c r="G58" s="7">
        <v>0.73953751373172272</v>
      </c>
      <c r="H58" s="7">
        <v>0.16218910381586427</v>
      </c>
      <c r="I58" s="7">
        <v>0.20878121536710242</v>
      </c>
      <c r="J58" s="7">
        <v>0.76020344204772439</v>
      </c>
      <c r="K58" s="7">
        <v>2.4479394872755012E-2</v>
      </c>
      <c r="L58" s="7">
        <v>0.26770308164692969</v>
      </c>
      <c r="M58" s="7">
        <v>0.66247432571804099</v>
      </c>
      <c r="N58" s="7">
        <v>3.1654653703731404E-2</v>
      </c>
    </row>
    <row r="59" spans="1:14" x14ac:dyDescent="0.2">
      <c r="A59" s="4">
        <v>1.4</v>
      </c>
      <c r="B59" s="4" t="s">
        <v>53</v>
      </c>
      <c r="C59" s="5">
        <v>0.40719748590867538</v>
      </c>
      <c r="D59" s="5">
        <v>0.42319548888912312</v>
      </c>
      <c r="E59" s="5">
        <v>0.16960702520220169</v>
      </c>
      <c r="F59" s="5">
        <v>0.18402282363942646</v>
      </c>
      <c r="G59" s="5">
        <v>0.69396178730878344</v>
      </c>
      <c r="H59" s="5">
        <v>0.12201538905179005</v>
      </c>
      <c r="I59" s="5">
        <v>0.23846669618563193</v>
      </c>
      <c r="J59" s="5">
        <v>0.74779243044490684</v>
      </c>
      <c r="K59" s="5">
        <v>1.3740873369461488E-2</v>
      </c>
      <c r="L59" s="5">
        <v>0.28563580106799624</v>
      </c>
      <c r="M59" s="5">
        <v>0.69917897485920244</v>
      </c>
      <c r="N59" s="5">
        <v>1.5185224072801384E-2</v>
      </c>
    </row>
    <row r="60" spans="1:14" x14ac:dyDescent="0.2">
      <c r="A60" s="6">
        <v>1.6</v>
      </c>
      <c r="B60" s="7" t="s">
        <v>54</v>
      </c>
      <c r="C60" s="7">
        <v>0.44165139294226052</v>
      </c>
      <c r="D60" s="7">
        <v>0.43638407156121423</v>
      </c>
      <c r="E60" s="7">
        <v>0.12196453549652513</v>
      </c>
      <c r="F60" s="7">
        <v>0.23592811388342322</v>
      </c>
      <c r="G60" s="7">
        <v>0.66758995320359404</v>
      </c>
      <c r="H60" s="7">
        <v>9.6481932912982765E-2</v>
      </c>
      <c r="I60" s="7">
        <v>0.19820975375719813</v>
      </c>
      <c r="J60" s="7">
        <v>0.78981778160798544</v>
      </c>
      <c r="K60" s="7">
        <v>1.1972464634816306E-2</v>
      </c>
      <c r="L60" s="7">
        <v>0.27888978400825992</v>
      </c>
      <c r="M60" s="7">
        <v>0.65239127342809544</v>
      </c>
      <c r="N60" s="7">
        <v>5.8462532307234492E-2</v>
      </c>
    </row>
    <row r="61" spans="1:14" x14ac:dyDescent="0.2">
      <c r="A61" s="4">
        <v>1.7</v>
      </c>
      <c r="B61" s="4" t="s">
        <v>55</v>
      </c>
      <c r="C61" s="5">
        <v>0.3762666684246323</v>
      </c>
      <c r="D61" s="5">
        <v>0.44360200193927124</v>
      </c>
      <c r="E61" s="5">
        <v>0.17074165827459384</v>
      </c>
      <c r="F61" s="5">
        <v>0.16060782917745056</v>
      </c>
      <c r="G61" s="5">
        <v>0.66213558063796096</v>
      </c>
      <c r="H61" s="5">
        <v>0.10918147281369628</v>
      </c>
      <c r="I61" s="5">
        <v>0.21969704866363843</v>
      </c>
      <c r="J61" s="5">
        <v>0.69799109382373925</v>
      </c>
      <c r="K61" s="5">
        <v>1.0455570087472527E-2</v>
      </c>
      <c r="L61" s="5">
        <v>0.32339689650770748</v>
      </c>
      <c r="M61" s="5">
        <v>0.64565851111960071</v>
      </c>
      <c r="N61" s="5">
        <v>3.0944592372691603E-2</v>
      </c>
    </row>
    <row r="62" spans="1:14" x14ac:dyDescent="0.2">
      <c r="A62" s="6">
        <v>1.7</v>
      </c>
      <c r="B62" s="7" t="s">
        <v>56</v>
      </c>
      <c r="C62" s="7">
        <v>0.40458952906169843</v>
      </c>
      <c r="D62" s="7">
        <v>0.43216646731553099</v>
      </c>
      <c r="E62" s="7">
        <v>0.16324400362277119</v>
      </c>
      <c r="F62" s="7">
        <v>0.18682546910876049</v>
      </c>
      <c r="G62" s="7">
        <v>0.59859156880339504</v>
      </c>
      <c r="H62" s="7">
        <v>0.21458296208784408</v>
      </c>
      <c r="I62" s="7">
        <v>0.2290557793848472</v>
      </c>
      <c r="J62" s="7">
        <v>0.75295346196814517</v>
      </c>
      <c r="K62" s="7">
        <v>1.7990758647007134E-2</v>
      </c>
      <c r="L62" s="7">
        <v>0.34087669317643193</v>
      </c>
      <c r="M62" s="7">
        <v>0.63800399339181735</v>
      </c>
      <c r="N62" s="7">
        <v>2.1119313431750473E-2</v>
      </c>
    </row>
    <row r="63" spans="1:14" x14ac:dyDescent="0.2">
      <c r="A63" s="4">
        <v>2</v>
      </c>
      <c r="B63" s="4" t="s">
        <v>57</v>
      </c>
      <c r="C63" s="5">
        <v>0.46621418560555983</v>
      </c>
      <c r="D63" s="5">
        <v>0.40787208076525677</v>
      </c>
      <c r="E63" s="5">
        <v>0.1259137336291834</v>
      </c>
      <c r="F63" s="5">
        <v>0.21255427355340062</v>
      </c>
      <c r="G63" s="5">
        <v>0.64861770954357834</v>
      </c>
      <c r="H63" s="5">
        <v>0.1388280169030213</v>
      </c>
      <c r="I63" s="5">
        <v>0.25460293478532364</v>
      </c>
      <c r="J63" s="5">
        <v>0.72841391118279342</v>
      </c>
      <c r="K63" s="5">
        <v>1.6983154031882778E-2</v>
      </c>
      <c r="L63" s="5">
        <v>0.30030292979185991</v>
      </c>
      <c r="M63" s="5">
        <v>0.63403048839987719</v>
      </c>
      <c r="N63" s="5">
        <v>6.5666581808263486E-2</v>
      </c>
    </row>
    <row r="64" spans="1:14" x14ac:dyDescent="0.2">
      <c r="A64" s="6">
        <v>2</v>
      </c>
      <c r="B64" s="7" t="s">
        <v>58</v>
      </c>
      <c r="C64" s="7">
        <v>0.39649103166103822</v>
      </c>
      <c r="D64" s="7">
        <v>0.40029922262080792</v>
      </c>
      <c r="E64" s="7">
        <v>0.2032097457181542</v>
      </c>
      <c r="F64" s="7">
        <v>0.26359547580122039</v>
      </c>
      <c r="G64" s="7">
        <v>0.63276802813406641</v>
      </c>
      <c r="H64" s="7">
        <v>0.10190938034795959</v>
      </c>
      <c r="I64" s="7">
        <v>0.19840711767316624</v>
      </c>
      <c r="J64" s="7">
        <v>0.77542781275452832</v>
      </c>
      <c r="K64" s="7">
        <v>2.616506957230557E-2</v>
      </c>
      <c r="L64" s="7">
        <v>0.20533176314111304</v>
      </c>
      <c r="M64" s="7">
        <v>0.66424214730941245</v>
      </c>
      <c r="N64" s="7">
        <v>0.13042608954947413</v>
      </c>
    </row>
    <row r="65" spans="1:14" x14ac:dyDescent="0.2">
      <c r="A65" s="4">
        <v>2</v>
      </c>
      <c r="B65" s="4" t="s">
        <v>59</v>
      </c>
      <c r="C65" s="5">
        <v>0.26388671733905156</v>
      </c>
      <c r="D65" s="5">
        <v>0.47348593621293944</v>
      </c>
      <c r="E65" s="5">
        <v>0.25824138153572718</v>
      </c>
      <c r="F65" s="5">
        <v>0.25826250241013704</v>
      </c>
      <c r="G65" s="5">
        <v>0.56097869446305393</v>
      </c>
      <c r="H65" s="5">
        <v>0.16321494347768686</v>
      </c>
      <c r="I65" s="5">
        <v>0.10088010226355856</v>
      </c>
      <c r="J65" s="5">
        <v>0.89511709205380474</v>
      </c>
      <c r="K65" s="5">
        <v>1.8614780595099117E-3</v>
      </c>
      <c r="L65" s="5">
        <v>0.16473047259441334</v>
      </c>
      <c r="M65" s="5">
        <v>0.83135984481322689</v>
      </c>
      <c r="N65" s="5">
        <v>3.9096825923595879E-3</v>
      </c>
    </row>
    <row r="66" spans="1:14" x14ac:dyDescent="0.2">
      <c r="A66" s="6">
        <v>2.4</v>
      </c>
      <c r="B66" s="7" t="s">
        <v>60</v>
      </c>
      <c r="C66" s="7">
        <v>0.36130419362036631</v>
      </c>
      <c r="D66" s="7">
        <v>0.50108770225630994</v>
      </c>
      <c r="E66" s="7">
        <v>0.13760810412332397</v>
      </c>
      <c r="F66" s="7">
        <v>0.20664963476540008</v>
      </c>
      <c r="G66" s="7">
        <v>0.62297796038022213</v>
      </c>
      <c r="H66" s="7">
        <v>0.16425245381398557</v>
      </c>
      <c r="I66" s="7">
        <v>0.15793289401351249</v>
      </c>
      <c r="J66" s="7">
        <v>0.83763815673450537</v>
      </c>
      <c r="K66" s="7">
        <v>4.4289492519820426E-3</v>
      </c>
      <c r="L66" s="7">
        <v>0.23444039739151368</v>
      </c>
      <c r="M66" s="7">
        <v>0.76125511452978989</v>
      </c>
      <c r="N66" s="7">
        <v>4.3044880786963988E-3</v>
      </c>
    </row>
    <row r="67" spans="1:14" x14ac:dyDescent="0.2">
      <c r="A67" s="4">
        <v>2.8</v>
      </c>
      <c r="B67" s="4" t="s">
        <v>61</v>
      </c>
      <c r="C67" s="5">
        <v>0.35928573066870173</v>
      </c>
      <c r="D67" s="5">
        <v>0.51216093677295438</v>
      </c>
      <c r="E67" s="5">
        <v>0.12855333255834436</v>
      </c>
      <c r="F67" s="5">
        <v>0.21263923070938281</v>
      </c>
      <c r="G67" s="5">
        <v>0.56458979483664551</v>
      </c>
      <c r="H67" s="5">
        <v>0.21807613877322091</v>
      </c>
      <c r="I67" s="5">
        <v>0.17146204122582959</v>
      </c>
      <c r="J67" s="5">
        <v>0.82203678461777785</v>
      </c>
      <c r="K67" s="5">
        <v>6.5011741563928754E-3</v>
      </c>
      <c r="L67" s="5">
        <v>0.23068859882372628</v>
      </c>
      <c r="M67" s="5">
        <v>0.75755458563175726</v>
      </c>
      <c r="N67" s="5">
        <v>6.5484822111824097E-3</v>
      </c>
    </row>
    <row r="68" spans="1:14" x14ac:dyDescent="0.2">
      <c r="A68"/>
      <c r="B68"/>
      <c r="C68"/>
      <c r="D68"/>
      <c r="E68"/>
      <c r="F68"/>
      <c r="G68"/>
      <c r="H68"/>
      <c r="I68"/>
      <c r="J68"/>
      <c r="K68"/>
      <c r="L68"/>
      <c r="M68"/>
      <c r="N68"/>
    </row>
    <row r="69" spans="1:14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</row>
    <row r="70" spans="1:14" x14ac:dyDescent="0.2">
      <c r="B70"/>
      <c r="C70"/>
      <c r="D70"/>
      <c r="E70"/>
      <c r="F70"/>
      <c r="G70"/>
      <c r="H70"/>
      <c r="I70"/>
      <c r="J70"/>
      <c r="K70"/>
      <c r="L70"/>
      <c r="M70"/>
      <c r="N70"/>
    </row>
    <row r="71" spans="1:14" x14ac:dyDescent="0.2">
      <c r="B71"/>
      <c r="C71"/>
      <c r="D71"/>
      <c r="E71"/>
      <c r="F71"/>
      <c r="G71"/>
      <c r="H71"/>
      <c r="I71"/>
      <c r="J71"/>
      <c r="K71"/>
      <c r="L71"/>
      <c r="M71"/>
      <c r="N71"/>
    </row>
    <row r="72" spans="1:14" x14ac:dyDescent="0.2">
      <c r="B72"/>
      <c r="C72"/>
      <c r="D72"/>
      <c r="E72"/>
      <c r="F72"/>
      <c r="G72"/>
      <c r="H72"/>
      <c r="I72"/>
      <c r="J72"/>
      <c r="K72"/>
      <c r="L72"/>
      <c r="M72"/>
      <c r="N72"/>
    </row>
    <row r="73" spans="1:14" x14ac:dyDescent="0.2">
      <c r="B73"/>
      <c r="C73"/>
      <c r="D73"/>
      <c r="E73"/>
      <c r="F73"/>
      <c r="G73"/>
      <c r="H73"/>
      <c r="I73"/>
      <c r="J73"/>
      <c r="K73"/>
      <c r="L73"/>
      <c r="M73"/>
      <c r="N73"/>
    </row>
    <row r="74" spans="1:14" x14ac:dyDescent="0.2">
      <c r="B74"/>
      <c r="C74"/>
      <c r="D74"/>
      <c r="E74"/>
      <c r="F74"/>
      <c r="G74"/>
      <c r="H74"/>
      <c r="I74"/>
      <c r="J74"/>
      <c r="K74"/>
      <c r="L74"/>
      <c r="M74"/>
      <c r="N74"/>
    </row>
    <row r="75" spans="1:14" x14ac:dyDescent="0.2">
      <c r="B75"/>
      <c r="C75"/>
      <c r="D75"/>
      <c r="E75"/>
      <c r="F75"/>
      <c r="G75"/>
      <c r="H75"/>
      <c r="I75"/>
      <c r="J75"/>
      <c r="K75"/>
      <c r="L75"/>
      <c r="M75"/>
      <c r="N75"/>
    </row>
    <row r="76" spans="1:14" x14ac:dyDescent="0.2">
      <c r="B76"/>
      <c r="C76"/>
      <c r="D76"/>
      <c r="E76"/>
      <c r="F76"/>
      <c r="G76"/>
      <c r="H76"/>
      <c r="I76"/>
      <c r="J76"/>
      <c r="K76"/>
      <c r="L76"/>
      <c r="M76"/>
      <c r="N76"/>
    </row>
    <row r="77" spans="1:14" x14ac:dyDescent="0.2">
      <c r="B77"/>
      <c r="C77"/>
      <c r="D77"/>
      <c r="E77"/>
      <c r="F77"/>
      <c r="G77"/>
      <c r="H77"/>
      <c r="I77"/>
      <c r="J77"/>
      <c r="K77"/>
      <c r="L77"/>
      <c r="M77"/>
      <c r="N77"/>
    </row>
    <row r="78" spans="1:14" x14ac:dyDescent="0.2">
      <c r="B78"/>
      <c r="C78"/>
      <c r="D78"/>
      <c r="E78"/>
      <c r="F78"/>
      <c r="G78"/>
      <c r="H78"/>
      <c r="I78"/>
      <c r="J78"/>
      <c r="K78"/>
      <c r="L78"/>
      <c r="M78"/>
      <c r="N78"/>
    </row>
    <row r="79" spans="1:14" x14ac:dyDescent="0.2">
      <c r="B79"/>
      <c r="C79"/>
      <c r="D79"/>
      <c r="E79"/>
      <c r="F79"/>
      <c r="G79"/>
      <c r="H79"/>
      <c r="I79"/>
      <c r="J79"/>
      <c r="K79"/>
      <c r="L79"/>
      <c r="M79"/>
      <c r="N79"/>
    </row>
    <row r="80" spans="1:14" x14ac:dyDescent="0.2">
      <c r="B80"/>
      <c r="C80"/>
      <c r="D80"/>
      <c r="E80"/>
      <c r="F80"/>
      <c r="G80"/>
      <c r="H80"/>
      <c r="I80"/>
      <c r="J80"/>
      <c r="K80"/>
      <c r="L80"/>
      <c r="M80"/>
      <c r="N80"/>
    </row>
    <row r="81" spans="2:14" x14ac:dyDescent="0.2">
      <c r="B81"/>
      <c r="C81"/>
      <c r="D81"/>
      <c r="E81"/>
      <c r="F81"/>
      <c r="G81"/>
      <c r="H81"/>
      <c r="I81"/>
      <c r="J81"/>
      <c r="K81"/>
      <c r="L81"/>
      <c r="M81"/>
      <c r="N81"/>
    </row>
    <row r="82" spans="2:14" x14ac:dyDescent="0.2">
      <c r="B82"/>
      <c r="C82"/>
      <c r="D82"/>
      <c r="E82"/>
      <c r="F82"/>
      <c r="G82"/>
      <c r="H82"/>
      <c r="I82"/>
      <c r="J82"/>
      <c r="K82"/>
      <c r="L82"/>
      <c r="M82"/>
      <c r="N82"/>
    </row>
    <row r="83" spans="2:14" x14ac:dyDescent="0.2">
      <c r="J83"/>
      <c r="K83"/>
      <c r="L83"/>
      <c r="M83"/>
      <c r="N83"/>
    </row>
    <row r="84" spans="2:14" x14ac:dyDescent="0.2">
      <c r="J84"/>
      <c r="K84"/>
      <c r="L84"/>
      <c r="M84"/>
      <c r="N84"/>
    </row>
  </sheetData>
  <sortState xmlns:xlrd2="http://schemas.microsoft.com/office/spreadsheetml/2017/richdata2" ref="AI71:AI80">
    <sortCondition ref="AI71"/>
  </sortState>
  <mergeCells count="3">
    <mergeCell ref="A2:A9"/>
    <mergeCell ref="A11:A23"/>
    <mergeCell ref="A25:A34"/>
  </mergeCells>
  <phoneticPr fontId="3" type="noConversion"/>
  <conditionalFormatting sqref="C3:N3">
    <cfRule type="expression" dxfId="22" priority="7">
      <formula>ABS(C3)&gt;1</formula>
    </cfRule>
  </conditionalFormatting>
  <conditionalFormatting sqref="C4:N4">
    <cfRule type="expression" dxfId="21" priority="6">
      <formula>ABS(C4)&gt;3</formula>
    </cfRule>
  </conditionalFormatting>
  <conditionalFormatting sqref="C12:N12">
    <cfRule type="expression" dxfId="20" priority="4">
      <formula>ABS(C12)&gt;1</formula>
    </cfRule>
  </conditionalFormatting>
  <conditionalFormatting sqref="C13:N13">
    <cfRule type="expression" dxfId="19" priority="3">
      <formula>ABS(C13)&gt;3</formula>
    </cfRule>
  </conditionalFormatting>
  <conditionalFormatting sqref="C27:N27">
    <cfRule type="expression" dxfId="18" priority="1">
      <formula>ABS(C27)&gt;3</formula>
    </cfRule>
  </conditionalFormatting>
  <conditionalFormatting sqref="C26:N26">
    <cfRule type="expression" dxfId="17" priority="2">
      <formula>ABS(C26)&gt;1</formula>
    </cfRule>
  </conditionalFormatting>
  <pageMargins left="0.7" right="0.7" top="0.75" bottom="0.75" header="0.3" footer="0.3"/>
  <pageSetup scale="51" fitToHeight="2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Luke</dc:creator>
  <cp:lastModifiedBy>TAR</cp:lastModifiedBy>
  <cp:lastPrinted>2023-02-28T13:02:15Z</cp:lastPrinted>
  <dcterms:created xsi:type="dcterms:W3CDTF">2015-06-05T18:17:20Z</dcterms:created>
  <dcterms:modified xsi:type="dcterms:W3CDTF">2023-02-28T13:02:36Z</dcterms:modified>
</cp:coreProperties>
</file>