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ropbox\UNLV\Articles\Article 1 Bulk Scale Weathering in Serpentine Soils\Short Form Article\Drafts\Draft 18\"/>
    </mc:Choice>
  </mc:AlternateContent>
  <xr:revisionPtr revIDLastSave="0" documentId="13_ncr:1_{8AA3B819-9BD9-45A9-957D-6420ABA7BA26}" xr6:coauthVersionLast="47" xr6:coauthVersionMax="47" xr10:uidLastSave="{00000000-0000-0000-0000-000000000000}"/>
  <bookViews>
    <workbookView xWindow="-120" yWindow="-120" windowWidth="29040" windowHeight="15720" activeTab="2" xr2:uid="{30E6E43D-8D90-472A-B3DC-D76C80EE5BC6}"/>
  </bookViews>
  <sheets>
    <sheet name="Selective Diss. Results (AA)" sheetId="1" r:id="rId1"/>
    <sheet name="Clay-Size Bulk Diss. (ICPMS)" sheetId="2" r:id="rId2"/>
    <sheet name="Parent Mat. Bulk Diss (ICPMS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4" l="1"/>
  <c r="F77" i="1"/>
  <c r="G77" i="1"/>
  <c r="H77" i="1"/>
  <c r="I77" i="1"/>
  <c r="J77" i="1"/>
  <c r="F78" i="1"/>
  <c r="G78" i="1"/>
  <c r="H78" i="1"/>
  <c r="I78" i="1"/>
  <c r="J78" i="1"/>
  <c r="E78" i="1"/>
  <c r="E77" i="1"/>
  <c r="H76" i="1"/>
  <c r="G76" i="1"/>
  <c r="F76" i="1"/>
  <c r="E76" i="1"/>
  <c r="H75" i="1"/>
  <c r="G75" i="1"/>
  <c r="F75" i="1"/>
  <c r="E75" i="1"/>
  <c r="H70" i="1"/>
  <c r="G70" i="1"/>
  <c r="F70" i="1"/>
  <c r="E70" i="1"/>
  <c r="H69" i="1"/>
  <c r="G69" i="1"/>
  <c r="F69" i="1"/>
  <c r="E69" i="1"/>
  <c r="H64" i="1"/>
  <c r="G64" i="1"/>
  <c r="F64" i="1"/>
  <c r="E64" i="1"/>
  <c r="H63" i="1"/>
  <c r="G63" i="1"/>
  <c r="F63" i="1"/>
  <c r="E63" i="1"/>
  <c r="F57" i="1"/>
  <c r="G57" i="1"/>
  <c r="H57" i="1"/>
  <c r="F58" i="1"/>
  <c r="G58" i="1"/>
  <c r="H58" i="1"/>
  <c r="E58" i="1"/>
  <c r="E57" i="1"/>
  <c r="F86" i="1"/>
  <c r="G86" i="1"/>
  <c r="H86" i="1"/>
  <c r="F87" i="1"/>
  <c r="G87" i="1"/>
  <c r="H87" i="1"/>
  <c r="E87" i="1"/>
  <c r="E86" i="1"/>
  <c r="F50" i="1"/>
  <c r="G50" i="1"/>
  <c r="H50" i="1"/>
  <c r="F51" i="1"/>
  <c r="G51" i="1"/>
  <c r="H51" i="1"/>
  <c r="E51" i="1"/>
  <c r="E50" i="1"/>
  <c r="H37" i="1"/>
  <c r="G37" i="1"/>
  <c r="F37" i="1"/>
  <c r="E37" i="1"/>
  <c r="H36" i="1"/>
  <c r="G36" i="1"/>
  <c r="F36" i="1"/>
  <c r="E36" i="1"/>
  <c r="H28" i="1"/>
  <c r="G28" i="1"/>
  <c r="F28" i="1"/>
  <c r="E28" i="1"/>
  <c r="H27" i="1"/>
  <c r="G27" i="1"/>
  <c r="F27" i="1"/>
  <c r="E27" i="1"/>
  <c r="E19" i="1"/>
  <c r="E18" i="1"/>
  <c r="H19" i="1"/>
  <c r="G19" i="1"/>
  <c r="F19" i="1"/>
  <c r="H18" i="1"/>
  <c r="G18" i="1"/>
  <c r="F18" i="1"/>
  <c r="F10" i="1"/>
  <c r="G10" i="1"/>
  <c r="H10" i="1"/>
  <c r="E10" i="1"/>
  <c r="F9" i="1"/>
  <c r="G9" i="1"/>
  <c r="H9" i="1"/>
  <c r="E9" i="1"/>
  <c r="N27" i="4"/>
  <c r="N4" i="4"/>
  <c r="N6" i="4"/>
  <c r="N9" i="4"/>
  <c r="N12" i="4"/>
  <c r="N15" i="4"/>
  <c r="N2" i="4"/>
  <c r="I4" i="1"/>
  <c r="I5" i="1"/>
  <c r="I6" i="1"/>
  <c r="I7" i="1"/>
  <c r="I8" i="1"/>
  <c r="I11" i="1"/>
  <c r="I12" i="1"/>
  <c r="I13" i="1"/>
  <c r="I14" i="1"/>
  <c r="I15" i="1"/>
  <c r="I16" i="1"/>
  <c r="I17" i="1"/>
  <c r="I20" i="1"/>
  <c r="I21" i="1"/>
  <c r="I22" i="1"/>
  <c r="I23" i="1"/>
  <c r="I24" i="1"/>
  <c r="I25" i="1"/>
  <c r="I26" i="1"/>
  <c r="I29" i="1"/>
  <c r="I30" i="1"/>
  <c r="I31" i="1"/>
  <c r="I32" i="1"/>
  <c r="I33" i="1"/>
  <c r="I34" i="1"/>
  <c r="I35" i="1"/>
  <c r="I38" i="1"/>
  <c r="I39" i="1"/>
  <c r="I40" i="1"/>
  <c r="I41" i="1"/>
  <c r="I42" i="1"/>
  <c r="I43" i="1"/>
  <c r="I44" i="1"/>
  <c r="I45" i="1"/>
  <c r="I46" i="1"/>
  <c r="I47" i="1"/>
  <c r="I48" i="1"/>
  <c r="I49" i="1"/>
  <c r="I52" i="1"/>
  <c r="I53" i="1"/>
  <c r="I54" i="1"/>
  <c r="I55" i="1"/>
  <c r="I56" i="1"/>
  <c r="I65" i="1"/>
  <c r="I66" i="1"/>
  <c r="I67" i="1"/>
  <c r="I68" i="1"/>
  <c r="I59" i="1"/>
  <c r="I60" i="1"/>
  <c r="I61" i="1"/>
  <c r="I64" i="1" s="1"/>
  <c r="I62" i="1"/>
  <c r="I71" i="1"/>
  <c r="I72" i="1"/>
  <c r="I73" i="1"/>
  <c r="I74" i="1"/>
  <c r="I79" i="1"/>
  <c r="I80" i="1"/>
  <c r="I81" i="1"/>
  <c r="I82" i="1"/>
  <c r="I86" i="1" s="1"/>
  <c r="I83" i="1"/>
  <c r="I84" i="1"/>
  <c r="I85" i="1"/>
  <c r="I88" i="1"/>
  <c r="I3" i="1"/>
  <c r="J4" i="1"/>
  <c r="J5" i="1"/>
  <c r="J6" i="1"/>
  <c r="J7" i="1"/>
  <c r="J8" i="1"/>
  <c r="J11" i="1"/>
  <c r="J12" i="1"/>
  <c r="J13" i="1"/>
  <c r="J14" i="1"/>
  <c r="J15" i="1"/>
  <c r="J16" i="1"/>
  <c r="J17" i="1"/>
  <c r="J20" i="1"/>
  <c r="J21" i="1"/>
  <c r="J22" i="1"/>
  <c r="J23" i="1"/>
  <c r="J24" i="1"/>
  <c r="J25" i="1"/>
  <c r="J26" i="1"/>
  <c r="J29" i="1"/>
  <c r="J30" i="1"/>
  <c r="J31" i="1"/>
  <c r="J32" i="1"/>
  <c r="J33" i="1"/>
  <c r="J34" i="1"/>
  <c r="J35" i="1"/>
  <c r="J38" i="1"/>
  <c r="J39" i="1"/>
  <c r="J40" i="1"/>
  <c r="J41" i="1"/>
  <c r="J42" i="1"/>
  <c r="J43" i="1"/>
  <c r="J44" i="1"/>
  <c r="J45" i="1"/>
  <c r="J46" i="1"/>
  <c r="J47" i="1"/>
  <c r="J48" i="1"/>
  <c r="J49" i="1"/>
  <c r="J52" i="1"/>
  <c r="J53" i="1"/>
  <c r="J54" i="1"/>
  <c r="J55" i="1"/>
  <c r="J56" i="1"/>
  <c r="J65" i="1"/>
  <c r="J69" i="1" s="1"/>
  <c r="J66" i="1"/>
  <c r="J67" i="1"/>
  <c r="J68" i="1"/>
  <c r="J59" i="1"/>
  <c r="J60" i="1"/>
  <c r="J61" i="1"/>
  <c r="J62" i="1"/>
  <c r="J71" i="1"/>
  <c r="J72" i="1"/>
  <c r="J73" i="1"/>
  <c r="J74" i="1"/>
  <c r="J79" i="1"/>
  <c r="J80" i="1"/>
  <c r="J81" i="1"/>
  <c r="J82" i="1"/>
  <c r="J83" i="1"/>
  <c r="J84" i="1"/>
  <c r="J85" i="1"/>
  <c r="J88" i="1"/>
  <c r="J3" i="1"/>
  <c r="J58" i="1" l="1"/>
  <c r="I70" i="1"/>
  <c r="J75" i="1"/>
  <c r="J57" i="1"/>
  <c r="I69" i="1"/>
  <c r="I76" i="1"/>
  <c r="J63" i="1"/>
  <c r="I57" i="1"/>
  <c r="J87" i="1"/>
  <c r="J86" i="1"/>
  <c r="J70" i="1"/>
  <c r="I63" i="1"/>
  <c r="I87" i="1"/>
  <c r="J64" i="1"/>
  <c r="J76" i="1"/>
  <c r="I58" i="1"/>
  <c r="I75" i="1"/>
  <c r="J37" i="1"/>
  <c r="I9" i="1"/>
  <c r="I27" i="1"/>
  <c r="J27" i="1"/>
  <c r="J19" i="1"/>
  <c r="I10" i="1"/>
  <c r="J18" i="1"/>
  <c r="I37" i="1"/>
  <c r="J10" i="1"/>
  <c r="J50" i="1"/>
  <c r="I19" i="1"/>
  <c r="I50" i="1"/>
  <c r="I18" i="1"/>
  <c r="I51" i="1"/>
  <c r="I28" i="1"/>
  <c r="J36" i="1"/>
  <c r="J28" i="1"/>
  <c r="J9" i="1"/>
  <c r="J51" i="1"/>
  <c r="I36" i="1"/>
  <c r="S41" i="2"/>
  <c r="S39" i="2"/>
  <c r="S38" i="2"/>
  <c r="S36" i="2"/>
  <c r="S35" i="2"/>
  <c r="S34" i="2"/>
  <c r="S33" i="2"/>
  <c r="S32" i="2"/>
  <c r="S12" i="2"/>
  <c r="S11" i="2"/>
  <c r="S9" i="2"/>
  <c r="S6" i="2"/>
  <c r="S5" i="2"/>
  <c r="L30" i="4"/>
  <c r="K30" i="4"/>
  <c r="J30" i="4"/>
  <c r="I30" i="4"/>
  <c r="H30" i="4"/>
  <c r="G30" i="4"/>
  <c r="F30" i="4"/>
  <c r="E30" i="4"/>
  <c r="D30" i="4"/>
  <c r="C30" i="4"/>
  <c r="B30" i="4"/>
  <c r="L29" i="4"/>
  <c r="K29" i="4"/>
  <c r="J29" i="4"/>
  <c r="I29" i="4"/>
  <c r="H29" i="4"/>
  <c r="G29" i="4"/>
  <c r="F29" i="4"/>
  <c r="E29" i="4"/>
  <c r="D29" i="4"/>
  <c r="C29" i="4"/>
  <c r="B29" i="4"/>
  <c r="L28" i="4"/>
  <c r="K28" i="4"/>
  <c r="J28" i="4"/>
  <c r="I28" i="4"/>
  <c r="H28" i="4"/>
  <c r="G28" i="4"/>
  <c r="F28" i="4"/>
  <c r="E28" i="4"/>
  <c r="D28" i="4"/>
  <c r="C28" i="4"/>
  <c r="B28" i="4"/>
  <c r="L27" i="4"/>
  <c r="K27" i="4"/>
  <c r="J27" i="4"/>
  <c r="I27" i="4"/>
  <c r="H27" i="4"/>
  <c r="G27" i="4"/>
  <c r="F27" i="4"/>
  <c r="E27" i="4"/>
  <c r="D27" i="4"/>
  <c r="C27" i="4"/>
  <c r="B27" i="4"/>
  <c r="L26" i="4"/>
  <c r="K26" i="4"/>
  <c r="J26" i="4"/>
  <c r="I26" i="4"/>
  <c r="H26" i="4"/>
  <c r="G26" i="4"/>
  <c r="F26" i="4"/>
  <c r="E26" i="4"/>
  <c r="D26" i="4"/>
  <c r="C26" i="4"/>
  <c r="B26" i="4"/>
  <c r="L25" i="4"/>
  <c r="K25" i="4"/>
  <c r="J25" i="4"/>
  <c r="I25" i="4"/>
  <c r="H25" i="4"/>
  <c r="G25" i="4"/>
  <c r="F25" i="4"/>
  <c r="E25" i="4"/>
  <c r="D25" i="4"/>
  <c r="C25" i="4"/>
  <c r="B25" i="4"/>
  <c r="L24" i="4"/>
  <c r="K24" i="4"/>
  <c r="J24" i="4"/>
  <c r="I24" i="4"/>
  <c r="H24" i="4"/>
  <c r="G24" i="4"/>
  <c r="F24" i="4"/>
  <c r="E24" i="4"/>
  <c r="D24" i="4"/>
  <c r="C24" i="4"/>
  <c r="B24" i="4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C41" i="2"/>
  <c r="P40" i="2"/>
  <c r="P39" i="2"/>
  <c r="C39" i="2"/>
  <c r="P38" i="2"/>
  <c r="C38" i="2"/>
  <c r="P37" i="2"/>
  <c r="P36" i="2"/>
  <c r="C36" i="2"/>
  <c r="P35" i="2"/>
  <c r="C35" i="2"/>
  <c r="P34" i="2"/>
  <c r="C34" i="2"/>
  <c r="P33" i="2"/>
  <c r="C33" i="2"/>
  <c r="P32" i="2"/>
  <c r="C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C12" i="2"/>
  <c r="P11" i="2"/>
  <c r="C11" i="2"/>
  <c r="P10" i="2"/>
  <c r="P9" i="2"/>
  <c r="C9" i="2"/>
  <c r="P8" i="2"/>
  <c r="P7" i="2"/>
  <c r="P6" i="2"/>
  <c r="C6" i="2"/>
  <c r="P5" i="2"/>
  <c r="C5" i="2"/>
  <c r="P4" i="2"/>
  <c r="P3" i="2"/>
  <c r="N30" i="4" l="1"/>
  <c r="N26" i="4"/>
  <c r="N25" i="4"/>
  <c r="N29" i="4"/>
  <c r="N24" i="4"/>
  <c r="N28" i="4"/>
</calcChain>
</file>

<file path=xl/sharedStrings.xml><?xml version="1.0" encoding="utf-8"?>
<sst xmlns="http://schemas.openxmlformats.org/spreadsheetml/2006/main" count="739" uniqueCount="184">
  <si>
    <t>Sample</t>
  </si>
  <si>
    <t>Depth (cm)</t>
  </si>
  <si>
    <t>Total Concentration (mg/g)</t>
  </si>
  <si>
    <t>Ratios</t>
  </si>
  <si>
    <t>EB1</t>
  </si>
  <si>
    <t>EB2</t>
  </si>
  <si>
    <t>EB3</t>
  </si>
  <si>
    <t>EB4</t>
  </si>
  <si>
    <t>EB5</t>
  </si>
  <si>
    <t>EB6</t>
  </si>
  <si>
    <t>DfL1</t>
  </si>
  <si>
    <t>DfL2</t>
  </si>
  <si>
    <t>DfL3</t>
  </si>
  <si>
    <t>DfL4</t>
  </si>
  <si>
    <t>DfL5</t>
  </si>
  <si>
    <t>DfL6</t>
  </si>
  <si>
    <t>SCL1</t>
  </si>
  <si>
    <t>SCL2</t>
  </si>
  <si>
    <t>SCL3</t>
  </si>
  <si>
    <t>SCL4</t>
  </si>
  <si>
    <t>SCL5</t>
  </si>
  <si>
    <t>SCL6</t>
  </si>
  <si>
    <t>SCM1</t>
  </si>
  <si>
    <t>SCM2</t>
  </si>
  <si>
    <t>SCM3</t>
  </si>
  <si>
    <t>SCM4</t>
  </si>
  <si>
    <t>SCM5</t>
  </si>
  <si>
    <t>SCM6</t>
  </si>
  <si>
    <t>SBC1</t>
  </si>
  <si>
    <t>SBC2</t>
  </si>
  <si>
    <t>SBC3</t>
  </si>
  <si>
    <t>SBC4</t>
  </si>
  <si>
    <t>SBC5</t>
  </si>
  <si>
    <t>SBC6</t>
  </si>
  <si>
    <t>SBC7</t>
  </si>
  <si>
    <t>SBC8</t>
  </si>
  <si>
    <t>SBC9</t>
  </si>
  <si>
    <t>SBC10</t>
  </si>
  <si>
    <t>SBC11</t>
  </si>
  <si>
    <t>DvP1</t>
  </si>
  <si>
    <t>DvP2</t>
  </si>
  <si>
    <t>DvP3</t>
  </si>
  <si>
    <t>DvP4</t>
  </si>
  <si>
    <t>WHGM1</t>
  </si>
  <si>
    <t>WHGM2</t>
  </si>
  <si>
    <t>WHGM3</t>
  </si>
  <si>
    <t>WHGM4</t>
  </si>
  <si>
    <t>WHGC1</t>
  </si>
  <si>
    <t>WHGC2</t>
  </si>
  <si>
    <t>WHGC3</t>
  </si>
  <si>
    <t>WHGC4</t>
  </si>
  <si>
    <t>TRG1</t>
  </si>
  <si>
    <t>TRG2</t>
  </si>
  <si>
    <t>TRG3</t>
  </si>
  <si>
    <t>TRG4</t>
  </si>
  <si>
    <t>PGR1</t>
  </si>
  <si>
    <t>PGR2</t>
  </si>
  <si>
    <t>PGF1-1</t>
  </si>
  <si>
    <t>PGF1-2</t>
  </si>
  <si>
    <t>PGF2-1</t>
  </si>
  <si>
    <t>PGF2-2</t>
  </si>
  <si>
    <t>Depth</t>
  </si>
  <si>
    <t>CaO (wt%)</t>
  </si>
  <si>
    <t>MgO (wt%)</t>
  </si>
  <si>
    <t>MnO  (wt%)</t>
  </si>
  <si>
    <t>NiO (wt%)</t>
  </si>
  <si>
    <t>Sc (ppm)</t>
  </si>
  <si>
    <t>V (ppm)</t>
  </si>
  <si>
    <t>Rb (ppm)</t>
  </si>
  <si>
    <t>Sr (ppm)</t>
  </si>
  <si>
    <t>Y (ppm)</t>
  </si>
  <si>
    <t>Zr (ppm)</t>
  </si>
  <si>
    <t>Nb (ppm)</t>
  </si>
  <si>
    <t>Ba (ppm)</t>
  </si>
  <si>
    <t>La (ppm)</t>
  </si>
  <si>
    <t>Ce (ppm)</t>
  </si>
  <si>
    <t>Pr (ppm)</t>
  </si>
  <si>
    <t>Nd (ppm)</t>
  </si>
  <si>
    <t>Sm (ppm)</t>
  </si>
  <si>
    <t>Eu (ppm)</t>
  </si>
  <si>
    <t>Gd (ppm)</t>
  </si>
  <si>
    <t>Tb (ppm)</t>
  </si>
  <si>
    <t>Dy (ppm)</t>
  </si>
  <si>
    <t>Ho (ppm)</t>
  </si>
  <si>
    <t>Er (ppm)</t>
  </si>
  <si>
    <t>Tm (ppm)</t>
  </si>
  <si>
    <t>Yb (ppm)</t>
  </si>
  <si>
    <t>Lu (ppm)</t>
  </si>
  <si>
    <t>Hf (ppm)</t>
  </si>
  <si>
    <t>Ta (ppm)</t>
  </si>
  <si>
    <t>Pb (ppm)</t>
  </si>
  <si>
    <t>Th (ppm)</t>
  </si>
  <si>
    <t>U (ppm)</t>
  </si>
  <si>
    <t>DVP2</t>
  </si>
  <si>
    <t>DVP3</t>
  </si>
  <si>
    <t>DVP4</t>
  </si>
  <si>
    <t>DFL1</t>
  </si>
  <si>
    <t>DFL2</t>
  </si>
  <si>
    <t>DFL3</t>
  </si>
  <si>
    <t>DFL4</t>
  </si>
  <si>
    <t>DFL5</t>
  </si>
  <si>
    <t>DFL6</t>
  </si>
  <si>
    <t>WHGC PM 1</t>
  </si>
  <si>
    <t>WHGC PM 2</t>
  </si>
  <si>
    <t>PG PM 1</t>
  </si>
  <si>
    <t>PG PM 2</t>
  </si>
  <si>
    <t>EB PM 1</t>
  </si>
  <si>
    <t>EB PM 2</t>
  </si>
  <si>
    <t>EB PM 3</t>
  </si>
  <si>
    <t>DFL PM 1</t>
  </si>
  <si>
    <t>DFL PM 2</t>
  </si>
  <si>
    <t>DFL PM 3</t>
  </si>
  <si>
    <t>SCL PM 1</t>
  </si>
  <si>
    <t>SCL PM 2</t>
  </si>
  <si>
    <t>SCM PM 1</t>
  </si>
  <si>
    <t>SCM PM 2</t>
  </si>
  <si>
    <t>Major Element Averages</t>
  </si>
  <si>
    <t>WHGC</t>
  </si>
  <si>
    <t>PG</t>
  </si>
  <si>
    <t>EB</t>
  </si>
  <si>
    <t>DfL</t>
  </si>
  <si>
    <t>SCL</t>
  </si>
  <si>
    <t>SCM</t>
  </si>
  <si>
    <t>SBC PM 1</t>
  </si>
  <si>
    <t>SBC PM 2</t>
  </si>
  <si>
    <t>SBC PM 3</t>
  </si>
  <si>
    <t>SBC</t>
  </si>
  <si>
    <t>Major Chemical Constituents</t>
  </si>
  <si>
    <t>Trace Metals</t>
  </si>
  <si>
    <r>
      <t>Fe</t>
    </r>
    <r>
      <rPr>
        <vertAlign val="subscript"/>
        <sz val="11"/>
        <color theme="1"/>
        <rFont val="Calibri"/>
        <family val="2"/>
        <scheme val="minor"/>
      </rPr>
      <t>H</t>
    </r>
  </si>
  <si>
    <r>
      <t>Fe</t>
    </r>
    <r>
      <rPr>
        <vertAlign val="subscript"/>
        <sz val="11"/>
        <color theme="1"/>
        <rFont val="Calibri"/>
        <family val="2"/>
        <scheme val="minor"/>
      </rPr>
      <t>D</t>
    </r>
  </si>
  <si>
    <r>
      <t>Fe</t>
    </r>
    <r>
      <rPr>
        <vertAlign val="subscript"/>
        <sz val="11"/>
        <color theme="1"/>
        <rFont val="Calibri"/>
        <family val="2"/>
        <scheme val="minor"/>
      </rPr>
      <t>P</t>
    </r>
  </si>
  <si>
    <r>
      <t>Si</t>
    </r>
    <r>
      <rPr>
        <vertAlign val="subscript"/>
        <sz val="11"/>
        <color theme="1"/>
        <rFont val="Calibri"/>
        <family val="2"/>
        <scheme val="minor"/>
      </rPr>
      <t>H</t>
    </r>
  </si>
  <si>
    <r>
      <t>Fe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/Fe</t>
    </r>
    <r>
      <rPr>
        <vertAlign val="subscript"/>
        <sz val="11"/>
        <color theme="1"/>
        <rFont val="Calibri"/>
        <family val="2"/>
        <scheme val="minor"/>
      </rPr>
      <t>D</t>
    </r>
  </si>
  <si>
    <r>
      <t>Fe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:Si</t>
    </r>
    <r>
      <rPr>
        <vertAlign val="subscript"/>
        <sz val="11"/>
        <color theme="1"/>
        <rFont val="Calibri"/>
        <family val="2"/>
        <scheme val="minor"/>
      </rPr>
      <t>H</t>
    </r>
  </si>
  <si>
    <t>Comments</t>
  </si>
  <si>
    <r>
      <t>LOI</t>
    </r>
    <r>
      <rPr>
        <vertAlign val="subscript"/>
        <sz val="11"/>
        <color theme="1"/>
        <rFont val="Calibri"/>
        <family val="2"/>
        <scheme val="minor"/>
      </rPr>
      <t>950</t>
    </r>
    <r>
      <rPr>
        <sz val="11"/>
        <color theme="1"/>
        <rFont val="Calibri"/>
        <family val="2"/>
        <scheme val="minor"/>
      </rPr>
      <t xml:space="preserve"> (wt.%)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</si>
  <si>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(wt%)</t>
    </r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</si>
  <si>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(wt%)</t>
    </r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</si>
  <si>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values are calculated by summing major element concentrations and loss on ignition at 950 and subtracting from 100%</t>
    </r>
  </si>
  <si>
    <r>
      <t>Fe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 (wt%)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</si>
  <si>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(wt%)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</si>
  <si>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(wt%)</t>
    </r>
  </si>
  <si>
    <r>
      <t>TiO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(wt%)</t>
    </r>
  </si>
  <si>
    <r>
      <t>Cr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(wt%)</t>
    </r>
  </si>
  <si>
    <t>Location</t>
  </si>
  <si>
    <t>Klamath Mountains</t>
  </si>
  <si>
    <t>Tablelands</t>
  </si>
  <si>
    <t>Pickhandle Gulch</t>
  </si>
  <si>
    <t>Parent Material</t>
  </si>
  <si>
    <t>Soil Pit</t>
  </si>
  <si>
    <t>Eunice Bluff</t>
  </si>
  <si>
    <t>Deadfall Lake</t>
  </si>
  <si>
    <t>Swift Creek Late</t>
  </si>
  <si>
    <t>Swift Creek Middle</t>
  </si>
  <si>
    <t>String Bean Creek</t>
  </si>
  <si>
    <t>Devil's Punchbowl</t>
  </si>
  <si>
    <t>Winterhouse Gulch Canyon</t>
  </si>
  <si>
    <t>Winterhouse Gulch Mouth</t>
  </si>
  <si>
    <t>Trout River Gulch</t>
  </si>
  <si>
    <t>Summit</t>
  </si>
  <si>
    <t>Footslope 1</t>
  </si>
  <si>
    <t>Footslope 2</t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</si>
  <si>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(wt%)</t>
    </r>
  </si>
  <si>
    <t>Loss on Ignition values have a roughly 2% error (Heiri et al. 2001)</t>
  </si>
  <si>
    <r>
      <t xml:space="preserve">Heiri, O., Lotter, A. F., &amp; Lemcke, G. (2001). Loss on ignition as a method for estimating organic and carbonate content in sediments: reproducibility and comparability of results. </t>
    </r>
    <r>
      <rPr>
        <i/>
        <sz val="11"/>
        <color theme="1"/>
        <rFont val="Calibri"/>
        <family val="2"/>
        <scheme val="minor"/>
      </rPr>
      <t>Journal of paleolimnology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>(1), 101-110.</t>
    </r>
  </si>
  <si>
    <t>Soil</t>
  </si>
  <si>
    <t>Pick. Gulch Summit</t>
  </si>
  <si>
    <t>Pick. Gulch Footslope 1</t>
  </si>
  <si>
    <t>Pick. Gulch Footslope 2</t>
  </si>
  <si>
    <t>Uncertainty</t>
  </si>
  <si>
    <t>~2%*</t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</si>
  <si>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values are not utilized as NaCl was added to encourage flocculation of clay-size particles during extraction from bulk soil and halite was observed within some clay size fraction samples during XRD analysis after extraction</t>
    </r>
  </si>
  <si>
    <t>SiO2 (wt.%)</t>
  </si>
  <si>
    <t>Soil Site</t>
  </si>
  <si>
    <t>nm</t>
  </si>
  <si>
    <t>Mean</t>
  </si>
  <si>
    <t>St. Dev.</t>
  </si>
  <si>
    <t>Overall Averages</t>
  </si>
  <si>
    <r>
      <t>Fe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: Hydroxylamine Hydrochloride Extractable Fe, "amorphous Fe"</t>
    </r>
  </si>
  <si>
    <r>
      <t>Fe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: Dithionite Extractable Fe, "Fe in Oxides and Oxyhydroxides"</t>
    </r>
  </si>
  <si>
    <r>
      <t>Fe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: Pyrophosphate Extractable Fe, "organically bound Fe"</t>
    </r>
  </si>
  <si>
    <r>
      <t>Si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: Hydroxylamine Hydrochloride Extractable Si, "measure of some amount of Si content from amorphous material"</t>
    </r>
  </si>
  <si>
    <t>nm = not measured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</si>
</sst>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2" fontId="1" fillId="0" borderId="0" xfId="0" applyNumberFormat="1" applyFont="1"/>
    <xf numFmtId="2" fontId="2" fillId="0" borderId="0" xfId="0" applyNumberFormat="1" applyFont="1"/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right"/>
    </xf>
    <xf numFmtId="10" fontId="0" fillId="0" borderId="0" xfId="0" applyNumberFormat="1"/>
    <xf numFmtId="10" fontId="4" fillId="0" borderId="0" xfId="0" applyNumberFormat="1" applyFont="1"/>
    <xf numFmtId="9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right"/>
    </xf>
    <xf numFmtId="2" fontId="0" fillId="0" borderId="2" xfId="0" applyNumberForma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D0FE-AFEF-4882-993F-FE0267A6234F}">
  <dimension ref="A1:Q88"/>
  <sheetViews>
    <sheetView workbookViewId="0">
      <pane ySplit="2" topLeftCell="A3" activePane="bottomLeft" state="frozen"/>
      <selection pane="bottomLeft" activeCell="L9" sqref="L9"/>
    </sheetView>
  </sheetViews>
  <sheetFormatPr defaultRowHeight="15" x14ac:dyDescent="0.25"/>
  <cols>
    <col min="1" max="1" width="10.5703125" customWidth="1"/>
    <col min="2" max="2" width="13" customWidth="1"/>
    <col min="3" max="3" width="16" style="5" customWidth="1"/>
    <col min="4" max="4" width="13.140625" style="1" customWidth="1"/>
  </cols>
  <sheetData>
    <row r="1" spans="1:17" x14ac:dyDescent="0.25">
      <c r="A1" s="31" t="s">
        <v>145</v>
      </c>
      <c r="B1" s="31" t="s">
        <v>150</v>
      </c>
      <c r="C1" s="37" t="s">
        <v>0</v>
      </c>
      <c r="D1" s="31" t="s">
        <v>1</v>
      </c>
      <c r="E1" s="40" t="s">
        <v>2</v>
      </c>
      <c r="F1" s="42"/>
      <c r="G1" s="42"/>
      <c r="H1" s="41"/>
      <c r="I1" s="40" t="s">
        <v>3</v>
      </c>
      <c r="J1" s="41"/>
    </row>
    <row r="2" spans="1:17" ht="18.75" thickBot="1" x14ac:dyDescent="0.4">
      <c r="A2" s="32"/>
      <c r="B2" s="32"/>
      <c r="C2" s="38"/>
      <c r="D2" s="32"/>
      <c r="E2" s="9" t="s">
        <v>129</v>
      </c>
      <c r="F2" s="3" t="s">
        <v>130</v>
      </c>
      <c r="G2" s="3" t="s">
        <v>131</v>
      </c>
      <c r="H2" s="10" t="s">
        <v>132</v>
      </c>
      <c r="I2" s="9" t="s">
        <v>133</v>
      </c>
      <c r="J2" s="10" t="s">
        <v>134</v>
      </c>
    </row>
    <row r="3" spans="1:17" x14ac:dyDescent="0.25">
      <c r="A3" s="33" t="s">
        <v>146</v>
      </c>
      <c r="B3" s="33" t="s">
        <v>151</v>
      </c>
      <c r="C3" s="12" t="s">
        <v>4</v>
      </c>
      <c r="D3" s="13">
        <v>1.5</v>
      </c>
      <c r="E3" s="14">
        <v>9.3893738888888887</v>
      </c>
      <c r="F3" s="14">
        <v>32.788188226860491</v>
      </c>
      <c r="G3" s="14">
        <v>0.52050024991669452</v>
      </c>
      <c r="H3" s="14">
        <v>8.5199879191855477</v>
      </c>
      <c r="I3" s="14">
        <f>E3/F3</f>
        <v>0.28636452322171912</v>
      </c>
      <c r="J3" s="14">
        <f>E3/H3</f>
        <v>1.1020407514599444</v>
      </c>
    </row>
    <row r="4" spans="1:17" x14ac:dyDescent="0.25">
      <c r="A4" s="34"/>
      <c r="B4" s="34"/>
      <c r="C4" s="5" t="s">
        <v>5</v>
      </c>
      <c r="D4" s="1">
        <v>8</v>
      </c>
      <c r="E4" s="2">
        <v>8.2860618000000006</v>
      </c>
      <c r="F4" s="2">
        <v>36.808660178642853</v>
      </c>
      <c r="G4" s="2">
        <v>0.43609117010652459</v>
      </c>
      <c r="H4" s="2">
        <v>5.5621497183419351</v>
      </c>
      <c r="I4" s="2">
        <f t="shared" ref="I4:I88" si="0">E4/F4</f>
        <v>0.22511174706673365</v>
      </c>
      <c r="J4" s="2">
        <f t="shared" ref="J4:J88" si="1">E4/H4</f>
        <v>1.4897228984461888</v>
      </c>
      <c r="L4" s="42" t="s">
        <v>135</v>
      </c>
      <c r="M4" s="42"/>
      <c r="N4" s="42"/>
      <c r="O4" s="42"/>
      <c r="P4" s="42"/>
      <c r="Q4" s="42"/>
    </row>
    <row r="5" spans="1:17" ht="18" x14ac:dyDescent="0.35">
      <c r="A5" s="34"/>
      <c r="B5" s="34"/>
      <c r="C5" s="5" t="s">
        <v>6</v>
      </c>
      <c r="D5" s="1">
        <v>18</v>
      </c>
      <c r="E5" s="2">
        <v>8.0005726726726731</v>
      </c>
      <c r="F5" s="2">
        <v>33.565586776859512</v>
      </c>
      <c r="G5" s="2">
        <v>0.44048968042609854</v>
      </c>
      <c r="H5" s="2">
        <v>6.4484369045861465</v>
      </c>
      <c r="I5" s="2">
        <f t="shared" si="0"/>
        <v>0.23835640728879964</v>
      </c>
      <c r="J5" s="2">
        <f t="shared" si="1"/>
        <v>1.2406995355700299</v>
      </c>
      <c r="L5" t="s">
        <v>179</v>
      </c>
    </row>
    <row r="6" spans="1:17" ht="18" x14ac:dyDescent="0.35">
      <c r="A6" s="34"/>
      <c r="B6" s="34"/>
      <c r="C6" s="5" t="s">
        <v>7</v>
      </c>
      <c r="D6" s="1">
        <v>28</v>
      </c>
      <c r="E6" s="2">
        <v>9.5356533704999986</v>
      </c>
      <c r="F6" s="2">
        <v>34.892790431769726</v>
      </c>
      <c r="G6" s="2">
        <v>0.38873317227590798</v>
      </c>
      <c r="H6" s="2">
        <v>8.507173807868222</v>
      </c>
      <c r="I6" s="2">
        <f t="shared" si="0"/>
        <v>0.27328434477449615</v>
      </c>
      <c r="J6" s="2">
        <f t="shared" si="1"/>
        <v>1.1208955624816956</v>
      </c>
      <c r="L6" t="s">
        <v>180</v>
      </c>
    </row>
    <row r="7" spans="1:17" ht="18" x14ac:dyDescent="0.35">
      <c r="A7" s="34"/>
      <c r="B7" s="34"/>
      <c r="C7" s="5" t="s">
        <v>8</v>
      </c>
      <c r="D7" s="1">
        <v>38</v>
      </c>
      <c r="E7" s="2">
        <v>6.9604158000000016</v>
      </c>
      <c r="F7" s="2">
        <v>32.283360351953071</v>
      </c>
      <c r="G7" s="2">
        <v>0.31723955536912746</v>
      </c>
      <c r="H7" s="2">
        <v>4.5181686843371054</v>
      </c>
      <c r="I7" s="2">
        <f t="shared" si="0"/>
        <v>0.2156038195565014</v>
      </c>
      <c r="J7" s="2">
        <f t="shared" si="1"/>
        <v>1.5405391622781381</v>
      </c>
      <c r="L7" t="s">
        <v>181</v>
      </c>
    </row>
    <row r="8" spans="1:17" ht="18" x14ac:dyDescent="0.35">
      <c r="A8" s="34"/>
      <c r="B8" s="34"/>
      <c r="C8" s="5" t="s">
        <v>9</v>
      </c>
      <c r="D8" s="1">
        <v>53</v>
      </c>
      <c r="E8" s="2">
        <v>6.52876103896104</v>
      </c>
      <c r="F8" s="2">
        <v>30.874088454872687</v>
      </c>
      <c r="G8" s="2">
        <v>0.20484481320880588</v>
      </c>
      <c r="H8" s="2">
        <v>5.1483927702493304</v>
      </c>
      <c r="I8" s="2">
        <f t="shared" si="0"/>
        <v>0.2114640906242089</v>
      </c>
      <c r="J8" s="2">
        <f t="shared" si="1"/>
        <v>1.268116348210329</v>
      </c>
      <c r="L8" t="s">
        <v>182</v>
      </c>
    </row>
    <row r="9" spans="1:17" x14ac:dyDescent="0.25">
      <c r="A9" s="34"/>
      <c r="B9" s="34"/>
      <c r="C9" s="5" t="s">
        <v>176</v>
      </c>
      <c r="E9" s="2">
        <f>AVERAGE(E3:E8)</f>
        <v>8.1168064285037662</v>
      </c>
      <c r="F9" s="2">
        <f t="shared" ref="F9:J9" si="2">AVERAGE(F3:F8)</f>
        <v>33.535445736826389</v>
      </c>
      <c r="G9" s="2">
        <f t="shared" si="2"/>
        <v>0.38464977355052649</v>
      </c>
      <c r="H9" s="2">
        <f t="shared" si="2"/>
        <v>6.4507183007613813</v>
      </c>
      <c r="I9" s="2">
        <f t="shared" si="2"/>
        <v>0.24169748875540978</v>
      </c>
      <c r="J9" s="2">
        <f t="shared" si="2"/>
        <v>1.2936690430743878</v>
      </c>
    </row>
    <row r="10" spans="1:17" x14ac:dyDescent="0.25">
      <c r="A10" s="34"/>
      <c r="B10" s="34"/>
      <c r="C10" s="5" t="s">
        <v>177</v>
      </c>
      <c r="E10" s="2">
        <f>_xlfn.STDEV.S(E3:E8)</f>
        <v>1.2275047615188535</v>
      </c>
      <c r="F10" s="2">
        <f t="shared" ref="F10:J10" si="3">_xlfn.STDEV.S(F3:F8)</f>
        <v>2.0864400333928965</v>
      </c>
      <c r="G10" s="2">
        <f t="shared" si="3"/>
        <v>0.1105534258468012</v>
      </c>
      <c r="H10" s="2">
        <f t="shared" si="3"/>
        <v>1.7164641064840165</v>
      </c>
      <c r="I10" s="2">
        <f t="shared" si="3"/>
        <v>3.1221982732481394E-2</v>
      </c>
      <c r="J10" s="2">
        <f t="shared" si="3"/>
        <v>0.18407213621027663</v>
      </c>
    </row>
    <row r="11" spans="1:17" x14ac:dyDescent="0.25">
      <c r="A11" s="34"/>
      <c r="B11" s="36"/>
      <c r="C11" s="26" t="s">
        <v>149</v>
      </c>
      <c r="D11" s="15"/>
      <c r="E11" s="27">
        <v>6.8207300195195195</v>
      </c>
      <c r="F11" s="27">
        <v>2.5762879085089354</v>
      </c>
      <c r="G11" s="27"/>
      <c r="H11" s="27">
        <v>3.7924294163269221</v>
      </c>
      <c r="I11" s="27">
        <f t="shared" si="0"/>
        <v>2.6475030205250305</v>
      </c>
      <c r="J11" s="27">
        <f t="shared" si="1"/>
        <v>1.798512054082102</v>
      </c>
    </row>
    <row r="12" spans="1:17" x14ac:dyDescent="0.25">
      <c r="A12" s="34"/>
      <c r="B12" s="34" t="s">
        <v>152</v>
      </c>
      <c r="C12" s="5" t="s">
        <v>10</v>
      </c>
      <c r="D12" s="1">
        <v>3.5</v>
      </c>
      <c r="E12" s="2">
        <v>7.4616467999999996</v>
      </c>
      <c r="F12" s="2">
        <v>18.286300479808077</v>
      </c>
      <c r="G12" s="2">
        <v>0.92620214095301556</v>
      </c>
      <c r="H12" s="2">
        <v>4.8206555403686435</v>
      </c>
      <c r="I12" s="2">
        <f t="shared" si="0"/>
        <v>0.40804572845334286</v>
      </c>
      <c r="J12" s="2">
        <f t="shared" si="1"/>
        <v>1.5478489880713184</v>
      </c>
    </row>
    <row r="13" spans="1:17" x14ac:dyDescent="0.25">
      <c r="A13" s="34"/>
      <c r="B13" s="34"/>
      <c r="C13" s="5" t="s">
        <v>11</v>
      </c>
      <c r="D13" s="1">
        <v>12</v>
      </c>
      <c r="E13" s="2">
        <v>7.3195075697211163</v>
      </c>
      <c r="F13" s="2">
        <v>20.448056384964012</v>
      </c>
      <c r="G13" s="2">
        <v>0.69654799032688453</v>
      </c>
      <c r="H13" s="2">
        <v>5.5327152948998268</v>
      </c>
      <c r="I13" s="2">
        <f t="shared" si="0"/>
        <v>0.3579561515246672</v>
      </c>
      <c r="J13" s="2">
        <f t="shared" si="1"/>
        <v>1.3229503380498164</v>
      </c>
    </row>
    <row r="14" spans="1:17" x14ac:dyDescent="0.25">
      <c r="A14" s="34"/>
      <c r="B14" s="34"/>
      <c r="C14" s="5" t="s">
        <v>12</v>
      </c>
      <c r="D14" s="1">
        <v>22</v>
      </c>
      <c r="E14" s="2">
        <v>6.999821186440677</v>
      </c>
      <c r="F14" s="2">
        <v>21.381472936941741</v>
      </c>
      <c r="G14" s="2">
        <v>0.44753910940627084</v>
      </c>
      <c r="H14" s="2">
        <v>4.3892877270678392</v>
      </c>
      <c r="I14" s="2">
        <f t="shared" si="0"/>
        <v>0.32737787556004938</v>
      </c>
      <c r="J14" s="2">
        <f t="shared" si="1"/>
        <v>1.5947510442922692</v>
      </c>
    </row>
    <row r="15" spans="1:17" x14ac:dyDescent="0.25">
      <c r="A15" s="34"/>
      <c r="B15" s="34"/>
      <c r="C15" s="5" t="s">
        <v>13</v>
      </c>
      <c r="D15" s="1">
        <v>32</v>
      </c>
      <c r="E15" s="2">
        <v>6.1987662337662339</v>
      </c>
      <c r="F15" s="2">
        <v>19.993291827756302</v>
      </c>
      <c r="G15" s="2">
        <v>0.37924895868043984</v>
      </c>
      <c r="H15" s="2">
        <v>5.3420843297176983</v>
      </c>
      <c r="I15" s="2">
        <f t="shared" si="0"/>
        <v>0.31004230254672749</v>
      </c>
      <c r="J15" s="2">
        <f t="shared" si="1"/>
        <v>1.1603647286664618</v>
      </c>
      <c r="K15" s="4"/>
    </row>
    <row r="16" spans="1:17" x14ac:dyDescent="0.25">
      <c r="A16" s="34"/>
      <c r="B16" s="34"/>
      <c r="C16" s="5" t="s">
        <v>14</v>
      </c>
      <c r="D16" s="1">
        <v>42</v>
      </c>
      <c r="E16" s="2">
        <v>5.8805616035856563</v>
      </c>
      <c r="F16" s="2">
        <v>16.926823870451823</v>
      </c>
      <c r="G16" s="2">
        <v>0.43562078885923949</v>
      </c>
      <c r="H16" s="2">
        <v>4.2052594218021788</v>
      </c>
      <c r="I16" s="2">
        <f t="shared" si="0"/>
        <v>0.34741081071039043</v>
      </c>
      <c r="J16" s="2">
        <f t="shared" si="1"/>
        <v>1.3983825999171107</v>
      </c>
      <c r="K16" s="4"/>
    </row>
    <row r="17" spans="1:12" x14ac:dyDescent="0.25">
      <c r="A17" s="34"/>
      <c r="B17" s="34"/>
      <c r="C17" s="5" t="s">
        <v>15</v>
      </c>
      <c r="D17" s="1">
        <v>50</v>
      </c>
      <c r="E17" s="2">
        <v>5.3060884499999998</v>
      </c>
      <c r="F17" s="2">
        <v>15.230779888044783</v>
      </c>
      <c r="G17" s="2">
        <v>0.26187178738317757</v>
      </c>
      <c r="H17" s="2">
        <v>4.4108000743528404</v>
      </c>
      <c r="I17" s="2">
        <f t="shared" si="0"/>
        <v>0.34837930092896624</v>
      </c>
      <c r="J17" s="2">
        <f t="shared" si="1"/>
        <v>1.20297641256808</v>
      </c>
      <c r="K17" s="4"/>
      <c r="L17" s="4"/>
    </row>
    <row r="18" spans="1:12" x14ac:dyDescent="0.25">
      <c r="A18" s="34"/>
      <c r="B18" s="34"/>
      <c r="C18" s="5" t="s">
        <v>176</v>
      </c>
      <c r="E18" s="2">
        <f>AVERAGE(E12:E17)</f>
        <v>6.5277319739189466</v>
      </c>
      <c r="F18" s="2">
        <f t="shared" ref="F18" si="4">AVERAGE(F12:F17)</f>
        <v>18.711120897994459</v>
      </c>
      <c r="G18" s="2">
        <f t="shared" ref="G18" si="5">AVERAGE(G12:G17)</f>
        <v>0.52450512926817139</v>
      </c>
      <c r="H18" s="2">
        <f t="shared" ref="H18" si="6">AVERAGE(H12:H17)</f>
        <v>4.7834670647015045</v>
      </c>
      <c r="I18" s="2">
        <f t="shared" ref="I18" si="7">AVERAGE(I12:I17)</f>
        <v>0.3498686949540239</v>
      </c>
      <c r="J18" s="2">
        <f t="shared" ref="J18" si="8">AVERAGE(J12:J17)</f>
        <v>1.3712123519275095</v>
      </c>
      <c r="K18" s="4"/>
      <c r="L18" s="4"/>
    </row>
    <row r="19" spans="1:12" x14ac:dyDescent="0.25">
      <c r="A19" s="34"/>
      <c r="B19" s="34"/>
      <c r="C19" s="5" t="s">
        <v>177</v>
      </c>
      <c r="E19" s="2">
        <f>_xlfn.STDEV.S(E12:E17)</f>
        <v>0.86503578735518605</v>
      </c>
      <c r="F19" s="2">
        <f t="shared" ref="F19:J19" si="9">_xlfn.STDEV.S(F12:F17)</f>
        <v>2.3353222050361064</v>
      </c>
      <c r="G19" s="2">
        <f t="shared" si="9"/>
        <v>0.24284112369391103</v>
      </c>
      <c r="H19" s="2">
        <f t="shared" si="9"/>
        <v>0.54834136378208165</v>
      </c>
      <c r="I19" s="2">
        <f t="shared" si="9"/>
        <v>3.3317299288124297E-2</v>
      </c>
      <c r="J19" s="2">
        <f t="shared" si="9"/>
        <v>0.17719906551597409</v>
      </c>
      <c r="K19" s="4"/>
      <c r="L19" s="4"/>
    </row>
    <row r="20" spans="1:12" x14ac:dyDescent="0.25">
      <c r="A20" s="34"/>
      <c r="B20" s="36"/>
      <c r="C20" s="26" t="s">
        <v>149</v>
      </c>
      <c r="D20" s="15"/>
      <c r="E20" s="27">
        <v>1.6544734956325304</v>
      </c>
      <c r="F20" s="27">
        <v>2.225055217</v>
      </c>
      <c r="G20" s="27"/>
      <c r="H20" s="27">
        <v>0.53127573054662658</v>
      </c>
      <c r="I20" s="27">
        <f t="shared" si="0"/>
        <v>0.74356514076231595</v>
      </c>
      <c r="J20" s="27">
        <f t="shared" si="1"/>
        <v>3.1141522198468432</v>
      </c>
    </row>
    <row r="21" spans="1:12" x14ac:dyDescent="0.25">
      <c r="A21" s="34"/>
      <c r="B21" s="34" t="s">
        <v>153</v>
      </c>
      <c r="C21" s="5" t="s">
        <v>16</v>
      </c>
      <c r="D21" s="1">
        <v>2.5</v>
      </c>
      <c r="E21" s="2">
        <v>3.3613589999999993</v>
      </c>
      <c r="F21" s="2">
        <v>16.820354658136747</v>
      </c>
      <c r="G21" s="2">
        <v>0.83055153147901395</v>
      </c>
      <c r="H21" s="2">
        <v>2.505233445399845</v>
      </c>
      <c r="I21" s="2">
        <f t="shared" si="0"/>
        <v>0.19983877084149126</v>
      </c>
      <c r="J21" s="2">
        <f t="shared" si="1"/>
        <v>1.3417348415861954</v>
      </c>
    </row>
    <row r="22" spans="1:12" x14ac:dyDescent="0.25">
      <c r="A22" s="34"/>
      <c r="B22" s="34"/>
      <c r="C22" s="5" t="s">
        <v>17</v>
      </c>
      <c r="D22" s="1">
        <v>10.5</v>
      </c>
      <c r="E22" s="2">
        <v>3.0306915150150151</v>
      </c>
      <c r="F22" s="2">
        <v>17.600549319727893</v>
      </c>
      <c r="G22" s="2">
        <v>1.1573724183877414</v>
      </c>
      <c r="H22" s="2">
        <v>2.879303737003517</v>
      </c>
      <c r="I22" s="2">
        <f t="shared" si="0"/>
        <v>0.17219300715904418</v>
      </c>
      <c r="J22" s="2">
        <f t="shared" si="1"/>
        <v>1.0525779118284502</v>
      </c>
    </row>
    <row r="23" spans="1:12" x14ac:dyDescent="0.25">
      <c r="A23" s="34"/>
      <c r="B23" s="34"/>
      <c r="C23" s="5" t="s">
        <v>18</v>
      </c>
      <c r="D23" s="1">
        <v>24.5</v>
      </c>
      <c r="E23" s="2">
        <v>2.3514571228915662</v>
      </c>
      <c r="F23" s="2">
        <v>20.901717345646087</v>
      </c>
      <c r="G23" s="2">
        <v>0.86830376165113177</v>
      </c>
      <c r="H23" s="2">
        <v>2.8710426394733903</v>
      </c>
      <c r="I23" s="2">
        <f t="shared" si="0"/>
        <v>0.11250066604605502</v>
      </c>
      <c r="J23" s="2">
        <f t="shared" si="1"/>
        <v>0.81902549636910749</v>
      </c>
    </row>
    <row r="24" spans="1:12" x14ac:dyDescent="0.25">
      <c r="A24" s="34"/>
      <c r="B24" s="34"/>
      <c r="C24" s="5" t="s">
        <v>19</v>
      </c>
      <c r="D24" s="1">
        <v>44.5</v>
      </c>
      <c r="E24" s="2">
        <v>2.7667985446339016</v>
      </c>
      <c r="F24" s="2">
        <v>21.786231945704376</v>
      </c>
      <c r="G24" s="2">
        <v>0.84110463857428364</v>
      </c>
      <c r="H24" s="2">
        <v>2.9253495286591793</v>
      </c>
      <c r="I24" s="2">
        <f t="shared" si="0"/>
        <v>0.12699757128856951</v>
      </c>
      <c r="J24" s="2">
        <f t="shared" si="1"/>
        <v>0.94580101199122391</v>
      </c>
    </row>
    <row r="25" spans="1:12" x14ac:dyDescent="0.25">
      <c r="A25" s="34"/>
      <c r="B25" s="34"/>
      <c r="C25" s="5" t="s">
        <v>20</v>
      </c>
      <c r="D25" s="1">
        <v>61.5</v>
      </c>
      <c r="E25" s="2">
        <v>2.6127640763473048</v>
      </c>
      <c r="F25" s="2">
        <v>19.954549752633685</v>
      </c>
      <c r="G25" s="2">
        <v>0.80992884487350192</v>
      </c>
      <c r="H25" s="2">
        <v>3.3304195883147432</v>
      </c>
      <c r="I25" s="2">
        <f t="shared" si="0"/>
        <v>0.13093575694447634</v>
      </c>
      <c r="J25" s="2">
        <f t="shared" si="1"/>
        <v>0.78451498589383872</v>
      </c>
    </row>
    <row r="26" spans="1:12" x14ac:dyDescent="0.25">
      <c r="A26" s="34"/>
      <c r="B26" s="34"/>
      <c r="C26" s="5" t="s">
        <v>21</v>
      </c>
      <c r="D26" s="1">
        <v>76</v>
      </c>
      <c r="E26" s="2">
        <v>3.0765074910358567</v>
      </c>
      <c r="F26" s="2">
        <v>21.279665237904837</v>
      </c>
      <c r="G26" s="2">
        <v>0.65991970529470534</v>
      </c>
      <c r="H26" s="2">
        <v>4.026799421185709</v>
      </c>
      <c r="I26" s="2">
        <f t="shared" si="0"/>
        <v>0.14457499479624167</v>
      </c>
      <c r="J26" s="2">
        <f t="shared" si="1"/>
        <v>0.7640081288503725</v>
      </c>
    </row>
    <row r="27" spans="1:12" x14ac:dyDescent="0.25">
      <c r="A27" s="34"/>
      <c r="B27" s="34"/>
      <c r="C27" s="5" t="s">
        <v>176</v>
      </c>
      <c r="E27" s="2">
        <f>AVERAGE(E21:E26)</f>
        <v>2.8665962916539414</v>
      </c>
      <c r="F27" s="2">
        <f t="shared" ref="F27" si="10">AVERAGE(F21:F26)</f>
        <v>19.723844709958936</v>
      </c>
      <c r="G27" s="2">
        <f t="shared" ref="G27" si="11">AVERAGE(G21:G26)</f>
        <v>0.8611968167100631</v>
      </c>
      <c r="H27" s="2">
        <f t="shared" ref="H27" si="12">AVERAGE(H21:H26)</f>
        <v>3.0896913933393972</v>
      </c>
      <c r="I27" s="2">
        <f t="shared" ref="I27" si="13">AVERAGE(I21:I26)</f>
        <v>0.14784012784597966</v>
      </c>
      <c r="J27" s="2">
        <f t="shared" ref="J27" si="14">AVERAGE(J21:J26)</f>
        <v>0.95127706275319801</v>
      </c>
    </row>
    <row r="28" spans="1:12" x14ac:dyDescent="0.25">
      <c r="A28" s="34"/>
      <c r="B28" s="34"/>
      <c r="C28" s="5" t="s">
        <v>177</v>
      </c>
      <c r="E28" s="2">
        <f>_xlfn.STDEV.S(E21:E26)</f>
        <v>0.36208806623712841</v>
      </c>
      <c r="F28" s="2">
        <f t="shared" ref="F28:J28" si="15">_xlfn.STDEV.S(F21:F26)</f>
        <v>2.0519875819880853</v>
      </c>
      <c r="G28" s="2">
        <f t="shared" si="15"/>
        <v>0.16263714541309829</v>
      </c>
      <c r="H28" s="2">
        <f t="shared" si="15"/>
        <v>0.52854349009557233</v>
      </c>
      <c r="I28" s="2">
        <f t="shared" si="15"/>
        <v>3.2485782052389021E-2</v>
      </c>
      <c r="J28" s="2">
        <f t="shared" si="15"/>
        <v>0.22050798030960536</v>
      </c>
    </row>
    <row r="29" spans="1:12" x14ac:dyDescent="0.25">
      <c r="A29" s="34"/>
      <c r="B29" s="36"/>
      <c r="C29" s="26" t="s">
        <v>149</v>
      </c>
      <c r="D29" s="15"/>
      <c r="E29" s="27">
        <v>8.3957087522522524</v>
      </c>
      <c r="F29" s="27">
        <v>2.2262425463580575</v>
      </c>
      <c r="G29" s="27"/>
      <c r="H29" s="27">
        <v>16.583759131188888</v>
      </c>
      <c r="I29" s="27">
        <f t="shared" si="0"/>
        <v>3.7712462040521659</v>
      </c>
      <c r="J29" s="27">
        <f t="shared" si="1"/>
        <v>0.50626089572553779</v>
      </c>
    </row>
    <row r="30" spans="1:12" x14ac:dyDescent="0.25">
      <c r="A30" s="34"/>
      <c r="B30" s="34" t="s">
        <v>154</v>
      </c>
      <c r="C30" s="5" t="s">
        <v>22</v>
      </c>
      <c r="D30" s="1">
        <v>3</v>
      </c>
      <c r="E30" s="2">
        <v>3.7367022728184556</v>
      </c>
      <c r="F30" s="2">
        <v>26.440935068027215</v>
      </c>
      <c r="G30" s="2">
        <v>0.85701855858854858</v>
      </c>
      <c r="H30" s="2">
        <v>4.0059765262218896</v>
      </c>
      <c r="I30" s="2">
        <f t="shared" si="0"/>
        <v>0.14132262203302082</v>
      </c>
      <c r="J30" s="2">
        <f t="shared" si="1"/>
        <v>0.93278186937920193</v>
      </c>
    </row>
    <row r="31" spans="1:12" x14ac:dyDescent="0.25">
      <c r="A31" s="34"/>
      <c r="B31" s="34"/>
      <c r="C31" s="5" t="s">
        <v>23</v>
      </c>
      <c r="D31" s="1">
        <v>9.5</v>
      </c>
      <c r="E31" s="2">
        <v>2.4355006519558677</v>
      </c>
      <c r="F31" s="2">
        <v>19.247217104386085</v>
      </c>
      <c r="G31" s="2">
        <v>0.38235229528018677</v>
      </c>
      <c r="H31" s="2">
        <v>3.1851102556395352</v>
      </c>
      <c r="I31" s="2">
        <f t="shared" si="0"/>
        <v>0.12653780745273882</v>
      </c>
      <c r="J31" s="2">
        <f t="shared" si="1"/>
        <v>0.76465191358559292</v>
      </c>
    </row>
    <row r="32" spans="1:12" x14ac:dyDescent="0.25">
      <c r="A32" s="34"/>
      <c r="B32" s="34"/>
      <c r="C32" s="5" t="s">
        <v>24</v>
      </c>
      <c r="D32" s="1">
        <v>18</v>
      </c>
      <c r="E32" s="2">
        <v>2.4383966999999998</v>
      </c>
      <c r="F32" s="2">
        <v>20.479946680885096</v>
      </c>
      <c r="G32" s="2">
        <v>0.44179028250000002</v>
      </c>
      <c r="H32" s="2">
        <v>3.3207649377471915</v>
      </c>
      <c r="I32" s="2">
        <f t="shared" si="0"/>
        <v>0.11906264884350851</v>
      </c>
      <c r="J32" s="2">
        <f t="shared" si="1"/>
        <v>0.73428765531781637</v>
      </c>
    </row>
    <row r="33" spans="1:11" x14ac:dyDescent="0.25">
      <c r="A33" s="34"/>
      <c r="B33" s="34"/>
      <c r="C33" s="5" t="s">
        <v>25</v>
      </c>
      <c r="D33" s="1">
        <v>43</v>
      </c>
      <c r="E33" s="2">
        <v>1.9050257742257746</v>
      </c>
      <c r="F33" s="2">
        <v>20.097824320724563</v>
      </c>
      <c r="G33" s="2">
        <v>0.29950769281914885</v>
      </c>
      <c r="H33" s="2">
        <v>3.3817225781250224</v>
      </c>
      <c r="I33" s="2">
        <f t="shared" si="0"/>
        <v>9.4787661779954055E-2</v>
      </c>
      <c r="J33" s="2">
        <f t="shared" si="1"/>
        <v>0.56332999831169051</v>
      </c>
    </row>
    <row r="34" spans="1:11" x14ac:dyDescent="0.25">
      <c r="A34" s="34"/>
      <c r="B34" s="34"/>
      <c r="C34" s="5" t="s">
        <v>26</v>
      </c>
      <c r="D34" s="1">
        <v>75.5</v>
      </c>
      <c r="E34" s="2">
        <v>3.1896211480362533</v>
      </c>
      <c r="F34" s="2">
        <v>21.121832021347565</v>
      </c>
      <c r="G34" s="2">
        <v>0.31854434900166395</v>
      </c>
      <c r="H34" s="2">
        <v>3.9345420964646598</v>
      </c>
      <c r="I34" s="2">
        <f t="shared" si="0"/>
        <v>0.15101062941948143</v>
      </c>
      <c r="J34" s="2">
        <f t="shared" si="1"/>
        <v>0.81067150124083132</v>
      </c>
    </row>
    <row r="35" spans="1:11" x14ac:dyDescent="0.25">
      <c r="A35" s="34"/>
      <c r="B35" s="34"/>
      <c r="C35" s="5" t="s">
        <v>27</v>
      </c>
      <c r="D35" s="1">
        <v>98</v>
      </c>
      <c r="E35" s="2">
        <v>2.5768876506024099</v>
      </c>
      <c r="F35" s="2">
        <v>13.690695</v>
      </c>
      <c r="G35" s="2">
        <v>0.23276446749999996</v>
      </c>
      <c r="H35" s="2">
        <v>3.6552484766641582</v>
      </c>
      <c r="I35" s="2">
        <f t="shared" si="0"/>
        <v>0.18822182881164251</v>
      </c>
      <c r="J35" s="2">
        <f t="shared" si="1"/>
        <v>0.7049828943377664</v>
      </c>
    </row>
    <row r="36" spans="1:11" x14ac:dyDescent="0.25">
      <c r="A36" s="34"/>
      <c r="B36" s="34"/>
      <c r="C36" s="5" t="s">
        <v>176</v>
      </c>
      <c r="E36" s="2">
        <f>AVERAGE(E30:E35)</f>
        <v>2.7136890329397936</v>
      </c>
      <c r="F36" s="2">
        <f t="shared" ref="F36" si="16">AVERAGE(F30:F35)</f>
        <v>20.179741699228419</v>
      </c>
      <c r="G36" s="2">
        <f t="shared" ref="G36" si="17">AVERAGE(G30:G35)</f>
        <v>0.42199627428159142</v>
      </c>
      <c r="H36" s="2">
        <f t="shared" ref="H36" si="18">AVERAGE(H30:H35)</f>
        <v>3.5805608118104097</v>
      </c>
      <c r="I36" s="2">
        <f t="shared" ref="I36" si="19">AVERAGE(I30:I35)</f>
        <v>0.1368238663900577</v>
      </c>
      <c r="J36" s="2">
        <f t="shared" ref="J36" si="20">AVERAGE(J30:J35)</f>
        <v>0.75178430536215002</v>
      </c>
    </row>
    <row r="37" spans="1:11" x14ac:dyDescent="0.25">
      <c r="A37" s="34"/>
      <c r="B37" s="34"/>
      <c r="C37" s="5" t="s">
        <v>177</v>
      </c>
      <c r="E37" s="2">
        <f>_xlfn.STDEV.S(E30:E35)</f>
        <v>0.64790323278102335</v>
      </c>
      <c r="F37" s="2">
        <f t="shared" ref="F37:J37" si="21">_xlfn.STDEV.S(F30:F35)</f>
        <v>4.0783388591235594</v>
      </c>
      <c r="G37" s="2">
        <f t="shared" si="21"/>
        <v>0.22482093577186618</v>
      </c>
      <c r="H37" s="2">
        <f t="shared" si="21"/>
        <v>0.33919646488908434</v>
      </c>
      <c r="I37" s="2">
        <f t="shared" si="21"/>
        <v>3.178540527946469E-2</v>
      </c>
      <c r="J37" s="2">
        <f t="shared" si="21"/>
        <v>0.12198764367137187</v>
      </c>
    </row>
    <row r="38" spans="1:11" x14ac:dyDescent="0.25">
      <c r="A38" s="34"/>
      <c r="B38" s="36"/>
      <c r="C38" s="26" t="s">
        <v>149</v>
      </c>
      <c r="D38" s="15"/>
      <c r="E38" s="27">
        <v>10.969956833166835</v>
      </c>
      <c r="F38" s="27">
        <v>0.9883493734658485</v>
      </c>
      <c r="G38" s="27"/>
      <c r="H38" s="27">
        <v>18.091417546681619</v>
      </c>
      <c r="I38" s="27">
        <f t="shared" si="0"/>
        <v>11.099270286071459</v>
      </c>
      <c r="J38" s="27">
        <f t="shared" si="1"/>
        <v>0.60636248126277847</v>
      </c>
    </row>
    <row r="39" spans="1:11" x14ac:dyDescent="0.25">
      <c r="A39" s="34"/>
      <c r="B39" s="34" t="s">
        <v>155</v>
      </c>
      <c r="C39" s="5" t="s">
        <v>28</v>
      </c>
      <c r="D39" s="1">
        <v>5</v>
      </c>
      <c r="E39" s="2">
        <v>15.955498155000001</v>
      </c>
      <c r="F39" s="2">
        <v>15.508136568457541</v>
      </c>
      <c r="G39" s="2">
        <v>0.51688195601466191</v>
      </c>
      <c r="H39" s="2">
        <v>8.9302503269343951</v>
      </c>
      <c r="I39" s="2">
        <f t="shared" si="0"/>
        <v>1.0288468949552818</v>
      </c>
      <c r="J39" s="2">
        <f t="shared" si="1"/>
        <v>1.7866798321293256</v>
      </c>
    </row>
    <row r="40" spans="1:11" x14ac:dyDescent="0.25">
      <c r="A40" s="34"/>
      <c r="B40" s="34"/>
      <c r="C40" s="5" t="s">
        <v>29</v>
      </c>
      <c r="D40" s="1">
        <v>15</v>
      </c>
      <c r="E40" s="2">
        <v>10.746629129129129</v>
      </c>
      <c r="F40" s="2">
        <v>21.762514531395812</v>
      </c>
      <c r="G40" s="2">
        <v>0.48639237499999999</v>
      </c>
      <c r="H40" s="2">
        <v>4.9708725406650007</v>
      </c>
      <c r="I40" s="2">
        <f t="shared" si="0"/>
        <v>0.49381376006092703</v>
      </c>
      <c r="J40" s="2">
        <f t="shared" si="1"/>
        <v>2.161920073631872</v>
      </c>
    </row>
    <row r="41" spans="1:11" x14ac:dyDescent="0.25">
      <c r="A41" s="34"/>
      <c r="B41" s="34"/>
      <c r="C41" s="5" t="s">
        <v>30</v>
      </c>
      <c r="D41" s="1">
        <v>25</v>
      </c>
      <c r="E41" s="2">
        <v>11.176249249249247</v>
      </c>
      <c r="F41" s="2">
        <v>21.173697200000003</v>
      </c>
      <c r="G41" s="2">
        <v>0.35602682439186939</v>
      </c>
      <c r="H41" s="2">
        <v>4.5552571064515046</v>
      </c>
      <c r="I41" s="2">
        <f t="shared" si="0"/>
        <v>0.52783645405343971</v>
      </c>
      <c r="J41" s="2">
        <f t="shared" si="1"/>
        <v>2.4534837415478887</v>
      </c>
    </row>
    <row r="42" spans="1:11" x14ac:dyDescent="0.25">
      <c r="A42" s="34"/>
      <c r="B42" s="34"/>
      <c r="C42" s="5" t="s">
        <v>31</v>
      </c>
      <c r="D42" s="1">
        <v>35</v>
      </c>
      <c r="E42" s="2">
        <v>11.054842629482071</v>
      </c>
      <c r="F42" s="2">
        <v>22.371278451492543</v>
      </c>
      <c r="G42" s="2">
        <v>0.33106635545181723</v>
      </c>
      <c r="H42" s="2">
        <v>4.7175858180109298</v>
      </c>
      <c r="I42" s="2">
        <f t="shared" si="0"/>
        <v>0.49415336961864714</v>
      </c>
      <c r="J42" s="2">
        <f t="shared" si="1"/>
        <v>2.34332623844946</v>
      </c>
    </row>
    <row r="43" spans="1:11" x14ac:dyDescent="0.25">
      <c r="A43" s="34"/>
      <c r="B43" s="34"/>
      <c r="C43" s="5" t="s">
        <v>32</v>
      </c>
      <c r="D43" s="1">
        <v>45</v>
      </c>
      <c r="E43" s="2">
        <v>15.751302985971943</v>
      </c>
      <c r="F43" s="2">
        <v>19.181401546</v>
      </c>
      <c r="G43" s="2">
        <v>0.40857650000000001</v>
      </c>
      <c r="H43" s="2">
        <v>11.741174268940068</v>
      </c>
      <c r="I43" s="2">
        <f t="shared" si="0"/>
        <v>0.82117581179862464</v>
      </c>
      <c r="J43" s="2">
        <f t="shared" si="1"/>
        <v>1.3415440930504039</v>
      </c>
      <c r="K43" s="4"/>
    </row>
    <row r="44" spans="1:11" x14ac:dyDescent="0.25">
      <c r="A44" s="34"/>
      <c r="B44" s="34"/>
      <c r="C44" s="5" t="s">
        <v>33</v>
      </c>
      <c r="D44" s="1">
        <v>55</v>
      </c>
      <c r="E44" s="2">
        <v>10.978748051948052</v>
      </c>
      <c r="F44" s="2">
        <v>17.861826776903587</v>
      </c>
      <c r="G44" s="2">
        <v>0.20403921078921075</v>
      </c>
      <c r="H44" s="2">
        <v>6.3510328799232507</v>
      </c>
      <c r="I44" s="2">
        <f t="shared" si="0"/>
        <v>0.61464866886651437</v>
      </c>
      <c r="J44" s="2">
        <f t="shared" si="1"/>
        <v>1.72865552100255</v>
      </c>
    </row>
    <row r="45" spans="1:11" x14ac:dyDescent="0.25">
      <c r="A45" s="34"/>
      <c r="B45" s="34"/>
      <c r="C45" s="5" t="s">
        <v>34</v>
      </c>
      <c r="D45" s="1">
        <v>65</v>
      </c>
      <c r="E45" s="2">
        <v>12.652295409181638</v>
      </c>
      <c r="F45" s="2">
        <v>19.807991265502068</v>
      </c>
      <c r="G45" s="2">
        <v>0.3661283322225925</v>
      </c>
      <c r="H45" s="2">
        <v>5.6254400580323534</v>
      </c>
      <c r="I45" s="2">
        <f t="shared" si="0"/>
        <v>0.63874702081563872</v>
      </c>
      <c r="J45" s="2">
        <f t="shared" si="1"/>
        <v>2.2491210071851895</v>
      </c>
    </row>
    <row r="46" spans="1:11" x14ac:dyDescent="0.25">
      <c r="A46" s="34"/>
      <c r="B46" s="34"/>
      <c r="C46" s="5" t="s">
        <v>35</v>
      </c>
      <c r="D46" s="1">
        <v>75</v>
      </c>
      <c r="E46" s="2">
        <v>11.093144965104685</v>
      </c>
      <c r="F46" s="2">
        <v>17.217689724110357</v>
      </c>
      <c r="G46" s="2">
        <v>0.1832690353215595</v>
      </c>
      <c r="H46" s="2">
        <v>6.3011141152087147</v>
      </c>
      <c r="I46" s="2">
        <f t="shared" si="0"/>
        <v>0.64428765664017507</v>
      </c>
      <c r="J46" s="2">
        <f t="shared" si="1"/>
        <v>1.7605053268801563</v>
      </c>
    </row>
    <row r="47" spans="1:11" x14ac:dyDescent="0.25">
      <c r="A47" s="34"/>
      <c r="B47" s="34"/>
      <c r="C47" s="5" t="s">
        <v>36</v>
      </c>
      <c r="D47" s="1">
        <v>85</v>
      </c>
      <c r="E47" s="2">
        <v>9.8322279661016942</v>
      </c>
      <c r="F47" s="2">
        <v>16.395163978136249</v>
      </c>
      <c r="G47" s="2">
        <v>0.14804048768308919</v>
      </c>
      <c r="H47" s="2">
        <v>5.1656356797342893</v>
      </c>
      <c r="I47" s="2">
        <f t="shared" si="0"/>
        <v>0.59970293552497855</v>
      </c>
      <c r="J47" s="2">
        <f t="shared" si="1"/>
        <v>1.903391678332113</v>
      </c>
    </row>
    <row r="48" spans="1:11" x14ac:dyDescent="0.25">
      <c r="A48" s="34"/>
      <c r="B48" s="34"/>
      <c r="C48" s="5" t="s">
        <v>37</v>
      </c>
      <c r="D48" s="1">
        <v>95</v>
      </c>
      <c r="E48" s="2">
        <v>9.5057039999999997</v>
      </c>
      <c r="F48" s="2">
        <v>14.67089236203679</v>
      </c>
      <c r="G48" s="2">
        <v>0.21436254581806066</v>
      </c>
      <c r="H48" s="2">
        <v>4.4493366556316927</v>
      </c>
      <c r="I48" s="2">
        <f t="shared" si="0"/>
        <v>0.64792950322486742</v>
      </c>
      <c r="J48" s="2">
        <f t="shared" si="1"/>
        <v>2.1364317280797964</v>
      </c>
    </row>
    <row r="49" spans="1:10" x14ac:dyDescent="0.25">
      <c r="A49" s="34"/>
      <c r="B49" s="34"/>
      <c r="C49" s="5" t="s">
        <v>38</v>
      </c>
      <c r="D49" s="1">
        <v>115</v>
      </c>
      <c r="E49" s="2">
        <v>6.0227582999999996</v>
      </c>
      <c r="F49" s="2">
        <v>10.37347336174747</v>
      </c>
      <c r="G49" s="2">
        <v>0.4225521885409726</v>
      </c>
      <c r="H49" s="2">
        <v>6.1703777796910515</v>
      </c>
      <c r="I49" s="2">
        <f t="shared" si="0"/>
        <v>0.58059225584066398</v>
      </c>
      <c r="J49" s="2">
        <f t="shared" si="1"/>
        <v>0.97607610344751972</v>
      </c>
    </row>
    <row r="50" spans="1:10" x14ac:dyDescent="0.25">
      <c r="A50" s="34"/>
      <c r="B50" s="34"/>
      <c r="C50" s="5" t="s">
        <v>176</v>
      </c>
      <c r="E50" s="2">
        <f>AVERAGE(E39:E49)</f>
        <v>11.342672803742589</v>
      </c>
      <c r="F50" s="2">
        <f t="shared" ref="F50:J50" si="22">AVERAGE(F39:F49)</f>
        <v>17.847642342343857</v>
      </c>
      <c r="G50" s="2">
        <f t="shared" si="22"/>
        <v>0.33066689193034848</v>
      </c>
      <c r="H50" s="2">
        <f t="shared" si="22"/>
        <v>6.2707342935657486</v>
      </c>
      <c r="I50" s="2">
        <f t="shared" si="22"/>
        <v>0.64470312103634164</v>
      </c>
      <c r="J50" s="2">
        <f t="shared" si="22"/>
        <v>1.8946486676123884</v>
      </c>
    </row>
    <row r="51" spans="1:10" x14ac:dyDescent="0.25">
      <c r="A51" s="34"/>
      <c r="B51" s="34"/>
      <c r="C51" s="5" t="s">
        <v>177</v>
      </c>
      <c r="E51" s="2">
        <f>_xlfn.STDEV.S(E39:E49)</f>
        <v>2.7757376304710322</v>
      </c>
      <c r="F51" s="2">
        <f t="shared" ref="F51:J51" si="23">_xlfn.STDEV.S(F39:F49)</f>
        <v>3.5554042651496212</v>
      </c>
      <c r="G51" s="2">
        <f t="shared" si="23"/>
        <v>0.12648315802591492</v>
      </c>
      <c r="H51" s="2">
        <f t="shared" si="23"/>
        <v>2.21395779042393</v>
      </c>
      <c r="I51" s="2">
        <f t="shared" si="23"/>
        <v>0.15648777635799932</v>
      </c>
      <c r="J51" s="2">
        <f t="shared" si="23"/>
        <v>0.4445372865186516</v>
      </c>
    </row>
    <row r="52" spans="1:10" ht="15.75" thickBot="1" x14ac:dyDescent="0.3">
      <c r="A52" s="35"/>
      <c r="B52" s="35"/>
      <c r="C52" s="17" t="s">
        <v>149</v>
      </c>
      <c r="D52" s="3"/>
      <c r="E52" s="16">
        <v>8.6749097562437569</v>
      </c>
      <c r="F52" s="16">
        <v>7.4637712114948664</v>
      </c>
      <c r="G52" s="16"/>
      <c r="H52" s="16">
        <v>2.0300373199479469</v>
      </c>
      <c r="I52" s="16">
        <f t="shared" si="0"/>
        <v>1.1622689804429738</v>
      </c>
      <c r="J52" s="16">
        <f t="shared" si="1"/>
        <v>4.2732759989191695</v>
      </c>
    </row>
    <row r="53" spans="1:10" ht="15" customHeight="1" x14ac:dyDescent="0.25">
      <c r="A53" s="34" t="s">
        <v>147</v>
      </c>
      <c r="B53" s="33" t="s">
        <v>156</v>
      </c>
      <c r="C53" s="12" t="s">
        <v>39</v>
      </c>
      <c r="D53" s="13">
        <v>5</v>
      </c>
      <c r="E53" s="14">
        <v>24.210644058764942</v>
      </c>
      <c r="F53" s="14">
        <v>20.653775959205444</v>
      </c>
      <c r="G53" s="14">
        <v>0.19102904460719039</v>
      </c>
      <c r="H53" s="14">
        <v>10.939993478929965</v>
      </c>
      <c r="I53" s="14">
        <f t="shared" si="0"/>
        <v>1.1722139383415842</v>
      </c>
      <c r="J53" s="14">
        <f t="shared" si="1"/>
        <v>2.213040081366938</v>
      </c>
    </row>
    <row r="54" spans="1:10" x14ac:dyDescent="0.25">
      <c r="A54" s="34"/>
      <c r="B54" s="34"/>
      <c r="C54" s="5" t="s">
        <v>40</v>
      </c>
      <c r="D54" s="1">
        <v>15</v>
      </c>
      <c r="E54" s="2">
        <v>21.583143389999996</v>
      </c>
      <c r="F54" s="2">
        <v>22.608460140000002</v>
      </c>
      <c r="G54" s="2">
        <v>0.16505512499999997</v>
      </c>
      <c r="H54" s="2">
        <v>6.4376798147412444</v>
      </c>
      <c r="I54" s="2">
        <f t="shared" si="0"/>
        <v>0.9546489790259548</v>
      </c>
      <c r="J54" s="2">
        <f t="shared" si="1"/>
        <v>3.3526276564078401</v>
      </c>
    </row>
    <row r="55" spans="1:10" x14ac:dyDescent="0.25">
      <c r="A55" s="34"/>
      <c r="B55" s="34"/>
      <c r="C55" s="5" t="s">
        <v>41</v>
      </c>
      <c r="D55" s="1">
        <v>27.5</v>
      </c>
      <c r="E55" s="2">
        <v>21.891490419161673</v>
      </c>
      <c r="F55" s="2">
        <v>21.467608499999997</v>
      </c>
      <c r="G55" s="2">
        <v>0.13876300867244831</v>
      </c>
      <c r="H55" s="2">
        <v>6.5858118058038428</v>
      </c>
      <c r="I55" s="2">
        <f t="shared" si="0"/>
        <v>1.0197451858301625</v>
      </c>
      <c r="J55" s="2">
        <f t="shared" si="1"/>
        <v>3.3240382605329652</v>
      </c>
    </row>
    <row r="56" spans="1:10" x14ac:dyDescent="0.25">
      <c r="A56" s="34"/>
      <c r="B56" s="34"/>
      <c r="C56" s="5" t="s">
        <v>42</v>
      </c>
      <c r="D56" s="1">
        <v>42.5</v>
      </c>
      <c r="E56" s="2">
        <v>22.586730887662991</v>
      </c>
      <c r="F56" s="2">
        <v>20.622995016012812</v>
      </c>
      <c r="G56" s="2">
        <v>0.107394375</v>
      </c>
      <c r="H56" s="2">
        <v>7.386368427440507</v>
      </c>
      <c r="I56" s="2">
        <f t="shared" si="0"/>
        <v>1.0952206927328174</v>
      </c>
      <c r="J56" s="2">
        <f t="shared" si="1"/>
        <v>3.0578938905555852</v>
      </c>
    </row>
    <row r="57" spans="1:10" x14ac:dyDescent="0.25">
      <c r="A57" s="34"/>
      <c r="B57" s="34"/>
      <c r="C57" s="5" t="s">
        <v>176</v>
      </c>
      <c r="E57" s="2">
        <f>AVERAGE(E53:E56)</f>
        <v>22.568002188897403</v>
      </c>
      <c r="F57" s="2">
        <f t="shared" ref="F57:J57" si="24">AVERAGE(F53:F56)</f>
        <v>21.338209903804565</v>
      </c>
      <c r="G57" s="2">
        <f t="shared" si="24"/>
        <v>0.15056038831990967</v>
      </c>
      <c r="H57" s="2">
        <f t="shared" si="24"/>
        <v>7.8374633817288899</v>
      </c>
      <c r="I57" s="2">
        <f t="shared" si="24"/>
        <v>1.0604571989826297</v>
      </c>
      <c r="J57" s="2">
        <f t="shared" si="24"/>
        <v>2.986899972215832</v>
      </c>
    </row>
    <row r="58" spans="1:10" x14ac:dyDescent="0.25">
      <c r="A58" s="34"/>
      <c r="B58" s="36"/>
      <c r="C58" s="26" t="s">
        <v>177</v>
      </c>
      <c r="D58" s="15"/>
      <c r="E58" s="27">
        <f>_xlfn.STDEV.S(E53:E56)</f>
        <v>1.1727799033572592</v>
      </c>
      <c r="F58" s="27">
        <f t="shared" ref="F58:J58" si="25">_xlfn.STDEV.S(F53:F56)</f>
        <v>0.93278468746193777</v>
      </c>
      <c r="G58" s="27">
        <f t="shared" si="25"/>
        <v>3.5825002468500407E-2</v>
      </c>
      <c r="H58" s="27">
        <f t="shared" si="25"/>
        <v>2.1099135340693707</v>
      </c>
      <c r="I58" s="27">
        <f t="shared" si="25"/>
        <v>9.4076062692538626E-2</v>
      </c>
      <c r="J58" s="27">
        <f t="shared" si="25"/>
        <v>0.53270324182098394</v>
      </c>
    </row>
    <row r="59" spans="1:10" ht="15" customHeight="1" x14ac:dyDescent="0.25">
      <c r="A59" s="34"/>
      <c r="B59" s="39" t="s">
        <v>157</v>
      </c>
      <c r="C59" s="28" t="s">
        <v>47</v>
      </c>
      <c r="D59" s="29">
        <v>5.5</v>
      </c>
      <c r="E59" s="30">
        <v>29.631035807422265</v>
      </c>
      <c r="F59" s="30">
        <v>19.91091544</v>
      </c>
      <c r="G59" s="30">
        <v>0.14733599999999999</v>
      </c>
      <c r="H59" s="30">
        <v>6.2424977431897055</v>
      </c>
      <c r="I59" s="30">
        <f t="shared" si="0"/>
        <v>1.4881804855589436</v>
      </c>
      <c r="J59" s="30">
        <f t="shared" si="1"/>
        <v>4.7466634392857312</v>
      </c>
    </row>
    <row r="60" spans="1:10" x14ac:dyDescent="0.25">
      <c r="A60" s="34"/>
      <c r="B60" s="34"/>
      <c r="C60" s="5" t="s">
        <v>48</v>
      </c>
      <c r="D60" s="1">
        <v>15.5</v>
      </c>
      <c r="E60" s="2">
        <v>29.200895766932273</v>
      </c>
      <c r="F60" s="2">
        <v>20.79206785285886</v>
      </c>
      <c r="G60" s="2">
        <v>0.14730614795068309</v>
      </c>
      <c r="H60" s="2">
        <v>7.3694879455902225</v>
      </c>
      <c r="I60" s="2">
        <f t="shared" si="0"/>
        <v>1.4044248014955001</v>
      </c>
      <c r="J60" s="2">
        <f t="shared" si="1"/>
        <v>3.9624049842439319</v>
      </c>
    </row>
    <row r="61" spans="1:10" x14ac:dyDescent="0.25">
      <c r="A61" s="34"/>
      <c r="B61" s="34"/>
      <c r="C61" s="5" t="s">
        <v>49</v>
      </c>
      <c r="D61" s="1">
        <v>27.5</v>
      </c>
      <c r="E61" s="2">
        <v>28.023508474576271</v>
      </c>
      <c r="F61" s="2">
        <v>21.253023783495532</v>
      </c>
      <c r="G61" s="2">
        <v>0.13958691308691307</v>
      </c>
      <c r="H61" s="2">
        <v>7.0085152810567379</v>
      </c>
      <c r="I61" s="2">
        <f t="shared" si="0"/>
        <v>1.3185657137568583</v>
      </c>
      <c r="J61" s="2">
        <f t="shared" si="1"/>
        <v>3.9984943102458228</v>
      </c>
    </row>
    <row r="62" spans="1:10" x14ac:dyDescent="0.25">
      <c r="A62" s="34"/>
      <c r="B62" s="34"/>
      <c r="C62" s="5" t="s">
        <v>50</v>
      </c>
      <c r="D62" s="1">
        <v>42.5</v>
      </c>
      <c r="E62" s="2">
        <v>24.622649504008017</v>
      </c>
      <c r="F62" s="2">
        <v>11.853667694870088</v>
      </c>
      <c r="G62" s="2">
        <v>9.8670689081225019E-2</v>
      </c>
      <c r="H62" s="2">
        <v>5.5576416709569987</v>
      </c>
      <c r="I62" s="2">
        <f t="shared" si="0"/>
        <v>2.0772177977170694</v>
      </c>
      <c r="J62" s="2">
        <f t="shared" si="1"/>
        <v>4.4304132871107029</v>
      </c>
    </row>
    <row r="63" spans="1:10" x14ac:dyDescent="0.25">
      <c r="A63" s="34"/>
      <c r="B63" s="34"/>
      <c r="C63" s="5" t="s">
        <v>176</v>
      </c>
      <c r="E63" s="2">
        <f>AVERAGE(E59:E62)</f>
        <v>27.869522388234707</v>
      </c>
      <c r="F63" s="2">
        <f t="shared" ref="F63" si="26">AVERAGE(F59:F62)</f>
        <v>18.45241869280612</v>
      </c>
      <c r="G63" s="2">
        <f t="shared" ref="G63" si="27">AVERAGE(G59:G62)</f>
        <v>0.1332249375297053</v>
      </c>
      <c r="H63" s="2">
        <f t="shared" ref="H63" si="28">AVERAGE(H59:H62)</f>
        <v>6.5445356601984166</v>
      </c>
      <c r="I63" s="2">
        <f t="shared" ref="I63" si="29">AVERAGE(I59:I62)</f>
        <v>1.5720971996320929</v>
      </c>
      <c r="J63" s="2">
        <f t="shared" ref="J63" si="30">AVERAGE(J59:J62)</f>
        <v>4.2844940052215472</v>
      </c>
    </row>
    <row r="64" spans="1:10" x14ac:dyDescent="0.25">
      <c r="A64" s="34"/>
      <c r="B64" s="36"/>
      <c r="C64" s="26" t="s">
        <v>177</v>
      </c>
      <c r="D64" s="15"/>
      <c r="E64" s="27">
        <f>_xlfn.STDEV.S(E59:E62)</f>
        <v>2.2687279725722775</v>
      </c>
      <c r="F64" s="27">
        <f t="shared" ref="F64:J64" si="31">_xlfn.STDEV.S(F59:F62)</f>
        <v>4.4342633571040784</v>
      </c>
      <c r="G64" s="27">
        <f t="shared" si="31"/>
        <v>2.3322902833839958E-2</v>
      </c>
      <c r="H64" s="27">
        <f t="shared" si="31"/>
        <v>0.80849861081240604</v>
      </c>
      <c r="I64" s="27">
        <f t="shared" si="31"/>
        <v>0.34379309714688239</v>
      </c>
      <c r="J64" s="27">
        <f t="shared" si="31"/>
        <v>0.37435730951894125</v>
      </c>
    </row>
    <row r="65" spans="1:11" ht="15" customHeight="1" x14ac:dyDescent="0.25">
      <c r="A65" s="34"/>
      <c r="B65" s="39" t="s">
        <v>158</v>
      </c>
      <c r="C65" s="28" t="s">
        <v>43</v>
      </c>
      <c r="D65" s="29">
        <v>2</v>
      </c>
      <c r="E65" s="30">
        <v>30.519283864541833</v>
      </c>
      <c r="F65" s="30">
        <v>25.555336801759765</v>
      </c>
      <c r="G65" s="30">
        <v>0.30173973973973972</v>
      </c>
      <c r="H65" s="30">
        <v>8.4624463076984551</v>
      </c>
      <c r="I65" s="30">
        <f>E65/F65</f>
        <v>1.1942430695118151</v>
      </c>
      <c r="J65" s="30">
        <f>E65/H65</f>
        <v>3.6064375187559934</v>
      </c>
    </row>
    <row r="66" spans="1:11" x14ac:dyDescent="0.25">
      <c r="A66" s="34"/>
      <c r="B66" s="34"/>
      <c r="C66" s="5" t="s">
        <v>44</v>
      </c>
      <c r="D66" s="1">
        <v>10</v>
      </c>
      <c r="E66" s="2">
        <v>26.995455627490042</v>
      </c>
      <c r="F66" s="2">
        <v>21.159142618031474</v>
      </c>
      <c r="G66" s="2">
        <v>0.20681150000000001</v>
      </c>
      <c r="H66" s="2">
        <v>8.0817686159896116</v>
      </c>
      <c r="I66" s="2">
        <f>E66/F66</f>
        <v>1.2758293714833679</v>
      </c>
      <c r="J66" s="2">
        <f>E66/H66</f>
        <v>3.3402905861571059</v>
      </c>
    </row>
    <row r="67" spans="1:11" x14ac:dyDescent="0.25">
      <c r="A67" s="34"/>
      <c r="B67" s="34"/>
      <c r="C67" s="5" t="s">
        <v>45</v>
      </c>
      <c r="D67" s="1">
        <v>38</v>
      </c>
      <c r="E67" s="2">
        <v>24.432914864457835</v>
      </c>
      <c r="F67" s="2">
        <v>18.777019834710746</v>
      </c>
      <c r="G67" s="2">
        <v>0.13684134134134135</v>
      </c>
      <c r="H67" s="2">
        <v>6.4017396210788693</v>
      </c>
      <c r="I67" s="2">
        <f>E67/F67</f>
        <v>1.3012136685978111</v>
      </c>
      <c r="J67" s="2">
        <f>E67/H67</f>
        <v>3.8166055339095806</v>
      </c>
    </row>
    <row r="68" spans="1:11" x14ac:dyDescent="0.25">
      <c r="A68" s="34"/>
      <c r="B68" s="34"/>
      <c r="C68" s="5" t="s">
        <v>46</v>
      </c>
      <c r="D68" s="1">
        <v>65</v>
      </c>
      <c r="E68" s="2">
        <v>25.85706597014925</v>
      </c>
      <c r="F68" s="2">
        <v>18.758406657337062</v>
      </c>
      <c r="G68" s="2">
        <v>0.11425540945406125</v>
      </c>
      <c r="H68" s="2">
        <v>5.8686259866198496</v>
      </c>
      <c r="I68" s="2">
        <f>E68/F68</f>
        <v>1.3784254943655172</v>
      </c>
      <c r="J68" s="2">
        <f>E68/H68</f>
        <v>4.4059829386132234</v>
      </c>
    </row>
    <row r="69" spans="1:11" x14ac:dyDescent="0.25">
      <c r="A69" s="34"/>
      <c r="B69" s="34"/>
      <c r="C69" s="5" t="s">
        <v>176</v>
      </c>
      <c r="E69" s="2">
        <f>AVERAGE(E65:E68)</f>
        <v>26.951180081659743</v>
      </c>
      <c r="F69" s="2">
        <f t="shared" ref="F69" si="32">AVERAGE(F65:F68)</f>
        <v>21.062476477959763</v>
      </c>
      <c r="G69" s="2">
        <f t="shared" ref="G69" si="33">AVERAGE(G65:G68)</f>
        <v>0.18991199763378555</v>
      </c>
      <c r="H69" s="2">
        <f t="shared" ref="H69" si="34">AVERAGE(H65:H68)</f>
        <v>7.2036451328466962</v>
      </c>
      <c r="I69" s="2">
        <f t="shared" ref="I69" si="35">AVERAGE(I65:I68)</f>
        <v>1.2874279009896279</v>
      </c>
      <c r="J69" s="2">
        <f t="shared" ref="J69" si="36">AVERAGE(J65:J68)</f>
        <v>3.7923291443589759</v>
      </c>
    </row>
    <row r="70" spans="1:11" x14ac:dyDescent="0.25">
      <c r="A70" s="34"/>
      <c r="B70" s="36"/>
      <c r="C70" s="26" t="s">
        <v>177</v>
      </c>
      <c r="D70" s="15"/>
      <c r="E70" s="27">
        <f>_xlfn.STDEV.S(E65:E68)</f>
        <v>2.5994916376445238</v>
      </c>
      <c r="F70" s="27">
        <f t="shared" ref="F70:J70" si="37">_xlfn.STDEV.S(F65:F68)</f>
        <v>3.200374355097019</v>
      </c>
      <c r="G70" s="27">
        <f t="shared" si="37"/>
        <v>8.4323683859772652E-2</v>
      </c>
      <c r="H70" s="27">
        <f t="shared" si="37"/>
        <v>1.2624064084188724</v>
      </c>
      <c r="I70" s="27">
        <f t="shared" si="37"/>
        <v>7.5913433358895652E-2</v>
      </c>
      <c r="J70" s="27">
        <f t="shared" si="37"/>
        <v>0.45315739607881295</v>
      </c>
    </row>
    <row r="71" spans="1:11" ht="15" customHeight="1" x14ac:dyDescent="0.25">
      <c r="A71" s="34"/>
      <c r="B71" s="39" t="s">
        <v>159</v>
      </c>
      <c r="C71" s="28" t="s">
        <v>51</v>
      </c>
      <c r="D71" s="29">
        <v>5</v>
      </c>
      <c r="E71" s="30">
        <v>25.60148439</v>
      </c>
      <c r="F71" s="30">
        <v>25.304503979591836</v>
      </c>
      <c r="G71" s="30">
        <v>0.15413599267155229</v>
      </c>
      <c r="H71" s="30">
        <v>11.210871174253073</v>
      </c>
      <c r="I71" s="30">
        <f t="shared" si="0"/>
        <v>1.0117362668182581</v>
      </c>
      <c r="J71" s="30">
        <f t="shared" si="1"/>
        <v>2.2836302364080732</v>
      </c>
    </row>
    <row r="72" spans="1:11" x14ac:dyDescent="0.25">
      <c r="A72" s="34"/>
      <c r="B72" s="34"/>
      <c r="C72" s="5" t="s">
        <v>52</v>
      </c>
      <c r="D72" s="1">
        <v>20</v>
      </c>
      <c r="E72" s="2">
        <v>27.761000852557672</v>
      </c>
      <c r="F72" s="2">
        <v>23.023253958416635</v>
      </c>
      <c r="G72" s="2">
        <v>0.16292044318560481</v>
      </c>
      <c r="H72" s="2">
        <v>6.26023995169973</v>
      </c>
      <c r="I72" s="2">
        <f t="shared" si="0"/>
        <v>1.20578094228983</v>
      </c>
      <c r="J72" s="2">
        <f t="shared" si="1"/>
        <v>4.4344946945716082</v>
      </c>
    </row>
    <row r="73" spans="1:11" x14ac:dyDescent="0.25">
      <c r="A73" s="34"/>
      <c r="B73" s="34"/>
      <c r="C73" s="5" t="s">
        <v>53</v>
      </c>
      <c r="D73" s="1">
        <v>40</v>
      </c>
      <c r="E73" s="2">
        <v>26.305825398406373</v>
      </c>
      <c r="F73" s="2">
        <v>18.370387290055987</v>
      </c>
      <c r="G73" s="2">
        <v>0.14278171828171829</v>
      </c>
      <c r="H73" s="2">
        <v>7.1009440511492397</v>
      </c>
      <c r="I73" s="2">
        <f t="shared" si="0"/>
        <v>1.431969015299198</v>
      </c>
      <c r="J73" s="2">
        <f t="shared" si="1"/>
        <v>3.7045532550209228</v>
      </c>
    </row>
    <row r="74" spans="1:11" x14ac:dyDescent="0.25">
      <c r="A74" s="34"/>
      <c r="B74" s="34"/>
      <c r="C74" s="5" t="s">
        <v>54</v>
      </c>
      <c r="D74" s="1">
        <v>60</v>
      </c>
      <c r="E74" s="2">
        <v>23.111097140718563</v>
      </c>
      <c r="F74" s="2">
        <v>17.0216212305026</v>
      </c>
      <c r="G74" s="2">
        <v>0.12603612499999997</v>
      </c>
      <c r="H74" s="2">
        <v>7.2286619571069082</v>
      </c>
      <c r="I74" s="2">
        <f t="shared" si="0"/>
        <v>1.3577494662672716</v>
      </c>
      <c r="J74" s="2">
        <f t="shared" si="1"/>
        <v>3.1971473113356379</v>
      </c>
    </row>
    <row r="75" spans="1:11" x14ac:dyDescent="0.25">
      <c r="A75" s="34"/>
      <c r="B75" s="34"/>
      <c r="C75" s="5" t="s">
        <v>176</v>
      </c>
      <c r="E75" s="2">
        <f>AVERAGE(E71:E74)</f>
        <v>25.694851945420652</v>
      </c>
      <c r="F75" s="2">
        <f t="shared" ref="F75" si="38">AVERAGE(F71:F74)</f>
        <v>20.929941614641766</v>
      </c>
      <c r="G75" s="2">
        <f t="shared" ref="G75" si="39">AVERAGE(G71:G74)</f>
        <v>0.14646856978471884</v>
      </c>
      <c r="H75" s="2">
        <f t="shared" ref="H75" si="40">AVERAGE(H71:H74)</f>
        <v>7.950179283552238</v>
      </c>
      <c r="I75" s="2">
        <f t="shared" ref="I75" si="41">AVERAGE(I71:I74)</f>
        <v>1.2518089226686393</v>
      </c>
      <c r="J75" s="2">
        <f t="shared" ref="J75" si="42">AVERAGE(J71:J74)</f>
        <v>3.4049563743340605</v>
      </c>
    </row>
    <row r="76" spans="1:11" x14ac:dyDescent="0.25">
      <c r="A76" s="34"/>
      <c r="B76" s="36"/>
      <c r="C76" s="26" t="s">
        <v>177</v>
      </c>
      <c r="D76" s="15"/>
      <c r="E76" s="27">
        <f>_xlfn.STDEV.S(E71:E74)</f>
        <v>1.9430874279475225</v>
      </c>
      <c r="F76" s="27">
        <f t="shared" ref="F76:J76" si="43">_xlfn.STDEV.S(F71:F74)</f>
        <v>3.8878031079698889</v>
      </c>
      <c r="G76" s="27">
        <f t="shared" si="43"/>
        <v>1.5922009776931211E-2</v>
      </c>
      <c r="H76" s="27">
        <f t="shared" si="43"/>
        <v>2.2158365074872339</v>
      </c>
      <c r="I76" s="27">
        <f t="shared" si="43"/>
        <v>0.18568298505735883</v>
      </c>
      <c r="J76" s="27">
        <f t="shared" si="43"/>
        <v>0.90374486776138685</v>
      </c>
    </row>
    <row r="77" spans="1:11" x14ac:dyDescent="0.25">
      <c r="A77" s="34"/>
      <c r="B77" s="39" t="s">
        <v>178</v>
      </c>
      <c r="C77" s="28" t="s">
        <v>176</v>
      </c>
      <c r="E77" s="2">
        <f>AVERAGE(E53:E56,E59:E62,E65:E68,E71:E74)</f>
        <v>25.770889151053129</v>
      </c>
      <c r="F77" s="2">
        <f t="shared" ref="F77:J77" si="44">AVERAGE(F53:F56,F59:F62,F65:F68,F71:F74)</f>
        <v>20.445761672303057</v>
      </c>
      <c r="G77" s="2">
        <f t="shared" si="44"/>
        <v>0.15504147331702986</v>
      </c>
      <c r="H77" s="2">
        <f t="shared" si="44"/>
        <v>7.3839558645815604</v>
      </c>
      <c r="I77" s="2">
        <f t="shared" si="44"/>
        <v>1.2929478055682475</v>
      </c>
      <c r="J77" s="2">
        <f t="shared" si="44"/>
        <v>3.6171698740326041</v>
      </c>
    </row>
    <row r="78" spans="1:11" x14ac:dyDescent="0.25">
      <c r="A78" s="34"/>
      <c r="B78" s="36"/>
      <c r="C78" s="26" t="s">
        <v>177</v>
      </c>
      <c r="D78" s="15"/>
      <c r="E78" s="27">
        <f>_xlfn.STDEV.S(E53:E56,E59:E62,E65:E68,E71:E74)</f>
        <v>2.7738410589228604</v>
      </c>
      <c r="F78" s="27">
        <f t="shared" ref="F78:J78" si="45">_xlfn.STDEV.S(F53:F56,F59:F62,F65:F68,F71:F74)</f>
        <v>3.2579047789324291</v>
      </c>
      <c r="G78" s="27">
        <f t="shared" si="45"/>
        <v>4.8108284768770125E-2</v>
      </c>
      <c r="H78" s="27">
        <f t="shared" si="45"/>
        <v>1.6305558264963154</v>
      </c>
      <c r="I78" s="27">
        <f t="shared" si="45"/>
        <v>0.26288801571814374</v>
      </c>
      <c r="J78" s="27">
        <f t="shared" si="45"/>
        <v>0.73080665890706009</v>
      </c>
    </row>
    <row r="79" spans="1:11" ht="15.75" thickBot="1" x14ac:dyDescent="0.3">
      <c r="A79" s="35"/>
      <c r="B79" s="32" t="s">
        <v>149</v>
      </c>
      <c r="C79" s="32"/>
      <c r="D79" s="3"/>
      <c r="E79" s="16">
        <v>12.108061271186443</v>
      </c>
      <c r="F79" s="16">
        <v>10.864662500667023</v>
      </c>
      <c r="G79" s="16"/>
      <c r="H79" s="16">
        <v>1.939122564573305</v>
      </c>
      <c r="I79" s="16">
        <f t="shared" si="0"/>
        <v>1.1144443069854293</v>
      </c>
      <c r="J79" s="16">
        <f t="shared" si="1"/>
        <v>6.2440928141387317</v>
      </c>
    </row>
    <row r="80" spans="1:11" x14ac:dyDescent="0.25">
      <c r="A80" s="34" t="s">
        <v>148</v>
      </c>
      <c r="B80" s="33" t="s">
        <v>160</v>
      </c>
      <c r="C80" s="12" t="s">
        <v>55</v>
      </c>
      <c r="D80" s="13">
        <v>3</v>
      </c>
      <c r="E80" s="14">
        <v>1.1149451710261569</v>
      </c>
      <c r="F80" s="14">
        <v>3.7638761498466877</v>
      </c>
      <c r="G80" s="14">
        <v>1.7649967657342655E-2</v>
      </c>
      <c r="H80" s="14">
        <v>4.0523832174772005</v>
      </c>
      <c r="I80" s="14">
        <f t="shared" si="0"/>
        <v>0.29622259783217664</v>
      </c>
      <c r="J80" s="14">
        <f t="shared" si="1"/>
        <v>0.27513320216548098</v>
      </c>
      <c r="K80" s="4"/>
    </row>
    <row r="81" spans="1:10" x14ac:dyDescent="0.25">
      <c r="A81" s="34"/>
      <c r="B81" s="36"/>
      <c r="C81" s="26" t="s">
        <v>56</v>
      </c>
      <c r="D81" s="15">
        <v>10</v>
      </c>
      <c r="E81" s="27">
        <v>1.0339751253761285</v>
      </c>
      <c r="F81" s="27">
        <v>2.6409529458810987</v>
      </c>
      <c r="G81" s="27">
        <v>1.4336147738651535E-2</v>
      </c>
      <c r="H81" s="27">
        <v>2.7022928467031053</v>
      </c>
      <c r="I81" s="27">
        <f t="shared" si="0"/>
        <v>0.3915159211710848</v>
      </c>
      <c r="J81" s="27">
        <f t="shared" si="1"/>
        <v>0.38262882079476151</v>
      </c>
    </row>
    <row r="82" spans="1:10" x14ac:dyDescent="0.25">
      <c r="A82" s="34"/>
      <c r="B82" s="39" t="s">
        <v>161</v>
      </c>
      <c r="C82" s="28" t="s">
        <v>57</v>
      </c>
      <c r="D82" s="29">
        <v>2</v>
      </c>
      <c r="E82" s="30">
        <v>1.244853277060576</v>
      </c>
      <c r="F82" s="30">
        <v>3.5915277407308612</v>
      </c>
      <c r="G82" s="30">
        <v>2.6258248875000001E-2</v>
      </c>
      <c r="H82" s="30">
        <v>3.9525809703734409</v>
      </c>
      <c r="I82" s="30">
        <f t="shared" si="0"/>
        <v>0.34660828675856292</v>
      </c>
      <c r="J82" s="30">
        <f t="shared" si="1"/>
        <v>0.31494693882082875</v>
      </c>
    </row>
    <row r="83" spans="1:10" x14ac:dyDescent="0.25">
      <c r="A83" s="34"/>
      <c r="B83" s="36"/>
      <c r="C83" s="26" t="s">
        <v>58</v>
      </c>
      <c r="D83" s="15">
        <v>7</v>
      </c>
      <c r="E83" s="27">
        <v>1.3782877245508982</v>
      </c>
      <c r="F83" s="27">
        <v>4.1386860496132298</v>
      </c>
      <c r="G83" s="27">
        <v>2.3139243493493489E-2</v>
      </c>
      <c r="H83" s="27">
        <v>4.6911589281226442</v>
      </c>
      <c r="I83" s="27">
        <f t="shared" si="0"/>
        <v>0.33302543561614262</v>
      </c>
      <c r="J83" s="27">
        <f t="shared" si="1"/>
        <v>0.29380537851495803</v>
      </c>
    </row>
    <row r="84" spans="1:10" x14ac:dyDescent="0.25">
      <c r="A84" s="34"/>
      <c r="B84" s="39" t="s">
        <v>162</v>
      </c>
      <c r="C84" s="28" t="s">
        <v>59</v>
      </c>
      <c r="D84" s="29">
        <v>2</v>
      </c>
      <c r="E84" s="30">
        <v>1.6054708291708291</v>
      </c>
      <c r="F84" s="30">
        <v>3.0580831667333075</v>
      </c>
      <c r="G84" s="30">
        <v>2.3548238901869162E-2</v>
      </c>
      <c r="H84" s="30">
        <v>3.8244420884116126</v>
      </c>
      <c r="I84" s="30">
        <f t="shared" si="0"/>
        <v>0.52499253343911445</v>
      </c>
      <c r="J84" s="30">
        <f t="shared" si="1"/>
        <v>0.41979216629676347</v>
      </c>
    </row>
    <row r="85" spans="1:10" x14ac:dyDescent="0.25">
      <c r="A85" s="34"/>
      <c r="B85" s="36"/>
      <c r="C85" s="26" t="s">
        <v>60</v>
      </c>
      <c r="D85" s="15">
        <v>6</v>
      </c>
      <c r="E85" s="27">
        <v>1.2894585255767299</v>
      </c>
      <c r="F85" s="27">
        <v>3.5719074000000006</v>
      </c>
      <c r="G85" s="27">
        <v>2.2060486481975967E-2</v>
      </c>
      <c r="H85" s="27">
        <v>2.6095633577684554</v>
      </c>
      <c r="I85" s="27">
        <f t="shared" si="0"/>
        <v>0.3609999871712043</v>
      </c>
      <c r="J85" s="27">
        <f t="shared" si="1"/>
        <v>0.49412807768706513</v>
      </c>
    </row>
    <row r="86" spans="1:10" x14ac:dyDescent="0.25">
      <c r="A86" s="34"/>
      <c r="B86" s="39" t="s">
        <v>178</v>
      </c>
      <c r="C86" s="28" t="s">
        <v>176</v>
      </c>
      <c r="D86" s="29"/>
      <c r="E86" s="30">
        <f>AVERAGE(E80:E85)</f>
        <v>1.2778317754602198</v>
      </c>
      <c r="F86" s="30">
        <f t="shared" ref="F86:J86" si="46">AVERAGE(F80:F85)</f>
        <v>3.4608389088008642</v>
      </c>
      <c r="G86" s="30">
        <f t="shared" si="46"/>
        <v>2.1165388858055467E-2</v>
      </c>
      <c r="H86" s="30">
        <f t="shared" si="46"/>
        <v>3.6387369014760762</v>
      </c>
      <c r="I86" s="30">
        <f t="shared" si="46"/>
        <v>0.37556079366471429</v>
      </c>
      <c r="J86" s="30">
        <f t="shared" si="46"/>
        <v>0.36340576404664304</v>
      </c>
    </row>
    <row r="87" spans="1:10" x14ac:dyDescent="0.25">
      <c r="A87" s="34"/>
      <c r="B87" s="36"/>
      <c r="C87" s="26" t="s">
        <v>177</v>
      </c>
      <c r="D87" s="15"/>
      <c r="E87" s="27">
        <f>_xlfn.STDEV.S(E80:E85)</f>
        <v>0.20231639656407102</v>
      </c>
      <c r="F87" s="27">
        <f t="shared" ref="F87:J87" si="47">_xlfn.STDEV.S(F80:F85)</f>
        <v>0.5320055030275358</v>
      </c>
      <c r="G87" s="27">
        <f t="shared" si="47"/>
        <v>4.3659871700925112E-3</v>
      </c>
      <c r="H87" s="27">
        <f t="shared" si="47"/>
        <v>0.81826714020988822</v>
      </c>
      <c r="I87" s="27">
        <f t="shared" si="47"/>
        <v>7.9672431480309419E-2</v>
      </c>
      <c r="J87" s="27">
        <f t="shared" si="47"/>
        <v>8.4405914653473302E-2</v>
      </c>
    </row>
    <row r="88" spans="1:10" ht="15.75" thickBot="1" x14ac:dyDescent="0.3">
      <c r="A88" s="35"/>
      <c r="B88" s="32" t="s">
        <v>149</v>
      </c>
      <c r="C88" s="32"/>
      <c r="D88" s="3"/>
      <c r="E88" s="16">
        <v>1.3701256249999998</v>
      </c>
      <c r="F88" s="16">
        <v>1.65797668707483</v>
      </c>
      <c r="G88" s="16"/>
      <c r="H88" s="16">
        <v>0.74563483797384744</v>
      </c>
      <c r="I88" s="16">
        <f t="shared" si="0"/>
        <v>0.82638413174392322</v>
      </c>
      <c r="J88" s="16">
        <f t="shared" si="1"/>
        <v>1.8375289823140692</v>
      </c>
    </row>
  </sheetData>
  <mergeCells count="26">
    <mergeCell ref="B84:B85"/>
    <mergeCell ref="I1:J1"/>
    <mergeCell ref="L4:Q4"/>
    <mergeCell ref="B79:C79"/>
    <mergeCell ref="D1:D2"/>
    <mergeCell ref="E1:H1"/>
    <mergeCell ref="B53:B58"/>
    <mergeCell ref="B59:B64"/>
    <mergeCell ref="B65:B70"/>
    <mergeCell ref="B71:B76"/>
    <mergeCell ref="A1:A2"/>
    <mergeCell ref="A3:A52"/>
    <mergeCell ref="A53:A79"/>
    <mergeCell ref="A80:A88"/>
    <mergeCell ref="B1:B2"/>
    <mergeCell ref="B3:B11"/>
    <mergeCell ref="B12:B20"/>
    <mergeCell ref="B21:B29"/>
    <mergeCell ref="B30:B38"/>
    <mergeCell ref="B39:B52"/>
    <mergeCell ref="B88:C88"/>
    <mergeCell ref="C1:C2"/>
    <mergeCell ref="B80:B81"/>
    <mergeCell ref="B86:B87"/>
    <mergeCell ref="B77:B78"/>
    <mergeCell ref="B82:B8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7283-942E-4059-AA99-3DE06F750B80}">
  <dimension ref="A1:AT70"/>
  <sheetViews>
    <sheetView workbookViewId="0">
      <pane xSplit="1" ySplit="2" topLeftCell="B44" activePane="bottomRight" state="frozen"/>
      <selection pane="topRight" activeCell="B1" sqref="B1"/>
      <selection pane="bottomLeft" activeCell="A3" sqref="A3"/>
      <selection pane="bottomRight" activeCell="D63" sqref="D63:U70"/>
    </sheetView>
  </sheetViews>
  <sheetFormatPr defaultRowHeight="15" x14ac:dyDescent="0.25"/>
  <cols>
    <col min="1" max="1" width="13" style="19" customWidth="1"/>
    <col min="3" max="3" width="12.7109375" customWidth="1"/>
    <col min="4" max="4" width="14.140625" customWidth="1"/>
    <col min="5" max="5" width="12.5703125" customWidth="1"/>
    <col min="6" max="6" width="11.140625" customWidth="1"/>
    <col min="7" max="7" width="13.7109375" customWidth="1"/>
    <col min="8" max="8" width="10.5703125" customWidth="1"/>
    <col min="9" max="9" width="13.140625" customWidth="1"/>
    <col min="10" max="11" width="11.140625" customWidth="1"/>
    <col min="12" max="12" width="12.140625" customWidth="1"/>
    <col min="13" max="13" width="11.7109375" customWidth="1"/>
    <col min="14" max="14" width="11.140625" customWidth="1"/>
    <col min="15" max="15" width="13.7109375" customWidth="1"/>
    <col min="16" max="16" width="11.140625" customWidth="1"/>
  </cols>
  <sheetData>
    <row r="1" spans="1:46" x14ac:dyDescent="0.25">
      <c r="D1" s="42" t="s">
        <v>127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T1" s="42" t="s">
        <v>128</v>
      </c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</row>
    <row r="2" spans="1:46" s="1" customFormat="1" ht="18" x14ac:dyDescent="0.35">
      <c r="A2" s="24" t="s">
        <v>166</v>
      </c>
      <c r="B2" s="15" t="s">
        <v>0</v>
      </c>
      <c r="C2" s="15" t="s">
        <v>1</v>
      </c>
      <c r="D2" s="15" t="s">
        <v>137</v>
      </c>
      <c r="E2" s="15" t="s">
        <v>138</v>
      </c>
      <c r="F2" s="15" t="s">
        <v>62</v>
      </c>
      <c r="G2" s="15" t="s">
        <v>140</v>
      </c>
      <c r="H2" s="15" t="s">
        <v>141</v>
      </c>
      <c r="I2" s="15" t="s">
        <v>63</v>
      </c>
      <c r="J2" s="15" t="s">
        <v>142</v>
      </c>
      <c r="K2" s="15" t="s">
        <v>143</v>
      </c>
      <c r="L2" s="15" t="s">
        <v>64</v>
      </c>
      <c r="M2" s="15" t="s">
        <v>144</v>
      </c>
      <c r="N2" s="15" t="s">
        <v>65</v>
      </c>
      <c r="O2" s="15" t="s">
        <v>136</v>
      </c>
      <c r="P2" s="15" t="s">
        <v>163</v>
      </c>
      <c r="R2" s="15" t="s">
        <v>0</v>
      </c>
      <c r="S2" s="15" t="s">
        <v>61</v>
      </c>
      <c r="T2" s="15" t="s">
        <v>66</v>
      </c>
      <c r="U2" s="15" t="s">
        <v>67</v>
      </c>
      <c r="V2" s="15" t="s">
        <v>68</v>
      </c>
      <c r="W2" s="15" t="s">
        <v>69</v>
      </c>
      <c r="X2" s="15" t="s">
        <v>70</v>
      </c>
      <c r="Y2" s="15" t="s">
        <v>71</v>
      </c>
      <c r="Z2" s="15" t="s">
        <v>72</v>
      </c>
      <c r="AA2" s="15" t="s">
        <v>73</v>
      </c>
      <c r="AB2" s="15" t="s">
        <v>74</v>
      </c>
      <c r="AC2" s="15" t="s">
        <v>75</v>
      </c>
      <c r="AD2" s="15" t="s">
        <v>76</v>
      </c>
      <c r="AE2" s="15" t="s">
        <v>77</v>
      </c>
      <c r="AF2" s="15" t="s">
        <v>78</v>
      </c>
      <c r="AG2" s="15" t="s">
        <v>79</v>
      </c>
      <c r="AH2" s="15" t="s">
        <v>80</v>
      </c>
      <c r="AI2" s="15" t="s">
        <v>81</v>
      </c>
      <c r="AJ2" s="15" t="s">
        <v>82</v>
      </c>
      <c r="AK2" s="15" t="s">
        <v>83</v>
      </c>
      <c r="AL2" s="15" t="s">
        <v>84</v>
      </c>
      <c r="AM2" s="15" t="s">
        <v>85</v>
      </c>
      <c r="AN2" s="15" t="s">
        <v>86</v>
      </c>
      <c r="AO2" s="15" t="s">
        <v>87</v>
      </c>
      <c r="AP2" s="15" t="s">
        <v>88</v>
      </c>
      <c r="AQ2" s="15" t="s">
        <v>89</v>
      </c>
      <c r="AR2" s="15" t="s">
        <v>90</v>
      </c>
      <c r="AS2" s="15" t="s">
        <v>91</v>
      </c>
      <c r="AT2" s="15" t="s">
        <v>92</v>
      </c>
    </row>
    <row r="3" spans="1:46" x14ac:dyDescent="0.25">
      <c r="A3" s="39" t="s">
        <v>156</v>
      </c>
      <c r="B3" s="5" t="s">
        <v>39</v>
      </c>
      <c r="C3" s="5">
        <v>5</v>
      </c>
      <c r="D3" s="5" t="s">
        <v>175</v>
      </c>
      <c r="E3" s="4">
        <v>1.7575802028862706</v>
      </c>
      <c r="F3" s="4">
        <v>0.18005283117437992</v>
      </c>
      <c r="G3" s="4">
        <v>15.707930804126295</v>
      </c>
      <c r="H3" s="4">
        <v>0.1263869969419667</v>
      </c>
      <c r="I3" s="4">
        <v>21.481260340026278</v>
      </c>
      <c r="J3" s="4">
        <v>0.10957317500359448</v>
      </c>
      <c r="K3" s="4">
        <v>6.8869415280442756E-2</v>
      </c>
      <c r="L3" s="4">
        <v>0.33344024626112173</v>
      </c>
      <c r="M3" s="4">
        <v>2.6770368828534705</v>
      </c>
      <c r="N3" s="4">
        <v>3.8706637138617976</v>
      </c>
      <c r="O3" s="4">
        <v>21.887811218878277</v>
      </c>
      <c r="P3" s="4">
        <f t="shared" ref="P3:P34" si="0">100-SUM(E3:O3)</f>
        <v>31.799394172706116</v>
      </c>
      <c r="R3" s="5" t="s">
        <v>39</v>
      </c>
      <c r="S3" s="5">
        <v>5</v>
      </c>
      <c r="T3" s="4">
        <v>20.673868794769387</v>
      </c>
      <c r="U3" s="4">
        <v>60.448019427630541</v>
      </c>
      <c r="V3" s="4">
        <v>5.8905011175484319</v>
      </c>
      <c r="W3" s="4">
        <v>9.3284406521658809</v>
      </c>
      <c r="X3" s="4">
        <v>2.5270184529401951</v>
      </c>
      <c r="Y3" s="4">
        <v>7.2163408344122288</v>
      </c>
      <c r="Z3" s="4">
        <v>1.2030464257891758</v>
      </c>
      <c r="AA3" s="4">
        <v>34.591306599416846</v>
      </c>
      <c r="AB3" s="4">
        <v>2.4942241639120937</v>
      </c>
      <c r="AC3" s="4">
        <v>4.8848408779128105</v>
      </c>
      <c r="AD3" s="4">
        <v>0.65352065671187665</v>
      </c>
      <c r="AE3" s="4">
        <v>2.4605232228165113</v>
      </c>
      <c r="AF3" s="4">
        <v>0.47827661844730052</v>
      </c>
      <c r="AG3" s="4">
        <v>0.10157356787013624</v>
      </c>
      <c r="AH3" s="4">
        <v>0.43894853773994247</v>
      </c>
      <c r="AI3" s="4">
        <v>6.5211077446883495E-2</v>
      </c>
      <c r="AJ3" s="4">
        <v>0.38709205109324657</v>
      </c>
      <c r="AK3" s="4">
        <v>7.7919612155305101E-2</v>
      </c>
      <c r="AL3" s="4">
        <v>0.2263943168712006</v>
      </c>
      <c r="AM3" s="4">
        <v>4.0662538699293198E-2</v>
      </c>
      <c r="AN3" s="4">
        <v>0.2617703289833464</v>
      </c>
      <c r="AO3" s="4">
        <v>4.2287951772131654E-2</v>
      </c>
      <c r="AP3" s="4">
        <v>0.19470172381437872</v>
      </c>
      <c r="AQ3" s="4">
        <v>9.1054400953882147E-2</v>
      </c>
      <c r="AR3" s="4">
        <v>24.277794042981228</v>
      </c>
      <c r="AS3" s="4">
        <v>0.56033364369219385</v>
      </c>
      <c r="AT3" s="4">
        <v>0.30968910686325973</v>
      </c>
    </row>
    <row r="4" spans="1:46" x14ac:dyDescent="0.25">
      <c r="A4" s="34"/>
      <c r="B4" s="5" t="s">
        <v>93</v>
      </c>
      <c r="C4" s="5">
        <v>15</v>
      </c>
      <c r="D4" s="5" t="s">
        <v>175</v>
      </c>
      <c r="E4" s="4">
        <v>1.3402564280668625</v>
      </c>
      <c r="F4" s="4">
        <v>0.12078605639241181</v>
      </c>
      <c r="G4" s="4">
        <v>13.072267536283443</v>
      </c>
      <c r="H4" s="4">
        <v>8.4711238123136759E-2</v>
      </c>
      <c r="I4" s="4">
        <v>16.957015762527554</v>
      </c>
      <c r="J4" s="4">
        <v>7.0774544739923798E-2</v>
      </c>
      <c r="K4" s="4">
        <v>5.1920573320506973E-2</v>
      </c>
      <c r="L4" s="4">
        <v>0.30119595100188928</v>
      </c>
      <c r="M4" s="4">
        <v>2.1047420986907697</v>
      </c>
      <c r="N4" s="4">
        <v>3.164354369157901</v>
      </c>
      <c r="O4" s="4">
        <v>21.373587923622839</v>
      </c>
      <c r="P4" s="4">
        <f t="shared" si="0"/>
        <v>41.35838751807276</v>
      </c>
      <c r="R4" s="5" t="s">
        <v>93</v>
      </c>
      <c r="S4" s="5">
        <v>15</v>
      </c>
      <c r="T4" s="4">
        <v>16.709153623424019</v>
      </c>
      <c r="U4" s="4">
        <v>50.264523064588481</v>
      </c>
      <c r="V4" s="4">
        <v>3.8720402580991733</v>
      </c>
      <c r="W4" s="4">
        <v>6.5076680155527384</v>
      </c>
      <c r="X4" s="4">
        <v>2.610663207005139</v>
      </c>
      <c r="Y4" s="4">
        <v>4.8137250326031857</v>
      </c>
      <c r="Z4" s="4">
        <v>0.91955600827951722</v>
      </c>
      <c r="AA4" s="4">
        <v>24.510482129285151</v>
      </c>
      <c r="AB4" s="4">
        <v>2.2159934536970058</v>
      </c>
      <c r="AC4" s="4">
        <v>4.9161149367627504</v>
      </c>
      <c r="AD4" s="4">
        <v>0.60291319607063576</v>
      </c>
      <c r="AE4" s="4">
        <v>2.3066090751115209</v>
      </c>
      <c r="AF4" s="4">
        <v>0.47755183280785773</v>
      </c>
      <c r="AG4" s="4">
        <v>9.5169361187728091E-2</v>
      </c>
      <c r="AH4" s="4">
        <v>0.43047345891062849</v>
      </c>
      <c r="AI4" s="4">
        <v>6.7641215791862039E-2</v>
      </c>
      <c r="AJ4" s="4">
        <v>0.38613806257689925</v>
      </c>
      <c r="AK4" s="4">
        <v>8.1035408276989601E-2</v>
      </c>
      <c r="AL4" s="4">
        <v>0.21372961551210704</v>
      </c>
      <c r="AM4" s="4">
        <v>3.8445088272543601E-2</v>
      </c>
      <c r="AN4" s="4">
        <v>0.25630176489495882</v>
      </c>
      <c r="AO4" s="4">
        <v>4.3083123131257887E-2</v>
      </c>
      <c r="AP4" s="4">
        <v>0.13710775540064454</v>
      </c>
      <c r="AQ4" s="4">
        <v>6.5603956941798255E-2</v>
      </c>
      <c r="AR4" s="4">
        <v>3.3438637077087252</v>
      </c>
      <c r="AS4" s="4">
        <v>0.5604762974605727</v>
      </c>
      <c r="AT4" s="4">
        <v>0.21397869877768225</v>
      </c>
    </row>
    <row r="5" spans="1:46" x14ac:dyDescent="0.25">
      <c r="A5" s="34"/>
      <c r="B5" s="5" t="s">
        <v>94</v>
      </c>
      <c r="C5" s="5">
        <f>55/2</f>
        <v>27.5</v>
      </c>
      <c r="D5" s="5" t="s">
        <v>175</v>
      </c>
      <c r="E5" s="4">
        <v>1.3556783517567912</v>
      </c>
      <c r="F5" s="4">
        <v>0.11248961664668156</v>
      </c>
      <c r="G5" s="4">
        <v>15.428788140095843</v>
      </c>
      <c r="H5" s="4">
        <v>8.2458525494172596E-2</v>
      </c>
      <c r="I5" s="4">
        <v>18.80696423784384</v>
      </c>
      <c r="J5" s="4">
        <v>8.5720746678283763E-2</v>
      </c>
      <c r="K5" s="4">
        <v>5.4705617015351204E-2</v>
      </c>
      <c r="L5" s="4">
        <v>0.33175250426066699</v>
      </c>
      <c r="M5" s="4">
        <v>2.3648095056652023</v>
      </c>
      <c r="N5" s="4">
        <v>3.5422893888538098</v>
      </c>
      <c r="O5" s="4">
        <v>22.269999999999968</v>
      </c>
      <c r="P5" s="4">
        <f t="shared" si="0"/>
        <v>35.564343365689382</v>
      </c>
      <c r="R5" s="5" t="s">
        <v>94</v>
      </c>
      <c r="S5" s="5">
        <f>55/2</f>
        <v>27.5</v>
      </c>
      <c r="T5" s="4">
        <v>19.244505154827259</v>
      </c>
      <c r="U5" s="4">
        <v>56.146468859660793</v>
      </c>
      <c r="V5" s="4">
        <v>4.1003550794439043</v>
      </c>
      <c r="W5" s="4">
        <v>6.0918901633510618</v>
      </c>
      <c r="X5" s="4">
        <v>2.4713447195715488</v>
      </c>
      <c r="Y5" s="4">
        <v>4.9143870507580711</v>
      </c>
      <c r="Z5" s="4">
        <v>0.91498978672415554</v>
      </c>
      <c r="AA5" s="4">
        <v>24.962593683988704</v>
      </c>
      <c r="AB5" s="4">
        <v>2.2910243989950945</v>
      </c>
      <c r="AC5" s="4">
        <v>4.6159211331338073</v>
      </c>
      <c r="AD5" s="4">
        <v>0.64854190443590487</v>
      </c>
      <c r="AE5" s="4">
        <v>2.4776156023465039</v>
      </c>
      <c r="AF5" s="4">
        <v>0.50689435146469164</v>
      </c>
      <c r="AG5" s="4">
        <v>0.10705850759460693</v>
      </c>
      <c r="AH5" s="4">
        <v>0.43793814684079246</v>
      </c>
      <c r="AI5" s="4">
        <v>6.9993460449181297E-2</v>
      </c>
      <c r="AJ5" s="4">
        <v>0.37830732769542796</v>
      </c>
      <c r="AK5" s="4">
        <v>7.8826624859929223E-2</v>
      </c>
      <c r="AL5" s="4">
        <v>0.22509597865792369</v>
      </c>
      <c r="AM5" s="4">
        <v>3.8895072481111431E-2</v>
      </c>
      <c r="AN5" s="4">
        <v>0.25452609087151878</v>
      </c>
      <c r="AO5" s="4">
        <v>4.3266874152391374E-2</v>
      </c>
      <c r="AP5" s="4">
        <v>0.14104347073410017</v>
      </c>
      <c r="AQ5" s="4">
        <v>6.7894720824397348E-2</v>
      </c>
      <c r="AR5" s="4">
        <v>7.6420018310510631</v>
      </c>
      <c r="AS5" s="4">
        <v>0.48208214546700406</v>
      </c>
      <c r="AT5" s="4">
        <v>0.20669016554168571</v>
      </c>
    </row>
    <row r="6" spans="1:46" x14ac:dyDescent="0.25">
      <c r="A6" s="34"/>
      <c r="B6" s="5" t="s">
        <v>95</v>
      </c>
      <c r="C6" s="5">
        <f>85/2</f>
        <v>42.5</v>
      </c>
      <c r="D6" s="5" t="s">
        <v>175</v>
      </c>
      <c r="E6" s="4">
        <v>1.4696455276567522</v>
      </c>
      <c r="F6" s="4">
        <v>0.14034180175315714</v>
      </c>
      <c r="G6" s="4">
        <v>15.332524385331354</v>
      </c>
      <c r="H6" s="4">
        <v>9.5942467146943516E-2</v>
      </c>
      <c r="I6" s="4">
        <v>19.941092246761446</v>
      </c>
      <c r="J6" s="4">
        <v>8.6521889577008973E-2</v>
      </c>
      <c r="K6" s="4">
        <v>6.0138490830028035E-2</v>
      </c>
      <c r="L6" s="4">
        <v>0.35170801046809785</v>
      </c>
      <c r="M6" s="4">
        <v>2.3702973530903364</v>
      </c>
      <c r="N6" s="4">
        <v>3.3315264079437599</v>
      </c>
      <c r="O6" s="4">
        <v>19.016196760647642</v>
      </c>
      <c r="P6" s="4">
        <f t="shared" si="0"/>
        <v>37.804064658793479</v>
      </c>
      <c r="R6" s="5" t="s">
        <v>95</v>
      </c>
      <c r="S6" s="5">
        <f>85/2</f>
        <v>42.5</v>
      </c>
      <c r="T6" s="4">
        <v>20.336134056623226</v>
      </c>
      <c r="U6" s="4">
        <v>58.634207604755616</v>
      </c>
      <c r="V6" s="4">
        <v>4.6195640952774282</v>
      </c>
      <c r="W6" s="4">
        <v>7.7554250775047029</v>
      </c>
      <c r="X6" s="4">
        <v>3.0238311927077484</v>
      </c>
      <c r="Y6" s="4">
        <v>5.9551931328315666</v>
      </c>
      <c r="Z6" s="4">
        <v>1.0413624856447521</v>
      </c>
      <c r="AA6" s="4">
        <v>27.503075387778313</v>
      </c>
      <c r="AB6" s="4">
        <v>2.6826739977738741</v>
      </c>
      <c r="AC6" s="4">
        <v>5.9217310097390303</v>
      </c>
      <c r="AD6" s="4">
        <v>0.70003755809206236</v>
      </c>
      <c r="AE6" s="4">
        <v>2.7326540151177046</v>
      </c>
      <c r="AF6" s="4">
        <v>0.55256274033446795</v>
      </c>
      <c r="AG6" s="4">
        <v>0.11146707483274718</v>
      </c>
      <c r="AH6" s="4">
        <v>0.48404416069623307</v>
      </c>
      <c r="AI6" s="4">
        <v>7.3583931726085239E-2</v>
      </c>
      <c r="AJ6" s="4">
        <v>0.43449245768663142</v>
      </c>
      <c r="AK6" s="4">
        <v>8.9001414869406076E-2</v>
      </c>
      <c r="AL6" s="4">
        <v>0.25773067069977934</v>
      </c>
      <c r="AM6" s="4">
        <v>4.3832896964741269E-2</v>
      </c>
      <c r="AN6" s="4">
        <v>0.29235156314183652</v>
      </c>
      <c r="AO6" s="4">
        <v>4.6852493245164391E-2</v>
      </c>
      <c r="AP6" s="4">
        <v>0.16051367592460697</v>
      </c>
      <c r="AQ6" s="4">
        <v>7.6553212677374471E-2</v>
      </c>
      <c r="AR6" s="4">
        <v>3.9679597642388353</v>
      </c>
      <c r="AS6" s="4">
        <v>0.67275914920412783</v>
      </c>
      <c r="AT6" s="4">
        <v>0.15433068184762905</v>
      </c>
    </row>
    <row r="7" spans="1:46" x14ac:dyDescent="0.25">
      <c r="A7" s="34" t="s">
        <v>157</v>
      </c>
      <c r="B7" s="5" t="s">
        <v>47</v>
      </c>
      <c r="C7" s="5">
        <v>2</v>
      </c>
      <c r="D7" s="5" t="s">
        <v>175</v>
      </c>
      <c r="E7" s="4">
        <v>1.9030659324623822</v>
      </c>
      <c r="F7" s="4">
        <v>0.13982850843796985</v>
      </c>
      <c r="G7" s="4">
        <v>22.496827286543322</v>
      </c>
      <c r="H7" s="4">
        <v>0.13409343445616131</v>
      </c>
      <c r="I7" s="4">
        <v>31.487347853131627</v>
      </c>
      <c r="J7" s="4">
        <v>0.1490905584872817</v>
      </c>
      <c r="K7" s="4">
        <v>7.1565119958863638E-2</v>
      </c>
      <c r="L7" s="4">
        <v>0.35575858575453451</v>
      </c>
      <c r="M7" s="4">
        <v>2.3973170958708105</v>
      </c>
      <c r="N7" s="4">
        <v>4.2092964578978638</v>
      </c>
      <c r="O7" s="4">
        <v>16.889999999999716</v>
      </c>
      <c r="P7" s="4">
        <f>100-SUM(E7:O7)</f>
        <v>19.765809166999475</v>
      </c>
      <c r="R7" s="5" t="s">
        <v>47</v>
      </c>
      <c r="S7" s="5">
        <v>2</v>
      </c>
      <c r="T7" s="4">
        <v>24.981984547460439</v>
      </c>
      <c r="U7" s="4">
        <v>54.592414393772913</v>
      </c>
      <c r="V7" s="4">
        <v>6.9417957775314596</v>
      </c>
      <c r="W7" s="4">
        <v>9.0399564994751263</v>
      </c>
      <c r="X7" s="4">
        <v>3.6490310911622093</v>
      </c>
      <c r="Y7" s="4">
        <v>8.1759670862338751</v>
      </c>
      <c r="Z7" s="4">
        <v>1.3474445961516544</v>
      </c>
      <c r="AA7" s="4">
        <v>44.104077087688815</v>
      </c>
      <c r="AB7" s="4">
        <v>3.6783115143948351</v>
      </c>
      <c r="AC7" s="4">
        <v>7.0708148917275766</v>
      </c>
      <c r="AD7" s="4">
        <v>0.95930748848965963</v>
      </c>
      <c r="AE7" s="4">
        <v>3.6773291992998915</v>
      </c>
      <c r="AF7" s="4">
        <v>0.74486303520061636</v>
      </c>
      <c r="AG7" s="4">
        <v>0.14381783328323033</v>
      </c>
      <c r="AH7" s="4">
        <v>0.65202555655127492</v>
      </c>
      <c r="AI7" s="4">
        <v>0.10175102101537742</v>
      </c>
      <c r="AJ7" s="4">
        <v>0.58549516994449047</v>
      </c>
      <c r="AK7" s="4">
        <v>0.12332633644893211</v>
      </c>
      <c r="AL7" s="4">
        <v>0.32818291695971147</v>
      </c>
      <c r="AM7" s="4">
        <v>5.4795728681258885E-2</v>
      </c>
      <c r="AN7" s="4">
        <v>0.34192178992697253</v>
      </c>
      <c r="AO7" s="4">
        <v>5.8570980105709214E-2</v>
      </c>
      <c r="AP7" s="4">
        <v>0.21835523062334122</v>
      </c>
      <c r="AQ7" s="4">
        <v>9.4708003935364271E-2</v>
      </c>
      <c r="AR7" s="4">
        <v>13.33497001377112</v>
      </c>
      <c r="AS7" s="4">
        <v>1.0719032599296534</v>
      </c>
      <c r="AT7" s="4">
        <v>0.25598917269595967</v>
      </c>
    </row>
    <row r="8" spans="1:46" x14ac:dyDescent="0.25">
      <c r="A8" s="34"/>
      <c r="B8" s="5" t="s">
        <v>48</v>
      </c>
      <c r="C8" s="5">
        <v>10</v>
      </c>
      <c r="D8" s="5" t="s">
        <v>175</v>
      </c>
      <c r="E8" s="4">
        <v>1.6081801209327755</v>
      </c>
      <c r="F8" s="4">
        <v>0.12788764293177224</v>
      </c>
      <c r="G8" s="4">
        <v>18.025334209257451</v>
      </c>
      <c r="H8" s="4">
        <v>0.11665758913646757</v>
      </c>
      <c r="I8" s="4">
        <v>25.986502534299262</v>
      </c>
      <c r="J8" s="4">
        <v>0.10752528462610189</v>
      </c>
      <c r="K8" s="4">
        <v>6.2389571604503931E-2</v>
      </c>
      <c r="L8" s="4">
        <v>0.28115971606216544</v>
      </c>
      <c r="M8" s="4">
        <v>2.0037974733933828</v>
      </c>
      <c r="N8" s="4">
        <v>3.3633805149807983</v>
      </c>
      <c r="O8" s="4">
        <v>20.871651339463959</v>
      </c>
      <c r="P8" s="4">
        <f t="shared" si="0"/>
        <v>27.445534003311366</v>
      </c>
      <c r="R8" s="5" t="s">
        <v>48</v>
      </c>
      <c r="S8" s="5">
        <v>10</v>
      </c>
      <c r="T8" s="4">
        <v>20.088059831833856</v>
      </c>
      <c r="U8" s="4">
        <v>44.447010774745401</v>
      </c>
      <c r="V8" s="4">
        <v>5.9142862689917628</v>
      </c>
      <c r="W8" s="4">
        <v>8.137789452547759</v>
      </c>
      <c r="X8" s="4">
        <v>2.9258842236943976</v>
      </c>
      <c r="Y8" s="4">
        <v>7.4662560323146367</v>
      </c>
      <c r="Z8" s="4">
        <v>1.1700375782320067</v>
      </c>
      <c r="AA8" s="4">
        <v>38.985147638952505</v>
      </c>
      <c r="AB8" s="4">
        <v>3.0280617344374456</v>
      </c>
      <c r="AC8" s="4">
        <v>5.7109793986356205</v>
      </c>
      <c r="AD8" s="4">
        <v>0.76977335624922993</v>
      </c>
      <c r="AE8" s="4">
        <v>2.9861010510742698</v>
      </c>
      <c r="AF8" s="4">
        <v>0.59158467137225568</v>
      </c>
      <c r="AG8" s="4">
        <v>0.11492073900079558</v>
      </c>
      <c r="AH8" s="4">
        <v>0.53133044991131473</v>
      </c>
      <c r="AI8" s="4">
        <v>7.8091494052681371E-2</v>
      </c>
      <c r="AJ8" s="4">
        <v>0.48379506752075074</v>
      </c>
      <c r="AK8" s="4">
        <v>9.5469220629810475E-2</v>
      </c>
      <c r="AL8" s="4">
        <v>0.26602958093989915</v>
      </c>
      <c r="AM8" s="4">
        <v>4.455601940448322E-2</v>
      </c>
      <c r="AN8" s="4">
        <v>0.28487196273203175</v>
      </c>
      <c r="AO8" s="4">
        <v>4.5636762067706602E-2</v>
      </c>
      <c r="AP8" s="4">
        <v>0.2056043309010403</v>
      </c>
      <c r="AQ8" s="4">
        <v>8.0875598965164414E-2</v>
      </c>
      <c r="AR8" s="4">
        <v>8.8386566249523746</v>
      </c>
      <c r="AS8" s="4">
        <v>0.88755593661095078</v>
      </c>
      <c r="AT8" s="4">
        <v>0.26147090896336483</v>
      </c>
    </row>
    <row r="9" spans="1:46" x14ac:dyDescent="0.25">
      <c r="A9" s="34"/>
      <c r="B9" s="5" t="s">
        <v>49</v>
      </c>
      <c r="C9" s="5">
        <f>76/2</f>
        <v>38</v>
      </c>
      <c r="D9" s="5" t="s">
        <v>175</v>
      </c>
      <c r="E9" s="4">
        <v>1.6378894894510372</v>
      </c>
      <c r="F9" s="4">
        <v>0.12887362468076152</v>
      </c>
      <c r="G9" s="4">
        <v>17.752886266813665</v>
      </c>
      <c r="H9" s="4">
        <v>0.12780605763047778</v>
      </c>
      <c r="I9" s="4">
        <v>26.118487431605367</v>
      </c>
      <c r="J9" s="4">
        <v>9.4938728867701092E-2</v>
      </c>
      <c r="K9" s="4">
        <v>6.5495573107239496E-2</v>
      </c>
      <c r="L9" s="4">
        <v>0.28341809891700559</v>
      </c>
      <c r="M9" s="4">
        <v>2.0340866758633647</v>
      </c>
      <c r="N9" s="4">
        <v>3.1989027726287942</v>
      </c>
      <c r="O9" s="4">
        <v>21.595680863827386</v>
      </c>
      <c r="P9" s="4">
        <f>100-SUM(E9:O9)</f>
        <v>26.961534416607208</v>
      </c>
      <c r="R9" s="5" t="s">
        <v>49</v>
      </c>
      <c r="S9" s="5">
        <f>76/2</f>
        <v>38</v>
      </c>
      <c r="T9" s="4">
        <v>20.798886577335256</v>
      </c>
      <c r="U9" s="4">
        <v>44.909770992328113</v>
      </c>
      <c r="V9" s="4">
        <v>6.1290230567546766</v>
      </c>
      <c r="W9" s="4">
        <v>8.1231308892354157</v>
      </c>
      <c r="X9" s="4">
        <v>2.9549986433600997</v>
      </c>
      <c r="Y9" s="4">
        <v>7.1534742757439407</v>
      </c>
      <c r="Z9" s="4">
        <v>1.2348588860632181</v>
      </c>
      <c r="AA9" s="4">
        <v>40.948691019095826</v>
      </c>
      <c r="AB9" s="4">
        <v>3.1284987270148297</v>
      </c>
      <c r="AC9" s="4">
        <v>5.825596054380437</v>
      </c>
      <c r="AD9" s="4">
        <v>0.80450635816314209</v>
      </c>
      <c r="AE9" s="4">
        <v>3.0739882344375382</v>
      </c>
      <c r="AF9" s="4">
        <v>0.59216172436876824</v>
      </c>
      <c r="AG9" s="4">
        <v>0.12208435933578665</v>
      </c>
      <c r="AH9" s="4">
        <v>0.53434646783193696</v>
      </c>
      <c r="AI9" s="4">
        <v>7.9040620757880597E-2</v>
      </c>
      <c r="AJ9" s="4">
        <v>0.48753122808517985</v>
      </c>
      <c r="AK9" s="4">
        <v>9.4612371021510419E-2</v>
      </c>
      <c r="AL9" s="4">
        <v>0.26330715958326917</v>
      </c>
      <c r="AM9" s="4">
        <v>4.5428951929005104E-2</v>
      </c>
      <c r="AN9" s="4">
        <v>0.27752760030069068</v>
      </c>
      <c r="AO9" s="4">
        <v>4.4819386265748544E-2</v>
      </c>
      <c r="AP9" s="4">
        <v>0.19955715506920871</v>
      </c>
      <c r="AQ9" s="4">
        <v>8.3147987041753801E-2</v>
      </c>
      <c r="AR9" s="4">
        <v>2.4650250581926425</v>
      </c>
      <c r="AS9" s="4">
        <v>0.90504857973740627</v>
      </c>
      <c r="AT9" s="4">
        <v>0.24595789323450329</v>
      </c>
    </row>
    <row r="10" spans="1:46" x14ac:dyDescent="0.25">
      <c r="A10" s="34"/>
      <c r="B10" s="5" t="s">
        <v>50</v>
      </c>
      <c r="C10" s="5">
        <v>65</v>
      </c>
      <c r="D10" s="5" t="s">
        <v>175</v>
      </c>
      <c r="E10" s="4">
        <v>1.8070661888617747</v>
      </c>
      <c r="F10" s="4">
        <v>0.14607104429129675</v>
      </c>
      <c r="G10" s="4">
        <v>13.96399371366342</v>
      </c>
      <c r="H10" s="4">
        <v>0.1997499061421098</v>
      </c>
      <c r="I10" s="4">
        <v>30.159975595590552</v>
      </c>
      <c r="J10" s="4">
        <v>4.7147659926673025E-2</v>
      </c>
      <c r="K10" s="4">
        <v>9.2416319192556565E-2</v>
      </c>
      <c r="L10" s="4">
        <v>0.44234721181806913</v>
      </c>
      <c r="M10" s="4">
        <v>1.7223946643519752</v>
      </c>
      <c r="N10" s="4">
        <v>2.8775568258590289</v>
      </c>
      <c r="O10" s="4">
        <v>16.155153453964228</v>
      </c>
      <c r="P10" s="4">
        <f t="shared" si="0"/>
        <v>32.386127416338311</v>
      </c>
      <c r="R10" s="5" t="s">
        <v>50</v>
      </c>
      <c r="S10" s="5">
        <v>65</v>
      </c>
      <c r="T10" s="4">
        <v>15.722301601833268</v>
      </c>
      <c r="U10" s="4">
        <v>37.390859884289824</v>
      </c>
      <c r="V10" s="4">
        <v>7.7935334417241009</v>
      </c>
      <c r="W10" s="4">
        <v>8.8354739558747806</v>
      </c>
      <c r="X10" s="4">
        <v>3.4237132623023832</v>
      </c>
      <c r="Y10" s="4">
        <v>10.181968557801245</v>
      </c>
      <c r="Z10" s="4">
        <v>1.5952993676543104</v>
      </c>
      <c r="AA10" s="4">
        <v>50.264857824196547</v>
      </c>
      <c r="AB10" s="4">
        <v>3.9914078156504926</v>
      </c>
      <c r="AC10" s="4">
        <v>9.0693600345416314</v>
      </c>
      <c r="AD10" s="4">
        <v>1.0304423589516405</v>
      </c>
      <c r="AE10" s="4">
        <v>3.9401722762185289</v>
      </c>
      <c r="AF10" s="4">
        <v>0.77636416611835435</v>
      </c>
      <c r="AG10" s="4">
        <v>0.15702833041048281</v>
      </c>
      <c r="AH10" s="4">
        <v>0.64154464548907342</v>
      </c>
      <c r="AI10" s="4">
        <v>9.9449922923222148E-2</v>
      </c>
      <c r="AJ10" s="4">
        <v>0.565326054286448</v>
      </c>
      <c r="AK10" s="4">
        <v>0.11531749745543328</v>
      </c>
      <c r="AL10" s="4">
        <v>0.32499009230591397</v>
      </c>
      <c r="AM10" s="4">
        <v>5.5562215831150626E-2</v>
      </c>
      <c r="AN10" s="4">
        <v>0.3174428497550722</v>
      </c>
      <c r="AO10" s="4">
        <v>5.42266445759053E-2</v>
      </c>
      <c r="AP10" s="4">
        <v>0.28109433406941253</v>
      </c>
      <c r="AQ10" s="4">
        <v>0.11217148034226702</v>
      </c>
      <c r="AR10" s="4">
        <v>2.6475121291893737</v>
      </c>
      <c r="AS10" s="4">
        <v>1.0461201524024113</v>
      </c>
      <c r="AT10" s="4">
        <v>0.18029479612756194</v>
      </c>
    </row>
    <row r="11" spans="1:46" x14ac:dyDescent="0.25">
      <c r="A11" s="34" t="s">
        <v>158</v>
      </c>
      <c r="B11" s="5" t="s">
        <v>43</v>
      </c>
      <c r="C11" s="5">
        <f>11/2</f>
        <v>5.5</v>
      </c>
      <c r="D11" s="5" t="s">
        <v>175</v>
      </c>
      <c r="E11" s="4">
        <v>1.4730702547009702</v>
      </c>
      <c r="F11" s="4">
        <v>0.10781429016968161</v>
      </c>
      <c r="G11" s="4">
        <v>15.723599840835197</v>
      </c>
      <c r="H11" s="4">
        <v>0.18174551230494759</v>
      </c>
      <c r="I11" s="4">
        <v>24.913027310966115</v>
      </c>
      <c r="J11" s="4">
        <v>0.1151243017756618</v>
      </c>
      <c r="K11" s="4">
        <v>6.0115494529851321E-2</v>
      </c>
      <c r="L11" s="4">
        <v>0.23573615936965694</v>
      </c>
      <c r="M11" s="4">
        <v>1.9445738466709539</v>
      </c>
      <c r="N11" s="4">
        <v>3.0428950353433692</v>
      </c>
      <c r="O11">
        <v>27.120000000000033</v>
      </c>
      <c r="P11" s="4">
        <f t="shared" si="0"/>
        <v>25.082297953333565</v>
      </c>
      <c r="R11" s="5" t="s">
        <v>43</v>
      </c>
      <c r="S11" s="5">
        <f>11/2</f>
        <v>5.5</v>
      </c>
      <c r="T11" s="4">
        <v>16.527929660452546</v>
      </c>
      <c r="U11" s="4">
        <v>56.926614699031809</v>
      </c>
      <c r="V11" s="4">
        <v>6.9631703302626855</v>
      </c>
      <c r="W11" s="4">
        <v>8.8917669313744074</v>
      </c>
      <c r="X11" s="4">
        <v>1.3720546118525137</v>
      </c>
      <c r="Y11" s="4">
        <v>71.949453698388055</v>
      </c>
      <c r="Z11" s="4">
        <v>1.2260011539705096</v>
      </c>
      <c r="AA11" s="4">
        <v>48.931308410139003</v>
      </c>
      <c r="AB11" s="4">
        <v>1.8532760925367802</v>
      </c>
      <c r="AC11" s="4">
        <v>4.4509306185942679</v>
      </c>
      <c r="AD11" s="4">
        <v>0.48286306272133472</v>
      </c>
      <c r="AE11" s="4">
        <v>1.7475269564978146</v>
      </c>
      <c r="AF11" s="4">
        <v>0.31925660560905533</v>
      </c>
      <c r="AG11" s="4">
        <v>6.8897097015341288E-2</v>
      </c>
      <c r="AH11" s="4">
        <v>0.27595444414385611</v>
      </c>
      <c r="AI11" s="4">
        <v>4.2204057384358007E-2</v>
      </c>
      <c r="AJ11" s="4">
        <v>0.22909627782799988</v>
      </c>
      <c r="AK11" s="4">
        <v>4.5138356541822917E-2</v>
      </c>
      <c r="AL11" s="4">
        <v>0.13944251331866986</v>
      </c>
      <c r="AM11" s="4">
        <v>2.456664945732031E-2</v>
      </c>
      <c r="AN11" s="4">
        <v>0.1425459131886665</v>
      </c>
      <c r="AO11" s="4">
        <v>2.4629166103625835E-2</v>
      </c>
      <c r="AP11" s="4">
        <v>1.5901213771601799</v>
      </c>
      <c r="AQ11" s="4">
        <v>9.3247506576874598E-2</v>
      </c>
      <c r="AR11" s="4">
        <v>84.005552150825594</v>
      </c>
      <c r="AS11" s="4">
        <v>0.45665436587511127</v>
      </c>
      <c r="AT11" s="4">
        <v>0.28976259745829186</v>
      </c>
    </row>
    <row r="12" spans="1:46" x14ac:dyDescent="0.25">
      <c r="A12" s="34"/>
      <c r="B12" s="5" t="s">
        <v>44</v>
      </c>
      <c r="C12" s="5">
        <f>31/2</f>
        <v>15.5</v>
      </c>
      <c r="D12" s="5" t="s">
        <v>175</v>
      </c>
      <c r="E12" s="4">
        <v>1.392580467023337</v>
      </c>
      <c r="F12" s="4">
        <v>0.23685966387103011</v>
      </c>
      <c r="G12" s="4">
        <v>19.430938699136725</v>
      </c>
      <c r="H12" s="4">
        <v>0.17285903579943029</v>
      </c>
      <c r="I12" s="4">
        <v>36.584424621622595</v>
      </c>
      <c r="J12" s="4">
        <v>0.10548226180646698</v>
      </c>
      <c r="K12" s="4">
        <v>4.4831283215112074E-2</v>
      </c>
      <c r="L12" s="4">
        <v>0.39846658685506098</v>
      </c>
      <c r="M12" s="4">
        <v>2.143649510013423</v>
      </c>
      <c r="N12" s="4">
        <v>3.4816351907237131</v>
      </c>
      <c r="O12" s="4">
        <v>17.468253174682697</v>
      </c>
      <c r="P12" s="4">
        <f t="shared" si="0"/>
        <v>18.540019505250413</v>
      </c>
      <c r="R12" s="5" t="s">
        <v>44</v>
      </c>
      <c r="S12" s="5">
        <f>31/2</f>
        <v>15.5</v>
      </c>
      <c r="T12" s="4">
        <v>20.918243169895376</v>
      </c>
      <c r="U12" s="4">
        <v>48.030713435842507</v>
      </c>
      <c r="V12" s="4">
        <v>5.6645638146269155</v>
      </c>
      <c r="W12" s="4">
        <v>8.9904049273831639</v>
      </c>
      <c r="X12" s="4">
        <v>1.7284926963349831</v>
      </c>
      <c r="Y12" s="4">
        <v>5.4797306134827419</v>
      </c>
      <c r="Z12" s="4">
        <v>0.8721457022278799</v>
      </c>
      <c r="AA12" s="4">
        <v>34.462004492088234</v>
      </c>
      <c r="AB12" s="4">
        <v>1.9258956671352054</v>
      </c>
      <c r="AC12" s="4">
        <v>4.7658091685608364</v>
      </c>
      <c r="AD12" s="4">
        <v>0.46838512219716627</v>
      </c>
      <c r="AE12" s="4">
        <v>1.7495605236770173</v>
      </c>
      <c r="AF12" s="4">
        <v>0.33784238422256796</v>
      </c>
      <c r="AG12" s="4">
        <v>7.205284879539639E-2</v>
      </c>
      <c r="AH12" s="4">
        <v>0.29527744092762909</v>
      </c>
      <c r="AI12" s="4">
        <v>4.2551796483059387E-2</v>
      </c>
      <c r="AJ12" s="4">
        <v>0.26907935342953082</v>
      </c>
      <c r="AK12" s="4">
        <v>5.5859801684396491E-2</v>
      </c>
      <c r="AL12" s="4">
        <v>0.16180288313549485</v>
      </c>
      <c r="AM12" s="4">
        <v>2.9860753254427764E-2</v>
      </c>
      <c r="AN12" s="4">
        <v>0.20853046108969073</v>
      </c>
      <c r="AO12" s="4">
        <v>3.7972361656621795E-2</v>
      </c>
      <c r="AP12" s="4">
        <v>0.14914909120321113</v>
      </c>
      <c r="AQ12" s="4">
        <v>6.2786506279964502E-2</v>
      </c>
      <c r="AR12" s="4">
        <v>14.525017547247188</v>
      </c>
      <c r="AS12" s="4">
        <v>0.65577227268046712</v>
      </c>
      <c r="AT12" s="4">
        <v>0.21878617076198717</v>
      </c>
    </row>
    <row r="13" spans="1:46" x14ac:dyDescent="0.25">
      <c r="A13" s="34"/>
      <c r="B13" s="5" t="s">
        <v>45</v>
      </c>
      <c r="C13" s="5">
        <v>27.5</v>
      </c>
      <c r="D13" s="5" t="s">
        <v>175</v>
      </c>
      <c r="E13" s="4">
        <v>0.73412688134857818</v>
      </c>
      <c r="F13" s="4">
        <v>8.6536053165381002E-2</v>
      </c>
      <c r="G13" s="4">
        <v>12.865001743659574</v>
      </c>
      <c r="H13" s="4">
        <v>7.4924577612273682E-2</v>
      </c>
      <c r="I13" s="4">
        <v>20.211320138583247</v>
      </c>
      <c r="J13" s="4">
        <v>5.0544545277766313E-2</v>
      </c>
      <c r="K13" s="4">
        <v>2.9956317663578903E-2</v>
      </c>
      <c r="L13" s="4">
        <v>0.43071581708603296</v>
      </c>
      <c r="M13" s="4">
        <v>1.3479842089467959</v>
      </c>
      <c r="N13" s="4">
        <v>2.9503073863990452</v>
      </c>
      <c r="O13">
        <v>18.619999999999948</v>
      </c>
      <c r="P13" s="4">
        <f t="shared" si="0"/>
        <v>42.598582330257777</v>
      </c>
      <c r="R13" s="5" t="s">
        <v>45</v>
      </c>
      <c r="S13" s="5">
        <v>27.5</v>
      </c>
      <c r="T13" s="4">
        <v>13.692427263657912</v>
      </c>
      <c r="U13" s="4">
        <v>32.737192750519768</v>
      </c>
      <c r="V13" s="4">
        <v>3.365918809883869</v>
      </c>
      <c r="W13" s="4">
        <v>6.6372511276630854</v>
      </c>
      <c r="X13" s="4">
        <v>0.82945026828477963</v>
      </c>
      <c r="Y13" s="4">
        <v>2.9292245894985793</v>
      </c>
      <c r="Z13" s="4">
        <v>0.58789677058914869</v>
      </c>
      <c r="AA13" s="4">
        <v>24.225015370500575</v>
      </c>
      <c r="AB13" s="4">
        <v>0.98276365630007056</v>
      </c>
      <c r="AC13" s="4">
        <v>2.9248719784067574</v>
      </c>
      <c r="AD13" s="4">
        <v>0.24986275011314929</v>
      </c>
      <c r="AE13" s="4">
        <v>0.98936838113919734</v>
      </c>
      <c r="AF13" s="4">
        <v>0.18781704699485757</v>
      </c>
      <c r="AG13" s="4">
        <v>3.6825902621934456E-2</v>
      </c>
      <c r="AH13" s="4">
        <v>0.15638909018617669</v>
      </c>
      <c r="AI13" s="4">
        <v>2.4153717165124048E-2</v>
      </c>
      <c r="AJ13" s="4">
        <v>0.13942136348960124</v>
      </c>
      <c r="AK13" s="4">
        <v>2.9156813676747668E-2</v>
      </c>
      <c r="AL13" s="4">
        <v>8.3228163518189957E-2</v>
      </c>
      <c r="AM13" s="4">
        <v>1.5775346617956865E-2</v>
      </c>
      <c r="AN13" s="4">
        <v>0.10173110939276808</v>
      </c>
      <c r="AO13" s="4">
        <v>1.7822001030913071E-2</v>
      </c>
      <c r="AP13" s="4">
        <v>8.9120011035227625E-2</v>
      </c>
      <c r="AQ13" s="4">
        <v>4.2075704978460977E-2</v>
      </c>
      <c r="AR13" s="4">
        <v>1.983240561876185</v>
      </c>
      <c r="AS13" s="4">
        <v>0.26447092415061763</v>
      </c>
      <c r="AT13" s="4">
        <v>0.14473692879988939</v>
      </c>
    </row>
    <row r="14" spans="1:46" x14ac:dyDescent="0.25">
      <c r="A14" s="34"/>
      <c r="B14" s="5" t="s">
        <v>46</v>
      </c>
      <c r="C14" s="5">
        <v>42.5</v>
      </c>
      <c r="D14" s="5" t="s">
        <v>175</v>
      </c>
      <c r="E14" s="4">
        <v>0.82886843572558999</v>
      </c>
      <c r="F14" s="4">
        <v>9.0648988302755709E-2</v>
      </c>
      <c r="G14" s="4">
        <v>13.651274158910487</v>
      </c>
      <c r="H14" s="4">
        <v>7.7935353702112159E-2</v>
      </c>
      <c r="I14" s="4">
        <v>21.2632882498668</v>
      </c>
      <c r="J14" s="4">
        <v>5.1844127705730117E-2</v>
      </c>
      <c r="K14" s="4">
        <v>3.2011878073213401E-2</v>
      </c>
      <c r="L14" s="4">
        <v>0.45132656941392313</v>
      </c>
      <c r="M14" s="4">
        <v>1.3645556269750876</v>
      </c>
      <c r="N14" s="4">
        <v>2.9952938083332192</v>
      </c>
      <c r="O14" s="4">
        <v>17.897158863545201</v>
      </c>
      <c r="P14" s="4">
        <f t="shared" si="0"/>
        <v>41.295793939445886</v>
      </c>
      <c r="R14" s="5" t="s">
        <v>46</v>
      </c>
      <c r="S14" s="5">
        <v>42.5</v>
      </c>
      <c r="T14" s="4">
        <v>15.188616708728699</v>
      </c>
      <c r="U14" s="4">
        <v>33.392032014905332</v>
      </c>
      <c r="V14" s="4">
        <v>3.2937055189483395</v>
      </c>
      <c r="W14" s="4">
        <v>6.3589984335967085</v>
      </c>
      <c r="X14" s="4">
        <v>0.8936783898002949</v>
      </c>
      <c r="Y14" s="4">
        <v>2.9978027512298091</v>
      </c>
      <c r="Z14" s="4">
        <v>0.60287150938772105</v>
      </c>
      <c r="AA14" s="4">
        <v>24.976678690714682</v>
      </c>
      <c r="AB14" s="4">
        <v>1.1460416587195432</v>
      </c>
      <c r="AC14" s="4">
        <v>3.0317152765491633</v>
      </c>
      <c r="AD14" s="4">
        <v>0.29452110004888171</v>
      </c>
      <c r="AE14" s="4">
        <v>1.1144104453333772</v>
      </c>
      <c r="AF14" s="4">
        <v>0.21950631008021496</v>
      </c>
      <c r="AG14" s="4">
        <v>4.0613271692950273E-2</v>
      </c>
      <c r="AH14" s="4">
        <v>0.17246224004034813</v>
      </c>
      <c r="AI14" s="4">
        <v>2.4488145337237064E-2</v>
      </c>
      <c r="AJ14" s="4">
        <v>0.15364865527431257</v>
      </c>
      <c r="AK14" s="4">
        <v>2.9583025208888308E-2</v>
      </c>
      <c r="AL14" s="4">
        <v>9.5239812306067678E-2</v>
      </c>
      <c r="AM14" s="4">
        <v>1.718905037682952E-2</v>
      </c>
      <c r="AN14" s="4">
        <v>0.11388905736141591</v>
      </c>
      <c r="AO14" s="4">
        <v>1.9697155261067217E-2</v>
      </c>
      <c r="AP14" s="4">
        <v>8.2148719123312869E-2</v>
      </c>
      <c r="AQ14" s="4">
        <v>4.4536226070775876E-2</v>
      </c>
      <c r="AR14" s="4">
        <v>1.4108443967231064</v>
      </c>
      <c r="AS14" s="4">
        <v>0.30785547072110442</v>
      </c>
      <c r="AT14" s="4">
        <v>3.2652016257478086E-2</v>
      </c>
    </row>
    <row r="15" spans="1:46" x14ac:dyDescent="0.25">
      <c r="A15" s="34" t="s">
        <v>159</v>
      </c>
      <c r="B15" s="5" t="s">
        <v>51</v>
      </c>
      <c r="C15" s="5">
        <v>5</v>
      </c>
      <c r="D15" s="5" t="s">
        <v>175</v>
      </c>
      <c r="E15" s="4">
        <v>2.0140068754174645</v>
      </c>
      <c r="F15" s="4">
        <v>0.16204879685884285</v>
      </c>
      <c r="G15" s="4">
        <v>18.270706959920322</v>
      </c>
      <c r="H15" s="4">
        <v>0.20142757911253217</v>
      </c>
      <c r="I15" s="4">
        <v>25.199018211409491</v>
      </c>
      <c r="J15" s="4">
        <v>6.5891632516623375E-2</v>
      </c>
      <c r="K15" s="4">
        <v>8.238730997683083E-2</v>
      </c>
      <c r="L15" s="4">
        <v>0.3453147410252137</v>
      </c>
      <c r="M15" s="4">
        <v>1.6781664555496718</v>
      </c>
      <c r="N15" s="4">
        <v>3.0743625503972645</v>
      </c>
      <c r="O15" s="4">
        <v>18.122750899639904</v>
      </c>
      <c r="P15" s="4">
        <f t="shared" si="0"/>
        <v>30.78391798817583</v>
      </c>
      <c r="R15" s="5" t="s">
        <v>51</v>
      </c>
      <c r="S15" s="5">
        <v>5</v>
      </c>
      <c r="T15" s="4">
        <v>19.735207546082385</v>
      </c>
      <c r="U15" s="4">
        <v>47.892368371252019</v>
      </c>
      <c r="V15" s="4">
        <v>9.818090378943138</v>
      </c>
      <c r="W15" s="4">
        <v>12.557297313899891</v>
      </c>
      <c r="X15" s="4">
        <v>2.8430189307574691</v>
      </c>
      <c r="Y15" s="4">
        <v>10.074714105770349</v>
      </c>
      <c r="Z15" s="4">
        <v>1.5120385337274629</v>
      </c>
      <c r="AA15" s="4">
        <v>55.795928357525561</v>
      </c>
      <c r="AB15" s="4">
        <v>4.0962129208818894</v>
      </c>
      <c r="AC15" s="4">
        <v>8.8994729814720905</v>
      </c>
      <c r="AD15" s="4">
        <v>0.9898041480560994</v>
      </c>
      <c r="AE15" s="4">
        <v>3.7162484924425927</v>
      </c>
      <c r="AF15" s="4">
        <v>0.67721819863242372</v>
      </c>
      <c r="AG15" s="4">
        <v>0.14485005976888032</v>
      </c>
      <c r="AH15" s="4">
        <v>0.56982531699421801</v>
      </c>
      <c r="AI15" s="4">
        <v>8.7686142816531629E-2</v>
      </c>
      <c r="AJ15" s="4">
        <v>0.49097603263724154</v>
      </c>
      <c r="AK15" s="4">
        <v>9.9261549642906829E-2</v>
      </c>
      <c r="AL15" s="4">
        <v>0.28322270981293463</v>
      </c>
      <c r="AM15" s="4">
        <v>4.5541145130813504E-2</v>
      </c>
      <c r="AN15" s="4">
        <v>0.29932032049757828</v>
      </c>
      <c r="AO15" s="4">
        <v>4.8881684471360515E-2</v>
      </c>
      <c r="AP15" s="4">
        <v>0.28673916354747131</v>
      </c>
      <c r="AQ15" s="4">
        <v>0.10649148024243871</v>
      </c>
      <c r="AR15" s="4">
        <v>15.661561756330709</v>
      </c>
      <c r="AS15" s="4">
        <v>1.2114758422332808</v>
      </c>
      <c r="AT15" s="4">
        <v>0.2175312246705767</v>
      </c>
    </row>
    <row r="16" spans="1:46" x14ac:dyDescent="0.25">
      <c r="A16" s="34"/>
      <c r="B16" s="5" t="s">
        <v>52</v>
      </c>
      <c r="C16" s="5">
        <v>20</v>
      </c>
      <c r="D16" s="5" t="s">
        <v>175</v>
      </c>
      <c r="E16" s="4">
        <v>1.7533135895753398</v>
      </c>
      <c r="F16" s="4">
        <v>9.485982974329582E-2</v>
      </c>
      <c r="G16" s="4">
        <v>14.926269601018136</v>
      </c>
      <c r="H16" s="4">
        <v>0.1869284981625034</v>
      </c>
      <c r="I16" s="4">
        <v>22.798466436480314</v>
      </c>
      <c r="J16" s="4">
        <v>4.7751551986808555E-2</v>
      </c>
      <c r="K16" s="4">
        <v>6.0934126116489677E-2</v>
      </c>
      <c r="L16" s="4">
        <v>0.24791867083043714</v>
      </c>
      <c r="M16" s="4">
        <v>1.2989622953180275</v>
      </c>
      <c r="N16" s="4">
        <v>2.5613849412004712</v>
      </c>
      <c r="O16" s="4">
        <v>19.702119152339048</v>
      </c>
      <c r="P16" s="4">
        <f t="shared" si="0"/>
        <v>36.321091307229125</v>
      </c>
      <c r="R16" s="5" t="s">
        <v>52</v>
      </c>
      <c r="S16" s="5">
        <v>20</v>
      </c>
      <c r="T16" s="4">
        <v>16.481189895609152</v>
      </c>
      <c r="U16" s="4">
        <v>37.280161176922817</v>
      </c>
      <c r="V16" s="4">
        <v>10.648304259384069</v>
      </c>
      <c r="W16" s="4">
        <v>5.7201186970741897</v>
      </c>
      <c r="X16" s="4">
        <v>2.1911690659002123</v>
      </c>
      <c r="Y16" s="4">
        <v>6.8465439253415052</v>
      </c>
      <c r="Z16" s="4">
        <v>1.1166019552837743</v>
      </c>
      <c r="AA16" s="4">
        <v>45.46899785665213</v>
      </c>
      <c r="AB16" s="4">
        <v>3.0928848730362795</v>
      </c>
      <c r="AC16" s="4">
        <v>6.1039915714241211</v>
      </c>
      <c r="AD16" s="4">
        <v>0.77178212096883125</v>
      </c>
      <c r="AE16" s="4">
        <v>2.8113817456993742</v>
      </c>
      <c r="AF16" s="4">
        <v>0.51456491696043039</v>
      </c>
      <c r="AG16" s="4">
        <v>0.1084663570801233</v>
      </c>
      <c r="AH16" s="4">
        <v>0.42893119936920854</v>
      </c>
      <c r="AI16" s="4">
        <v>6.4940366377848918E-2</v>
      </c>
      <c r="AJ16" s="4">
        <v>0.36504327197265574</v>
      </c>
      <c r="AK16" s="4">
        <v>7.6607013436664845E-2</v>
      </c>
      <c r="AL16" s="4">
        <v>0.20998626261527301</v>
      </c>
      <c r="AM16" s="4">
        <v>3.8417289182828197E-2</v>
      </c>
      <c r="AN16" s="4">
        <v>0.24130185644972973</v>
      </c>
      <c r="AO16" s="4">
        <v>3.6586669050271914E-2</v>
      </c>
      <c r="AP16" s="4">
        <v>0.18869147001801623</v>
      </c>
      <c r="AQ16" s="4">
        <v>7.9983074878368227E-2</v>
      </c>
      <c r="AR16" s="4">
        <v>3.094944500449536</v>
      </c>
      <c r="AS16" s="4">
        <v>0.98068301151930082</v>
      </c>
      <c r="AT16" s="4">
        <v>8.1727758478335091E-2</v>
      </c>
    </row>
    <row r="17" spans="1:46" x14ac:dyDescent="0.25">
      <c r="A17" s="34"/>
      <c r="B17" s="5" t="s">
        <v>53</v>
      </c>
      <c r="C17" s="5">
        <v>40</v>
      </c>
      <c r="D17" s="5" t="s">
        <v>175</v>
      </c>
      <c r="E17" s="4">
        <v>1.8843917770249023</v>
      </c>
      <c r="F17" s="4">
        <v>9.8265593500128701E-2</v>
      </c>
      <c r="G17" s="4">
        <v>15.420666254008976</v>
      </c>
      <c r="H17" s="4">
        <v>0.21481633847876316</v>
      </c>
      <c r="I17" s="4">
        <v>26.76094591432129</v>
      </c>
      <c r="J17" s="4">
        <v>5.8493845768694624E-2</v>
      </c>
      <c r="K17" s="4">
        <v>6.850283175167135E-2</v>
      </c>
      <c r="L17" s="4">
        <v>0.31271328741433019</v>
      </c>
      <c r="M17" s="4">
        <v>1.3088811035623371</v>
      </c>
      <c r="N17" s="4">
        <v>2.8240526600499112</v>
      </c>
      <c r="O17" s="4">
        <v>20.495900819836262</v>
      </c>
      <c r="P17" s="4">
        <f t="shared" si="0"/>
        <v>30.552369574282736</v>
      </c>
      <c r="R17" s="5" t="s">
        <v>53</v>
      </c>
      <c r="S17" s="5">
        <v>40</v>
      </c>
      <c r="T17" s="4">
        <v>17.372723832202709</v>
      </c>
      <c r="U17" s="4">
        <v>37.112985362223917</v>
      </c>
      <c r="V17" s="4">
        <v>11.124379068747325</v>
      </c>
      <c r="W17" s="4">
        <v>6.3113430946980964</v>
      </c>
      <c r="X17" s="4">
        <v>2.5328852867343499</v>
      </c>
      <c r="Y17" s="4">
        <v>7.4651944096553748</v>
      </c>
      <c r="Z17" s="4">
        <v>1.283839722921273</v>
      </c>
      <c r="AA17" s="4">
        <v>52.102823490745834</v>
      </c>
      <c r="AB17" s="4">
        <v>3.7049009433078948</v>
      </c>
      <c r="AC17" s="4">
        <v>7.8394034623169953</v>
      </c>
      <c r="AD17" s="4">
        <v>0.90371881246256969</v>
      </c>
      <c r="AE17" s="4">
        <v>3.3467671376693917</v>
      </c>
      <c r="AF17" s="4">
        <v>0.62422454787946857</v>
      </c>
      <c r="AG17" s="4">
        <v>0.11639770378355058</v>
      </c>
      <c r="AH17" s="4">
        <v>0.50499406540376457</v>
      </c>
      <c r="AI17" s="4">
        <v>7.6975483443874546E-2</v>
      </c>
      <c r="AJ17" s="4">
        <v>0.4083570946334153</v>
      </c>
      <c r="AK17" s="4">
        <v>8.8011953294830414E-2</v>
      </c>
      <c r="AL17" s="4">
        <v>0.24284690449853888</v>
      </c>
      <c r="AM17" s="4">
        <v>4.329233540180074E-2</v>
      </c>
      <c r="AN17" s="4">
        <v>0.26790016136206674</v>
      </c>
      <c r="AO17" s="4">
        <v>4.1762773379459481E-2</v>
      </c>
      <c r="AP17" s="4">
        <v>0.22739512807593631</v>
      </c>
      <c r="AQ17" s="4">
        <v>9.5800145414311588E-2</v>
      </c>
      <c r="AR17" s="4">
        <v>4.4298487192775129</v>
      </c>
      <c r="AS17" s="4">
        <v>1.1492039400480389</v>
      </c>
      <c r="AT17" s="4">
        <v>0.28062794812768416</v>
      </c>
    </row>
    <row r="18" spans="1:46" x14ac:dyDescent="0.25">
      <c r="A18" s="34"/>
      <c r="B18" s="5" t="s">
        <v>54</v>
      </c>
      <c r="C18" s="5">
        <v>60</v>
      </c>
      <c r="D18" s="5" t="s">
        <v>175</v>
      </c>
      <c r="E18" s="4">
        <v>2.2090781572950893</v>
      </c>
      <c r="F18" s="4">
        <v>0.10899119608378746</v>
      </c>
      <c r="G18" s="4">
        <v>14.521128721602885</v>
      </c>
      <c r="H18" s="4">
        <v>0.27129166871641047</v>
      </c>
      <c r="I18" s="4">
        <v>29.237941469882553</v>
      </c>
      <c r="J18" s="4">
        <v>5.5092553778205412E-2</v>
      </c>
      <c r="K18" s="4">
        <v>7.5620705739059546E-2</v>
      </c>
      <c r="L18" s="4">
        <v>0.31909932924163348</v>
      </c>
      <c r="M18" s="4">
        <v>1.3226395451814876</v>
      </c>
      <c r="N18" s="4">
        <v>2.9415323013045356</v>
      </c>
      <c r="O18" s="4">
        <v>17.722910835665715</v>
      </c>
      <c r="P18" s="4">
        <f t="shared" si="0"/>
        <v>31.21467351550865</v>
      </c>
      <c r="R18" s="5" t="s">
        <v>54</v>
      </c>
      <c r="S18" s="5">
        <v>60</v>
      </c>
      <c r="T18" s="4">
        <v>16.422164320162139</v>
      </c>
      <c r="U18" s="4">
        <v>37.759604801944512</v>
      </c>
      <c r="V18" s="4">
        <v>13.286892511693646</v>
      </c>
      <c r="W18" s="4">
        <v>7.2351998859613671</v>
      </c>
      <c r="X18" s="4">
        <v>2.6201339282377747</v>
      </c>
      <c r="Y18" s="4">
        <v>8.5599652340988612</v>
      </c>
      <c r="Z18" s="4">
        <v>1.407540020672789</v>
      </c>
      <c r="AA18" s="4">
        <v>58.402494465077304</v>
      </c>
      <c r="AB18" s="4">
        <v>3.8309231663843675</v>
      </c>
      <c r="AC18" s="4">
        <v>8.2825022744922148</v>
      </c>
      <c r="AD18" s="4">
        <v>0.93611851414952774</v>
      </c>
      <c r="AE18" s="4">
        <v>3.3782943101131822</v>
      </c>
      <c r="AF18" s="4">
        <v>0.60629500733708153</v>
      </c>
      <c r="AG18" s="4">
        <v>0.12302895914125497</v>
      </c>
      <c r="AH18" s="4">
        <v>0.50650618589205143</v>
      </c>
      <c r="AI18" s="4">
        <v>7.563785163527087E-2</v>
      </c>
      <c r="AJ18" s="4">
        <v>0.41994127907210055</v>
      </c>
      <c r="AK18" s="4">
        <v>8.3245873471490983E-2</v>
      </c>
      <c r="AL18" s="4">
        <v>0.24413752593555418</v>
      </c>
      <c r="AM18" s="4">
        <v>4.3943959783359528E-2</v>
      </c>
      <c r="AN18" s="4">
        <v>0.2766649037658494</v>
      </c>
      <c r="AO18" s="4">
        <v>3.9908056767918171E-2</v>
      </c>
      <c r="AP18" s="4">
        <v>0.22744531316102246</v>
      </c>
      <c r="AQ18" s="4">
        <v>9.5153495539956473E-2</v>
      </c>
      <c r="AR18" s="4">
        <v>3.9605879060306535</v>
      </c>
      <c r="AS18" s="4">
        <v>1.1436672265046857</v>
      </c>
      <c r="AT18" s="4">
        <v>0.16735841730090745</v>
      </c>
    </row>
    <row r="19" spans="1:46" x14ac:dyDescent="0.25">
      <c r="A19" s="34" t="s">
        <v>151</v>
      </c>
      <c r="B19" s="5" t="s">
        <v>4</v>
      </c>
      <c r="C19" s="5">
        <v>1.5</v>
      </c>
      <c r="D19" s="5" t="s">
        <v>175</v>
      </c>
      <c r="E19" s="4">
        <v>6.2465731947939114</v>
      </c>
      <c r="F19" s="4">
        <v>0.51368076716387101</v>
      </c>
      <c r="G19" s="4">
        <v>18.606136188525873</v>
      </c>
      <c r="H19" s="4">
        <v>0.28296057827208998</v>
      </c>
      <c r="I19" s="4">
        <v>14.684281626693442</v>
      </c>
      <c r="J19" s="4">
        <v>0.23270835774072146</v>
      </c>
      <c r="K19" s="4">
        <v>0.30364587395123233</v>
      </c>
      <c r="L19" s="4">
        <v>0.16931210202405622</v>
      </c>
      <c r="M19" s="4">
        <v>2.2360501240025128</v>
      </c>
      <c r="N19" s="4">
        <v>2.4386050911724633</v>
      </c>
      <c r="O19" s="4">
        <v>20.719912254461907</v>
      </c>
      <c r="P19" s="4">
        <f>100-SUM(E19:O19)</f>
        <v>33.566133841197924</v>
      </c>
      <c r="R19" s="5" t="s">
        <v>4</v>
      </c>
      <c r="S19" s="5">
        <v>1.5</v>
      </c>
      <c r="T19" s="4">
        <v>13.084361090595987</v>
      </c>
      <c r="U19" s="4">
        <v>117.8847015198826</v>
      </c>
      <c r="V19" s="4">
        <v>25.932560338570795</v>
      </c>
      <c r="W19" s="4">
        <v>19.621395660948842</v>
      </c>
      <c r="X19" s="4">
        <v>5.9492753369580988</v>
      </c>
      <c r="Y19" s="4">
        <v>32.89186315047376</v>
      </c>
      <c r="Z19" s="4">
        <v>3.3681948244059363</v>
      </c>
      <c r="AA19" s="4">
        <v>86.404268269947124</v>
      </c>
      <c r="AB19" s="4">
        <v>4.486352922961605</v>
      </c>
      <c r="AC19" s="4">
        <v>9.3387487475511648</v>
      </c>
      <c r="AD19" s="4">
        <v>1.1343492234286996</v>
      </c>
      <c r="AE19" s="4">
        <v>4.415351989484023</v>
      </c>
      <c r="AF19" s="4">
        <v>0.97973072530783489</v>
      </c>
      <c r="AG19" s="4">
        <v>0.24468751074566936</v>
      </c>
      <c r="AH19" s="4">
        <v>0.92433703708672632</v>
      </c>
      <c r="AI19" s="4">
        <v>0.15921460165826695</v>
      </c>
      <c r="AJ19" s="4">
        <v>0.96789478669860707</v>
      </c>
      <c r="AK19" s="4">
        <v>0.20601207991538023</v>
      </c>
      <c r="AL19" s="4">
        <v>0.58675114314443932</v>
      </c>
      <c r="AM19" s="4">
        <v>0.10273304394899167</v>
      </c>
      <c r="AN19" s="4">
        <v>0.61966658656305262</v>
      </c>
      <c r="AO19" s="4">
        <v>9.775109606860781E-2</v>
      </c>
      <c r="AP19" s="4">
        <v>0.93429400407163388</v>
      </c>
      <c r="AQ19" s="4">
        <v>0.27685931983122075</v>
      </c>
      <c r="AR19" s="4">
        <v>12.290279548081562</v>
      </c>
      <c r="AS19" s="4">
        <v>1.8037552705390887</v>
      </c>
      <c r="AT19" s="4">
        <v>0.56215842130771621</v>
      </c>
    </row>
    <row r="20" spans="1:46" x14ac:dyDescent="0.25">
      <c r="A20" s="34"/>
      <c r="B20" s="5" t="s">
        <v>5</v>
      </c>
      <c r="C20" s="5">
        <v>8</v>
      </c>
      <c r="D20" s="5" t="s">
        <v>175</v>
      </c>
      <c r="E20" s="4">
        <v>7.9897399914914358</v>
      </c>
      <c r="F20" s="4">
        <v>0.49231183329063272</v>
      </c>
      <c r="G20" s="4">
        <v>19.469377316982587</v>
      </c>
      <c r="H20" s="4">
        <v>0.26712087222470493</v>
      </c>
      <c r="I20" s="4">
        <v>16.906846249983207</v>
      </c>
      <c r="J20" s="4">
        <v>0.18362412955808186</v>
      </c>
      <c r="K20" s="4">
        <v>0.31653182416749226</v>
      </c>
      <c r="L20" s="4">
        <v>0.13806575928663736</v>
      </c>
      <c r="M20" s="4">
        <v>2.3013069829703214</v>
      </c>
      <c r="N20" s="4">
        <v>2.439902312343289</v>
      </c>
      <c r="O20" s="4">
        <v>20.721711315474259</v>
      </c>
      <c r="P20" s="4">
        <f t="shared" si="0"/>
        <v>28.773461412227334</v>
      </c>
      <c r="R20" s="5" t="s">
        <v>5</v>
      </c>
      <c r="S20" s="5">
        <v>8</v>
      </c>
      <c r="T20" s="4">
        <v>18.027792310376778</v>
      </c>
      <c r="U20" s="4">
        <v>121.24223950409461</v>
      </c>
      <c r="V20" s="4">
        <v>22.635833015505494</v>
      </c>
      <c r="W20" s="4">
        <v>17.765595724044701</v>
      </c>
      <c r="X20" s="4">
        <v>7.1574875002021283</v>
      </c>
      <c r="Y20" s="4">
        <v>35.174733026508406</v>
      </c>
      <c r="Z20" s="4">
        <v>3.3315921900337631</v>
      </c>
      <c r="AA20" s="4">
        <v>74.890738255272495</v>
      </c>
      <c r="AB20" s="4">
        <v>4.9809292855144616</v>
      </c>
      <c r="AC20" s="4">
        <v>9.2924672303553919</v>
      </c>
      <c r="AD20" s="4">
        <v>1.2739902568252564</v>
      </c>
      <c r="AE20" s="4">
        <v>5.0162020853015719</v>
      </c>
      <c r="AF20" s="4">
        <v>1.1290631405787115</v>
      </c>
      <c r="AG20" s="4">
        <v>0.28274172608353354</v>
      </c>
      <c r="AH20" s="4">
        <v>1.1031011272850213</v>
      </c>
      <c r="AI20" s="4">
        <v>0.18692138086494958</v>
      </c>
      <c r="AJ20" s="4">
        <v>1.1186439414945888</v>
      </c>
      <c r="AK20" s="4">
        <v>0.24849156567002431</v>
      </c>
      <c r="AL20" s="4">
        <v>0.69539730455658566</v>
      </c>
      <c r="AM20" s="4">
        <v>0.11913281654600359</v>
      </c>
      <c r="AN20" s="4">
        <v>0.73093505031611816</v>
      </c>
      <c r="AO20" s="4">
        <v>0.11635836356121541</v>
      </c>
      <c r="AP20" s="4">
        <v>1.0143850911786128</v>
      </c>
      <c r="AQ20" s="4">
        <v>0.26708304617531692</v>
      </c>
      <c r="AR20" s="4">
        <v>4.6529024337779683</v>
      </c>
      <c r="AS20" s="4">
        <v>1.9599744729016544</v>
      </c>
      <c r="AT20" s="4">
        <v>0.73930273845135253</v>
      </c>
    </row>
    <row r="21" spans="1:46" x14ac:dyDescent="0.25">
      <c r="A21" s="34"/>
      <c r="B21" s="5" t="s">
        <v>6</v>
      </c>
      <c r="C21" s="5">
        <v>18</v>
      </c>
      <c r="D21" s="5" t="s">
        <v>175</v>
      </c>
      <c r="E21" s="4">
        <v>6.5307240365573174</v>
      </c>
      <c r="F21" s="4">
        <v>0.42748554565462221</v>
      </c>
      <c r="G21" s="4">
        <v>18.545960298091547</v>
      </c>
      <c r="H21" s="4">
        <v>0.19446759941884861</v>
      </c>
      <c r="I21" s="4">
        <v>16.717817338262552</v>
      </c>
      <c r="J21" s="4">
        <v>0.14347044794575425</v>
      </c>
      <c r="K21" s="4">
        <v>0.26657120788107858</v>
      </c>
      <c r="L21" s="4">
        <v>0.13315726164043554</v>
      </c>
      <c r="M21" s="4">
        <v>2.1518242312401874</v>
      </c>
      <c r="N21" s="4">
        <v>2.3298473576456629</v>
      </c>
      <c r="O21" s="4">
        <v>19.836032793441301</v>
      </c>
      <c r="P21" s="4">
        <f t="shared" si="0"/>
        <v>32.722641882220699</v>
      </c>
      <c r="R21" s="5" t="s">
        <v>6</v>
      </c>
      <c r="S21" s="5">
        <v>18</v>
      </c>
      <c r="T21" s="4">
        <v>16.727536060006223</v>
      </c>
      <c r="U21" s="4">
        <v>114.53089412386659</v>
      </c>
      <c r="V21" s="4">
        <v>16.59090447425843</v>
      </c>
      <c r="W21" s="4">
        <v>12.586935295934838</v>
      </c>
      <c r="X21" s="4">
        <v>5.9948038562860786</v>
      </c>
      <c r="Y21" s="4">
        <v>31.56579615243907</v>
      </c>
      <c r="Z21" s="4">
        <v>2.5242462532885361</v>
      </c>
      <c r="AA21" s="4">
        <v>56.231244469046771</v>
      </c>
      <c r="AB21" s="4">
        <v>3.7574310796372266</v>
      </c>
      <c r="AC21" s="4">
        <v>7.5543271837237729</v>
      </c>
      <c r="AD21" s="4">
        <v>0.98219671087966465</v>
      </c>
      <c r="AE21" s="4">
        <v>3.886981622796374</v>
      </c>
      <c r="AF21" s="4">
        <v>0.89002968343007638</v>
      </c>
      <c r="AG21" s="4">
        <v>0.23206857647341267</v>
      </c>
      <c r="AH21" s="4">
        <v>0.89569395923577511</v>
      </c>
      <c r="AI21" s="4">
        <v>0.15218139459698707</v>
      </c>
      <c r="AJ21" s="4">
        <v>0.9486082551149887</v>
      </c>
      <c r="AK21" s="4">
        <v>0.21236565970203572</v>
      </c>
      <c r="AL21" s="4">
        <v>0.60376628456301173</v>
      </c>
      <c r="AM21" s="4">
        <v>0.102722057428783</v>
      </c>
      <c r="AN21" s="4">
        <v>0.65203400221593644</v>
      </c>
      <c r="AO21" s="4">
        <v>0.10272110225885568</v>
      </c>
      <c r="AP21" s="4">
        <v>0.9077361226758176</v>
      </c>
      <c r="AQ21" s="4">
        <v>0.20845628332090693</v>
      </c>
      <c r="AR21" s="4">
        <v>3.1765784024997488</v>
      </c>
      <c r="AS21" s="4">
        <v>1.777422343573319</v>
      </c>
      <c r="AT21" s="4">
        <v>0.56348916060710685</v>
      </c>
    </row>
    <row r="22" spans="1:46" x14ac:dyDescent="0.25">
      <c r="A22" s="34"/>
      <c r="B22" s="5" t="s">
        <v>7</v>
      </c>
      <c r="C22" s="5">
        <v>28</v>
      </c>
      <c r="D22" s="5" t="s">
        <v>175</v>
      </c>
      <c r="E22" s="4">
        <v>7.8732562643365798</v>
      </c>
      <c r="F22" s="4">
        <v>0.40006857285325131</v>
      </c>
      <c r="G22" s="4">
        <v>20.443556919542612</v>
      </c>
      <c r="H22" s="4">
        <v>0.19845852728750546</v>
      </c>
      <c r="I22" s="4">
        <v>17.641637231688712</v>
      </c>
      <c r="J22" s="4">
        <v>0.15038272972973921</v>
      </c>
      <c r="K22" s="4">
        <v>0.30199661745759643</v>
      </c>
      <c r="L22" s="4">
        <v>0.15084783403148372</v>
      </c>
      <c r="M22" s="4">
        <v>2.2741736380593847</v>
      </c>
      <c r="N22" s="4">
        <v>2.7933265421716418</v>
      </c>
      <c r="O22" s="4">
        <v>19.568043195680676</v>
      </c>
      <c r="P22" s="4">
        <f t="shared" si="0"/>
        <v>28.204251927160811</v>
      </c>
      <c r="R22" s="5" t="s">
        <v>7</v>
      </c>
      <c r="S22" s="5">
        <v>28</v>
      </c>
      <c r="T22" s="4">
        <v>22.249365031468926</v>
      </c>
      <c r="U22" s="4">
        <v>128.36883131872784</v>
      </c>
      <c r="V22" s="4">
        <v>16.902392117579534</v>
      </c>
      <c r="W22" s="4">
        <v>12.525338226982702</v>
      </c>
      <c r="X22" s="4">
        <v>6.1558733666126741</v>
      </c>
      <c r="Y22" s="4">
        <v>40.658129444571841</v>
      </c>
      <c r="Z22" s="4">
        <v>2.7874413315593309</v>
      </c>
      <c r="AA22" s="4">
        <v>63.474562610186751</v>
      </c>
      <c r="AB22" s="4">
        <v>3.7572095876006735</v>
      </c>
      <c r="AC22" s="4">
        <v>8.657758190992638</v>
      </c>
      <c r="AD22" s="4">
        <v>0.99061409974390713</v>
      </c>
      <c r="AE22" s="4">
        <v>3.9521752652010598</v>
      </c>
      <c r="AF22" s="4">
        <v>0.88907420558473171</v>
      </c>
      <c r="AG22" s="4">
        <v>0.24429088552029582</v>
      </c>
      <c r="AH22" s="4">
        <v>0.90009311877836184</v>
      </c>
      <c r="AI22" s="4">
        <v>0.16539821508302383</v>
      </c>
      <c r="AJ22" s="4">
        <v>1.0309841626590337</v>
      </c>
      <c r="AK22" s="4">
        <v>0.21985089088488016</v>
      </c>
      <c r="AL22" s="4">
        <v>0.62646675932765417</v>
      </c>
      <c r="AM22" s="4">
        <v>0.11614421016055271</v>
      </c>
      <c r="AN22" s="4">
        <v>0.71402618962229369</v>
      </c>
      <c r="AO22" s="4">
        <v>0.10875298637487332</v>
      </c>
      <c r="AP22" s="4">
        <v>1.1570117648703739</v>
      </c>
      <c r="AQ22" s="4">
        <v>0.22483416908669582</v>
      </c>
      <c r="AR22" s="4">
        <v>3.6024007390064989</v>
      </c>
      <c r="AS22" s="4">
        <v>2.2358481844686655</v>
      </c>
      <c r="AT22" s="4">
        <v>0.71497412008186834</v>
      </c>
    </row>
    <row r="23" spans="1:46" x14ac:dyDescent="0.25">
      <c r="A23" s="34"/>
      <c r="B23" s="5" t="s">
        <v>8</v>
      </c>
      <c r="C23" s="5">
        <v>38</v>
      </c>
      <c r="D23" s="5" t="s">
        <v>175</v>
      </c>
      <c r="E23" s="4">
        <v>7.8966824712442918</v>
      </c>
      <c r="F23" s="4">
        <v>0.63989713655357916</v>
      </c>
      <c r="G23" s="4">
        <v>20.754476183208627</v>
      </c>
      <c r="H23" s="4">
        <v>0.15804193444858936</v>
      </c>
      <c r="I23" s="4">
        <v>24.040144723692155</v>
      </c>
      <c r="J23" s="4">
        <v>0.11424037499355738</v>
      </c>
      <c r="K23" s="4">
        <v>0.2577244745405588</v>
      </c>
      <c r="L23" s="4">
        <v>0.17892449355991008</v>
      </c>
      <c r="M23" s="4">
        <v>2.4254132012986576</v>
      </c>
      <c r="N23" s="4">
        <v>3.0797864468170482</v>
      </c>
      <c r="O23" s="4">
        <v>19.026194761047893</v>
      </c>
      <c r="P23" s="4">
        <f t="shared" si="0"/>
        <v>21.428473798595135</v>
      </c>
      <c r="R23" s="5" t="s">
        <v>8</v>
      </c>
      <c r="S23" s="5">
        <v>38</v>
      </c>
      <c r="T23" s="4">
        <v>35.427246514401205</v>
      </c>
      <c r="U23" s="4">
        <v>133.97749792910332</v>
      </c>
      <c r="V23" s="4">
        <v>9.3094009407060891</v>
      </c>
      <c r="W23" s="4">
        <v>8.6496322281641138</v>
      </c>
      <c r="X23" s="4">
        <v>6.7838062853463263</v>
      </c>
      <c r="Y23" s="4">
        <v>30.043369278834092</v>
      </c>
      <c r="Z23" s="4">
        <v>1.7001402356629471</v>
      </c>
      <c r="AA23" s="4">
        <v>41.931735787658106</v>
      </c>
      <c r="AB23" s="4">
        <v>3.1336923291320646</v>
      </c>
      <c r="AC23" s="4">
        <v>8.3042443585559216</v>
      </c>
      <c r="AD23" s="4">
        <v>0.92629614823804729</v>
      </c>
      <c r="AE23" s="4">
        <v>3.7010318366402752</v>
      </c>
      <c r="AF23" s="4">
        <v>0.91912452564535474</v>
      </c>
      <c r="AG23" s="4">
        <v>0.2577215587042524</v>
      </c>
      <c r="AH23" s="4">
        <v>0.9795205473554498</v>
      </c>
      <c r="AI23" s="4">
        <v>0.18102465367910828</v>
      </c>
      <c r="AJ23" s="4">
        <v>1.1320076053603616</v>
      </c>
      <c r="AK23" s="4">
        <v>0.25740616301794833</v>
      </c>
      <c r="AL23" s="4">
        <v>0.71033045642988679</v>
      </c>
      <c r="AM23" s="4">
        <v>0.13204238640287025</v>
      </c>
      <c r="AN23" s="4">
        <v>0.79343138769774424</v>
      </c>
      <c r="AO23" s="4">
        <v>0.11813347378021674</v>
      </c>
      <c r="AP23" s="4">
        <v>0.86255809295857344</v>
      </c>
      <c r="AQ23" s="4">
        <v>0.14280364203156537</v>
      </c>
      <c r="AR23" s="4">
        <v>3.4780546041634488</v>
      </c>
      <c r="AS23" s="4">
        <v>1.5929819727135341</v>
      </c>
      <c r="AT23" s="4">
        <v>0.69288517487803436</v>
      </c>
    </row>
    <row r="24" spans="1:46" x14ac:dyDescent="0.25">
      <c r="A24" s="34"/>
      <c r="B24" s="5" t="s">
        <v>9</v>
      </c>
      <c r="C24" s="5">
        <v>53</v>
      </c>
      <c r="D24" s="5" t="s">
        <v>175</v>
      </c>
      <c r="E24" s="4">
        <v>6.3357524150965432</v>
      </c>
      <c r="F24" s="4">
        <v>0.51851608624532231</v>
      </c>
      <c r="G24" s="4">
        <v>19.141419071836605</v>
      </c>
      <c r="H24" s="4">
        <v>0.16441295755172852</v>
      </c>
      <c r="I24" s="4">
        <v>20.970359551996804</v>
      </c>
      <c r="J24" s="4">
        <v>0.11293498647491979</v>
      </c>
      <c r="K24" s="4">
        <v>0.23717455480321936</v>
      </c>
      <c r="L24" s="4">
        <v>0.16297171329481538</v>
      </c>
      <c r="M24" s="4">
        <v>2.2134455536691195</v>
      </c>
      <c r="N24" s="4">
        <v>2.9326527254217432</v>
      </c>
      <c r="O24" s="4">
        <v>18.836232753449146</v>
      </c>
      <c r="P24" s="4">
        <f t="shared" si="0"/>
        <v>28.374127630160046</v>
      </c>
      <c r="R24" s="5" t="s">
        <v>9</v>
      </c>
      <c r="S24" s="5">
        <v>53</v>
      </c>
      <c r="T24" s="4">
        <v>25.834617121505335</v>
      </c>
      <c r="U24" s="4">
        <v>125.83891806991674</v>
      </c>
      <c r="V24" s="4">
        <v>9.2595796476932328</v>
      </c>
      <c r="W24" s="4">
        <v>7.1602097028605165</v>
      </c>
      <c r="X24" s="4">
        <v>6.4216658208033417</v>
      </c>
      <c r="Y24" s="4">
        <v>28.635750416356501</v>
      </c>
      <c r="Z24" s="4">
        <v>1.6034446804520899</v>
      </c>
      <c r="AA24" s="4">
        <v>39.030904311372588</v>
      </c>
      <c r="AB24" s="4">
        <v>3.0000091071659916</v>
      </c>
      <c r="AC24" s="4">
        <v>7.9230191090566207</v>
      </c>
      <c r="AD24" s="4">
        <v>0.87015521164681997</v>
      </c>
      <c r="AE24" s="4">
        <v>3.541649634660037</v>
      </c>
      <c r="AF24" s="4">
        <v>0.90056735746748418</v>
      </c>
      <c r="AG24" s="4">
        <v>0.24461235312291582</v>
      </c>
      <c r="AH24" s="4">
        <v>0.93167604072902233</v>
      </c>
      <c r="AI24" s="4">
        <v>0.1724023950173954</v>
      </c>
      <c r="AJ24" s="4">
        <v>1.0772453725580411</v>
      </c>
      <c r="AK24" s="4">
        <v>0.24413070818752952</v>
      </c>
      <c r="AL24" s="4">
        <v>0.68586999070660848</v>
      </c>
      <c r="AM24" s="4">
        <v>0.1180587626794974</v>
      </c>
      <c r="AN24" s="4">
        <v>0.74785207854112667</v>
      </c>
      <c r="AO24" s="4">
        <v>0.11451080421427022</v>
      </c>
      <c r="AP24" s="4">
        <v>0.81184923603796388</v>
      </c>
      <c r="AQ24" s="4">
        <v>0.12980614517783734</v>
      </c>
      <c r="AR24" s="4">
        <v>2.9429017244170801</v>
      </c>
      <c r="AS24" s="4">
        <v>1.472018476786126</v>
      </c>
      <c r="AT24" s="4">
        <v>0.6064908763468515</v>
      </c>
    </row>
    <row r="25" spans="1:46" x14ac:dyDescent="0.25">
      <c r="A25" s="34" t="s">
        <v>152</v>
      </c>
      <c r="B25" s="5" t="s">
        <v>96</v>
      </c>
      <c r="C25" s="5">
        <v>3.5</v>
      </c>
      <c r="D25" s="5" t="s">
        <v>175</v>
      </c>
      <c r="E25" s="4">
        <v>8.0124176949998702</v>
      </c>
      <c r="F25" s="4">
        <v>0.90652164726699025</v>
      </c>
      <c r="G25" s="4">
        <v>17.583708480520432</v>
      </c>
      <c r="H25" s="4">
        <v>0.31067024727629228</v>
      </c>
      <c r="I25" s="4">
        <v>16.284550137113641</v>
      </c>
      <c r="J25" s="4">
        <v>0.58478169869627428</v>
      </c>
      <c r="K25" s="4">
        <v>0.27510812533934281</v>
      </c>
      <c r="L25" s="4">
        <v>0.29403661620105542</v>
      </c>
      <c r="M25" s="4">
        <v>1.3631916268158899</v>
      </c>
      <c r="N25" s="4">
        <v>2.9417648562102774</v>
      </c>
      <c r="O25" s="4">
        <v>31.75712</v>
      </c>
      <c r="P25" s="4">
        <f t="shared" si="0"/>
        <v>19.686128869559923</v>
      </c>
      <c r="R25" s="5" t="s">
        <v>96</v>
      </c>
      <c r="S25" s="5">
        <v>3.5</v>
      </c>
      <c r="T25" s="4">
        <v>13.428215521347104</v>
      </c>
      <c r="U25" s="4">
        <v>98.238110247577623</v>
      </c>
      <c r="V25" s="4">
        <v>28.685249465514829</v>
      </c>
      <c r="W25" s="4">
        <v>26.814512082959595</v>
      </c>
      <c r="X25" s="4">
        <v>13.077273473855046</v>
      </c>
      <c r="Y25" s="4">
        <v>30.428107913479707</v>
      </c>
      <c r="Z25" s="4">
        <v>2.9831975938941611</v>
      </c>
      <c r="AA25" s="4">
        <v>84.121611189847258</v>
      </c>
      <c r="AB25" s="4">
        <v>4.6654690599517057</v>
      </c>
      <c r="AC25" s="4">
        <v>10.118694211251592</v>
      </c>
      <c r="AD25" s="4">
        <v>1.3095312837045605</v>
      </c>
      <c r="AE25" s="4">
        <v>5.5663621587299517</v>
      </c>
      <c r="AF25" s="4">
        <v>1.4436258425739323</v>
      </c>
      <c r="AG25" s="4">
        <v>0.41197347655062644</v>
      </c>
      <c r="AH25" s="4">
        <v>1.6529634963894195</v>
      </c>
      <c r="AI25" s="4">
        <v>0.28585977864451617</v>
      </c>
      <c r="AJ25" s="4">
        <v>1.6919044746304466</v>
      </c>
      <c r="AK25" s="4">
        <v>0.3998102021679496</v>
      </c>
      <c r="AL25" s="4">
        <v>1.1310535228891201</v>
      </c>
      <c r="AM25" s="4">
        <v>0.19532530164052492</v>
      </c>
      <c r="AN25" s="4">
        <v>1.2559480436887727</v>
      </c>
      <c r="AO25" s="4">
        <v>0.20851653340773296</v>
      </c>
      <c r="AP25" s="4">
        <v>0.96926841371125461</v>
      </c>
      <c r="AQ25" s="4">
        <v>0.24542597096504978</v>
      </c>
      <c r="AR25" s="4">
        <v>17.958226628507681</v>
      </c>
      <c r="AS25" s="4">
        <v>1.483882165116011</v>
      </c>
      <c r="AT25" s="4">
        <v>0.58361102929191933</v>
      </c>
    </row>
    <row r="26" spans="1:46" x14ac:dyDescent="0.25">
      <c r="A26" s="34"/>
      <c r="B26" s="5" t="s">
        <v>97</v>
      </c>
      <c r="C26" s="5">
        <v>12</v>
      </c>
      <c r="D26" s="5" t="s">
        <v>175</v>
      </c>
      <c r="E26" s="4">
        <v>11.667988130058934</v>
      </c>
      <c r="F26" s="4">
        <v>0.86893846775001526</v>
      </c>
      <c r="G26" s="4">
        <v>21.823249318934941</v>
      </c>
      <c r="H26" s="4">
        <v>0.38435201336698049</v>
      </c>
      <c r="I26" s="4">
        <v>20.28822807928173</v>
      </c>
      <c r="J26" s="4">
        <v>0.44024244602971274</v>
      </c>
      <c r="K26" s="4">
        <v>0.33236234966652201</v>
      </c>
      <c r="L26" s="4">
        <v>0.22859714109960017</v>
      </c>
      <c r="M26" s="4">
        <v>1.4634745127343971</v>
      </c>
      <c r="N26" s="4">
        <v>3.5060823141333604</v>
      </c>
      <c r="O26" s="4">
        <v>25.817418258174069</v>
      </c>
      <c r="P26" s="4">
        <f t="shared" si="0"/>
        <v>13.179066968769732</v>
      </c>
      <c r="R26" s="5" t="s">
        <v>97</v>
      </c>
      <c r="S26" s="5">
        <v>12</v>
      </c>
      <c r="T26" s="4">
        <v>17.341558895254881</v>
      </c>
      <c r="U26" s="4">
        <v>112.92558425081961</v>
      </c>
      <c r="V26" s="4">
        <v>27.128158982185457</v>
      </c>
      <c r="W26" s="4">
        <v>25.146219874290036</v>
      </c>
      <c r="X26" s="4">
        <v>16.456537270489036</v>
      </c>
      <c r="Y26" s="4">
        <v>52.487235711158952</v>
      </c>
      <c r="Z26" s="4">
        <v>3.7758627746580888</v>
      </c>
      <c r="AA26" s="4">
        <v>87.441113426800882</v>
      </c>
      <c r="AB26" s="4">
        <v>5.8951673272096823</v>
      </c>
      <c r="AC26" s="4">
        <v>11.342414668035417</v>
      </c>
      <c r="AD26" s="4">
        <v>1.6589629714998988</v>
      </c>
      <c r="AE26" s="4">
        <v>6.904153919089568</v>
      </c>
      <c r="AF26" s="4">
        <v>1.7356576724561492</v>
      </c>
      <c r="AG26" s="4">
        <v>0.50012274525420342</v>
      </c>
      <c r="AH26" s="4">
        <v>1.9792060306821995</v>
      </c>
      <c r="AI26" s="4">
        <v>0.34034480314797838</v>
      </c>
      <c r="AJ26" s="4">
        <v>2.0791238045869105</v>
      </c>
      <c r="AK26" s="4">
        <v>0.49200149751200839</v>
      </c>
      <c r="AL26" s="4">
        <v>1.4063691599659458</v>
      </c>
      <c r="AM26" s="4">
        <v>0.23520267895551469</v>
      </c>
      <c r="AN26" s="4">
        <v>1.4954575754505148</v>
      </c>
      <c r="AO26" s="4">
        <v>0.24736462687217992</v>
      </c>
      <c r="AP26" s="4">
        <v>1.4199438719929158</v>
      </c>
      <c r="AQ26" s="4">
        <v>0.29937861338309207</v>
      </c>
      <c r="AR26" s="4">
        <v>15.294282654786539</v>
      </c>
      <c r="AS26" s="4">
        <v>2.2243460775646851</v>
      </c>
      <c r="AT26" s="4">
        <v>0.72839093728268012</v>
      </c>
    </row>
    <row r="27" spans="1:46" x14ac:dyDescent="0.25">
      <c r="A27" s="34"/>
      <c r="B27" s="5" t="s">
        <v>98</v>
      </c>
      <c r="C27" s="5">
        <v>22</v>
      </c>
      <c r="D27" s="5" t="s">
        <v>175</v>
      </c>
      <c r="E27" s="4">
        <v>11.635088036769199</v>
      </c>
      <c r="F27" s="4">
        <v>0.90736637253930785</v>
      </c>
      <c r="G27" s="4">
        <v>20.649740364978712</v>
      </c>
      <c r="H27" s="4">
        <v>0.31745224908967812</v>
      </c>
      <c r="I27" s="4">
        <v>22.381909086731778</v>
      </c>
      <c r="J27" s="4">
        <v>0.38644463329532402</v>
      </c>
      <c r="K27" s="4">
        <v>0.31224583087812208</v>
      </c>
      <c r="L27" s="4">
        <v>0.20930471986018553</v>
      </c>
      <c r="M27" s="4">
        <v>1.4660146455957797</v>
      </c>
      <c r="N27" s="4">
        <v>3.6877996038898853</v>
      </c>
      <c r="O27" s="4">
        <v>23.26930772308965</v>
      </c>
      <c r="P27" s="4">
        <f t="shared" si="0"/>
        <v>14.777326733282393</v>
      </c>
      <c r="R27" s="5" t="s">
        <v>98</v>
      </c>
      <c r="S27" s="5">
        <v>22</v>
      </c>
      <c r="T27" s="4">
        <v>21.653995566902527</v>
      </c>
      <c r="U27" s="4">
        <v>106.1146030932487</v>
      </c>
      <c r="V27" s="4">
        <v>22.558063196097649</v>
      </c>
      <c r="W27" s="4">
        <v>24.545339417830043</v>
      </c>
      <c r="X27" s="4">
        <v>32.06145922767886</v>
      </c>
      <c r="Y27" s="4">
        <v>165.51455917123644</v>
      </c>
      <c r="Z27" s="4">
        <v>3.3289906355328029</v>
      </c>
      <c r="AA27" s="4">
        <v>76.917252532099482</v>
      </c>
      <c r="AB27" s="4">
        <v>6.5875170664857574</v>
      </c>
      <c r="AC27" s="4">
        <v>11.162248704879643</v>
      </c>
      <c r="AD27" s="4">
        <v>2.0011754604793879</v>
      </c>
      <c r="AE27" s="4">
        <v>9.0387530039746604</v>
      </c>
      <c r="AF27" s="4">
        <v>2.5060862705625349</v>
      </c>
      <c r="AG27" s="4">
        <v>0.78437034266731864</v>
      </c>
      <c r="AH27" s="4">
        <v>3.3669314211466346</v>
      </c>
      <c r="AI27" s="4">
        <v>0.5774707417209799</v>
      </c>
      <c r="AJ27" s="4">
        <v>3.7030824938762286</v>
      </c>
      <c r="AK27" s="4">
        <v>0.87482814308766776</v>
      </c>
      <c r="AL27" s="4">
        <v>2.6166246949980518</v>
      </c>
      <c r="AM27" s="4">
        <v>0.44401373800790683</v>
      </c>
      <c r="AN27" s="4">
        <v>2.816436581950601</v>
      </c>
      <c r="AO27" s="4">
        <v>0.48820816136377904</v>
      </c>
      <c r="AP27" s="4">
        <v>3.9802212492955498</v>
      </c>
      <c r="AQ27" s="4">
        <v>0.28402348189546728</v>
      </c>
      <c r="AR27" s="4">
        <v>6.7082540095248664</v>
      </c>
      <c r="AS27" s="4">
        <v>2.3445006300432967</v>
      </c>
      <c r="AT27" s="4">
        <v>0.69134850096900247</v>
      </c>
    </row>
    <row r="28" spans="1:46" x14ac:dyDescent="0.25">
      <c r="A28" s="34"/>
      <c r="B28" s="5" t="s">
        <v>99</v>
      </c>
      <c r="C28" s="5">
        <v>32</v>
      </c>
      <c r="D28" s="5" t="s">
        <v>175</v>
      </c>
      <c r="E28" s="4">
        <v>7.8038336532269437</v>
      </c>
      <c r="F28" s="4">
        <v>0.67497479157787132</v>
      </c>
      <c r="G28" s="4">
        <v>13.63231027017544</v>
      </c>
      <c r="H28" s="4">
        <v>0.1592108826101124</v>
      </c>
      <c r="I28" s="4">
        <v>15.277742948180721</v>
      </c>
      <c r="J28" s="4">
        <v>0.27570227031443928</v>
      </c>
      <c r="K28" s="4">
        <v>0.20443634605845856</v>
      </c>
      <c r="L28" s="4">
        <v>0.13742703594169559</v>
      </c>
      <c r="M28" s="4">
        <v>1.0661288629042074</v>
      </c>
      <c r="N28" s="4">
        <v>2.7116874083509508</v>
      </c>
      <c r="O28" s="4">
        <v>24.337566243375448</v>
      </c>
      <c r="P28" s="4">
        <f t="shared" si="0"/>
        <v>33.718979287283716</v>
      </c>
      <c r="R28" s="5" t="s">
        <v>99</v>
      </c>
      <c r="S28" s="5">
        <v>32</v>
      </c>
      <c r="T28" s="4">
        <v>17.570887542075319</v>
      </c>
      <c r="U28" s="4">
        <v>74.392437787949845</v>
      </c>
      <c r="V28" s="4">
        <v>14.031347677782467</v>
      </c>
      <c r="W28" s="4">
        <v>14.890948872134162</v>
      </c>
      <c r="X28" s="4">
        <v>32.671634130240051</v>
      </c>
      <c r="Y28" s="4">
        <v>27.88815515140206</v>
      </c>
      <c r="Z28" s="4">
        <v>2.032120412382076</v>
      </c>
      <c r="AA28" s="4">
        <v>44.207021570230289</v>
      </c>
      <c r="AB28" s="4">
        <v>3.5804654013782069</v>
      </c>
      <c r="AC28" s="4">
        <v>6.1693660259919341</v>
      </c>
      <c r="AD28" s="4">
        <v>1.2530606809349385</v>
      </c>
      <c r="AE28" s="4">
        <v>6.1038980423960272</v>
      </c>
      <c r="AF28" s="4">
        <v>2.0370338030190229</v>
      </c>
      <c r="AG28" s="4">
        <v>0.68741094000450875</v>
      </c>
      <c r="AH28" s="4">
        <v>3.0290696388773624</v>
      </c>
      <c r="AI28" s="4">
        <v>0.54605835356568555</v>
      </c>
      <c r="AJ28" s="4">
        <v>3.6309944410703379</v>
      </c>
      <c r="AK28" s="4">
        <v>0.89562292577056868</v>
      </c>
      <c r="AL28" s="4">
        <v>2.6712286733270521</v>
      </c>
      <c r="AM28" s="4">
        <v>0.47036125713381338</v>
      </c>
      <c r="AN28" s="4">
        <v>2.9547254651939183</v>
      </c>
      <c r="AO28" s="4">
        <v>0.51992756581421884</v>
      </c>
      <c r="AP28" s="4">
        <v>0.83019932085672821</v>
      </c>
      <c r="AQ28" s="4">
        <v>0.16614393280592615</v>
      </c>
      <c r="AR28" s="4">
        <v>4.5184294033178949</v>
      </c>
      <c r="AS28" s="4">
        <v>1.0908674080830549</v>
      </c>
      <c r="AT28" s="4">
        <v>0.47437444534461171</v>
      </c>
    </row>
    <row r="29" spans="1:46" x14ac:dyDescent="0.25">
      <c r="A29" s="34"/>
      <c r="B29" s="5" t="s">
        <v>100</v>
      </c>
      <c r="C29" s="5">
        <v>42</v>
      </c>
      <c r="D29" s="5" t="s">
        <v>175</v>
      </c>
      <c r="E29" s="4">
        <v>7.3614173814794457</v>
      </c>
      <c r="F29" s="4">
        <v>0.76687312131242236</v>
      </c>
      <c r="G29" s="4">
        <v>13.164391054380955</v>
      </c>
      <c r="H29" s="4">
        <v>0.17084201938545135</v>
      </c>
      <c r="I29" s="4">
        <v>17.658082804731617</v>
      </c>
      <c r="J29" s="4">
        <v>0.25655219046655181</v>
      </c>
      <c r="K29" s="4">
        <v>0.22619362403954177</v>
      </c>
      <c r="L29" s="4">
        <v>0.1401846448916991</v>
      </c>
      <c r="M29" s="4">
        <v>1.0784040950271327</v>
      </c>
      <c r="N29" s="4">
        <v>2.980127687807248</v>
      </c>
      <c r="O29" s="4">
        <v>23.372988103568865</v>
      </c>
      <c r="P29" s="4">
        <f t="shared" si="0"/>
        <v>32.823943272909077</v>
      </c>
      <c r="R29" s="5" t="s">
        <v>100</v>
      </c>
      <c r="S29" s="5">
        <v>42</v>
      </c>
      <c r="T29" s="4">
        <v>14.439521362275462</v>
      </c>
      <c r="U29" s="4">
        <v>74.628921082015026</v>
      </c>
      <c r="V29" s="4">
        <v>14.697849748083907</v>
      </c>
      <c r="W29" s="4">
        <v>18.361721009635588</v>
      </c>
      <c r="X29" s="4">
        <v>26.996696808332338</v>
      </c>
      <c r="Y29" s="4">
        <v>32.995947736424917</v>
      </c>
      <c r="Z29" s="4">
        <v>2.25532944462726</v>
      </c>
      <c r="AA29" s="4">
        <v>52.670732142735837</v>
      </c>
      <c r="AB29" s="4">
        <v>4.1584357350021666</v>
      </c>
      <c r="AC29" s="4">
        <v>8.9071129527121133</v>
      </c>
      <c r="AD29" s="4">
        <v>1.3372539631247125</v>
      </c>
      <c r="AE29" s="4">
        <v>6.113980515245764</v>
      </c>
      <c r="AF29" s="4">
        <v>1.854457951951713</v>
      </c>
      <c r="AG29" s="4">
        <v>0.59642329173386266</v>
      </c>
      <c r="AH29" s="4">
        <v>2.5412665180897838</v>
      </c>
      <c r="AI29" s="4">
        <v>0.47247872557358861</v>
      </c>
      <c r="AJ29" s="4">
        <v>3.1482702421528534</v>
      </c>
      <c r="AK29" s="4">
        <v>0.76674915484926265</v>
      </c>
      <c r="AL29" s="4">
        <v>2.2999729762624832</v>
      </c>
      <c r="AM29" s="4">
        <v>0.40876660264733017</v>
      </c>
      <c r="AN29" s="4">
        <v>2.5170662550074363</v>
      </c>
      <c r="AO29" s="4">
        <v>0.43363797354622824</v>
      </c>
      <c r="AP29" s="4">
        <v>0.97557861172790661</v>
      </c>
      <c r="AQ29" s="4">
        <v>0.189109521088795</v>
      </c>
      <c r="AR29" s="4">
        <v>6.7534616435516313</v>
      </c>
      <c r="AS29" s="4">
        <v>1.6526361930794804</v>
      </c>
      <c r="AT29" s="4">
        <v>0.48790734540506503</v>
      </c>
    </row>
    <row r="30" spans="1:46" x14ac:dyDescent="0.25">
      <c r="A30" s="34"/>
      <c r="B30" s="5" t="s">
        <v>101</v>
      </c>
      <c r="C30" s="5">
        <v>50</v>
      </c>
      <c r="D30" s="5" t="s">
        <v>175</v>
      </c>
      <c r="E30" s="4">
        <v>5.7133341762861027</v>
      </c>
      <c r="F30" s="4">
        <v>0.91923516729819588</v>
      </c>
      <c r="G30" s="4">
        <v>11.611705999752129</v>
      </c>
      <c r="H30" s="4">
        <v>0.14668710829555459</v>
      </c>
      <c r="I30" s="4">
        <v>15.780925175786672</v>
      </c>
      <c r="J30" s="4">
        <v>0.20793036601012405</v>
      </c>
      <c r="K30" s="4">
        <v>0.22150999701387797</v>
      </c>
      <c r="L30" s="4">
        <v>0.13687018499456238</v>
      </c>
      <c r="M30" s="4">
        <v>1.0573384788206925</v>
      </c>
      <c r="N30" s="4">
        <v>3.3285019586818954</v>
      </c>
      <c r="O30" s="4">
        <v>25.472358292512258</v>
      </c>
      <c r="P30" s="4">
        <f>100-SUM(E30:O30)</f>
        <v>35.403603094547933</v>
      </c>
      <c r="R30" s="5" t="s">
        <v>101</v>
      </c>
      <c r="S30" s="5">
        <v>50</v>
      </c>
      <c r="T30" s="4">
        <v>13.239381297496269</v>
      </c>
      <c r="U30" s="4">
        <v>70.969277830455766</v>
      </c>
      <c r="V30" s="4">
        <v>10.779329783581346</v>
      </c>
      <c r="W30" s="4">
        <v>19.097005958331376</v>
      </c>
      <c r="X30" s="4">
        <v>29.664222925736286</v>
      </c>
      <c r="Y30" s="4">
        <v>36.97413824376352</v>
      </c>
      <c r="Z30" s="4">
        <v>2.1187743441963938</v>
      </c>
      <c r="AA30" s="4">
        <v>46.89217190188436</v>
      </c>
      <c r="AB30" s="4">
        <v>3.4526426525188452</v>
      </c>
      <c r="AC30" s="4">
        <v>9.1879260222636479</v>
      </c>
      <c r="AD30" s="4">
        <v>1.1805929194222429</v>
      </c>
      <c r="AE30" s="4">
        <v>5.5260831139499826</v>
      </c>
      <c r="AF30" s="4">
        <v>1.7722918706422062</v>
      </c>
      <c r="AG30" s="4">
        <v>0.60127217608103534</v>
      </c>
      <c r="AH30" s="4">
        <v>2.6273607069492577</v>
      </c>
      <c r="AI30" s="4">
        <v>0.47880289723444225</v>
      </c>
      <c r="AJ30" s="4">
        <v>3.3668290452763769</v>
      </c>
      <c r="AK30" s="4">
        <v>0.81237783230093863</v>
      </c>
      <c r="AL30" s="4">
        <v>2.5493355444712895</v>
      </c>
      <c r="AM30" s="4">
        <v>0.43423061801378049</v>
      </c>
      <c r="AN30" s="4">
        <v>2.8076099651465976</v>
      </c>
      <c r="AO30" s="4">
        <v>0.47694824779344724</v>
      </c>
      <c r="AP30" s="4">
        <v>1.0643338157776763</v>
      </c>
      <c r="AQ30" s="4">
        <v>0.17753738361544741</v>
      </c>
      <c r="AR30" s="4">
        <v>4.7829950317626109</v>
      </c>
      <c r="AS30" s="4">
        <v>1.336907810562346</v>
      </c>
      <c r="AT30" s="4">
        <v>0.44709165981533511</v>
      </c>
    </row>
    <row r="31" spans="1:46" x14ac:dyDescent="0.25">
      <c r="A31" s="34" t="s">
        <v>153</v>
      </c>
      <c r="B31" s="5" t="s">
        <v>16</v>
      </c>
      <c r="C31" s="5">
        <v>2.5</v>
      </c>
      <c r="D31" s="4">
        <v>1.4080222694309059</v>
      </c>
      <c r="E31" s="4">
        <v>5.3070309252915457</v>
      </c>
      <c r="F31" s="4">
        <v>0.75584285852006361</v>
      </c>
      <c r="G31" s="4">
        <v>15.952315834726228</v>
      </c>
      <c r="H31" s="4">
        <v>0.3429601855620783</v>
      </c>
      <c r="I31" s="4">
        <v>5.7315219396833692</v>
      </c>
      <c r="J31" s="4">
        <v>0.70161030988925088</v>
      </c>
      <c r="K31" s="4">
        <v>0.41869316824873148</v>
      </c>
      <c r="L31" s="4">
        <v>0.36988175941810558</v>
      </c>
      <c r="M31" s="4">
        <v>1.96</v>
      </c>
      <c r="N31" s="4">
        <v>2.0299999999999998</v>
      </c>
      <c r="O31" s="4">
        <v>40.576230492197119</v>
      </c>
      <c r="P31" s="4">
        <f t="shared" si="0"/>
        <v>25.853912526463517</v>
      </c>
      <c r="R31" s="5" t="s">
        <v>16</v>
      </c>
      <c r="S31" s="5">
        <v>2.5</v>
      </c>
      <c r="T31" s="4">
        <v>8.6402253101550954</v>
      </c>
      <c r="U31" s="4">
        <v>126.15515619634976</v>
      </c>
      <c r="V31" s="4">
        <v>54.378104643719354</v>
      </c>
      <c r="W31" s="4">
        <v>25.602584718305174</v>
      </c>
      <c r="X31" s="4">
        <v>4.9270774854158264</v>
      </c>
      <c r="Y31" s="4">
        <v>29.423380138310591</v>
      </c>
      <c r="Z31" s="4">
        <v>4.576927536368613</v>
      </c>
      <c r="AA31" s="4">
        <v>165.43201799335432</v>
      </c>
      <c r="AB31" s="4">
        <v>5.3531744418646783</v>
      </c>
      <c r="AC31" s="4">
        <v>12.577163912312223</v>
      </c>
      <c r="AD31" s="4">
        <v>1.1808657187100362</v>
      </c>
      <c r="AE31" s="4">
        <v>4.4755298331234199</v>
      </c>
      <c r="AF31" s="4">
        <v>0.87277707000140936</v>
      </c>
      <c r="AG31" s="4">
        <v>0.2233164743546264</v>
      </c>
      <c r="AH31" s="4">
        <v>0.84908977799240737</v>
      </c>
      <c r="AI31" s="4">
        <v>0.13278315394065321</v>
      </c>
      <c r="AJ31" s="4">
        <v>0.85168041895779856</v>
      </c>
      <c r="AK31" s="4">
        <v>0.17827077824911902</v>
      </c>
      <c r="AL31" s="4">
        <v>0.510987360135156</v>
      </c>
      <c r="AM31" s="4">
        <v>7.7709664420249569E-2</v>
      </c>
      <c r="AN31" s="4">
        <v>0.52116246292939228</v>
      </c>
      <c r="AO31" s="4">
        <v>8.1364046991527411E-2</v>
      </c>
      <c r="AP31" s="4">
        <v>0.82744706402983192</v>
      </c>
      <c r="AQ31" s="4">
        <v>0.34265841031655064</v>
      </c>
      <c r="AR31" s="4">
        <v>58.76159564968583</v>
      </c>
      <c r="AS31" s="4">
        <v>2.4728856993849915</v>
      </c>
      <c r="AT31" s="4">
        <v>0.59784771514977875</v>
      </c>
    </row>
    <row r="32" spans="1:46" x14ac:dyDescent="0.25">
      <c r="A32" s="34"/>
      <c r="B32" s="5" t="s">
        <v>17</v>
      </c>
      <c r="C32" s="5">
        <f>21/2</f>
        <v>10.5</v>
      </c>
      <c r="D32" s="4">
        <v>1.5547746837798111</v>
      </c>
      <c r="E32" s="4">
        <v>3.5627122081908515</v>
      </c>
      <c r="F32" s="4">
        <v>0.77242657340060794</v>
      </c>
      <c r="G32" s="4">
        <v>14.186427036180655</v>
      </c>
      <c r="H32" s="4">
        <v>0.30998164399744577</v>
      </c>
      <c r="I32" s="4">
        <v>4.025115060856411</v>
      </c>
      <c r="J32" s="4">
        <v>0.64736094565762725</v>
      </c>
      <c r="K32" s="4">
        <v>0.41881185980230073</v>
      </c>
      <c r="L32" s="4">
        <v>0.29749905146237909</v>
      </c>
      <c r="M32" s="4">
        <v>2.06</v>
      </c>
      <c r="N32" s="4">
        <v>2.17</v>
      </c>
      <c r="O32" s="4">
        <v>35.550665199559397</v>
      </c>
      <c r="P32" s="4">
        <f t="shared" si="0"/>
        <v>35.99900042089233</v>
      </c>
      <c r="R32" s="5" t="s">
        <v>17</v>
      </c>
      <c r="S32" s="5">
        <f>21/2</f>
        <v>10.5</v>
      </c>
      <c r="T32" s="4">
        <v>7.1481556077874622</v>
      </c>
      <c r="U32" s="4">
        <v>121.32047528265454</v>
      </c>
      <c r="V32" s="4">
        <v>31.295025878781296</v>
      </c>
      <c r="W32" s="4">
        <v>27.861253642832509</v>
      </c>
      <c r="X32" s="4">
        <v>6.0686848728176921</v>
      </c>
      <c r="Y32" s="4">
        <v>33.637913556821559</v>
      </c>
      <c r="Z32" s="4">
        <v>4.6176010708181021</v>
      </c>
      <c r="AA32" s="4">
        <v>170.47167438843081</v>
      </c>
      <c r="AB32" s="4">
        <v>6.1744058946885119</v>
      </c>
      <c r="AC32" s="4">
        <v>15.564470069940439</v>
      </c>
      <c r="AD32" s="4">
        <v>1.4171547170013272</v>
      </c>
      <c r="AE32" s="4">
        <v>5.4257216802398576</v>
      </c>
      <c r="AF32" s="4">
        <v>1.1165595905928152</v>
      </c>
      <c r="AG32" s="4">
        <v>0.28552179040702008</v>
      </c>
      <c r="AH32" s="4">
        <v>1.0692475553700804</v>
      </c>
      <c r="AI32" s="4">
        <v>0.17686339766974601</v>
      </c>
      <c r="AJ32" s="4">
        <v>1.1042087173240418</v>
      </c>
      <c r="AK32" s="4">
        <v>0.21992159406205022</v>
      </c>
      <c r="AL32" s="4">
        <v>0.63523880344012418</v>
      </c>
      <c r="AM32" s="4">
        <v>9.677972126820493E-2</v>
      </c>
      <c r="AN32" s="4">
        <v>0.64190215883133295</v>
      </c>
      <c r="AO32" s="4">
        <v>9.6017142413135192E-2</v>
      </c>
      <c r="AP32" s="4">
        <v>0.95948260556520193</v>
      </c>
      <c r="AQ32" s="4">
        <v>0.34054044483775903</v>
      </c>
      <c r="AR32" s="4">
        <v>8.4396989879730242</v>
      </c>
      <c r="AS32" s="4">
        <v>2.4903550068492404</v>
      </c>
      <c r="AT32" s="4">
        <v>0.74924600016772924</v>
      </c>
    </row>
    <row r="33" spans="1:46" x14ac:dyDescent="0.25">
      <c r="A33" s="34"/>
      <c r="B33" s="5" t="s">
        <v>18</v>
      </c>
      <c r="C33" s="5">
        <f>49/2</f>
        <v>24.5</v>
      </c>
      <c r="D33" s="4">
        <v>0.93253272551681443</v>
      </c>
      <c r="E33" s="4">
        <v>8.4519223874434406</v>
      </c>
      <c r="F33" s="4">
        <v>0.60591131274944676</v>
      </c>
      <c r="G33" s="4">
        <v>20.292835473174968</v>
      </c>
      <c r="H33" s="4">
        <v>0.35538823846914797</v>
      </c>
      <c r="I33" s="4">
        <v>5.9756761394748974</v>
      </c>
      <c r="J33" s="4">
        <v>0.59682313603625214</v>
      </c>
      <c r="K33" s="4">
        <v>0.56274056665555938</v>
      </c>
      <c r="L33" s="4">
        <v>0.19074383504132025</v>
      </c>
      <c r="M33" s="4">
        <v>2.31</v>
      </c>
      <c r="N33" s="4">
        <v>2.78</v>
      </c>
      <c r="O33" s="4">
        <v>21.234246849370088</v>
      </c>
      <c r="P33" s="4">
        <f t="shared" si="0"/>
        <v>36.643712061584885</v>
      </c>
      <c r="R33" s="5" t="s">
        <v>18</v>
      </c>
      <c r="S33" s="5">
        <f>49/2</f>
        <v>24.5</v>
      </c>
      <c r="T33" s="4">
        <v>11.820070210458123</v>
      </c>
      <c r="U33" s="4">
        <v>160.0109375728988</v>
      </c>
      <c r="V33" s="4">
        <v>34.670978960661238</v>
      </c>
      <c r="W33" s="4">
        <v>25.271307621754545</v>
      </c>
      <c r="X33" s="4">
        <v>6.38255326336302</v>
      </c>
      <c r="Y33" s="4">
        <v>46.209787163409196</v>
      </c>
      <c r="Z33" s="4">
        <v>6.3147509697808752</v>
      </c>
      <c r="AA33" s="4">
        <v>135.12147149889259</v>
      </c>
      <c r="AB33" s="4">
        <v>6.1076941021811617</v>
      </c>
      <c r="AC33" s="4">
        <v>16.81730952105741</v>
      </c>
      <c r="AD33" s="4">
        <v>1.418527843576515</v>
      </c>
      <c r="AE33" s="4">
        <v>5.413134889446674</v>
      </c>
      <c r="AF33" s="4">
        <v>1.0755412102201385</v>
      </c>
      <c r="AG33" s="4">
        <v>0.28197612013587631</v>
      </c>
      <c r="AH33" s="4">
        <v>1.0739237692048509</v>
      </c>
      <c r="AI33" s="4">
        <v>0.17954373852286465</v>
      </c>
      <c r="AJ33" s="4">
        <v>1.1066019442457655</v>
      </c>
      <c r="AK33" s="4">
        <v>0.23372081116114712</v>
      </c>
      <c r="AL33" s="4">
        <v>0.6583315827437497</v>
      </c>
      <c r="AM33" s="4">
        <v>0.1038688679380253</v>
      </c>
      <c r="AN33" s="4">
        <v>0.69125168160560779</v>
      </c>
      <c r="AO33" s="4">
        <v>0.10727934860307839</v>
      </c>
      <c r="AP33" s="4">
        <v>1.2804014636932601</v>
      </c>
      <c r="AQ33" s="4">
        <v>0.46037633204103579</v>
      </c>
      <c r="AR33" s="4">
        <v>12.865298928666618</v>
      </c>
      <c r="AS33" s="4">
        <v>2.7706821987821915</v>
      </c>
      <c r="AT33" s="4">
        <v>0.87250197299855059</v>
      </c>
    </row>
    <row r="34" spans="1:46" x14ac:dyDescent="0.25">
      <c r="A34" s="34"/>
      <c r="B34" s="5" t="s">
        <v>19</v>
      </c>
      <c r="C34" s="5">
        <f>89/2</f>
        <v>44.5</v>
      </c>
      <c r="D34" s="4">
        <v>0.91919438081592186</v>
      </c>
      <c r="E34" s="4">
        <v>6.622720011436523</v>
      </c>
      <c r="F34" s="4">
        <v>0.56561155544787611</v>
      </c>
      <c r="G34" s="4">
        <v>18.662658026045481</v>
      </c>
      <c r="H34" s="4">
        <v>0.30969302409389654</v>
      </c>
      <c r="I34" s="4">
        <v>4.5735677282305964</v>
      </c>
      <c r="J34" s="4">
        <v>0.56254274282441652</v>
      </c>
      <c r="K34" s="4">
        <v>0.49803175872052713</v>
      </c>
      <c r="L34" s="4">
        <v>0.15368011807346338</v>
      </c>
      <c r="M34" s="4">
        <v>2.14</v>
      </c>
      <c r="N34" s="4">
        <v>2.68</v>
      </c>
      <c r="O34" s="4">
        <v>23.093072078376721</v>
      </c>
      <c r="P34" s="4">
        <f t="shared" si="0"/>
        <v>40.138422956750503</v>
      </c>
      <c r="R34" s="5" t="s">
        <v>19</v>
      </c>
      <c r="S34" s="5">
        <f>89/2</f>
        <v>44.5</v>
      </c>
      <c r="T34" s="4">
        <v>10.989897343709583</v>
      </c>
      <c r="U34" s="4">
        <v>146.0289896132212</v>
      </c>
      <c r="V34" s="4">
        <v>35.613825461268974</v>
      </c>
      <c r="W34" s="4">
        <v>22.053895633389025</v>
      </c>
      <c r="X34" s="4">
        <v>5.7780876922796107</v>
      </c>
      <c r="Y34" s="4">
        <v>37.560372318901727</v>
      </c>
      <c r="Z34" s="4">
        <v>5.2960669238335321</v>
      </c>
      <c r="AA34" s="4">
        <v>135.23502062992247</v>
      </c>
      <c r="AB34" s="4">
        <v>5.5319434469990689</v>
      </c>
      <c r="AC34" s="4">
        <v>16.487818454287229</v>
      </c>
      <c r="AD34" s="4">
        <v>1.2685024461921106</v>
      </c>
      <c r="AE34" s="4">
        <v>4.9033313679040251</v>
      </c>
      <c r="AF34" s="4">
        <v>1.0112329377409519</v>
      </c>
      <c r="AG34" s="4">
        <v>0.26907074783975193</v>
      </c>
      <c r="AH34" s="4">
        <v>0.98836667742874318</v>
      </c>
      <c r="AI34" s="4">
        <v>0.16286503974835287</v>
      </c>
      <c r="AJ34" s="4">
        <v>1.0013691522272525</v>
      </c>
      <c r="AK34" s="4">
        <v>0.20970628326258017</v>
      </c>
      <c r="AL34" s="4">
        <v>0.60558203534476474</v>
      </c>
      <c r="AM34" s="4">
        <v>9.8346330671770094E-2</v>
      </c>
      <c r="AN34" s="4">
        <v>0.62198943807525731</v>
      </c>
      <c r="AO34" s="4">
        <v>9.3497867893999331E-2</v>
      </c>
      <c r="AP34" s="4">
        <v>1.0746599795701384</v>
      </c>
      <c r="AQ34" s="4">
        <v>0.38598098307009937</v>
      </c>
      <c r="AR34" s="4">
        <v>6.7244364078243617</v>
      </c>
      <c r="AS34" s="4">
        <v>2.5476522486643303</v>
      </c>
      <c r="AT34" s="4">
        <v>0.80548567427801421</v>
      </c>
    </row>
    <row r="35" spans="1:46" x14ac:dyDescent="0.25">
      <c r="A35" s="34"/>
      <c r="B35" s="5" t="s">
        <v>20</v>
      </c>
      <c r="C35" s="5">
        <f>(56+67)/2</f>
        <v>61.5</v>
      </c>
      <c r="D35" s="4">
        <v>0.89147382127576358</v>
      </c>
      <c r="E35" s="4">
        <v>4.1850725783300531</v>
      </c>
      <c r="F35" s="4">
        <v>0.58062463656229879</v>
      </c>
      <c r="G35" s="4">
        <v>16.372154015187991</v>
      </c>
      <c r="H35" s="4">
        <v>0.32002723208818773</v>
      </c>
      <c r="I35" s="4">
        <v>3.6040677646413366</v>
      </c>
      <c r="J35" s="4">
        <v>0.44729118098530524</v>
      </c>
      <c r="K35" s="4">
        <v>0.46684020654924274</v>
      </c>
      <c r="L35" s="4">
        <v>0.11226492163851925</v>
      </c>
      <c r="M35" s="4">
        <v>2.13</v>
      </c>
      <c r="N35" s="4">
        <v>2.65</v>
      </c>
      <c r="O35" s="4">
        <v>21.615676864626828</v>
      </c>
      <c r="P35" s="4">
        <f t="shared" ref="P35:P59" si="1">100-SUM(E35:O35)</f>
        <v>47.51598059939024</v>
      </c>
      <c r="R35" s="5" t="s">
        <v>20</v>
      </c>
      <c r="S35" s="5">
        <f>(56+67)/2</f>
        <v>61.5</v>
      </c>
      <c r="T35" s="4">
        <v>10.427029173888723</v>
      </c>
      <c r="U35" s="4">
        <v>140.9925300586138</v>
      </c>
      <c r="V35" s="4">
        <v>33.488519202621134</v>
      </c>
      <c r="W35" s="4">
        <v>23.256043492864524</v>
      </c>
      <c r="X35" s="4">
        <v>6.0646322699935187</v>
      </c>
      <c r="Y35" s="4">
        <v>36.620554487352763</v>
      </c>
      <c r="Z35" s="4">
        <v>4.9519565843689595</v>
      </c>
      <c r="AA35" s="4">
        <v>135.87780235137265</v>
      </c>
      <c r="AB35" s="4">
        <v>5.1928564243390998</v>
      </c>
      <c r="AC35" s="4">
        <v>18.617405287296663</v>
      </c>
      <c r="AD35" s="4">
        <v>1.2308817714745564</v>
      </c>
      <c r="AE35" s="4">
        <v>4.7512643030147652</v>
      </c>
      <c r="AF35" s="4">
        <v>0.99556266916254677</v>
      </c>
      <c r="AG35" s="4">
        <v>0.27414182992673891</v>
      </c>
      <c r="AH35" s="4">
        <v>1.0231791941692459</v>
      </c>
      <c r="AI35" s="4">
        <v>0.16908540387457244</v>
      </c>
      <c r="AJ35" s="4">
        <v>1.103046641662333</v>
      </c>
      <c r="AK35" s="4">
        <v>0.22285760185931813</v>
      </c>
      <c r="AL35" s="4">
        <v>0.65863098405219689</v>
      </c>
      <c r="AM35" s="4">
        <v>0.10122969650554556</v>
      </c>
      <c r="AN35" s="4">
        <v>0.68825869645000526</v>
      </c>
      <c r="AO35" s="4">
        <v>0.10864674645938879</v>
      </c>
      <c r="AP35" s="4">
        <v>1.0890077827691405</v>
      </c>
      <c r="AQ35" s="4">
        <v>0.36544311393755424</v>
      </c>
      <c r="AR35" s="4">
        <v>5.7159898228539276</v>
      </c>
      <c r="AS35" s="4">
        <v>2.7466079173405764</v>
      </c>
      <c r="AT35" s="4">
        <v>0.78216459690629558</v>
      </c>
    </row>
    <row r="36" spans="1:46" x14ac:dyDescent="0.25">
      <c r="A36" s="34"/>
      <c r="B36" s="5" t="s">
        <v>21</v>
      </c>
      <c r="C36" s="5">
        <f>(67+85)/2</f>
        <v>76</v>
      </c>
      <c r="D36" s="4">
        <v>0.87138627673225288</v>
      </c>
      <c r="E36" s="4">
        <v>6.3765449218688097</v>
      </c>
      <c r="F36" s="4">
        <v>0.47675896736789802</v>
      </c>
      <c r="G36" s="4">
        <v>17.326636638116579</v>
      </c>
      <c r="H36" s="4">
        <v>0.33428392645999927</v>
      </c>
      <c r="I36" s="4">
        <v>3.4870443057266307</v>
      </c>
      <c r="J36" s="4">
        <v>0.37860101828299131</v>
      </c>
      <c r="K36" s="4">
        <v>0.49953399030631257</v>
      </c>
      <c r="L36" s="4">
        <v>8.612591934952829E-2</v>
      </c>
      <c r="M36" s="4">
        <v>2.21</v>
      </c>
      <c r="N36" s="4">
        <v>2.4700000000000002</v>
      </c>
      <c r="O36" s="4">
        <v>20.187981201879676</v>
      </c>
      <c r="P36" s="4">
        <f t="shared" si="1"/>
        <v>46.166489110641578</v>
      </c>
      <c r="R36" s="5" t="s">
        <v>21</v>
      </c>
      <c r="S36" s="5">
        <f>(67+85)/2</f>
        <v>76</v>
      </c>
      <c r="T36" s="4">
        <v>9.8606983511687574</v>
      </c>
      <c r="U36" s="4">
        <v>151.3749353905298</v>
      </c>
      <c r="V36" s="4">
        <v>18.902534945817465</v>
      </c>
      <c r="W36" s="4">
        <v>18.802634227571627</v>
      </c>
      <c r="X36" s="4">
        <v>4.3854035385157761</v>
      </c>
      <c r="Y36" s="4">
        <v>43.150701869735968</v>
      </c>
      <c r="Z36" s="4">
        <v>5.6677995181974801</v>
      </c>
      <c r="AA36" s="4">
        <v>80.227226185534448</v>
      </c>
      <c r="AB36" s="4">
        <v>3.4766246367278599</v>
      </c>
      <c r="AC36" s="4">
        <v>23.737008273848776</v>
      </c>
      <c r="AD36" s="4">
        <v>0.84297780251125365</v>
      </c>
      <c r="AE36" s="4">
        <v>3.2767208162554917</v>
      </c>
      <c r="AF36" s="4">
        <v>0.68207883858709761</v>
      </c>
      <c r="AG36" s="4">
        <v>0.18761451938194496</v>
      </c>
      <c r="AH36" s="4">
        <v>0.76340925427103468</v>
      </c>
      <c r="AI36" s="4">
        <v>0.12751835006669532</v>
      </c>
      <c r="AJ36" s="4">
        <v>0.82799488527923104</v>
      </c>
      <c r="AK36" s="4">
        <v>0.17923793000035698</v>
      </c>
      <c r="AL36" s="4">
        <v>0.53601989243746817</v>
      </c>
      <c r="AM36" s="4">
        <v>8.5473839790317002E-2</v>
      </c>
      <c r="AN36" s="4">
        <v>0.5630006176423904</v>
      </c>
      <c r="AO36" s="4">
        <v>8.5813032019955604E-2</v>
      </c>
      <c r="AP36" s="4">
        <v>1.2982837939957423</v>
      </c>
      <c r="AQ36" s="4">
        <v>0.40196368158588602</v>
      </c>
      <c r="AR36" s="4">
        <v>5.7275609531765852</v>
      </c>
      <c r="AS36" s="4">
        <v>1.9395951267339635</v>
      </c>
      <c r="AT36" s="4">
        <v>0.8390136142074387</v>
      </c>
    </row>
    <row r="37" spans="1:46" x14ac:dyDescent="0.25">
      <c r="A37" s="34" t="s">
        <v>154</v>
      </c>
      <c r="B37" s="5" t="s">
        <v>22</v>
      </c>
      <c r="C37" s="5">
        <v>3</v>
      </c>
      <c r="D37" s="4">
        <v>0.65517954903533748</v>
      </c>
      <c r="E37" s="4">
        <v>0.4407652196050757</v>
      </c>
      <c r="F37" s="4">
        <v>0.41751376207816004</v>
      </c>
      <c r="G37" s="4">
        <v>16.772649336468067</v>
      </c>
      <c r="H37" s="4">
        <v>0.19489104153105219</v>
      </c>
      <c r="I37" s="4">
        <v>6.9561087097044867</v>
      </c>
      <c r="J37" s="4">
        <v>0.11987044959755093</v>
      </c>
      <c r="K37" s="4">
        <v>0.18199635721669402</v>
      </c>
      <c r="L37" s="4">
        <v>0.12984028602066713</v>
      </c>
      <c r="M37" s="4">
        <v>1.86029</v>
      </c>
      <c r="N37" s="4">
        <v>5.47</v>
      </c>
      <c r="O37" s="4">
        <v>18.535560668200198</v>
      </c>
      <c r="P37" s="4">
        <f t="shared" si="1"/>
        <v>48.920514169578048</v>
      </c>
      <c r="R37" s="5" t="s">
        <v>22</v>
      </c>
      <c r="S37" s="5">
        <v>3</v>
      </c>
      <c r="T37" s="4">
        <v>7.2033610787677302</v>
      </c>
      <c r="U37" s="4">
        <v>123.17772851655751</v>
      </c>
      <c r="V37" s="4">
        <v>22.565242548597631</v>
      </c>
      <c r="W37" s="4">
        <v>10.072593351917536</v>
      </c>
      <c r="X37" s="4">
        <v>22.485145974081377</v>
      </c>
      <c r="Y37" s="4">
        <v>22.03127868891076</v>
      </c>
      <c r="Z37" s="4">
        <v>3.034612548593322</v>
      </c>
      <c r="AA37" s="4">
        <v>67.436999148452244</v>
      </c>
      <c r="AB37" s="4">
        <v>12.10316332869127</v>
      </c>
      <c r="AC37" s="4">
        <v>7.9046500501434664</v>
      </c>
      <c r="AD37" s="4">
        <v>2.9172247887165215</v>
      </c>
      <c r="AE37" s="4">
        <v>12.23683582424986</v>
      </c>
      <c r="AF37" s="4">
        <v>2.779019106419828</v>
      </c>
      <c r="AG37" s="4">
        <v>0.78543968235759987</v>
      </c>
      <c r="AH37" s="4">
        <v>3.197787092700854</v>
      </c>
      <c r="AI37" s="4">
        <v>0.49666634815004113</v>
      </c>
      <c r="AJ37" s="4">
        <v>3.0895822825445451</v>
      </c>
      <c r="AK37" s="4">
        <v>0.66661645769137645</v>
      </c>
      <c r="AL37" s="4">
        <v>1.9520722468723082</v>
      </c>
      <c r="AM37" s="4">
        <v>0.27376024122940318</v>
      </c>
      <c r="AN37" s="4">
        <v>1.7838225950036666</v>
      </c>
      <c r="AO37" s="4">
        <v>0.29414665058561507</v>
      </c>
      <c r="AP37" s="4">
        <v>0.61935515346615533</v>
      </c>
      <c r="AQ37" s="4">
        <v>0.23522874226491242</v>
      </c>
      <c r="AR37" s="4">
        <v>22.217443477472358</v>
      </c>
      <c r="AS37" s="4">
        <v>2.0105034247621925</v>
      </c>
      <c r="AT37" s="4">
        <v>0.53582780083263071</v>
      </c>
    </row>
    <row r="38" spans="1:46" x14ac:dyDescent="0.25">
      <c r="A38" s="34"/>
      <c r="B38" s="5" t="s">
        <v>23</v>
      </c>
      <c r="C38" s="5">
        <f>19/2</f>
        <v>9.5</v>
      </c>
      <c r="D38" s="4">
        <v>0.65470581214274881</v>
      </c>
      <c r="E38" s="4">
        <v>0.71901618549443924</v>
      </c>
      <c r="F38" s="4">
        <v>0.57928046169366687</v>
      </c>
      <c r="G38" s="4">
        <v>19.393917704616889</v>
      </c>
      <c r="H38" s="4">
        <v>0.21372538324022028</v>
      </c>
      <c r="I38" s="4">
        <v>10.933206945804686</v>
      </c>
      <c r="J38" s="4">
        <v>0.14307143057277233</v>
      </c>
      <c r="K38" s="4">
        <v>0.26503122018878278</v>
      </c>
      <c r="L38" s="4">
        <v>0.1318027182909729</v>
      </c>
      <c r="M38" s="4">
        <v>2.26329</v>
      </c>
      <c r="N38" s="4">
        <v>5.86</v>
      </c>
      <c r="O38" s="4">
        <v>17.654703588923443</v>
      </c>
      <c r="P38" s="4">
        <f t="shared" si="1"/>
        <v>41.842954361174137</v>
      </c>
      <c r="R38" s="5" t="s">
        <v>23</v>
      </c>
      <c r="S38" s="5">
        <f>19/2</f>
        <v>9.5</v>
      </c>
      <c r="T38" s="4">
        <v>15.279868415151279</v>
      </c>
      <c r="U38" s="4">
        <v>146.75297527267804</v>
      </c>
      <c r="V38" s="4">
        <v>23.990386845919026</v>
      </c>
      <c r="W38" s="4">
        <v>13.632674713728028</v>
      </c>
      <c r="X38" s="4">
        <v>29.909906304621927</v>
      </c>
      <c r="Y38" s="4">
        <v>28.190263173672964</v>
      </c>
      <c r="Z38" s="4">
        <v>3.6771122389930455</v>
      </c>
      <c r="AA38" s="4">
        <v>80.257876421288458</v>
      </c>
      <c r="AB38" s="4">
        <v>13.992213029215666</v>
      </c>
      <c r="AC38" s="4">
        <v>10.678509466587862</v>
      </c>
      <c r="AD38" s="4">
        <v>3.3582200827764375</v>
      </c>
      <c r="AE38" s="4">
        <v>14.224135307772624</v>
      </c>
      <c r="AF38" s="4">
        <v>3.3220412890065605</v>
      </c>
      <c r="AG38" s="4">
        <v>0.94732788987424377</v>
      </c>
      <c r="AH38" s="4">
        <v>3.9170204342672945</v>
      </c>
      <c r="AI38" s="4">
        <v>0.63688374105310985</v>
      </c>
      <c r="AJ38" s="4">
        <v>4.0579756618635621</v>
      </c>
      <c r="AK38" s="4">
        <v>0.90484213029758032</v>
      </c>
      <c r="AL38" s="4">
        <v>2.6019696568913995</v>
      </c>
      <c r="AM38" s="4">
        <v>0.39023875301728778</v>
      </c>
      <c r="AN38" s="4">
        <v>2.4928753613146197</v>
      </c>
      <c r="AO38" s="4">
        <v>0.39854109871360804</v>
      </c>
      <c r="AP38" s="4">
        <v>0.78329570964584094</v>
      </c>
      <c r="AQ38" s="4">
        <v>0.26745016522617904</v>
      </c>
      <c r="AR38" s="4">
        <v>4.6931566900135433</v>
      </c>
      <c r="AS38" s="4">
        <v>2.9604141414975409</v>
      </c>
      <c r="AT38" s="4">
        <v>0.7361887338147981</v>
      </c>
    </row>
    <row r="39" spans="1:46" x14ac:dyDescent="0.25">
      <c r="A39" s="34"/>
      <c r="B39" s="5" t="s">
        <v>24</v>
      </c>
      <c r="C39" s="5">
        <f>18</f>
        <v>18</v>
      </c>
      <c r="D39" s="4">
        <v>1.1683944162912907</v>
      </c>
      <c r="E39" s="4">
        <v>0.26600429680008802</v>
      </c>
      <c r="F39" s="4">
        <v>0.48175055691402779</v>
      </c>
      <c r="G39" s="4">
        <v>23.188640810846298</v>
      </c>
      <c r="H39" s="4">
        <v>0.21006864910886716</v>
      </c>
      <c r="I39" s="4">
        <v>7.8472942493826983</v>
      </c>
      <c r="J39" s="4">
        <v>0.15266967279239466</v>
      </c>
      <c r="K39" s="4">
        <v>0.2797712924571486</v>
      </c>
      <c r="L39" s="4">
        <v>0.1168024373240422</v>
      </c>
      <c r="M39" s="4">
        <v>2.2647499999999998</v>
      </c>
      <c r="N39" s="4">
        <v>6.05</v>
      </c>
      <c r="O39" s="4">
        <v>18.318168183181996</v>
      </c>
      <c r="P39" s="4">
        <f t="shared" si="1"/>
        <v>40.824079851192444</v>
      </c>
      <c r="R39" s="5" t="s">
        <v>24</v>
      </c>
      <c r="S39" s="5">
        <f>18</f>
        <v>18</v>
      </c>
      <c r="T39" s="4">
        <v>11.585386989451594</v>
      </c>
      <c r="U39" s="4">
        <v>162.88456553343661</v>
      </c>
      <c r="V39" s="4">
        <v>23.37409503065691</v>
      </c>
      <c r="W39" s="4">
        <v>11.860591364808915</v>
      </c>
      <c r="X39" s="4">
        <v>24.402444979384203</v>
      </c>
      <c r="Y39" s="4">
        <v>28.476864913430891</v>
      </c>
      <c r="Z39" s="4">
        <v>3.7080981480695545</v>
      </c>
      <c r="AA39" s="4">
        <v>75.128619867849878</v>
      </c>
      <c r="AB39" s="4">
        <v>10.659916877063546</v>
      </c>
      <c r="AC39" s="4">
        <v>8.8727391556107218</v>
      </c>
      <c r="AD39" s="4">
        <v>2.6809098746428424</v>
      </c>
      <c r="AE39" s="4">
        <v>11.385947406802686</v>
      </c>
      <c r="AF39" s="4">
        <v>2.7075454345009784</v>
      </c>
      <c r="AG39" s="4">
        <v>0.78097155264824436</v>
      </c>
      <c r="AH39" s="4">
        <v>3.2468502917024438</v>
      </c>
      <c r="AI39" s="4">
        <v>0.54874171841161734</v>
      </c>
      <c r="AJ39" s="4">
        <v>3.4702384185638984</v>
      </c>
      <c r="AK39" s="4">
        <v>0.77539287893221287</v>
      </c>
      <c r="AL39" s="4">
        <v>2.2619479722462899</v>
      </c>
      <c r="AM39" s="4">
        <v>0.35458041385860578</v>
      </c>
      <c r="AN39" s="4">
        <v>2.2495819709233493</v>
      </c>
      <c r="AO39" s="4">
        <v>0.35329709618410793</v>
      </c>
      <c r="AP39" s="4">
        <v>0.78879004103019623</v>
      </c>
      <c r="AQ39" s="4">
        <v>0.28912732962605942</v>
      </c>
      <c r="AR39" s="4">
        <v>5.1238236734840337</v>
      </c>
      <c r="AS39" s="4">
        <v>2.8326933233420846</v>
      </c>
      <c r="AT39" s="4">
        <v>0.79431695972000516</v>
      </c>
    </row>
    <row r="40" spans="1:46" x14ac:dyDescent="0.25">
      <c r="A40" s="34"/>
      <c r="B40" s="5" t="s">
        <v>25</v>
      </c>
      <c r="C40" s="5">
        <v>43</v>
      </c>
      <c r="D40" s="4">
        <v>1.0958784646464346</v>
      </c>
      <c r="E40" s="4">
        <v>2.2721573419244141</v>
      </c>
      <c r="F40" s="4">
        <v>0.40461032862431012</v>
      </c>
      <c r="G40" s="4">
        <v>20.464275513955574</v>
      </c>
      <c r="H40" s="4">
        <v>0.23903590282524434</v>
      </c>
      <c r="I40" s="4">
        <v>4.0760451693348285</v>
      </c>
      <c r="J40" s="4">
        <v>0.1495836940594247</v>
      </c>
      <c r="K40" s="4">
        <v>0.34701721176351896</v>
      </c>
      <c r="L40" s="4">
        <v>0.10261016881958397</v>
      </c>
      <c r="M40" s="4">
        <v>1.70885</v>
      </c>
      <c r="N40" s="4">
        <v>6.03</v>
      </c>
      <c r="O40" s="4">
        <v>20.069999999999766</v>
      </c>
      <c r="P40" s="4">
        <f t="shared" si="1"/>
        <v>44.135814668693335</v>
      </c>
      <c r="R40" s="5" t="s">
        <v>25</v>
      </c>
      <c r="S40" s="5">
        <v>43</v>
      </c>
      <c r="T40" s="4">
        <v>16.132626737648149</v>
      </c>
      <c r="U40" s="4">
        <v>148.07330014154763</v>
      </c>
      <c r="V40" s="4">
        <v>24.88275722605</v>
      </c>
      <c r="W40" s="4">
        <v>11.7756516635121</v>
      </c>
      <c r="X40" s="4">
        <v>18.002576090606524</v>
      </c>
      <c r="Y40" s="4">
        <v>34.421407199738724</v>
      </c>
      <c r="Z40" s="4">
        <v>3.658262106814159</v>
      </c>
      <c r="AA40" s="4">
        <v>84.312917205974003</v>
      </c>
      <c r="AB40" s="4">
        <v>8.1839360282189055</v>
      </c>
      <c r="AC40" s="4">
        <v>9.9276856072255413</v>
      </c>
      <c r="AD40" s="4">
        <v>2.13560204426991</v>
      </c>
      <c r="AE40" s="4">
        <v>8.9115535730638484</v>
      </c>
      <c r="AF40" s="4">
        <v>2.1652999569271429</v>
      </c>
      <c r="AG40" s="4">
        <v>0.61212086517247521</v>
      </c>
      <c r="AH40" s="4">
        <v>2.5040299496081353</v>
      </c>
      <c r="AI40" s="4">
        <v>0.42214193400805122</v>
      </c>
      <c r="AJ40" s="4">
        <v>2.7964554976882452</v>
      </c>
      <c r="AK40" s="4">
        <v>0.60558875415337055</v>
      </c>
      <c r="AL40" s="4">
        <v>1.802640215442229</v>
      </c>
      <c r="AM40" s="4">
        <v>0.27832289070630278</v>
      </c>
      <c r="AN40" s="4">
        <v>1.8538280221742083</v>
      </c>
      <c r="AO40" s="4">
        <v>0.29343305004867604</v>
      </c>
      <c r="AP40" s="4">
        <v>1.0408994795022235</v>
      </c>
      <c r="AQ40" s="4">
        <v>0.27300986340182876</v>
      </c>
      <c r="AR40" s="4">
        <v>4.8325631219165572</v>
      </c>
      <c r="AS40" s="4">
        <v>3.0655523946877263</v>
      </c>
      <c r="AT40" s="4">
        <v>0.88678830000406728</v>
      </c>
    </row>
    <row r="41" spans="1:46" x14ac:dyDescent="0.25">
      <c r="A41" s="34"/>
      <c r="B41" s="5" t="s">
        <v>26</v>
      </c>
      <c r="C41" s="5">
        <f>(63+88)/2</f>
        <v>75.5</v>
      </c>
      <c r="D41" s="4">
        <v>1.3857531360680229</v>
      </c>
      <c r="E41" s="4">
        <v>1.1623045862860204</v>
      </c>
      <c r="F41" s="4">
        <v>0.388205219476632</v>
      </c>
      <c r="G41" s="4">
        <v>22.335114465650221</v>
      </c>
      <c r="H41" s="4">
        <v>0.22883468904493345</v>
      </c>
      <c r="I41" s="4">
        <v>4.9649163386012205</v>
      </c>
      <c r="J41" s="4">
        <v>0.13186365730466676</v>
      </c>
      <c r="K41" s="4">
        <v>0.2971179242714615</v>
      </c>
      <c r="L41" s="4">
        <v>0.12965776360405307</v>
      </c>
      <c r="M41" s="4">
        <v>1.85172</v>
      </c>
      <c r="N41" s="4">
        <v>5.84</v>
      </c>
      <c r="O41" s="4">
        <v>16.448355164483605</v>
      </c>
      <c r="P41" s="4">
        <f t="shared" si="1"/>
        <v>46.221910191277189</v>
      </c>
      <c r="R41" s="5" t="s">
        <v>26</v>
      </c>
      <c r="S41" s="5">
        <f>(63+88)/2</f>
        <v>75.5</v>
      </c>
      <c r="T41" s="4">
        <v>14.857245411395073</v>
      </c>
      <c r="U41" s="4">
        <v>157.13712620807735</v>
      </c>
      <c r="V41" s="4">
        <v>22.825946734547404</v>
      </c>
      <c r="W41" s="4">
        <v>10.118673289156941</v>
      </c>
      <c r="X41" s="4">
        <v>16.926221388496536</v>
      </c>
      <c r="Y41" s="4">
        <v>29.062962874279879</v>
      </c>
      <c r="Z41" s="4">
        <v>3.402509641065302</v>
      </c>
      <c r="AA41" s="4">
        <v>80.777286694231947</v>
      </c>
      <c r="AB41" s="4">
        <v>7.5403864572456607</v>
      </c>
      <c r="AC41" s="4">
        <v>10.368674424097975</v>
      </c>
      <c r="AD41" s="4">
        <v>2.0638568574618037</v>
      </c>
      <c r="AE41" s="4">
        <v>8.7712191191764219</v>
      </c>
      <c r="AF41" s="4">
        <v>2.145171957846113</v>
      </c>
      <c r="AG41" s="4">
        <v>0.60181943381965142</v>
      </c>
      <c r="AH41" s="4">
        <v>2.4314076370188378</v>
      </c>
      <c r="AI41" s="4">
        <v>0.41849057572823334</v>
      </c>
      <c r="AJ41" s="4">
        <v>2.7911403666640453</v>
      </c>
      <c r="AK41" s="4">
        <v>0.60346292498944132</v>
      </c>
      <c r="AL41" s="4">
        <v>1.7838393253415856</v>
      </c>
      <c r="AM41" s="4">
        <v>0.27850585434875147</v>
      </c>
      <c r="AN41" s="4">
        <v>1.8587325836327773</v>
      </c>
      <c r="AO41" s="4">
        <v>0.29524194069658144</v>
      </c>
      <c r="AP41" s="4">
        <v>0.84712224769557576</v>
      </c>
      <c r="AQ41" s="4">
        <v>0.2518481232831899</v>
      </c>
      <c r="AR41" s="4">
        <v>4.8377335682427649</v>
      </c>
      <c r="AS41" s="4">
        <v>3.5295117885333669</v>
      </c>
      <c r="AT41" s="4">
        <v>0.85715657274651236</v>
      </c>
    </row>
    <row r="42" spans="1:46" x14ac:dyDescent="0.25">
      <c r="A42" s="34"/>
      <c r="B42" s="5" t="s">
        <v>27</v>
      </c>
      <c r="C42" s="5">
        <v>98</v>
      </c>
      <c r="D42" s="4">
        <v>0.76234574052998583</v>
      </c>
      <c r="E42" s="4">
        <v>3.8082882731982544</v>
      </c>
      <c r="F42" s="4">
        <v>0.43288212727058267</v>
      </c>
      <c r="G42" s="4">
        <v>21.229320635166104</v>
      </c>
      <c r="H42" s="4">
        <v>0.24818308122710894</v>
      </c>
      <c r="I42" s="4">
        <v>6.3543064361053982</v>
      </c>
      <c r="J42" s="4">
        <v>0.13387276450468283</v>
      </c>
      <c r="K42" s="4">
        <v>0.33107569049370322</v>
      </c>
      <c r="L42" s="4">
        <v>0.10081663563074436</v>
      </c>
      <c r="M42" s="4">
        <v>1.9600299999999999</v>
      </c>
      <c r="N42" s="4">
        <v>5.54</v>
      </c>
      <c r="O42" s="4">
        <v>16.540000000000177</v>
      </c>
      <c r="P42" s="4">
        <f t="shared" si="1"/>
        <v>43.321224356403242</v>
      </c>
      <c r="R42" s="5" t="s">
        <v>27</v>
      </c>
      <c r="S42" s="5">
        <v>98</v>
      </c>
      <c r="T42" s="4">
        <v>22.56024075827159</v>
      </c>
      <c r="U42" s="4">
        <v>152.78231359487424</v>
      </c>
      <c r="V42" s="4">
        <v>22.10138327250543</v>
      </c>
      <c r="W42" s="4">
        <v>11.063557904128865</v>
      </c>
      <c r="X42" s="4">
        <v>17.848446745890374</v>
      </c>
      <c r="Y42" s="4">
        <v>28.556004390448749</v>
      </c>
      <c r="Z42" s="4">
        <v>3.3521500921673844</v>
      </c>
      <c r="AA42" s="4">
        <v>92.764309103155227</v>
      </c>
      <c r="AB42" s="4">
        <v>7.4776690393210909</v>
      </c>
      <c r="AC42" s="4">
        <v>11.490562193910339</v>
      </c>
      <c r="AD42" s="4">
        <v>2.0194273195134711</v>
      </c>
      <c r="AE42" s="4">
        <v>8.5610543232674914</v>
      </c>
      <c r="AF42" s="4">
        <v>2.1300593316738032</v>
      </c>
      <c r="AG42" s="4">
        <v>0.60898564727891424</v>
      </c>
      <c r="AH42" s="4">
        <v>2.4433897669597164</v>
      </c>
      <c r="AI42" s="4">
        <v>0.42948963518190281</v>
      </c>
      <c r="AJ42" s="4">
        <v>2.848529000948556</v>
      </c>
      <c r="AK42" s="4">
        <v>0.62018164193936998</v>
      </c>
      <c r="AL42" s="4">
        <v>1.8511381381174923</v>
      </c>
      <c r="AM42" s="4">
        <v>0.28668941570905859</v>
      </c>
      <c r="AN42" s="4">
        <v>1.9042654704710271</v>
      </c>
      <c r="AO42" s="4">
        <v>0.30298380373967504</v>
      </c>
      <c r="AP42" s="4">
        <v>0.86556349176448344</v>
      </c>
      <c r="AQ42" s="4">
        <v>0.24351211226299468</v>
      </c>
      <c r="AR42" s="4">
        <v>4.4826828424236016</v>
      </c>
      <c r="AS42" s="4">
        <v>3.7573038864108677</v>
      </c>
      <c r="AT42" s="4">
        <v>0.8617591533877802</v>
      </c>
    </row>
    <row r="43" spans="1:46" x14ac:dyDescent="0.25">
      <c r="A43" s="34" t="s">
        <v>155</v>
      </c>
      <c r="B43" s="5" t="s">
        <v>28</v>
      </c>
      <c r="C43" s="5">
        <v>5</v>
      </c>
      <c r="D43" s="5" t="s">
        <v>175</v>
      </c>
      <c r="E43" s="4">
        <v>4.0681633786568501</v>
      </c>
      <c r="F43" s="4">
        <v>0.46761875029452932</v>
      </c>
      <c r="G43" s="4">
        <v>15.509565855014536</v>
      </c>
      <c r="H43" s="4">
        <v>0.14830888757704902</v>
      </c>
      <c r="I43" s="4">
        <v>26.644740427239572</v>
      </c>
      <c r="J43" s="4">
        <v>0.24043636516895953</v>
      </c>
      <c r="K43" s="4">
        <v>0.31473919333342015</v>
      </c>
      <c r="L43" s="4">
        <v>0.27903694129077689</v>
      </c>
      <c r="M43" s="4">
        <v>1.6233371984304077</v>
      </c>
      <c r="N43" s="4">
        <v>3.9373278087529315</v>
      </c>
      <c r="O43" s="4">
        <v>23.985202999999998</v>
      </c>
      <c r="P43" s="4">
        <f t="shared" si="1"/>
        <v>22.781522194240964</v>
      </c>
      <c r="R43" s="5" t="s">
        <v>28</v>
      </c>
      <c r="S43" s="5">
        <v>5</v>
      </c>
      <c r="T43" s="4">
        <v>21.849862721151613</v>
      </c>
      <c r="U43" s="4">
        <v>58.518161566976396</v>
      </c>
      <c r="V43" s="4">
        <v>14.311241493611252</v>
      </c>
      <c r="W43" s="4">
        <v>18.34028388527615</v>
      </c>
      <c r="X43" s="4">
        <v>7.2234776265073597</v>
      </c>
      <c r="Y43" s="4">
        <v>33.334731549431112</v>
      </c>
      <c r="Z43" s="4">
        <v>1.7487649019413636</v>
      </c>
      <c r="AA43" s="4">
        <v>55.378846081155892</v>
      </c>
      <c r="AB43" s="4">
        <v>2.9051575756236785</v>
      </c>
      <c r="AC43" s="4">
        <v>6.8418426158004246</v>
      </c>
      <c r="AD43" s="4">
        <v>0.81899815418534683</v>
      </c>
      <c r="AE43" s="4">
        <v>3.4528464440522244</v>
      </c>
      <c r="AF43" s="4">
        <v>0.89675790924921794</v>
      </c>
      <c r="AG43" s="4">
        <v>0.21681965361963457</v>
      </c>
      <c r="AH43" s="4">
        <v>1.004206893365458</v>
      </c>
      <c r="AI43" s="4">
        <v>0.1786291594778702</v>
      </c>
      <c r="AJ43" s="4">
        <v>1.1239971973929903</v>
      </c>
      <c r="AK43" s="4">
        <v>0.24841925992022043</v>
      </c>
      <c r="AL43" s="4">
        <v>0.74454454459595132</v>
      </c>
      <c r="AM43" s="4">
        <v>0.13364288049219702</v>
      </c>
      <c r="AN43" s="4">
        <v>0.80997639245461805</v>
      </c>
      <c r="AO43" s="4">
        <v>0.12094857117621796</v>
      </c>
      <c r="AP43" s="4">
        <v>0.93067544842500416</v>
      </c>
      <c r="AQ43" s="4">
        <v>0.13682677984075592</v>
      </c>
      <c r="AR43" s="4">
        <v>19.441759547143832</v>
      </c>
      <c r="AS43" s="4">
        <v>1.1685647404975001</v>
      </c>
      <c r="AT43" s="4">
        <v>0.31672196733813407</v>
      </c>
    </row>
    <row r="44" spans="1:46" x14ac:dyDescent="0.25">
      <c r="A44" s="34"/>
      <c r="B44" s="5" t="s">
        <v>29</v>
      </c>
      <c r="C44" s="5">
        <v>15</v>
      </c>
      <c r="D44" s="5" t="s">
        <v>175</v>
      </c>
      <c r="E44" s="4">
        <v>5.1171587780886281</v>
      </c>
      <c r="F44" s="4">
        <v>0.38926012657177789</v>
      </c>
      <c r="G44" s="4">
        <v>15.123394528291847</v>
      </c>
      <c r="H44" s="4">
        <v>0.11075838640234197</v>
      </c>
      <c r="I44" s="4">
        <v>21.519793358022142</v>
      </c>
      <c r="J44" s="4">
        <v>0.19370837230922386</v>
      </c>
      <c r="K44" s="4">
        <v>0.40856891446316446</v>
      </c>
      <c r="L44" s="4">
        <v>0.199323379169386</v>
      </c>
      <c r="M44" s="4">
        <v>1.4809342504312935</v>
      </c>
      <c r="N44" s="4">
        <v>3.6288318556626287</v>
      </c>
      <c r="O44" s="4">
        <v>18.943298969072089</v>
      </c>
      <c r="P44" s="4">
        <f t="shared" si="1"/>
        <v>32.884969081515464</v>
      </c>
      <c r="R44" s="5" t="s">
        <v>29</v>
      </c>
      <c r="S44" s="5">
        <v>15</v>
      </c>
      <c r="T44" s="4">
        <v>23.082928604248945</v>
      </c>
      <c r="U44" s="4">
        <v>69.697089487730054</v>
      </c>
      <c r="V44" s="4">
        <v>9.5173244343485024</v>
      </c>
      <c r="W44" s="4">
        <v>17.192460164593477</v>
      </c>
      <c r="X44" s="4">
        <v>10.475876033005097</v>
      </c>
      <c r="Y44" s="4">
        <v>35.354873422138887</v>
      </c>
      <c r="Z44" s="4">
        <v>1.6545521804988672</v>
      </c>
      <c r="AA44" s="4">
        <v>43.814182629779538</v>
      </c>
      <c r="AB44" s="4">
        <v>2.9259107627838206</v>
      </c>
      <c r="AC44" s="4">
        <v>6.3199666296422157</v>
      </c>
      <c r="AD44" s="4">
        <v>0.93717857331719423</v>
      </c>
      <c r="AE44" s="4">
        <v>4.2293520156879829</v>
      </c>
      <c r="AF44" s="4">
        <v>1.182515524309125</v>
      </c>
      <c r="AG44" s="4">
        <v>0.29552637477391697</v>
      </c>
      <c r="AH44" s="4">
        <v>1.3944880830506512</v>
      </c>
      <c r="AI44" s="4">
        <v>0.25930955565561525</v>
      </c>
      <c r="AJ44" s="4">
        <v>1.6628660769201076</v>
      </c>
      <c r="AK44" s="4">
        <v>0.36032124238623731</v>
      </c>
      <c r="AL44" s="4">
        <v>1.0402096631113835</v>
      </c>
      <c r="AM44" s="4">
        <v>0.18214296640713531</v>
      </c>
      <c r="AN44" s="4">
        <v>1.0397682900746292</v>
      </c>
      <c r="AO44" s="4">
        <v>0.16013347654326016</v>
      </c>
      <c r="AP44" s="4">
        <v>1.0711829430690787</v>
      </c>
      <c r="AQ44" s="4">
        <v>0.14170432113685283</v>
      </c>
      <c r="AR44" s="4">
        <v>3.1277820257581257</v>
      </c>
      <c r="AS44" s="4">
        <v>1.2166527816464039</v>
      </c>
      <c r="AT44" s="4">
        <v>0.31005503374032894</v>
      </c>
    </row>
    <row r="45" spans="1:46" x14ac:dyDescent="0.25">
      <c r="A45" s="34"/>
      <c r="B45" s="5" t="s">
        <v>30</v>
      </c>
      <c r="C45" s="5">
        <v>25</v>
      </c>
      <c r="D45" s="5" t="s">
        <v>175</v>
      </c>
      <c r="E45" s="4">
        <v>5.3482500817592431</v>
      </c>
      <c r="F45" s="4">
        <v>0.40105313190147784</v>
      </c>
      <c r="G45" s="4">
        <v>14.174801850644263</v>
      </c>
      <c r="H45" s="4">
        <v>8.8348753375986869E-2</v>
      </c>
      <c r="I45" s="4">
        <v>18.56783831107645</v>
      </c>
      <c r="J45" s="4">
        <v>0.1532419064220264</v>
      </c>
      <c r="K45" s="4">
        <v>0.48194190326855968</v>
      </c>
      <c r="L45" s="4">
        <v>0.1686195458942929</v>
      </c>
      <c r="M45" s="4">
        <v>1.3606736360601912</v>
      </c>
      <c r="N45" s="4">
        <v>3.4322882753225592</v>
      </c>
      <c r="O45" s="4">
        <v>18.172730907636943</v>
      </c>
      <c r="P45" s="4">
        <f t="shared" si="1"/>
        <v>37.650211696637996</v>
      </c>
      <c r="R45" s="5" t="s">
        <v>30</v>
      </c>
      <c r="S45" s="5">
        <v>25</v>
      </c>
      <c r="T45" s="4">
        <v>22.479326353611615</v>
      </c>
      <c r="U45" s="4">
        <v>75.827195102445501</v>
      </c>
      <c r="V45" s="4">
        <v>7.5091549757994613</v>
      </c>
      <c r="W45" s="4">
        <v>18.897109150477764</v>
      </c>
      <c r="X45" s="4">
        <v>11.61141277700869</v>
      </c>
      <c r="Y45" s="4">
        <v>33.159304743478643</v>
      </c>
      <c r="Z45" s="4">
        <v>1.5146875388742103</v>
      </c>
      <c r="AA45" s="4">
        <v>30.62671659032144</v>
      </c>
      <c r="AB45" s="4">
        <v>2.7628669443337692</v>
      </c>
      <c r="AC45" s="4">
        <v>5.7865502636775927</v>
      </c>
      <c r="AD45" s="4">
        <v>0.94875815818725762</v>
      </c>
      <c r="AE45" s="4">
        <v>4.5120973974429708</v>
      </c>
      <c r="AF45" s="4">
        <v>1.3439583096958274</v>
      </c>
      <c r="AG45" s="4">
        <v>0.33796532104136889</v>
      </c>
      <c r="AH45" s="4">
        <v>1.5518938637854403</v>
      </c>
      <c r="AI45" s="4">
        <v>0.29759889521679433</v>
      </c>
      <c r="AJ45" s="4">
        <v>1.9226302953234085</v>
      </c>
      <c r="AK45" s="4">
        <v>0.40518268566540783</v>
      </c>
      <c r="AL45" s="4">
        <v>1.1750384807027279</v>
      </c>
      <c r="AM45" s="4">
        <v>0.20503244038420546</v>
      </c>
      <c r="AN45" s="4">
        <v>1.1546362398484824</v>
      </c>
      <c r="AO45" s="4">
        <v>0.16833983791798277</v>
      </c>
      <c r="AP45" s="4">
        <v>0.99251780630183906</v>
      </c>
      <c r="AQ45" s="4">
        <v>0.1177286488266044</v>
      </c>
      <c r="AR45" s="4">
        <v>3.4957009036082614</v>
      </c>
      <c r="AS45" s="4">
        <v>0.8958432166663175</v>
      </c>
      <c r="AT45" s="4">
        <v>0.22758094702441897</v>
      </c>
    </row>
    <row r="46" spans="1:46" x14ac:dyDescent="0.25">
      <c r="A46" s="34"/>
      <c r="B46" s="5" t="s">
        <v>31</v>
      </c>
      <c r="C46" s="5">
        <v>35</v>
      </c>
      <c r="D46" s="5" t="s">
        <v>175</v>
      </c>
      <c r="E46" s="4">
        <v>6.553394721498484</v>
      </c>
      <c r="F46" s="4">
        <v>0.50870702746011232</v>
      </c>
      <c r="G46" s="4">
        <v>15.909307273463678</v>
      </c>
      <c r="H46" s="4">
        <v>8.9036691418577174E-2</v>
      </c>
      <c r="I46" s="4">
        <v>18.399319868923836</v>
      </c>
      <c r="J46" s="4">
        <v>0.16504038550027461</v>
      </c>
      <c r="K46" s="4">
        <v>0.67657416441444929</v>
      </c>
      <c r="L46" s="4">
        <v>0.20275671852820834</v>
      </c>
      <c r="M46" s="4">
        <v>1.4950702171769685</v>
      </c>
      <c r="N46" s="4">
        <v>3.3004175638321587</v>
      </c>
      <c r="O46" s="4">
        <v>20.431926751591849</v>
      </c>
      <c r="P46" s="4">
        <f t="shared" si="1"/>
        <v>32.268448616191407</v>
      </c>
      <c r="R46" s="5" t="s">
        <v>31</v>
      </c>
      <c r="S46" s="5">
        <v>35</v>
      </c>
      <c r="T46" s="4">
        <v>25.101492257520469</v>
      </c>
      <c r="U46" s="4">
        <v>102.20514889042144</v>
      </c>
      <c r="V46" s="4">
        <v>6.9939240615199534</v>
      </c>
      <c r="W46" s="4">
        <v>22.053966209025749</v>
      </c>
      <c r="X46" s="4">
        <v>14.950532992662259</v>
      </c>
      <c r="Y46" s="4">
        <v>49.042231139156861</v>
      </c>
      <c r="Z46" s="4">
        <v>1.7242433553404974</v>
      </c>
      <c r="AA46" s="4">
        <v>31.795715793899422</v>
      </c>
      <c r="AB46" s="4">
        <v>3.0110405665142821</v>
      </c>
      <c r="AC46" s="4">
        <v>6.5523408823502747</v>
      </c>
      <c r="AD46" s="4">
        <v>1.0989916549870331</v>
      </c>
      <c r="AE46" s="4">
        <v>5.015752281012043</v>
      </c>
      <c r="AF46" s="4">
        <v>1.5068240880450452</v>
      </c>
      <c r="AG46" s="4">
        <v>0.40738907940077501</v>
      </c>
      <c r="AH46" s="4">
        <v>1.8333928191797431</v>
      </c>
      <c r="AI46" s="4">
        <v>0.34561753738606854</v>
      </c>
      <c r="AJ46" s="4">
        <v>2.2436289614029121</v>
      </c>
      <c r="AK46" s="4">
        <v>0.50834098391577531</v>
      </c>
      <c r="AL46" s="4">
        <v>1.4417174214431254</v>
      </c>
      <c r="AM46" s="4">
        <v>0.25072467743710714</v>
      </c>
      <c r="AN46" s="4">
        <v>1.5557595610028001</v>
      </c>
      <c r="AO46" s="4">
        <v>0.21885639300524037</v>
      </c>
      <c r="AP46" s="4">
        <v>1.4046761378765367</v>
      </c>
      <c r="AQ46" s="4">
        <v>0.12442510170132869</v>
      </c>
      <c r="AR46" s="4">
        <v>2.5561839838860996</v>
      </c>
      <c r="AS46" s="4">
        <v>0.7817848792412796</v>
      </c>
      <c r="AT46" s="4">
        <v>0.24237667425802462</v>
      </c>
    </row>
    <row r="47" spans="1:46" ht="15.75" x14ac:dyDescent="0.3">
      <c r="A47" s="34"/>
      <c r="B47" s="5" t="s">
        <v>32</v>
      </c>
      <c r="C47" s="5">
        <v>45</v>
      </c>
      <c r="D47" s="5" t="s">
        <v>175</v>
      </c>
      <c r="E47" s="4">
        <v>9.07183863140318</v>
      </c>
      <c r="F47" s="4">
        <v>0.41097882572901029</v>
      </c>
      <c r="G47" s="4">
        <v>16.757995264613307</v>
      </c>
      <c r="H47" s="4">
        <v>6.9588261930489059E-2</v>
      </c>
      <c r="I47" s="4">
        <v>15.21517424928305</v>
      </c>
      <c r="J47" s="4">
        <v>0.15673431783442179</v>
      </c>
      <c r="K47" s="4">
        <v>0.84875073408473301</v>
      </c>
      <c r="L47" s="4">
        <v>0.19692509442025116</v>
      </c>
      <c r="M47" s="4">
        <v>1.2971776235560128</v>
      </c>
      <c r="N47" s="4">
        <v>3.1858432561237486</v>
      </c>
      <c r="O47" s="4">
        <v>15.073970411835028</v>
      </c>
      <c r="P47" s="4">
        <f t="shared" si="1"/>
        <v>37.715023329186778</v>
      </c>
      <c r="R47" s="5" t="s">
        <v>32</v>
      </c>
      <c r="S47" s="5">
        <v>45</v>
      </c>
      <c r="T47" s="4">
        <v>32.466154869705257</v>
      </c>
      <c r="U47" s="4">
        <v>121.56557782739741</v>
      </c>
      <c r="V47" s="4">
        <v>5.3282230030983335</v>
      </c>
      <c r="W47" s="4">
        <v>18.598436457491985</v>
      </c>
      <c r="X47" s="4">
        <v>20.512719926843982</v>
      </c>
      <c r="Y47" s="4">
        <v>49.856325906980253</v>
      </c>
      <c r="Z47" s="4">
        <v>1.7872723947877662</v>
      </c>
      <c r="AA47" s="4">
        <v>25.73009332589162</v>
      </c>
      <c r="AB47" s="6">
        <v>4.1865498047433389</v>
      </c>
      <c r="AC47" s="7">
        <v>7.2573475237540688</v>
      </c>
      <c r="AD47" s="7">
        <v>1.3901961525607742</v>
      </c>
      <c r="AE47" s="7">
        <v>6.7609843035177288</v>
      </c>
      <c r="AF47" s="7">
        <v>2.0476281418307307</v>
      </c>
      <c r="AG47" s="7">
        <v>0.53302974445661189</v>
      </c>
      <c r="AH47" s="7">
        <v>2.5680466561046416</v>
      </c>
      <c r="AI47" s="7">
        <v>0.49128760202114613</v>
      </c>
      <c r="AJ47" s="7">
        <v>3.1033266466959235</v>
      </c>
      <c r="AK47" s="7">
        <v>0.71617601667837683</v>
      </c>
      <c r="AL47" s="7">
        <v>1.9603650236762633</v>
      </c>
      <c r="AM47" s="7">
        <v>0.32770041731158395</v>
      </c>
      <c r="AN47" s="7">
        <v>1.9415674160368341</v>
      </c>
      <c r="AO47" s="7">
        <v>0.27081675504428809</v>
      </c>
      <c r="AP47" s="4">
        <v>1.5540743958638723</v>
      </c>
      <c r="AQ47" s="4">
        <v>0.1284415178773588</v>
      </c>
      <c r="AR47" s="4">
        <v>1.6467224436535159</v>
      </c>
      <c r="AS47" s="4">
        <v>0.77035015455027744</v>
      </c>
      <c r="AT47" s="4">
        <v>0.16910079041482975</v>
      </c>
    </row>
    <row r="48" spans="1:46" x14ac:dyDescent="0.25">
      <c r="A48" s="34"/>
      <c r="B48" s="5" t="s">
        <v>33</v>
      </c>
      <c r="C48" s="5">
        <v>55</v>
      </c>
      <c r="D48" s="5" t="s">
        <v>175</v>
      </c>
      <c r="E48" s="4">
        <v>9.0368107230856225</v>
      </c>
      <c r="F48" s="4">
        <v>0.40433019463651354</v>
      </c>
      <c r="G48" s="4">
        <v>16.68070415601451</v>
      </c>
      <c r="H48" s="4">
        <v>6.8309012904024274E-2</v>
      </c>
      <c r="I48" s="4">
        <v>14.754851410373348</v>
      </c>
      <c r="J48" s="4">
        <v>0.15349924056958097</v>
      </c>
      <c r="K48" s="4">
        <v>0.85205227921956816</v>
      </c>
      <c r="L48" s="4">
        <v>0.21901041013827988</v>
      </c>
      <c r="M48" s="4">
        <v>1.2661204904722434</v>
      </c>
      <c r="N48" s="4">
        <v>3.3003641046553964</v>
      </c>
      <c r="O48" s="4">
        <v>16.126126126126259</v>
      </c>
      <c r="P48" s="4">
        <f t="shared" si="1"/>
        <v>37.137821851804652</v>
      </c>
      <c r="R48" s="5" t="s">
        <v>33</v>
      </c>
      <c r="S48" s="5">
        <v>55</v>
      </c>
      <c r="T48" s="4">
        <v>31.058617846342347</v>
      </c>
      <c r="U48" s="4">
        <v>124.83364303624903</v>
      </c>
      <c r="V48" s="4">
        <v>5.0755120891944703</v>
      </c>
      <c r="W48" s="4">
        <v>18.309088913655827</v>
      </c>
      <c r="X48" s="4">
        <v>24.171081852045546</v>
      </c>
      <c r="Y48" s="4">
        <v>50.301962672102547</v>
      </c>
      <c r="Z48" s="4">
        <v>1.818163439049481</v>
      </c>
      <c r="AA48" s="4">
        <v>25.799700318665817</v>
      </c>
      <c r="AB48" s="4">
        <v>3.8628819439399615</v>
      </c>
      <c r="AC48" s="4">
        <v>7.5620326402384661</v>
      </c>
      <c r="AD48" s="4">
        <v>1.5302917752919414</v>
      </c>
      <c r="AE48" s="4">
        <v>7.5853339897525922</v>
      </c>
      <c r="AF48" s="4">
        <v>2.3755326825680099</v>
      </c>
      <c r="AG48" s="4">
        <v>0.63942015281104014</v>
      </c>
      <c r="AH48" s="4">
        <v>3.0395872508950812</v>
      </c>
      <c r="AI48" s="4">
        <v>0.56130550967770931</v>
      </c>
      <c r="AJ48" s="4">
        <v>3.481528935587912</v>
      </c>
      <c r="AK48" s="4">
        <v>0.80590764633813883</v>
      </c>
      <c r="AL48" s="4">
        <v>2.2117629487533943</v>
      </c>
      <c r="AM48" s="4">
        <v>0.3583537465317293</v>
      </c>
      <c r="AN48" s="4">
        <v>2.1461630178050282</v>
      </c>
      <c r="AO48" s="4">
        <v>0.29684512376786554</v>
      </c>
      <c r="AP48" s="4">
        <v>1.5930349497798471</v>
      </c>
      <c r="AQ48" s="4">
        <v>0.12708135186230066</v>
      </c>
      <c r="AR48" s="4">
        <v>1.4694640491696775</v>
      </c>
      <c r="AS48" s="4">
        <v>0.74807299298919738</v>
      </c>
      <c r="AT48" s="4">
        <v>0.18186548105810915</v>
      </c>
    </row>
    <row r="49" spans="1:46" x14ac:dyDescent="0.25">
      <c r="A49" s="34"/>
      <c r="B49" s="5" t="s">
        <v>34</v>
      </c>
      <c r="C49" s="5">
        <v>65</v>
      </c>
      <c r="D49" s="5" t="s">
        <v>175</v>
      </c>
      <c r="E49" s="4">
        <v>7.4073468614202564</v>
      </c>
      <c r="F49" s="4">
        <v>0.34055210519489565</v>
      </c>
      <c r="G49" s="4">
        <v>14.394309407310793</v>
      </c>
      <c r="H49" s="4">
        <v>6.1128905973235483E-2</v>
      </c>
      <c r="I49" s="4">
        <v>12.440568689075304</v>
      </c>
      <c r="J49" s="4">
        <v>0.13448761284966423</v>
      </c>
      <c r="K49" s="4">
        <v>0.71799817206499328</v>
      </c>
      <c r="L49" s="4">
        <v>0.18576140451132389</v>
      </c>
      <c r="M49" s="4">
        <v>1.1196115514529896</v>
      </c>
      <c r="N49" s="4">
        <v>2.9342928208423849</v>
      </c>
      <c r="O49" s="4">
        <v>14.67369677676095</v>
      </c>
      <c r="P49" s="4">
        <f t="shared" si="1"/>
        <v>45.590245692543206</v>
      </c>
      <c r="R49" s="5" t="s">
        <v>34</v>
      </c>
      <c r="S49" s="5">
        <v>65</v>
      </c>
      <c r="T49" s="4">
        <v>25.78103987421963</v>
      </c>
      <c r="U49" s="4">
        <v>106.74109647795017</v>
      </c>
      <c r="V49" s="4">
        <v>4.2586867843650955</v>
      </c>
      <c r="W49" s="4">
        <v>15.170373160801844</v>
      </c>
      <c r="X49" s="4">
        <v>19.829716171572581</v>
      </c>
      <c r="Y49" s="4">
        <v>35.58046682325034</v>
      </c>
      <c r="Z49" s="4">
        <v>1.5504761260162916</v>
      </c>
      <c r="AA49" s="4">
        <v>21.573440921689468</v>
      </c>
      <c r="AB49" s="4">
        <v>3.2230026207894089</v>
      </c>
      <c r="AC49" s="4">
        <v>6.2380220721967321</v>
      </c>
      <c r="AD49" s="4">
        <v>1.2526377153159101</v>
      </c>
      <c r="AE49" s="4">
        <v>6.2948335054435827</v>
      </c>
      <c r="AF49" s="4">
        <v>1.98730244564126</v>
      </c>
      <c r="AG49" s="4">
        <v>0.51157128145354425</v>
      </c>
      <c r="AH49" s="4">
        <v>2.4556176171927975</v>
      </c>
      <c r="AI49" s="4">
        <v>0.45122714851379248</v>
      </c>
      <c r="AJ49" s="4">
        <v>2.8486701239380747</v>
      </c>
      <c r="AK49" s="4">
        <v>0.63273692968700856</v>
      </c>
      <c r="AL49" s="4">
        <v>1.7407243806165777</v>
      </c>
      <c r="AM49" s="4">
        <v>0.28290910348866077</v>
      </c>
      <c r="AN49" s="4">
        <v>1.6407257136503721</v>
      </c>
      <c r="AO49" s="4">
        <v>0.22905332219372138</v>
      </c>
      <c r="AP49" s="4">
        <v>1.1327218275683002</v>
      </c>
      <c r="AQ49" s="4">
        <v>0.11083959963605541</v>
      </c>
      <c r="AR49" s="4">
        <v>1.1770959345265393</v>
      </c>
      <c r="AS49" s="4">
        <v>0.57811953387471393</v>
      </c>
      <c r="AT49" s="4">
        <v>0.19461932850131106</v>
      </c>
    </row>
    <row r="50" spans="1:46" x14ac:dyDescent="0.25">
      <c r="A50" s="34"/>
      <c r="B50" s="5" t="s">
        <v>35</v>
      </c>
      <c r="C50" s="5">
        <v>75</v>
      </c>
      <c r="D50" s="5" t="s">
        <v>175</v>
      </c>
      <c r="E50" s="4">
        <v>8.3723480038967999</v>
      </c>
      <c r="F50" s="4">
        <v>0.35973714399418411</v>
      </c>
      <c r="G50" s="4">
        <v>16.422896290815526</v>
      </c>
      <c r="H50" s="4">
        <v>7.0690572510789196E-2</v>
      </c>
      <c r="I50" s="4">
        <v>13.086158796434315</v>
      </c>
      <c r="J50" s="4">
        <v>0.15377212343639282</v>
      </c>
      <c r="K50" s="4">
        <v>0.81188309829117822</v>
      </c>
      <c r="L50" s="4">
        <v>0.20533627215315722</v>
      </c>
      <c r="M50" s="4">
        <v>1.2799007732390817</v>
      </c>
      <c r="N50" s="4">
        <v>3.1310935213855839</v>
      </c>
      <c r="O50" s="4">
        <v>16.002391390992564</v>
      </c>
      <c r="P50" s="4">
        <f t="shared" si="1"/>
        <v>40.103792012850427</v>
      </c>
      <c r="R50" s="5" t="s">
        <v>35</v>
      </c>
      <c r="S50" s="5">
        <v>75</v>
      </c>
      <c r="T50" s="4">
        <v>30.952520872483998</v>
      </c>
      <c r="U50" s="4">
        <v>116.90474208351114</v>
      </c>
      <c r="V50" s="4">
        <v>4.9490578310967051</v>
      </c>
      <c r="W50" s="4">
        <v>16.216336378546945</v>
      </c>
      <c r="X50" s="4">
        <v>20.956969648751556</v>
      </c>
      <c r="Y50" s="4">
        <v>56.070904603706481</v>
      </c>
      <c r="Z50" s="4">
        <v>1.7243706921405686</v>
      </c>
      <c r="AA50" s="4">
        <v>26.366437591849976</v>
      </c>
      <c r="AB50" s="4">
        <v>3.4625708355948732</v>
      </c>
      <c r="AC50" s="4">
        <v>6.6906117620112866</v>
      </c>
      <c r="AD50" s="4">
        <v>1.3566708434261454</v>
      </c>
      <c r="AE50" s="4">
        <v>6.6646527088315075</v>
      </c>
      <c r="AF50" s="4">
        <v>2.0969177965787864</v>
      </c>
      <c r="AG50" s="4">
        <v>0.54160053371210126</v>
      </c>
      <c r="AH50" s="4">
        <v>2.6302230079095241</v>
      </c>
      <c r="AI50" s="4">
        <v>0.47428534726378063</v>
      </c>
      <c r="AJ50" s="4">
        <v>3.0604598210331027</v>
      </c>
      <c r="AK50" s="4">
        <v>0.68290404113645842</v>
      </c>
      <c r="AL50" s="4">
        <v>1.9840696960320907</v>
      </c>
      <c r="AM50" s="4">
        <v>0.33530644066412002</v>
      </c>
      <c r="AN50" s="4">
        <v>2.0290222732134415</v>
      </c>
      <c r="AO50" s="4">
        <v>0.29425222136948009</v>
      </c>
      <c r="AP50" s="4">
        <v>1.6897834193681804</v>
      </c>
      <c r="AQ50" s="4">
        <v>0.11998705297905476</v>
      </c>
      <c r="AR50" s="4">
        <v>1.2633472224568014</v>
      </c>
      <c r="AS50" s="4">
        <v>0.72341174970528177</v>
      </c>
      <c r="AT50" s="4">
        <v>0.23991330069802599</v>
      </c>
    </row>
    <row r="51" spans="1:46" x14ac:dyDescent="0.25">
      <c r="A51" s="34"/>
      <c r="B51" s="5" t="s">
        <v>36</v>
      </c>
      <c r="C51" s="5">
        <v>85</v>
      </c>
      <c r="D51" s="5" t="s">
        <v>175</v>
      </c>
      <c r="E51" s="4">
        <v>10.654258917901323</v>
      </c>
      <c r="F51" s="4">
        <v>0.36555741487596721</v>
      </c>
      <c r="G51" s="4">
        <v>16.626454096889368</v>
      </c>
      <c r="H51" s="4">
        <v>7.3902954801142159E-2</v>
      </c>
      <c r="I51" s="4">
        <v>12.082650977092733</v>
      </c>
      <c r="J51" s="4">
        <v>0.15932337675494251</v>
      </c>
      <c r="K51" s="4">
        <v>0.90460552975709208</v>
      </c>
      <c r="L51" s="4">
        <v>0.22922139166705455</v>
      </c>
      <c r="M51" s="4">
        <v>1.040680470324957</v>
      </c>
      <c r="N51" s="4">
        <v>2.7265195168367362</v>
      </c>
      <c r="O51" s="4">
        <v>17.306155075939415</v>
      </c>
      <c r="P51" s="4">
        <f t="shared" si="1"/>
        <v>37.830670277159271</v>
      </c>
      <c r="R51" s="5" t="s">
        <v>36</v>
      </c>
      <c r="S51" s="5">
        <v>85</v>
      </c>
      <c r="T51" s="4">
        <v>36.667050814543224</v>
      </c>
      <c r="U51" s="4">
        <v>131.79666552364208</v>
      </c>
      <c r="V51" s="4">
        <v>4.5957176101839563</v>
      </c>
      <c r="W51" s="4">
        <v>17.305633589486593</v>
      </c>
      <c r="X51" s="4">
        <v>23.912203656664296</v>
      </c>
      <c r="Y51" s="4">
        <v>55.188652124944063</v>
      </c>
      <c r="Z51" s="4">
        <v>1.7856025520667544</v>
      </c>
      <c r="AA51" s="4">
        <v>27.861587454287498</v>
      </c>
      <c r="AB51" s="4">
        <v>3.36405857514394</v>
      </c>
      <c r="AC51" s="4">
        <v>7.961887046533132</v>
      </c>
      <c r="AD51" s="4">
        <v>1.4278836184554433</v>
      </c>
      <c r="AE51" s="4">
        <v>7.1895384782282239</v>
      </c>
      <c r="AF51" s="4">
        <v>2.3372881316064626</v>
      </c>
      <c r="AG51" s="4">
        <v>0.60865426802313527</v>
      </c>
      <c r="AH51" s="4">
        <v>2.975150251977936</v>
      </c>
      <c r="AI51" s="4">
        <v>0.53369609816949581</v>
      </c>
      <c r="AJ51" s="4">
        <v>3.4407339658788021</v>
      </c>
      <c r="AK51" s="4">
        <v>0.79001322668974838</v>
      </c>
      <c r="AL51" s="4">
        <v>2.2284373006932667</v>
      </c>
      <c r="AM51" s="4">
        <v>0.36851772480656581</v>
      </c>
      <c r="AN51" s="4">
        <v>2.2226532677105939</v>
      </c>
      <c r="AO51" s="4">
        <v>0.32042765423952146</v>
      </c>
      <c r="AP51" s="4">
        <v>1.7541162096143978</v>
      </c>
      <c r="AQ51" s="4">
        <v>0.11749321746529767</v>
      </c>
      <c r="AR51" s="4">
        <v>1.3423741079292615</v>
      </c>
      <c r="AS51" s="4">
        <v>0.74825428533614569</v>
      </c>
      <c r="AT51" s="4">
        <v>0.17957497120007981</v>
      </c>
    </row>
    <row r="52" spans="1:46" x14ac:dyDescent="0.25">
      <c r="A52" s="34"/>
      <c r="B52" s="5" t="s">
        <v>37</v>
      </c>
      <c r="C52" s="5">
        <v>95</v>
      </c>
      <c r="D52" s="5" t="s">
        <v>175</v>
      </c>
      <c r="E52" s="4">
        <v>10.925949124617187</v>
      </c>
      <c r="F52" s="4">
        <v>0.52456358384071211</v>
      </c>
      <c r="G52" s="4">
        <v>17.280447358946049</v>
      </c>
      <c r="H52" s="4">
        <v>8.2502499422293568E-2</v>
      </c>
      <c r="I52" s="4">
        <v>12.143553347964771</v>
      </c>
      <c r="J52" s="4">
        <v>0.16586384126520251</v>
      </c>
      <c r="K52" s="4">
        <v>1.0329647940181317</v>
      </c>
      <c r="L52" s="4">
        <v>0.25055720292874312</v>
      </c>
      <c r="M52" s="4">
        <v>1.1016435714494712</v>
      </c>
      <c r="N52" s="4">
        <v>2.8120612260319677</v>
      </c>
      <c r="O52" s="4">
        <v>21.719858156028454</v>
      </c>
      <c r="P52" s="4">
        <f t="shared" si="1"/>
        <v>31.96003529348701</v>
      </c>
      <c r="R52" s="5" t="s">
        <v>37</v>
      </c>
      <c r="S52" s="5">
        <v>95</v>
      </c>
      <c r="T52" s="4">
        <v>37.157090763261159</v>
      </c>
      <c r="U52" s="4">
        <v>139.37721478447713</v>
      </c>
      <c r="V52" s="4">
        <v>5.1745392811997144</v>
      </c>
      <c r="W52" s="4">
        <v>24.796116268051215</v>
      </c>
      <c r="X52" s="4">
        <v>25.05346762381232</v>
      </c>
      <c r="Y52" s="4">
        <v>67.022818577476315</v>
      </c>
      <c r="Z52" s="4">
        <v>2.0322606872563247</v>
      </c>
      <c r="AA52" s="4">
        <v>31.436595832384075</v>
      </c>
      <c r="AB52" s="4">
        <v>3.5823619186009843</v>
      </c>
      <c r="AC52" s="4">
        <v>8.3357987052471056</v>
      </c>
      <c r="AD52" s="4">
        <v>1.5157542933251276</v>
      </c>
      <c r="AE52" s="4">
        <v>7.5632850231702511</v>
      </c>
      <c r="AF52" s="4">
        <v>2.4202172688195871</v>
      </c>
      <c r="AG52" s="4">
        <v>0.644594064161083</v>
      </c>
      <c r="AH52" s="4">
        <v>3.1084385133831023</v>
      </c>
      <c r="AI52" s="4">
        <v>0.56580050619843669</v>
      </c>
      <c r="AJ52" s="4">
        <v>3.635306657053007</v>
      </c>
      <c r="AK52" s="4">
        <v>0.84030036484668058</v>
      </c>
      <c r="AL52" s="4">
        <v>2.3245677481899394</v>
      </c>
      <c r="AM52" s="4">
        <v>0.40306923083808599</v>
      </c>
      <c r="AN52" s="4">
        <v>2.3653059765475057</v>
      </c>
      <c r="AO52" s="4">
        <v>0.35008631737780449</v>
      </c>
      <c r="AP52" s="4">
        <v>2.0385456469038647</v>
      </c>
      <c r="AQ52" s="4">
        <v>0.13592785368829705</v>
      </c>
      <c r="AR52" s="4">
        <v>1.3461536377087922</v>
      </c>
      <c r="AS52" s="4">
        <v>0.82132743885803572</v>
      </c>
      <c r="AT52" s="4">
        <v>0.26802151179018657</v>
      </c>
    </row>
    <row r="53" spans="1:46" x14ac:dyDescent="0.25">
      <c r="A53" s="34"/>
      <c r="B53" s="5" t="s">
        <v>38</v>
      </c>
      <c r="C53" s="5">
        <v>115</v>
      </c>
      <c r="D53" s="4">
        <v>2.2543410525276988</v>
      </c>
      <c r="E53" s="4">
        <v>3.3037183708027706</v>
      </c>
      <c r="F53" s="4">
        <v>0.42814329198008128</v>
      </c>
      <c r="G53" s="4">
        <v>17.789821770491393</v>
      </c>
      <c r="H53" s="4">
        <v>8.6405724466630612E-2</v>
      </c>
      <c r="I53" s="4">
        <v>6.6211320233267585</v>
      </c>
      <c r="J53" s="4">
        <v>0.13687688300653233</v>
      </c>
      <c r="K53" s="4">
        <v>0.73384916063713757</v>
      </c>
      <c r="L53" s="4">
        <v>0.18758761129093071</v>
      </c>
      <c r="M53" s="4">
        <v>1.18</v>
      </c>
      <c r="N53" s="4">
        <v>2.97</v>
      </c>
      <c r="O53" s="4">
        <v>16.359999999999886</v>
      </c>
      <c r="P53" s="4">
        <f t="shared" si="1"/>
        <v>50.202465163997879</v>
      </c>
      <c r="R53" s="5" t="s">
        <v>38</v>
      </c>
      <c r="S53" s="5">
        <v>115</v>
      </c>
      <c r="T53" s="4">
        <v>25.474307973096806</v>
      </c>
      <c r="U53" s="4">
        <v>145.19960558768565</v>
      </c>
      <c r="V53" s="4">
        <v>4.5618604333061352</v>
      </c>
      <c r="W53" s="4">
        <v>11.596859004423889</v>
      </c>
      <c r="X53" s="4">
        <v>19.905903909816139</v>
      </c>
      <c r="Y53" s="4">
        <v>54.720848768326746</v>
      </c>
      <c r="Z53" s="4">
        <v>1.7182079801505308</v>
      </c>
      <c r="AA53" s="4">
        <v>24.453557668439096</v>
      </c>
      <c r="AB53" s="4">
        <v>2.8458608265324346</v>
      </c>
      <c r="AC53" s="4">
        <v>7.0368855428815849</v>
      </c>
      <c r="AD53" s="4">
        <v>1.1888267242767765</v>
      </c>
      <c r="AE53" s="4">
        <v>6.2907887446950088</v>
      </c>
      <c r="AF53" s="4">
        <v>2.0545073904500648</v>
      </c>
      <c r="AG53" s="4">
        <v>0.53935287259269304</v>
      </c>
      <c r="AH53" s="4">
        <v>2.6516773985876139</v>
      </c>
      <c r="AI53" s="4">
        <v>0.47071191507948046</v>
      </c>
      <c r="AJ53" s="4">
        <v>3.1933417111296976</v>
      </c>
      <c r="AK53" s="4">
        <v>0.69121313920129124</v>
      </c>
      <c r="AL53" s="4">
        <v>2.0322114504014257</v>
      </c>
      <c r="AM53" s="4">
        <v>0.30902476007244206</v>
      </c>
      <c r="AN53" s="4">
        <v>1.9490997979273461</v>
      </c>
      <c r="AO53" s="4">
        <v>0.30353187219377215</v>
      </c>
      <c r="AP53" s="4">
        <v>1.5713632237827382</v>
      </c>
      <c r="AQ53" s="4">
        <v>0.11370112511262592</v>
      </c>
      <c r="AR53" s="4">
        <v>1.0533474141647794</v>
      </c>
      <c r="AS53" s="4">
        <v>0.65224232592991671</v>
      </c>
      <c r="AT53" s="4">
        <v>0.17407016854923651</v>
      </c>
    </row>
    <row r="54" spans="1:46" x14ac:dyDescent="0.25">
      <c r="A54" s="34" t="s">
        <v>167</v>
      </c>
      <c r="B54" s="5" t="s">
        <v>55</v>
      </c>
      <c r="C54" s="5">
        <v>3</v>
      </c>
      <c r="D54" s="5" t="s">
        <v>175</v>
      </c>
      <c r="E54" s="4">
        <v>13.583911338702615</v>
      </c>
      <c r="F54" s="4">
        <v>0.7888362226673401</v>
      </c>
      <c r="G54" s="4">
        <v>7.6322099780263315</v>
      </c>
      <c r="H54" s="4">
        <v>2.3970591977387468</v>
      </c>
      <c r="I54" s="4">
        <v>6.8190444750906076</v>
      </c>
      <c r="J54" s="4">
        <v>0.28356821011635613</v>
      </c>
      <c r="K54" s="4">
        <v>0.56241634042273769</v>
      </c>
      <c r="L54" s="4">
        <v>0.20536589812365924</v>
      </c>
      <c r="M54" s="4">
        <v>0.37562303152716175</v>
      </c>
      <c r="N54" s="4">
        <v>0.94092266227882237</v>
      </c>
      <c r="O54" s="4">
        <v>13.598640135986347</v>
      </c>
      <c r="P54" s="4">
        <f t="shared" si="1"/>
        <v>52.81240250931927</v>
      </c>
      <c r="R54" s="5" t="s">
        <v>55</v>
      </c>
      <c r="S54" s="5">
        <v>3</v>
      </c>
      <c r="T54" s="4">
        <v>15.653587291552334</v>
      </c>
      <c r="U54" s="4">
        <v>111.35713049125741</v>
      </c>
      <c r="V54" s="4">
        <v>123.00081776794249</v>
      </c>
      <c r="W54" s="4">
        <v>100.64220198061713</v>
      </c>
      <c r="X54" s="4">
        <v>24.617905118558788</v>
      </c>
      <c r="Y54" s="4">
        <v>129.1871930158249</v>
      </c>
      <c r="Z54" s="4">
        <v>16.105306579332066</v>
      </c>
      <c r="AA54" s="4">
        <v>501.72257120918039</v>
      </c>
      <c r="AB54" s="4">
        <v>46.166779269262356</v>
      </c>
      <c r="AC54" s="4">
        <v>60.88685296399742</v>
      </c>
      <c r="AD54" s="4">
        <v>8.0016638785976753</v>
      </c>
      <c r="AE54" s="4">
        <v>28.982100175131656</v>
      </c>
      <c r="AF54" s="4">
        <v>5.5779853216453166</v>
      </c>
      <c r="AG54" s="4">
        <v>1.018369973299613</v>
      </c>
      <c r="AH54" s="4">
        <v>4.7511954702931911</v>
      </c>
      <c r="AI54" s="4">
        <v>0.71116105668595397</v>
      </c>
      <c r="AJ54" s="4">
        <v>3.9811440790703987</v>
      </c>
      <c r="AK54" s="4">
        <v>0.79288953377258609</v>
      </c>
      <c r="AL54" s="4">
        <v>2.2798147013217127</v>
      </c>
      <c r="AM54" s="4">
        <v>0.37262816356289652</v>
      </c>
      <c r="AN54" s="4">
        <v>2.2798218929057752</v>
      </c>
      <c r="AO54" s="4">
        <v>0.33397798838381487</v>
      </c>
      <c r="AP54" s="4">
        <v>3.8390183473314892</v>
      </c>
      <c r="AQ54" s="4">
        <v>1.2492233074526864</v>
      </c>
      <c r="AR54" s="4">
        <v>154.38227506557496</v>
      </c>
      <c r="AS54" s="4">
        <v>16.366338797250318</v>
      </c>
      <c r="AT54" s="4">
        <v>3.1479188293003904</v>
      </c>
    </row>
    <row r="55" spans="1:46" x14ac:dyDescent="0.25">
      <c r="A55" s="34"/>
      <c r="B55" s="5" t="s">
        <v>56</v>
      </c>
      <c r="C55" s="5">
        <v>10</v>
      </c>
      <c r="D55" s="5" t="s">
        <v>175</v>
      </c>
      <c r="E55" s="4">
        <v>8.8022331884890512</v>
      </c>
      <c r="F55" s="4">
        <v>5.1217174436760207</v>
      </c>
      <c r="G55" s="4">
        <v>7.7934551311745386</v>
      </c>
      <c r="H55" s="4">
        <v>1.6543313457585778</v>
      </c>
      <c r="I55" s="4">
        <v>17.639495210007777</v>
      </c>
      <c r="J55" s="4">
        <v>0.18026155753951076</v>
      </c>
      <c r="K55" s="4">
        <v>0.38843604313719404</v>
      </c>
      <c r="L55" s="4">
        <v>0.23586903030338599</v>
      </c>
      <c r="M55" s="4">
        <v>0.57548891969548388</v>
      </c>
      <c r="N55" s="4">
        <v>2.4873896447617518</v>
      </c>
      <c r="O55" s="4">
        <v>18.943788757751417</v>
      </c>
      <c r="P55" s="4">
        <f t="shared" si="1"/>
        <v>36.177533727705296</v>
      </c>
      <c r="R55" s="5" t="s">
        <v>56</v>
      </c>
      <c r="S55" s="5">
        <v>10</v>
      </c>
      <c r="T55" s="4">
        <v>12.208884914026402</v>
      </c>
      <c r="U55" s="4">
        <v>72.041399381330351</v>
      </c>
      <c r="V55" s="4">
        <v>86.908440960950415</v>
      </c>
      <c r="W55" s="4">
        <v>128.96030428445758</v>
      </c>
      <c r="X55" s="4">
        <v>13.331643315085469</v>
      </c>
      <c r="Y55" s="4">
        <v>77.372293651870052</v>
      </c>
      <c r="Z55" s="4">
        <v>9.7993610313800801</v>
      </c>
      <c r="AA55" s="4">
        <v>377.82750573498737</v>
      </c>
      <c r="AB55" s="4">
        <v>18.785779264490831</v>
      </c>
      <c r="AC55" s="4">
        <v>34.765912215520643</v>
      </c>
      <c r="AD55" s="4">
        <v>4.4678495706379087</v>
      </c>
      <c r="AE55" s="4">
        <v>15.685162273806764</v>
      </c>
      <c r="AF55" s="4">
        <v>2.9799585050423913</v>
      </c>
      <c r="AG55" s="4">
        <v>0.56982043057582321</v>
      </c>
      <c r="AH55" s="4">
        <v>2.4951824852681073</v>
      </c>
      <c r="AI55" s="4">
        <v>0.37003614545317592</v>
      </c>
      <c r="AJ55" s="4">
        <v>2.126084544372528</v>
      </c>
      <c r="AK55" s="4">
        <v>0.42245058840616817</v>
      </c>
      <c r="AL55" s="4">
        <v>1.1988190381131751</v>
      </c>
      <c r="AM55" s="4">
        <v>0.20688018553559467</v>
      </c>
      <c r="AN55" s="4">
        <v>1.267293801481483</v>
      </c>
      <c r="AO55" s="4">
        <v>0.18821872075284252</v>
      </c>
      <c r="AP55" s="4">
        <v>2.2627984955018041</v>
      </c>
      <c r="AQ55" s="4">
        <v>0.75288026743934566</v>
      </c>
      <c r="AR55" s="4">
        <v>22.240714790647061</v>
      </c>
      <c r="AS55" s="4">
        <v>8.6680505962608443</v>
      </c>
      <c r="AT55" s="4">
        <v>1.987812963676272</v>
      </c>
    </row>
    <row r="56" spans="1:46" x14ac:dyDescent="0.25">
      <c r="A56" s="34" t="s">
        <v>168</v>
      </c>
      <c r="B56" s="5" t="s">
        <v>57</v>
      </c>
      <c r="C56" s="5">
        <v>2</v>
      </c>
      <c r="D56" s="5" t="s">
        <v>175</v>
      </c>
      <c r="E56" s="4">
        <v>12.837276444353938</v>
      </c>
      <c r="F56" s="4">
        <v>1.924329638885546</v>
      </c>
      <c r="G56" s="4">
        <v>7.6381895474918302</v>
      </c>
      <c r="H56" s="4">
        <v>2.534445429544073</v>
      </c>
      <c r="I56" s="4">
        <v>5.7147590350233877</v>
      </c>
      <c r="J56" s="4">
        <v>0.3467971467203369</v>
      </c>
      <c r="K56" s="4">
        <v>0.5638142125439658</v>
      </c>
      <c r="L56" s="4">
        <v>0.16619574259700473</v>
      </c>
      <c r="M56" s="4">
        <v>0.35534008295501457</v>
      </c>
      <c r="N56" s="4">
        <v>0.89706149688504633</v>
      </c>
      <c r="O56" s="4">
        <v>10.418958104189832</v>
      </c>
      <c r="P56" s="4">
        <f t="shared" si="1"/>
        <v>56.602833118810025</v>
      </c>
      <c r="R56" s="5" t="s">
        <v>57</v>
      </c>
      <c r="S56" s="5">
        <v>2</v>
      </c>
      <c r="T56" s="4">
        <v>14.108037704919839</v>
      </c>
      <c r="U56" s="4">
        <v>110.77456825372964</v>
      </c>
      <c r="V56" s="4">
        <v>87.643001155913083</v>
      </c>
      <c r="W56" s="4">
        <v>122.19901803328912</v>
      </c>
      <c r="X56" s="4">
        <v>23.819204641670858</v>
      </c>
      <c r="Y56" s="4">
        <v>125.11351643878001</v>
      </c>
      <c r="Z56" s="4">
        <v>16.367973563176676</v>
      </c>
      <c r="AA56" s="4">
        <v>507.15480709922718</v>
      </c>
      <c r="AB56" s="4">
        <v>27.226993023910779</v>
      </c>
      <c r="AC56" s="4">
        <v>56.191458618588783</v>
      </c>
      <c r="AD56" s="4">
        <v>7.0158902426176502</v>
      </c>
      <c r="AE56" s="4">
        <v>25.718703486797864</v>
      </c>
      <c r="AF56" s="4">
        <v>5.2261249415279769</v>
      </c>
      <c r="AG56" s="4">
        <v>0.94440762755130425</v>
      </c>
      <c r="AH56" s="4">
        <v>4.6201707909706897</v>
      </c>
      <c r="AI56" s="4">
        <v>0.69392601326988901</v>
      </c>
      <c r="AJ56" s="4">
        <v>3.8568278228068591</v>
      </c>
      <c r="AK56" s="4">
        <v>0.80314686575059557</v>
      </c>
      <c r="AL56" s="4">
        <v>2.2491247304950734</v>
      </c>
      <c r="AM56" s="4">
        <v>0.38027113608860563</v>
      </c>
      <c r="AN56" s="4">
        <v>2.3405652142549238</v>
      </c>
      <c r="AO56" s="4">
        <v>0.34231240548651543</v>
      </c>
      <c r="AP56" s="4">
        <v>3.8355232382254822</v>
      </c>
      <c r="AQ56" s="4">
        <v>1.3256277752692311</v>
      </c>
      <c r="AR56" s="4">
        <v>118.97828820424594</v>
      </c>
      <c r="AS56" s="4">
        <v>14.049654368482303</v>
      </c>
      <c r="AT56" s="4">
        <v>3.0037363600650382</v>
      </c>
    </row>
    <row r="57" spans="1:46" x14ac:dyDescent="0.25">
      <c r="A57" s="34"/>
      <c r="B57" s="5" t="s">
        <v>58</v>
      </c>
      <c r="C57" s="5">
        <v>6</v>
      </c>
      <c r="D57" s="5" t="s">
        <v>175</v>
      </c>
      <c r="E57" s="4">
        <v>19.004554309737127</v>
      </c>
      <c r="F57" s="4">
        <v>1.1746789061921079</v>
      </c>
      <c r="G57" s="4">
        <v>8.6104471625390264</v>
      </c>
      <c r="H57" s="4">
        <v>3.205554710830373</v>
      </c>
      <c r="I57" s="4">
        <v>8.4963443207457274</v>
      </c>
      <c r="J57" s="4">
        <v>0.19856721287213031</v>
      </c>
      <c r="K57" s="4">
        <v>0.70239718958600661</v>
      </c>
      <c r="L57" s="4">
        <v>0.13287756470187798</v>
      </c>
      <c r="M57" s="4">
        <v>0.3599606487740134</v>
      </c>
      <c r="N57" s="4">
        <v>1.0410900527430498</v>
      </c>
      <c r="O57" s="4">
        <v>6.6600000000001103</v>
      </c>
      <c r="P57" s="4">
        <f t="shared" si="1"/>
        <v>50.413527921278444</v>
      </c>
      <c r="R57" s="5" t="s">
        <v>58</v>
      </c>
      <c r="S57" s="5">
        <v>6</v>
      </c>
      <c r="T57" s="4">
        <v>19.424266519160547</v>
      </c>
      <c r="U57" s="4">
        <v>114.26557153859859</v>
      </c>
      <c r="V57" s="4">
        <v>126.07566724371245</v>
      </c>
      <c r="W57" s="4">
        <v>150.72787156738269</v>
      </c>
      <c r="X57" s="4">
        <v>29.171337356197483</v>
      </c>
      <c r="Y57" s="4">
        <v>149.12149717204468</v>
      </c>
      <c r="Z57" s="4">
        <v>19.76643589577677</v>
      </c>
      <c r="AA57" s="4">
        <v>588.45576669478078</v>
      </c>
      <c r="AB57" s="4">
        <v>37.928977749968958</v>
      </c>
      <c r="AC57" s="4">
        <v>62.049429326528774</v>
      </c>
      <c r="AD57" s="4">
        <v>9.2592082837436127</v>
      </c>
      <c r="AE57" s="4">
        <v>33.484258629538047</v>
      </c>
      <c r="AF57" s="4">
        <v>6.544156804799691</v>
      </c>
      <c r="AG57" s="4">
        <v>1.1604986800305224</v>
      </c>
      <c r="AH57" s="4">
        <v>5.530516298613497</v>
      </c>
      <c r="AI57" s="4">
        <v>0.82289304533429863</v>
      </c>
      <c r="AJ57" s="4">
        <v>4.6910158140666667</v>
      </c>
      <c r="AK57" s="4">
        <v>0.9641904668420429</v>
      </c>
      <c r="AL57" s="4">
        <v>2.7051906084797142</v>
      </c>
      <c r="AM57" s="4">
        <v>0.4550156118124361</v>
      </c>
      <c r="AN57" s="4">
        <v>2.740483988012508</v>
      </c>
      <c r="AO57" s="4">
        <v>0.41566897199097136</v>
      </c>
      <c r="AP57" s="4">
        <v>4.5609113324000807</v>
      </c>
      <c r="AQ57" s="4">
        <v>1.5578018863728593</v>
      </c>
      <c r="AR57" s="4">
        <v>48.682127959210263</v>
      </c>
      <c r="AS57" s="4">
        <v>19.543543075027969</v>
      </c>
      <c r="AT57" s="4">
        <v>3.0940386503569997</v>
      </c>
    </row>
    <row r="58" spans="1:46" x14ac:dyDescent="0.25">
      <c r="A58" s="34" t="s">
        <v>169</v>
      </c>
      <c r="B58" s="5" t="s">
        <v>59</v>
      </c>
      <c r="C58" s="5">
        <v>2</v>
      </c>
      <c r="D58" s="5" t="s">
        <v>175</v>
      </c>
      <c r="E58" s="4">
        <v>13.767084047496816</v>
      </c>
      <c r="F58" s="4">
        <v>2.173556435039155</v>
      </c>
      <c r="G58" s="4">
        <v>8.0316072096046689</v>
      </c>
      <c r="H58" s="4">
        <v>2.504917482891734</v>
      </c>
      <c r="I58" s="4">
        <v>9.141922870356872</v>
      </c>
      <c r="J58" s="4">
        <v>0.23018594562638325</v>
      </c>
      <c r="K58" s="4">
        <v>0.54749674108496493</v>
      </c>
      <c r="L58" s="4">
        <v>0.28965393077278734</v>
      </c>
      <c r="M58" s="4">
        <v>0.4189146836489589</v>
      </c>
      <c r="N58" s="4">
        <v>1.3530606835829067</v>
      </c>
      <c r="O58" s="4">
        <v>14.478552144784837</v>
      </c>
      <c r="P58" s="4">
        <f t="shared" si="1"/>
        <v>47.063047825109926</v>
      </c>
      <c r="R58" s="5" t="s">
        <v>59</v>
      </c>
      <c r="S58" s="5">
        <v>2</v>
      </c>
      <c r="T58" s="4">
        <v>15.993427320730317</v>
      </c>
      <c r="U58" s="4">
        <v>100.97929190475851</v>
      </c>
      <c r="V58" s="4">
        <v>127.60950346797094</v>
      </c>
      <c r="W58" s="4">
        <v>126.53277708174369</v>
      </c>
      <c r="X58" s="4">
        <v>20.14976327712488</v>
      </c>
      <c r="Y58" s="4">
        <v>122.01732501283561</v>
      </c>
      <c r="Z58" s="4">
        <v>15.998560208332478</v>
      </c>
      <c r="AA58" s="4">
        <v>550.49432280988822</v>
      </c>
      <c r="AB58" s="4">
        <v>30.716281413471801</v>
      </c>
      <c r="AC58" s="4">
        <v>59.794995774576726</v>
      </c>
      <c r="AD58" s="4">
        <v>7.3151575089866627</v>
      </c>
      <c r="AE58" s="4">
        <v>25.856439439213077</v>
      </c>
      <c r="AF58" s="4">
        <v>4.9746424845325246</v>
      </c>
      <c r="AG58" s="4">
        <v>0.90650364505796976</v>
      </c>
      <c r="AH58" s="4">
        <v>4.123358530547244</v>
      </c>
      <c r="AI58" s="4">
        <v>0.62663433714802164</v>
      </c>
      <c r="AJ58" s="4">
        <v>3.4503086946129948</v>
      </c>
      <c r="AK58" s="4">
        <v>0.69715088650500767</v>
      </c>
      <c r="AL58" s="4">
        <v>1.9350846289436896</v>
      </c>
      <c r="AM58" s="4">
        <v>0.32594748064663803</v>
      </c>
      <c r="AN58" s="4">
        <v>2.0395893664687827</v>
      </c>
      <c r="AO58" s="4">
        <v>0.30128119737014841</v>
      </c>
      <c r="AP58" s="4">
        <v>3.846683882410967</v>
      </c>
      <c r="AQ58" s="4">
        <v>1.3217888709519192</v>
      </c>
      <c r="AR58" s="4">
        <v>53.021304679511658</v>
      </c>
      <c r="AS58" s="4">
        <v>15.47883632947833</v>
      </c>
      <c r="AT58" s="4">
        <v>2.7425266498222083</v>
      </c>
    </row>
    <row r="59" spans="1:46" x14ac:dyDescent="0.25">
      <c r="A59" s="34"/>
      <c r="B59" s="5" t="s">
        <v>60</v>
      </c>
      <c r="C59" s="5">
        <v>7</v>
      </c>
      <c r="D59" s="5" t="s">
        <v>175</v>
      </c>
      <c r="E59" s="4">
        <v>18.635405765747642</v>
      </c>
      <c r="F59" s="4">
        <v>1.0596604847678375</v>
      </c>
      <c r="G59" s="4">
        <v>10.113822314868941</v>
      </c>
      <c r="H59" s="4">
        <v>2.6258521111921054</v>
      </c>
      <c r="I59" s="4">
        <v>9.8895494083028979</v>
      </c>
      <c r="J59" s="4">
        <v>0.35320352007602746</v>
      </c>
      <c r="K59" s="4">
        <v>0.60639135170711889</v>
      </c>
      <c r="L59" s="4">
        <v>0.46480053801164162</v>
      </c>
      <c r="M59" s="4">
        <v>0.54674229178708789</v>
      </c>
      <c r="N59" s="4">
        <v>0.95332040677783958</v>
      </c>
      <c r="O59" s="4">
        <v>17.460000000000164</v>
      </c>
      <c r="P59" s="4">
        <f t="shared" si="1"/>
        <v>37.291251806760691</v>
      </c>
      <c r="R59" s="5" t="s">
        <v>60</v>
      </c>
      <c r="S59" s="5">
        <v>7</v>
      </c>
      <c r="T59" s="4">
        <v>22.705219601471832</v>
      </c>
      <c r="U59" s="4">
        <v>159.06302012674516</v>
      </c>
      <c r="V59" s="4">
        <v>154.1632850554019</v>
      </c>
      <c r="W59" s="4">
        <v>137.1863507012132</v>
      </c>
      <c r="X59" s="4">
        <v>31.083170643875668</v>
      </c>
      <c r="Y59" s="4">
        <v>149.63195986718549</v>
      </c>
      <c r="Z59" s="4">
        <v>15.771425368835065</v>
      </c>
      <c r="AA59" s="4">
        <v>781.77633492900441</v>
      </c>
      <c r="AB59" s="4">
        <v>40.259163321670236</v>
      </c>
      <c r="AC59" s="4">
        <v>77.696145935649056</v>
      </c>
      <c r="AD59" s="4">
        <v>9.5671616189681608</v>
      </c>
      <c r="AE59" s="4">
        <v>34.369205133085657</v>
      </c>
      <c r="AF59" s="4">
        <v>6.7387769402238522</v>
      </c>
      <c r="AG59" s="4">
        <v>1.3301766674209543</v>
      </c>
      <c r="AH59" s="4">
        <v>5.7510730032826185</v>
      </c>
      <c r="AI59" s="4">
        <v>0.86411847220212479</v>
      </c>
      <c r="AJ59" s="4">
        <v>4.9816583631052982</v>
      </c>
      <c r="AK59" s="4">
        <v>1.0066472325500213</v>
      </c>
      <c r="AL59" s="4">
        <v>2.7396900519159217</v>
      </c>
      <c r="AM59" s="4">
        <v>0.47214021308979703</v>
      </c>
      <c r="AN59" s="4">
        <v>2.7947905176008421</v>
      </c>
      <c r="AO59" s="4">
        <v>0.42000476012746735</v>
      </c>
      <c r="AP59" s="4">
        <v>4.3324819387743672</v>
      </c>
      <c r="AQ59" s="4">
        <v>1.208265836358356</v>
      </c>
      <c r="AR59" s="4">
        <v>457.01743153962389</v>
      </c>
      <c r="AS59" s="4">
        <v>19.020142998241678</v>
      </c>
      <c r="AT59" s="4">
        <v>4.0029303239098351</v>
      </c>
    </row>
    <row r="61" spans="1:46" ht="15.75" x14ac:dyDescent="0.25">
      <c r="A61" s="19" t="s">
        <v>170</v>
      </c>
      <c r="D61" s="20">
        <v>6.3399999999999998E-2</v>
      </c>
      <c r="E61" s="21">
        <v>5.3606298652718605E-2</v>
      </c>
      <c r="F61" s="21">
        <v>7.5831873696910163E-2</v>
      </c>
      <c r="G61" s="21">
        <v>6.9285927563718291E-2</v>
      </c>
      <c r="H61" s="21">
        <v>7.4592632636877265E-2</v>
      </c>
      <c r="I61" s="21">
        <v>8.6935664644489347E-2</v>
      </c>
      <c r="J61" s="22">
        <v>0.10983191369749905</v>
      </c>
      <c r="K61" s="22">
        <v>8.4120576588958038E-2</v>
      </c>
      <c r="L61" s="22">
        <v>0.11189514286917088</v>
      </c>
      <c r="M61" s="21">
        <v>0.10132347166304395</v>
      </c>
      <c r="N61" s="21">
        <v>0.10111402126322462</v>
      </c>
      <c r="O61" s="23" t="s">
        <v>171</v>
      </c>
      <c r="T61" s="21">
        <v>7.1499999999999994E-2</v>
      </c>
      <c r="U61" s="21">
        <v>6.9400000000000003E-2</v>
      </c>
      <c r="V61" s="21">
        <v>0.04</v>
      </c>
      <c r="W61" s="21">
        <v>5.5300000000000002E-2</v>
      </c>
      <c r="X61" s="21">
        <v>6.25E-2</v>
      </c>
      <c r="Y61" s="21">
        <v>6.7699999999999996E-2</v>
      </c>
      <c r="Z61" s="21">
        <v>0.16830000000000001</v>
      </c>
      <c r="AA61" s="21">
        <v>3.7600000000000001E-2</v>
      </c>
      <c r="AB61" s="21">
        <v>4.2500000000000003E-2</v>
      </c>
      <c r="AC61" s="21">
        <v>5.6099999999999997E-2</v>
      </c>
      <c r="AD61" s="21">
        <v>4.99E-2</v>
      </c>
      <c r="AE61" s="21">
        <v>5.6099999999999997E-2</v>
      </c>
      <c r="AF61" s="21">
        <v>5.4100000000000002E-2</v>
      </c>
      <c r="AG61" s="21">
        <v>5.7200000000000001E-2</v>
      </c>
      <c r="AH61" s="21">
        <v>7.0599999999999996E-2</v>
      </c>
      <c r="AI61" s="21">
        <v>5.6000000000000001E-2</v>
      </c>
      <c r="AJ61" s="21">
        <v>6.2199999999999998E-2</v>
      </c>
      <c r="AK61" s="21">
        <v>5.1299999999999998E-2</v>
      </c>
      <c r="AL61" s="21">
        <v>6.8400000000000002E-2</v>
      </c>
      <c r="AM61" s="21">
        <v>9.4700000000000006E-2</v>
      </c>
      <c r="AN61" s="21">
        <v>6.0999999999999999E-2</v>
      </c>
      <c r="AO61" s="21">
        <v>5.3699999999999998E-2</v>
      </c>
      <c r="AP61" s="21">
        <v>7.0199999999999999E-2</v>
      </c>
      <c r="AQ61" s="21">
        <v>8.6900000000000005E-2</v>
      </c>
      <c r="AR61" s="21">
        <v>4.6699999999999998E-2</v>
      </c>
      <c r="AS61" s="21">
        <v>4.4699999999999997E-2</v>
      </c>
      <c r="AT61" s="21">
        <v>7.46E-2</v>
      </c>
    </row>
    <row r="63" spans="1:46" x14ac:dyDescent="0.25">
      <c r="B63" s="19"/>
      <c r="D63" s="42" t="s">
        <v>135</v>
      </c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</row>
    <row r="64" spans="1:46" ht="18" x14ac:dyDescent="0.35">
      <c r="D64" s="11" t="s">
        <v>172</v>
      </c>
    </row>
    <row r="65" spans="4:4" ht="18" x14ac:dyDescent="0.35">
      <c r="D65" t="s">
        <v>139</v>
      </c>
    </row>
    <row r="66" spans="4:4" x14ac:dyDescent="0.25">
      <c r="D66" t="s">
        <v>164</v>
      </c>
    </row>
    <row r="68" spans="4:4" x14ac:dyDescent="0.25">
      <c r="D68" t="s">
        <v>165</v>
      </c>
    </row>
    <row r="70" spans="4:4" x14ac:dyDescent="0.25">
      <c r="D70" t="s">
        <v>183</v>
      </c>
    </row>
  </sheetData>
  <mergeCells count="15">
    <mergeCell ref="D1:P1"/>
    <mergeCell ref="T1:AT1"/>
    <mergeCell ref="D63:U63"/>
    <mergeCell ref="A58:A59"/>
    <mergeCell ref="A56:A57"/>
    <mergeCell ref="A54:A55"/>
    <mergeCell ref="A43:A53"/>
    <mergeCell ref="A37:A42"/>
    <mergeCell ref="A31:A36"/>
    <mergeCell ref="A25:A30"/>
    <mergeCell ref="A19:A24"/>
    <mergeCell ref="A15:A18"/>
    <mergeCell ref="A11:A14"/>
    <mergeCell ref="A7:A10"/>
    <mergeCell ref="A3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524F-F605-4E79-A2E1-E227797C7E38}">
  <dimension ref="A1:AS41"/>
  <sheetViews>
    <sheetView tabSelected="1" topLeftCell="A7" workbookViewId="0">
      <pane xSplit="1" topLeftCell="B1" activePane="topRight" state="frozen"/>
      <selection activeCell="A19" sqref="A19"/>
      <selection pane="topRight" activeCell="B32" sqref="B32"/>
    </sheetView>
  </sheetViews>
  <sheetFormatPr defaultRowHeight="15" x14ac:dyDescent="0.25"/>
  <cols>
    <col min="1" max="1" width="12.140625" customWidth="1"/>
    <col min="2" max="2" width="13.140625" style="1" customWidth="1"/>
    <col min="3" max="3" width="12.7109375" style="1" customWidth="1"/>
    <col min="4" max="4" width="11.7109375" style="1" customWidth="1"/>
    <col min="5" max="5" width="15.5703125" style="1" customWidth="1"/>
    <col min="6" max="6" width="13.5703125" style="1" customWidth="1"/>
    <col min="7" max="7" width="13.140625" style="1" customWidth="1"/>
    <col min="8" max="8" width="12" style="1" customWidth="1"/>
    <col min="9" max="9" width="11.5703125" style="1" customWidth="1"/>
    <col min="10" max="10" width="12.140625" style="1" customWidth="1"/>
    <col min="11" max="11" width="11.5703125" style="1" customWidth="1"/>
    <col min="12" max="12" width="11.140625" style="1" customWidth="1"/>
    <col min="13" max="13" width="12.5703125" style="1" customWidth="1"/>
    <col min="14" max="14" width="10.5703125" style="1" customWidth="1"/>
  </cols>
  <sheetData>
    <row r="1" spans="1:45" s="1" customFormat="1" ht="18.75" thickBot="1" x14ac:dyDescent="0.4">
      <c r="A1" s="3" t="s">
        <v>0</v>
      </c>
      <c r="B1" s="3" t="s">
        <v>137</v>
      </c>
      <c r="C1" s="3" t="s">
        <v>138</v>
      </c>
      <c r="D1" s="3" t="s">
        <v>62</v>
      </c>
      <c r="E1" s="3" t="s">
        <v>140</v>
      </c>
      <c r="F1" s="3" t="s">
        <v>141</v>
      </c>
      <c r="G1" s="3" t="s">
        <v>63</v>
      </c>
      <c r="H1" s="3" t="s">
        <v>142</v>
      </c>
      <c r="I1" s="3" t="s">
        <v>143</v>
      </c>
      <c r="J1" s="3" t="s">
        <v>64</v>
      </c>
      <c r="K1" s="3" t="s">
        <v>144</v>
      </c>
      <c r="L1" s="3" t="s">
        <v>65</v>
      </c>
      <c r="M1" s="3" t="s">
        <v>136</v>
      </c>
      <c r="N1" s="3" t="s">
        <v>173</v>
      </c>
      <c r="O1" s="3" t="s">
        <v>66</v>
      </c>
      <c r="P1" s="3" t="s">
        <v>67</v>
      </c>
      <c r="Q1" s="3" t="s">
        <v>68</v>
      </c>
      <c r="R1" s="3" t="s">
        <v>69</v>
      </c>
      <c r="S1" s="3" t="s">
        <v>70</v>
      </c>
      <c r="T1" s="3" t="s">
        <v>71</v>
      </c>
      <c r="U1" s="3" t="s">
        <v>72</v>
      </c>
      <c r="V1" s="3" t="s">
        <v>73</v>
      </c>
      <c r="W1" s="3" t="s">
        <v>74</v>
      </c>
      <c r="X1" s="3" t="s">
        <v>75</v>
      </c>
      <c r="Y1" s="3" t="s">
        <v>76</v>
      </c>
      <c r="Z1" s="3" t="s">
        <v>77</v>
      </c>
      <c r="AA1" s="3" t="s">
        <v>78</v>
      </c>
      <c r="AB1" s="3" t="s">
        <v>79</v>
      </c>
      <c r="AC1" s="3" t="s">
        <v>80</v>
      </c>
      <c r="AD1" s="3" t="s">
        <v>81</v>
      </c>
      <c r="AE1" s="3" t="s">
        <v>82</v>
      </c>
      <c r="AF1" s="3" t="s">
        <v>83</v>
      </c>
      <c r="AG1" s="3" t="s">
        <v>84</v>
      </c>
      <c r="AH1" s="3" t="s">
        <v>85</v>
      </c>
      <c r="AI1" s="3" t="s">
        <v>86</v>
      </c>
      <c r="AJ1" s="3" t="s">
        <v>87</v>
      </c>
      <c r="AK1" s="3" t="s">
        <v>88</v>
      </c>
      <c r="AL1" s="3" t="s">
        <v>89</v>
      </c>
      <c r="AM1" s="3" t="s">
        <v>90</v>
      </c>
      <c r="AN1" s="3" t="s">
        <v>91</v>
      </c>
      <c r="AO1" s="3" t="s">
        <v>92</v>
      </c>
    </row>
    <row r="2" spans="1:45" x14ac:dyDescent="0.25">
      <c r="A2" s="5" t="s">
        <v>102</v>
      </c>
      <c r="B2" s="2" t="s">
        <v>175</v>
      </c>
      <c r="C2" s="2">
        <v>0.54342956485725158</v>
      </c>
      <c r="D2" s="2">
        <v>0.17238019342884978</v>
      </c>
      <c r="E2" s="2">
        <v>9.1886659882888786</v>
      </c>
      <c r="F2" s="25">
        <v>3.8382182979312032E-3</v>
      </c>
      <c r="G2" s="2">
        <v>39.194200519359448</v>
      </c>
      <c r="H2" s="25">
        <v>2.29155799790141E-3</v>
      </c>
      <c r="I2" s="25">
        <v>2.3877258798561153E-3</v>
      </c>
      <c r="J2" s="2">
        <v>0.12163757248578458</v>
      </c>
      <c r="K2" s="2">
        <v>3.0446877429808876</v>
      </c>
      <c r="L2" s="2">
        <v>1.8097938606009467</v>
      </c>
      <c r="M2" s="2">
        <v>12.794882047181227</v>
      </c>
      <c r="N2" s="2">
        <f>100-SUM(B2:M2)</f>
        <v>33.121805008641033</v>
      </c>
      <c r="O2" s="4">
        <v>10.928353512887584</v>
      </c>
      <c r="P2" s="4">
        <v>40.039307348973189</v>
      </c>
      <c r="Q2" s="4">
        <v>0.1440836643511938</v>
      </c>
      <c r="R2" s="4">
        <v>1.4569281772234572</v>
      </c>
      <c r="S2" s="4">
        <v>8.0239939687626036E-2</v>
      </c>
      <c r="T2" s="4">
        <v>8.7108826986819293E-2</v>
      </c>
      <c r="U2" s="4">
        <v>5.0719753052076398E-3</v>
      </c>
      <c r="V2" s="4">
        <v>1.4154343787696015</v>
      </c>
      <c r="W2" s="4">
        <v>4.1617819782415466E-2</v>
      </c>
      <c r="X2" s="4">
        <v>6.3785711981443255E-2</v>
      </c>
      <c r="Y2" s="4">
        <v>6.0311860095177963E-3</v>
      </c>
      <c r="Z2" s="4">
        <v>2.6021959484320793E-2</v>
      </c>
      <c r="AA2" s="4">
        <v>5.414395236080758E-3</v>
      </c>
      <c r="AB2" s="8">
        <v>1.0845937982363336E-3</v>
      </c>
      <c r="AC2" s="4">
        <v>6.7510098332009966E-3</v>
      </c>
      <c r="AD2" s="8">
        <v>1.5986807106341126E-3</v>
      </c>
      <c r="AE2" s="4">
        <v>7.6572921805405742E-3</v>
      </c>
      <c r="AF2" s="8">
        <v>4.0000265167214021E-3</v>
      </c>
      <c r="AG2" s="4">
        <v>1.091970060670415E-2</v>
      </c>
      <c r="AH2" s="8">
        <v>2.7556476927768116E-3</v>
      </c>
      <c r="AI2" s="4">
        <v>2.2686322255600723E-2</v>
      </c>
      <c r="AJ2" s="8">
        <v>4.1557707563560954E-3</v>
      </c>
      <c r="AK2" s="8">
        <v>2.5984759987961901E-3</v>
      </c>
      <c r="AL2" s="4">
        <v>7.6502781957591987E-3</v>
      </c>
      <c r="AM2" s="4">
        <v>1.7341045805395869</v>
      </c>
      <c r="AN2" s="4">
        <v>7.6098644944101916E-3</v>
      </c>
      <c r="AO2" s="4">
        <v>1.2447129109920884E-2</v>
      </c>
      <c r="AS2" s="4"/>
    </row>
    <row r="3" spans="1:45" x14ac:dyDescent="0.25">
      <c r="A3" s="5" t="s">
        <v>103</v>
      </c>
      <c r="B3" s="2">
        <v>1.9945775100382524E-2</v>
      </c>
      <c r="C3" s="2">
        <v>0.65547764417254706</v>
      </c>
      <c r="D3" s="2">
        <v>0.26517145986737911</v>
      </c>
      <c r="E3" s="2">
        <v>10.608922147941831</v>
      </c>
      <c r="F3" s="2">
        <v>3.5539231275660576E-3</v>
      </c>
      <c r="G3" s="2">
        <v>39.282169223463242</v>
      </c>
      <c r="H3" s="2">
        <v>3.2068435474066005E-3</v>
      </c>
      <c r="I3" s="2">
        <v>4.7726231093710159E-3</v>
      </c>
      <c r="J3" s="2">
        <v>0.13595715208948561</v>
      </c>
      <c r="K3" s="2" t="s">
        <v>175</v>
      </c>
      <c r="L3" s="2" t="s">
        <v>175</v>
      </c>
      <c r="M3" s="2">
        <v>12.794882047181227</v>
      </c>
      <c r="N3" s="2" t="s">
        <v>175</v>
      </c>
      <c r="O3" s="2" t="s">
        <v>175</v>
      </c>
      <c r="P3" s="2" t="s">
        <v>175</v>
      </c>
      <c r="Q3" s="2" t="s">
        <v>175</v>
      </c>
      <c r="R3" s="2" t="s">
        <v>175</v>
      </c>
      <c r="S3" s="2" t="s">
        <v>175</v>
      </c>
      <c r="T3" s="2" t="s">
        <v>175</v>
      </c>
      <c r="U3" s="2" t="s">
        <v>175</v>
      </c>
      <c r="V3" s="2" t="s">
        <v>175</v>
      </c>
      <c r="W3" s="2" t="s">
        <v>175</v>
      </c>
      <c r="X3" s="2" t="s">
        <v>175</v>
      </c>
      <c r="Y3" s="2" t="s">
        <v>175</v>
      </c>
      <c r="Z3" s="2" t="s">
        <v>175</v>
      </c>
      <c r="AA3" s="2" t="s">
        <v>175</v>
      </c>
      <c r="AB3" s="2" t="s">
        <v>175</v>
      </c>
      <c r="AC3" s="2" t="s">
        <v>175</v>
      </c>
      <c r="AD3" s="2" t="s">
        <v>175</v>
      </c>
      <c r="AE3" s="2" t="s">
        <v>175</v>
      </c>
      <c r="AF3" s="2" t="s">
        <v>175</v>
      </c>
      <c r="AG3" s="2" t="s">
        <v>175</v>
      </c>
      <c r="AH3" s="2" t="s">
        <v>175</v>
      </c>
      <c r="AI3" s="2" t="s">
        <v>175</v>
      </c>
      <c r="AJ3" s="2" t="s">
        <v>175</v>
      </c>
      <c r="AK3" s="2" t="s">
        <v>175</v>
      </c>
      <c r="AL3" s="2" t="s">
        <v>175</v>
      </c>
      <c r="AM3" s="2" t="s">
        <v>175</v>
      </c>
      <c r="AN3" s="2" t="s">
        <v>175</v>
      </c>
      <c r="AO3" s="2" t="s">
        <v>175</v>
      </c>
      <c r="AS3" s="4"/>
    </row>
    <row r="4" spans="1:45" x14ac:dyDescent="0.25">
      <c r="A4" s="5" t="s">
        <v>104</v>
      </c>
      <c r="B4" s="1" t="s">
        <v>175</v>
      </c>
      <c r="C4" s="2">
        <v>2.0964280329090883</v>
      </c>
      <c r="D4" s="2">
        <v>8.1290351414602183E-2</v>
      </c>
      <c r="E4" s="2">
        <v>6.9490086564817686</v>
      </c>
      <c r="F4" s="2">
        <v>5.9878339385075873E-3</v>
      </c>
      <c r="G4" s="2">
        <v>37.731637868607983</v>
      </c>
      <c r="H4" s="2">
        <v>8.9416559322518484E-3</v>
      </c>
      <c r="I4" s="2">
        <v>8.3179607839299896E-3</v>
      </c>
      <c r="J4" s="2">
        <v>6.0250223364584882E-2</v>
      </c>
      <c r="K4" s="2">
        <v>2.4169147181392261</v>
      </c>
      <c r="L4" s="2">
        <v>1.3250619705036286</v>
      </c>
      <c r="M4" s="2">
        <v>12.930000000000064</v>
      </c>
      <c r="N4" s="2">
        <f t="shared" ref="N4:N15" si="0">100-SUM(B4:M4)</f>
        <v>36.38616072792437</v>
      </c>
      <c r="O4" s="4">
        <v>9.2509547446049627</v>
      </c>
      <c r="P4" s="4">
        <v>33.090466114484549</v>
      </c>
      <c r="Q4" s="4">
        <v>0.25534098389378379</v>
      </c>
      <c r="R4" s="4">
        <v>3.1861078514513457</v>
      </c>
      <c r="S4" s="4">
        <v>1.3744644193760007</v>
      </c>
      <c r="T4" s="4">
        <v>6.6537580529456894</v>
      </c>
      <c r="U4" s="4">
        <v>0.74236490345263106</v>
      </c>
      <c r="V4" s="4">
        <v>5.1920509780582424</v>
      </c>
      <c r="W4" s="4">
        <v>0.45391968875136446</v>
      </c>
      <c r="X4" s="4">
        <v>1.036271681351651</v>
      </c>
      <c r="Y4" s="4">
        <v>0.13833654783102942</v>
      </c>
      <c r="Z4" s="4">
        <v>0.53738904683523736</v>
      </c>
      <c r="AA4" s="4">
        <v>0.13869248896706132</v>
      </c>
      <c r="AB4" s="4">
        <v>8.4761935096912665E-3</v>
      </c>
      <c r="AC4" s="4">
        <v>0.13736454887597388</v>
      </c>
      <c r="AD4" s="4">
        <v>2.6446140361269119E-2</v>
      </c>
      <c r="AE4" s="4">
        <v>0.17674233632003697</v>
      </c>
      <c r="AF4" s="4">
        <v>3.8543219702578818E-2</v>
      </c>
      <c r="AG4" s="4">
        <v>0.13542713329751022</v>
      </c>
      <c r="AH4" s="4">
        <v>2.3999957692656823E-2</v>
      </c>
      <c r="AI4" s="4">
        <v>0.15829789518508652</v>
      </c>
      <c r="AJ4" s="4">
        <v>2.3899145556045345E-2</v>
      </c>
      <c r="AK4" s="4">
        <v>0.1877358578560992</v>
      </c>
      <c r="AL4" s="4">
        <v>0.10411873671166266</v>
      </c>
      <c r="AM4" s="4">
        <v>1.8878432039246063</v>
      </c>
      <c r="AN4" s="4">
        <v>2.4079851037639819</v>
      </c>
      <c r="AO4" s="4">
        <v>1.5973603684262783</v>
      </c>
      <c r="AS4" s="4"/>
    </row>
    <row r="5" spans="1:45" x14ac:dyDescent="0.25">
      <c r="A5" s="5" t="s">
        <v>105</v>
      </c>
      <c r="B5" s="2">
        <v>3.9045584337813175E-3</v>
      </c>
      <c r="C5" s="2">
        <v>2.5263905519074017</v>
      </c>
      <c r="D5" s="2">
        <v>0.1436283635836218</v>
      </c>
      <c r="E5" s="2">
        <v>8.0223649521329818</v>
      </c>
      <c r="F5" s="2">
        <v>7.6066104000682214E-3</v>
      </c>
      <c r="G5" s="2">
        <v>38.559168636540996</v>
      </c>
      <c r="H5" s="2">
        <v>1.6412699502248645E-2</v>
      </c>
      <c r="I5" s="2">
        <v>1.2435423707225363E-2</v>
      </c>
      <c r="J5" s="2">
        <v>6.7343433127737259E-2</v>
      </c>
      <c r="K5" s="2" t="s">
        <v>175</v>
      </c>
      <c r="L5" s="2" t="s">
        <v>175</v>
      </c>
      <c r="M5" s="2">
        <v>12.930000000000064</v>
      </c>
      <c r="N5" s="2" t="s">
        <v>175</v>
      </c>
      <c r="O5" s="2" t="s">
        <v>175</v>
      </c>
      <c r="P5" s="2" t="s">
        <v>175</v>
      </c>
      <c r="Q5" s="2" t="s">
        <v>175</v>
      </c>
      <c r="R5" s="2" t="s">
        <v>175</v>
      </c>
      <c r="S5" s="2" t="s">
        <v>175</v>
      </c>
      <c r="T5" s="2" t="s">
        <v>175</v>
      </c>
      <c r="U5" s="2" t="s">
        <v>175</v>
      </c>
      <c r="V5" s="2" t="s">
        <v>175</v>
      </c>
      <c r="W5" s="2" t="s">
        <v>175</v>
      </c>
      <c r="X5" s="2" t="s">
        <v>175</v>
      </c>
      <c r="Y5" s="2" t="s">
        <v>175</v>
      </c>
      <c r="Z5" s="2" t="s">
        <v>175</v>
      </c>
      <c r="AA5" s="2" t="s">
        <v>175</v>
      </c>
      <c r="AB5" s="2" t="s">
        <v>175</v>
      </c>
      <c r="AC5" s="2" t="s">
        <v>175</v>
      </c>
      <c r="AD5" s="2" t="s">
        <v>175</v>
      </c>
      <c r="AE5" s="2" t="s">
        <v>175</v>
      </c>
      <c r="AF5" s="2" t="s">
        <v>175</v>
      </c>
      <c r="AG5" s="2" t="s">
        <v>175</v>
      </c>
      <c r="AH5" s="2" t="s">
        <v>175</v>
      </c>
      <c r="AI5" s="2" t="s">
        <v>175</v>
      </c>
      <c r="AJ5" s="2" t="s">
        <v>175</v>
      </c>
      <c r="AK5" s="2" t="s">
        <v>175</v>
      </c>
      <c r="AL5" s="2" t="s">
        <v>175</v>
      </c>
      <c r="AM5" s="2" t="s">
        <v>175</v>
      </c>
      <c r="AN5" s="2" t="s">
        <v>175</v>
      </c>
      <c r="AO5" s="2" t="s">
        <v>175</v>
      </c>
      <c r="AS5" s="4"/>
    </row>
    <row r="6" spans="1:45" x14ac:dyDescent="0.25">
      <c r="A6" s="5" t="s">
        <v>106</v>
      </c>
      <c r="B6" s="1" t="s">
        <v>175</v>
      </c>
      <c r="C6" s="2">
        <v>2.5038759600361979</v>
      </c>
      <c r="D6" s="2">
        <v>2.0058894055848353</v>
      </c>
      <c r="E6" s="2">
        <v>8.0596826390105747</v>
      </c>
      <c r="F6" s="25">
        <v>4.6977203773280202E-3</v>
      </c>
      <c r="G6" s="2">
        <v>33.732188969210064</v>
      </c>
      <c r="H6" s="25">
        <v>2.7092531077930813E-3</v>
      </c>
      <c r="I6" s="2">
        <v>9.1507936791753688E-2</v>
      </c>
      <c r="J6" s="2">
        <v>0.11963272229710437</v>
      </c>
      <c r="K6" s="2">
        <v>2.1780273697852151</v>
      </c>
      <c r="L6" s="2">
        <v>1.4171941706160676</v>
      </c>
      <c r="M6" s="2">
        <v>7.3492650734925959</v>
      </c>
      <c r="N6" s="2">
        <f t="shared" si="0"/>
        <v>42.53532877969046</v>
      </c>
      <c r="O6" s="4">
        <v>9.0694626114489125</v>
      </c>
      <c r="P6" s="4">
        <v>61.958334553615067</v>
      </c>
      <c r="Q6" s="4">
        <v>0.28771424373033655</v>
      </c>
      <c r="R6" s="4">
        <v>1.5688350003756095</v>
      </c>
      <c r="S6" s="4">
        <v>2.265729610005256</v>
      </c>
      <c r="T6" s="4">
        <v>1.3617188971713818</v>
      </c>
      <c r="U6" s="4">
        <v>7.6247499915247903E-3</v>
      </c>
      <c r="V6" s="4">
        <v>2.7083945783664269</v>
      </c>
      <c r="W6" s="4">
        <v>2.1568977954490576E-2</v>
      </c>
      <c r="X6" s="4">
        <v>9.1476525999791392E-2</v>
      </c>
      <c r="Y6" s="4">
        <v>2.6153377911570335E-2</v>
      </c>
      <c r="Z6" s="4">
        <v>0.22429170554063685</v>
      </c>
      <c r="AA6" s="4">
        <v>0.13012757747910494</v>
      </c>
      <c r="AB6" s="4">
        <v>5.8447618729622668E-2</v>
      </c>
      <c r="AC6" s="4">
        <v>0.23791269992860958</v>
      </c>
      <c r="AD6" s="4">
        <v>4.6879983440779628E-2</v>
      </c>
      <c r="AE6" s="4">
        <v>0.34151135633775309</v>
      </c>
      <c r="AF6" s="4">
        <v>7.9710135257355721E-2</v>
      </c>
      <c r="AG6" s="4">
        <v>0.24263023485851917</v>
      </c>
      <c r="AH6" s="4">
        <v>3.9351331722037225E-2</v>
      </c>
      <c r="AI6" s="4">
        <v>0.26832314694906978</v>
      </c>
      <c r="AJ6" s="4">
        <v>3.8085703375452647E-2</v>
      </c>
      <c r="AK6" s="4">
        <v>7.8450486867018013E-2</v>
      </c>
      <c r="AL6" s="4">
        <v>9.4739739248017336E-3</v>
      </c>
      <c r="AM6" s="4">
        <v>6.8609683383301076E-2</v>
      </c>
      <c r="AN6" s="8">
        <v>3.9477293038069012E-3</v>
      </c>
      <c r="AO6" s="4">
        <v>6.1763878350560948E-3</v>
      </c>
      <c r="AS6" s="1"/>
    </row>
    <row r="7" spans="1:45" x14ac:dyDescent="0.25">
      <c r="A7" s="5" t="s">
        <v>107</v>
      </c>
      <c r="B7" s="2">
        <v>5.6891940199079838E-2</v>
      </c>
      <c r="C7" s="2">
        <v>2.8537953213360376</v>
      </c>
      <c r="D7" s="2">
        <v>2.5472509540543617</v>
      </c>
      <c r="E7" s="2">
        <v>8.570085734220612</v>
      </c>
      <c r="F7" s="2">
        <v>4.0459861144939808E-3</v>
      </c>
      <c r="G7" s="2">
        <v>31.216094031448794</v>
      </c>
      <c r="H7" s="2">
        <v>1.302770120257499E-3</v>
      </c>
      <c r="I7" s="2">
        <v>0.1201655335671922</v>
      </c>
      <c r="J7" s="2">
        <v>0.12105332726311352</v>
      </c>
      <c r="K7" s="2" t="s">
        <v>175</v>
      </c>
      <c r="L7" s="2" t="s">
        <v>175</v>
      </c>
      <c r="M7" s="2">
        <v>7.3492650734925959</v>
      </c>
      <c r="N7" s="2" t="s">
        <v>175</v>
      </c>
      <c r="O7" s="2" t="s">
        <v>175</v>
      </c>
      <c r="P7" s="2" t="s">
        <v>175</v>
      </c>
      <c r="Q7" s="2" t="s">
        <v>175</v>
      </c>
      <c r="R7" s="2" t="s">
        <v>175</v>
      </c>
      <c r="S7" s="2" t="s">
        <v>175</v>
      </c>
      <c r="T7" s="2" t="s">
        <v>175</v>
      </c>
      <c r="U7" s="2" t="s">
        <v>175</v>
      </c>
      <c r="V7" s="2" t="s">
        <v>175</v>
      </c>
      <c r="W7" s="2" t="s">
        <v>175</v>
      </c>
      <c r="X7" s="2" t="s">
        <v>175</v>
      </c>
      <c r="Y7" s="2" t="s">
        <v>175</v>
      </c>
      <c r="Z7" s="2" t="s">
        <v>175</v>
      </c>
      <c r="AA7" s="2" t="s">
        <v>175</v>
      </c>
      <c r="AB7" s="2" t="s">
        <v>175</v>
      </c>
      <c r="AC7" s="2" t="s">
        <v>175</v>
      </c>
      <c r="AD7" s="2" t="s">
        <v>175</v>
      </c>
      <c r="AE7" s="2" t="s">
        <v>175</v>
      </c>
      <c r="AF7" s="2" t="s">
        <v>175</v>
      </c>
      <c r="AG7" s="2" t="s">
        <v>175</v>
      </c>
      <c r="AH7" s="2" t="s">
        <v>175</v>
      </c>
      <c r="AI7" s="2" t="s">
        <v>175</v>
      </c>
      <c r="AJ7" s="2" t="s">
        <v>175</v>
      </c>
      <c r="AK7" s="2" t="s">
        <v>175</v>
      </c>
      <c r="AL7" s="2" t="s">
        <v>175</v>
      </c>
      <c r="AM7" s="2" t="s">
        <v>175</v>
      </c>
      <c r="AN7" s="2" t="s">
        <v>175</v>
      </c>
      <c r="AO7" s="2" t="s">
        <v>175</v>
      </c>
      <c r="AS7" s="1"/>
    </row>
    <row r="8" spans="1:45" x14ac:dyDescent="0.25">
      <c r="A8" s="5" t="s">
        <v>108</v>
      </c>
      <c r="B8" s="2">
        <v>5.5345319930394245E-2</v>
      </c>
      <c r="C8" s="2">
        <v>2.7941502235679105</v>
      </c>
      <c r="D8" s="2">
        <v>2.6763491000173638</v>
      </c>
      <c r="E8" s="2">
        <v>8.7395938881992663</v>
      </c>
      <c r="F8" s="2">
        <v>4.455766094268631E-3</v>
      </c>
      <c r="G8" s="2">
        <v>31.810616902426641</v>
      </c>
      <c r="H8" s="2">
        <v>1.4455985127371498E-3</v>
      </c>
      <c r="I8" s="2">
        <v>0.11777121548403578</v>
      </c>
      <c r="J8" s="2">
        <v>0.12420524475271062</v>
      </c>
      <c r="K8" s="2" t="s">
        <v>175</v>
      </c>
      <c r="L8" s="2" t="s">
        <v>175</v>
      </c>
      <c r="M8" s="2">
        <v>7.3492650734925959</v>
      </c>
      <c r="N8" s="2" t="s">
        <v>175</v>
      </c>
      <c r="O8" s="2" t="s">
        <v>175</v>
      </c>
      <c r="P8" s="2" t="s">
        <v>175</v>
      </c>
      <c r="Q8" s="2" t="s">
        <v>175</v>
      </c>
      <c r="R8" s="2" t="s">
        <v>175</v>
      </c>
      <c r="S8" s="2" t="s">
        <v>175</v>
      </c>
      <c r="T8" s="2" t="s">
        <v>175</v>
      </c>
      <c r="U8" s="2" t="s">
        <v>175</v>
      </c>
      <c r="V8" s="2" t="s">
        <v>175</v>
      </c>
      <c r="W8" s="2" t="s">
        <v>175</v>
      </c>
      <c r="X8" s="2" t="s">
        <v>175</v>
      </c>
      <c r="Y8" s="2" t="s">
        <v>175</v>
      </c>
      <c r="Z8" s="2" t="s">
        <v>175</v>
      </c>
      <c r="AA8" s="2" t="s">
        <v>175</v>
      </c>
      <c r="AB8" s="2" t="s">
        <v>175</v>
      </c>
      <c r="AC8" s="2" t="s">
        <v>175</v>
      </c>
      <c r="AD8" s="2" t="s">
        <v>175</v>
      </c>
      <c r="AE8" s="2" t="s">
        <v>175</v>
      </c>
      <c r="AF8" s="2" t="s">
        <v>175</v>
      </c>
      <c r="AG8" s="2" t="s">
        <v>175</v>
      </c>
      <c r="AH8" s="2" t="s">
        <v>175</v>
      </c>
      <c r="AI8" s="2" t="s">
        <v>175</v>
      </c>
      <c r="AJ8" s="2" t="s">
        <v>175</v>
      </c>
      <c r="AK8" s="2" t="s">
        <v>175</v>
      </c>
      <c r="AL8" s="2" t="s">
        <v>175</v>
      </c>
      <c r="AM8" s="2" t="s">
        <v>175</v>
      </c>
      <c r="AN8" s="2" t="s">
        <v>175</v>
      </c>
      <c r="AO8" s="2" t="s">
        <v>175</v>
      </c>
      <c r="AS8" s="1"/>
    </row>
    <row r="9" spans="1:45" x14ac:dyDescent="0.25">
      <c r="A9" s="5" t="s">
        <v>109</v>
      </c>
      <c r="B9" s="1" t="s">
        <v>175</v>
      </c>
      <c r="C9" s="2">
        <v>10.228959003186539</v>
      </c>
      <c r="D9" s="2">
        <v>5.1745244896755693</v>
      </c>
      <c r="E9" s="2">
        <v>11.413347821536394</v>
      </c>
      <c r="F9" s="2">
        <v>0.20562107198191459</v>
      </c>
      <c r="G9" s="2">
        <v>7.3657880678805743</v>
      </c>
      <c r="H9" s="2">
        <v>6.6394385133524011E-2</v>
      </c>
      <c r="I9" s="2">
        <v>0.87334555725834895</v>
      </c>
      <c r="J9" s="2">
        <v>0.17256332590730636</v>
      </c>
      <c r="K9" s="2">
        <v>0.30979387738462422</v>
      </c>
      <c r="L9" s="2">
        <v>0.19094369219757656</v>
      </c>
      <c r="M9" s="2">
        <v>2.5202520252023093</v>
      </c>
      <c r="N9" s="2">
        <f t="shared" si="0"/>
        <v>61.478466682655323</v>
      </c>
      <c r="O9" s="4">
        <v>31.205706133894047</v>
      </c>
      <c r="P9" s="4">
        <v>308.00265342292602</v>
      </c>
      <c r="Q9" s="4">
        <v>5.7376089484628148</v>
      </c>
      <c r="R9" s="4">
        <v>80.334430382605987</v>
      </c>
      <c r="S9" s="4">
        <v>24.446324931850057</v>
      </c>
      <c r="T9" s="4">
        <v>33.838242079955663</v>
      </c>
      <c r="U9" s="4">
        <v>0.89333615915834175</v>
      </c>
      <c r="V9" s="4">
        <v>67.257174807815957</v>
      </c>
      <c r="W9" s="4">
        <v>2.9173993433991843</v>
      </c>
      <c r="X9" s="4">
        <v>7.6502421691808111</v>
      </c>
      <c r="Y9" s="4">
        <v>1.2778108428995762</v>
      </c>
      <c r="Z9" s="4">
        <v>6.4873120437068668</v>
      </c>
      <c r="AA9" s="4">
        <v>2.255453627453917</v>
      </c>
      <c r="AB9" s="4">
        <v>0.7748761352368736</v>
      </c>
      <c r="AC9" s="4">
        <v>3.1454750492239754</v>
      </c>
      <c r="AD9" s="4">
        <v>0.59531891373381562</v>
      </c>
      <c r="AE9" s="4">
        <v>3.9574354592916312</v>
      </c>
      <c r="AF9" s="4">
        <v>0.87420459413067841</v>
      </c>
      <c r="AG9" s="4">
        <v>2.482280333138918</v>
      </c>
      <c r="AH9" s="4">
        <v>0.43441105415326736</v>
      </c>
      <c r="AI9" s="4">
        <v>2.5392471516191799</v>
      </c>
      <c r="AJ9" s="4">
        <v>0.36544514223245561</v>
      </c>
      <c r="AK9" s="4">
        <v>1.1765043816402532</v>
      </c>
      <c r="AL9" s="4">
        <v>6.4848679614803048E-2</v>
      </c>
      <c r="AM9" s="4">
        <v>1.4264011689839635</v>
      </c>
      <c r="AN9" s="4">
        <v>0.84152624585022096</v>
      </c>
      <c r="AO9" s="4">
        <v>0.24627961628242204</v>
      </c>
      <c r="AS9" s="1"/>
    </row>
    <row r="10" spans="1:45" x14ac:dyDescent="0.25">
      <c r="A10" s="5" t="s">
        <v>110</v>
      </c>
      <c r="B10" s="2">
        <v>4.301330139374917</v>
      </c>
      <c r="C10" s="2">
        <v>11.634604755442702</v>
      </c>
      <c r="D10" s="2">
        <v>6.4305968229054979</v>
      </c>
      <c r="E10" s="2">
        <v>12.253519410539552</v>
      </c>
      <c r="F10" s="2">
        <v>0.1780067182770167</v>
      </c>
      <c r="G10" s="2">
        <v>6.8420876502308587</v>
      </c>
      <c r="H10" s="2">
        <v>6.741765439468228E-2</v>
      </c>
      <c r="I10" s="2">
        <v>1.1230441995646931</v>
      </c>
      <c r="J10" s="2">
        <v>0.17263790843687105</v>
      </c>
      <c r="K10" s="2" t="s">
        <v>175</v>
      </c>
      <c r="L10" s="2" t="s">
        <v>175</v>
      </c>
      <c r="M10" s="2">
        <v>2.5202520252023093</v>
      </c>
      <c r="N10" s="2" t="s">
        <v>175</v>
      </c>
      <c r="O10" s="2" t="s">
        <v>175</v>
      </c>
      <c r="P10" s="2" t="s">
        <v>175</v>
      </c>
      <c r="Q10" s="2" t="s">
        <v>175</v>
      </c>
      <c r="R10" s="2" t="s">
        <v>175</v>
      </c>
      <c r="S10" s="2" t="s">
        <v>175</v>
      </c>
      <c r="T10" s="2" t="s">
        <v>175</v>
      </c>
      <c r="U10" s="2" t="s">
        <v>175</v>
      </c>
      <c r="V10" s="2" t="s">
        <v>175</v>
      </c>
      <c r="W10" s="2" t="s">
        <v>175</v>
      </c>
      <c r="X10" s="2" t="s">
        <v>175</v>
      </c>
      <c r="Y10" s="2" t="s">
        <v>175</v>
      </c>
      <c r="Z10" s="2" t="s">
        <v>175</v>
      </c>
      <c r="AA10" s="2" t="s">
        <v>175</v>
      </c>
      <c r="AB10" s="2" t="s">
        <v>175</v>
      </c>
      <c r="AC10" s="2" t="s">
        <v>175</v>
      </c>
      <c r="AD10" s="2" t="s">
        <v>175</v>
      </c>
      <c r="AE10" s="2" t="s">
        <v>175</v>
      </c>
      <c r="AF10" s="2" t="s">
        <v>175</v>
      </c>
      <c r="AG10" s="2" t="s">
        <v>175</v>
      </c>
      <c r="AH10" s="2" t="s">
        <v>175</v>
      </c>
      <c r="AI10" s="2" t="s">
        <v>175</v>
      </c>
      <c r="AJ10" s="2" t="s">
        <v>175</v>
      </c>
      <c r="AK10" s="2" t="s">
        <v>175</v>
      </c>
      <c r="AL10" s="2" t="s">
        <v>175</v>
      </c>
      <c r="AM10" s="2" t="s">
        <v>175</v>
      </c>
      <c r="AN10" s="2" t="s">
        <v>175</v>
      </c>
      <c r="AO10" s="2" t="s">
        <v>175</v>
      </c>
      <c r="AS10" s="1"/>
    </row>
    <row r="11" spans="1:45" x14ac:dyDescent="0.25">
      <c r="A11" s="5" t="s">
        <v>111</v>
      </c>
      <c r="B11" s="2">
        <v>4.0758819116076888</v>
      </c>
      <c r="C11" s="2">
        <v>11.154855491595999</v>
      </c>
      <c r="D11" s="2">
        <v>6.6812952370782437</v>
      </c>
      <c r="E11" s="2">
        <v>12.011723868716322</v>
      </c>
      <c r="F11" s="2">
        <v>0.25190465905676668</v>
      </c>
      <c r="G11" s="2">
        <v>6.7738470856914006</v>
      </c>
      <c r="H11" s="2">
        <v>4.423632408510153E-2</v>
      </c>
      <c r="I11" s="2">
        <v>1.0734430835708428</v>
      </c>
      <c r="J11" s="2">
        <v>0.17157127194948216</v>
      </c>
      <c r="K11" s="2" t="s">
        <v>175</v>
      </c>
      <c r="L11" s="2" t="s">
        <v>175</v>
      </c>
      <c r="M11" s="2">
        <v>2.5202520252023093</v>
      </c>
      <c r="N11" s="2" t="s">
        <v>175</v>
      </c>
      <c r="O11" s="2" t="s">
        <v>175</v>
      </c>
      <c r="P11" s="2" t="s">
        <v>175</v>
      </c>
      <c r="Q11" s="2" t="s">
        <v>175</v>
      </c>
      <c r="R11" s="2" t="s">
        <v>175</v>
      </c>
      <c r="S11" s="2" t="s">
        <v>175</v>
      </c>
      <c r="T11" s="2" t="s">
        <v>175</v>
      </c>
      <c r="U11" s="2" t="s">
        <v>175</v>
      </c>
      <c r="V11" s="2" t="s">
        <v>175</v>
      </c>
      <c r="W11" s="2" t="s">
        <v>175</v>
      </c>
      <c r="X11" s="2" t="s">
        <v>175</v>
      </c>
      <c r="Y11" s="2" t="s">
        <v>175</v>
      </c>
      <c r="Z11" s="2" t="s">
        <v>175</v>
      </c>
      <c r="AA11" s="2" t="s">
        <v>175</v>
      </c>
      <c r="AB11" s="2" t="s">
        <v>175</v>
      </c>
      <c r="AC11" s="2" t="s">
        <v>175</v>
      </c>
      <c r="AD11" s="2" t="s">
        <v>175</v>
      </c>
      <c r="AE11" s="2" t="s">
        <v>175</v>
      </c>
      <c r="AF11" s="2" t="s">
        <v>175</v>
      </c>
      <c r="AG11" s="2" t="s">
        <v>175</v>
      </c>
      <c r="AH11" s="2" t="s">
        <v>175</v>
      </c>
      <c r="AI11" s="2" t="s">
        <v>175</v>
      </c>
      <c r="AJ11" s="2" t="s">
        <v>175</v>
      </c>
      <c r="AK11" s="2" t="s">
        <v>175</v>
      </c>
      <c r="AL11" s="2" t="s">
        <v>175</v>
      </c>
      <c r="AM11" s="2" t="s">
        <v>175</v>
      </c>
      <c r="AN11" s="2" t="s">
        <v>175</v>
      </c>
      <c r="AO11" s="2" t="s">
        <v>175</v>
      </c>
      <c r="AS11" s="1"/>
    </row>
    <row r="12" spans="1:45" x14ac:dyDescent="0.25">
      <c r="A12" s="5" t="s">
        <v>123</v>
      </c>
      <c r="B12" s="1" t="s">
        <v>175</v>
      </c>
      <c r="C12" s="2">
        <v>0.48660244218979898</v>
      </c>
      <c r="D12" s="2">
        <v>0.16917433640272855</v>
      </c>
      <c r="E12" s="2">
        <v>7.274277999048393</v>
      </c>
      <c r="F12" s="2">
        <v>6.8395639702558131E-3</v>
      </c>
      <c r="G12" s="2">
        <v>33.001884131327053</v>
      </c>
      <c r="H12" s="2">
        <v>6.6908598557694592E-3</v>
      </c>
      <c r="I12" s="25">
        <v>4.2450583479179439E-3</v>
      </c>
      <c r="J12" s="2">
        <v>0.13779789978476659</v>
      </c>
      <c r="K12" s="2">
        <v>3.4947412238461619</v>
      </c>
      <c r="L12" s="2">
        <v>2.0007175195475515</v>
      </c>
      <c r="M12" s="2">
        <v>13.79586124162739</v>
      </c>
      <c r="N12" s="2">
        <f t="shared" si="0"/>
        <v>39.621167724052214</v>
      </c>
      <c r="O12" s="4">
        <v>6.1649047373903754</v>
      </c>
      <c r="P12" s="4">
        <v>33.470043170452527</v>
      </c>
      <c r="Q12" s="4">
        <v>0.34965814722585725</v>
      </c>
      <c r="R12" s="4">
        <v>0.80183467013046006</v>
      </c>
      <c r="S12" s="4">
        <v>0.90799557158918531</v>
      </c>
      <c r="T12" s="4">
        <v>0.18524914915165991</v>
      </c>
      <c r="U12" s="4">
        <v>3.2482508362784733E-2</v>
      </c>
      <c r="V12" s="4">
        <v>3.7624574132416484</v>
      </c>
      <c r="W12" s="4">
        <v>0.13246093875904252</v>
      </c>
      <c r="X12" s="4">
        <v>0.18463792187582023</v>
      </c>
      <c r="Y12" s="4">
        <v>4.8167231498460326E-2</v>
      </c>
      <c r="Z12" s="4">
        <v>0.23590470542350137</v>
      </c>
      <c r="AA12" s="4">
        <v>7.6882660485966092E-2</v>
      </c>
      <c r="AB12" s="4">
        <v>1.8122572548138143E-2</v>
      </c>
      <c r="AC12" s="4">
        <v>0.10377202593747398</v>
      </c>
      <c r="AD12" s="4">
        <v>1.7077234713532639E-2</v>
      </c>
      <c r="AE12" s="4">
        <v>9.810611728663958E-2</v>
      </c>
      <c r="AF12" s="4">
        <v>2.2103656053103191E-2</v>
      </c>
      <c r="AG12" s="4">
        <v>6.0632739772527311E-2</v>
      </c>
      <c r="AH12" s="4">
        <v>1.0206364981038446E-2</v>
      </c>
      <c r="AI12" s="4">
        <v>5.7933778141668557E-2</v>
      </c>
      <c r="AJ12" s="4">
        <v>8.5395334760414148E-3</v>
      </c>
      <c r="AK12" s="4">
        <v>8.971716659305096E-3</v>
      </c>
      <c r="AL12" s="8">
        <v>4.8106595279474558E-3</v>
      </c>
      <c r="AM12" s="4">
        <v>0.19562459844718244</v>
      </c>
      <c r="AN12" s="4">
        <v>1.470226704562775E-2</v>
      </c>
      <c r="AO12" s="8">
        <v>0.01</v>
      </c>
      <c r="AS12" s="1"/>
    </row>
    <row r="13" spans="1:45" x14ac:dyDescent="0.25">
      <c r="A13" s="5" t="s">
        <v>124</v>
      </c>
      <c r="B13" s="2">
        <v>2.0893892529392302E-2</v>
      </c>
      <c r="C13" s="2">
        <v>0.56427080043912692</v>
      </c>
      <c r="D13" s="2">
        <v>0.242062028580455</v>
      </c>
      <c r="E13" s="2">
        <v>7.8949819241656396</v>
      </c>
      <c r="F13" s="2">
        <v>6.7545247733377658E-3</v>
      </c>
      <c r="G13" s="2">
        <v>31.975980628218135</v>
      </c>
      <c r="H13" s="2">
        <v>6.3048229329330579E-3</v>
      </c>
      <c r="I13" s="2">
        <v>6.5544942600707489E-3</v>
      </c>
      <c r="J13" s="2">
        <v>0.14519471961348299</v>
      </c>
      <c r="K13" s="2" t="s">
        <v>175</v>
      </c>
      <c r="L13" s="2" t="s">
        <v>175</v>
      </c>
      <c r="M13" s="2">
        <v>13.79586124162739</v>
      </c>
      <c r="N13" s="2" t="s">
        <v>175</v>
      </c>
      <c r="O13" s="2" t="s">
        <v>175</v>
      </c>
      <c r="P13" s="2" t="s">
        <v>175</v>
      </c>
      <c r="Q13" s="2" t="s">
        <v>175</v>
      </c>
      <c r="R13" s="2" t="s">
        <v>175</v>
      </c>
      <c r="S13" s="2" t="s">
        <v>175</v>
      </c>
      <c r="T13" s="2" t="s">
        <v>175</v>
      </c>
      <c r="U13" s="2" t="s">
        <v>175</v>
      </c>
      <c r="V13" s="2" t="s">
        <v>175</v>
      </c>
      <c r="W13" s="2" t="s">
        <v>175</v>
      </c>
      <c r="X13" s="2" t="s">
        <v>175</v>
      </c>
      <c r="Y13" s="2" t="s">
        <v>175</v>
      </c>
      <c r="Z13" s="2" t="s">
        <v>175</v>
      </c>
      <c r="AA13" s="2" t="s">
        <v>175</v>
      </c>
      <c r="AB13" s="2" t="s">
        <v>175</v>
      </c>
      <c r="AC13" s="2" t="s">
        <v>175</v>
      </c>
      <c r="AD13" s="2" t="s">
        <v>175</v>
      </c>
      <c r="AE13" s="2" t="s">
        <v>175</v>
      </c>
      <c r="AF13" s="2" t="s">
        <v>175</v>
      </c>
      <c r="AG13" s="2" t="s">
        <v>175</v>
      </c>
      <c r="AH13" s="2" t="s">
        <v>175</v>
      </c>
      <c r="AI13" s="2" t="s">
        <v>175</v>
      </c>
      <c r="AJ13" s="2" t="s">
        <v>175</v>
      </c>
      <c r="AK13" s="2" t="s">
        <v>175</v>
      </c>
      <c r="AL13" s="2" t="s">
        <v>175</v>
      </c>
      <c r="AM13" s="2" t="s">
        <v>175</v>
      </c>
      <c r="AN13" s="2" t="s">
        <v>175</v>
      </c>
      <c r="AO13" s="2" t="s">
        <v>175</v>
      </c>
      <c r="AS13" s="1"/>
    </row>
    <row r="14" spans="1:45" x14ac:dyDescent="0.25">
      <c r="A14" s="5" t="s">
        <v>125</v>
      </c>
      <c r="B14" s="2">
        <v>1.9596235681908741E-2</v>
      </c>
      <c r="C14" s="2">
        <v>0.5426592846981807</v>
      </c>
      <c r="D14" s="2">
        <v>0.23572483195313709</v>
      </c>
      <c r="E14" s="2">
        <v>7.7850327221288769</v>
      </c>
      <c r="F14" s="2">
        <v>8.083756091940281E-3</v>
      </c>
      <c r="G14" s="2">
        <v>31.63931757269453</v>
      </c>
      <c r="H14" s="2">
        <v>2.0700904012328639E-3</v>
      </c>
      <c r="I14" s="2">
        <v>6.451559388169035E-3</v>
      </c>
      <c r="J14" s="2">
        <v>0.14365079665615782</v>
      </c>
      <c r="K14" s="2" t="s">
        <v>175</v>
      </c>
      <c r="L14" s="2" t="s">
        <v>175</v>
      </c>
      <c r="M14" s="2">
        <v>13.79586124162739</v>
      </c>
      <c r="N14" s="2" t="s">
        <v>175</v>
      </c>
      <c r="O14" s="2" t="s">
        <v>175</v>
      </c>
      <c r="P14" s="2" t="s">
        <v>175</v>
      </c>
      <c r="Q14" s="2" t="s">
        <v>175</v>
      </c>
      <c r="R14" s="2" t="s">
        <v>175</v>
      </c>
      <c r="S14" s="2" t="s">
        <v>175</v>
      </c>
      <c r="T14" s="2" t="s">
        <v>175</v>
      </c>
      <c r="U14" s="2" t="s">
        <v>175</v>
      </c>
      <c r="V14" s="2" t="s">
        <v>175</v>
      </c>
      <c r="W14" s="2" t="s">
        <v>175</v>
      </c>
      <c r="X14" s="2" t="s">
        <v>175</v>
      </c>
      <c r="Y14" s="2" t="s">
        <v>175</v>
      </c>
      <c r="Z14" s="2" t="s">
        <v>175</v>
      </c>
      <c r="AA14" s="2" t="s">
        <v>175</v>
      </c>
      <c r="AB14" s="2" t="s">
        <v>175</v>
      </c>
      <c r="AC14" s="2" t="s">
        <v>175</v>
      </c>
      <c r="AD14" s="2" t="s">
        <v>175</v>
      </c>
      <c r="AE14" s="2" t="s">
        <v>175</v>
      </c>
      <c r="AF14" s="2" t="s">
        <v>175</v>
      </c>
      <c r="AG14" s="2" t="s">
        <v>175</v>
      </c>
      <c r="AH14" s="2" t="s">
        <v>175</v>
      </c>
      <c r="AI14" s="2" t="s">
        <v>175</v>
      </c>
      <c r="AJ14" s="2" t="s">
        <v>175</v>
      </c>
      <c r="AK14" s="2" t="s">
        <v>175</v>
      </c>
      <c r="AL14" s="2" t="s">
        <v>175</v>
      </c>
      <c r="AM14" s="2" t="s">
        <v>175</v>
      </c>
      <c r="AN14" s="2" t="s">
        <v>175</v>
      </c>
      <c r="AO14" s="2" t="s">
        <v>175</v>
      </c>
      <c r="AS14" s="1"/>
    </row>
    <row r="15" spans="1:45" x14ac:dyDescent="0.25">
      <c r="A15" s="5" t="s">
        <v>112</v>
      </c>
      <c r="B15" s="2">
        <v>1.275669422763083E-2</v>
      </c>
      <c r="C15" s="2">
        <v>0.37744003478864152</v>
      </c>
      <c r="D15" s="2">
        <v>1.4125923221238577</v>
      </c>
      <c r="E15" s="2">
        <v>7.5075726485910543</v>
      </c>
      <c r="F15" s="2">
        <v>1.497250008610946E-2</v>
      </c>
      <c r="G15" s="2">
        <v>26.378895874038868</v>
      </c>
      <c r="H15" s="2">
        <v>1.0772345621778531E-3</v>
      </c>
      <c r="I15" s="2">
        <v>8.0949622044970502E-3</v>
      </c>
      <c r="J15" s="2">
        <v>0.13029336767806562</v>
      </c>
      <c r="K15" s="2">
        <v>4.45</v>
      </c>
      <c r="L15" s="2">
        <v>2.44</v>
      </c>
      <c r="M15" s="2">
        <v>6.0487902419517656</v>
      </c>
      <c r="N15" s="2">
        <f t="shared" si="0"/>
        <v>51.217514119747335</v>
      </c>
      <c r="O15" s="4">
        <v>5.2289313293793604</v>
      </c>
      <c r="P15" s="4">
        <v>29.24077446627334</v>
      </c>
      <c r="Q15" s="4">
        <v>0.22582403263684175</v>
      </c>
      <c r="R15" s="4">
        <v>1.2326377279107366</v>
      </c>
      <c r="S15" s="4">
        <v>0.21121522926786535</v>
      </c>
      <c r="T15" s="4">
        <v>1.1645699189506988</v>
      </c>
      <c r="U15" s="4">
        <v>2.738815382412968E-2</v>
      </c>
      <c r="V15" s="4">
        <v>0.91124989828355685</v>
      </c>
      <c r="W15" s="4">
        <v>4.6114727173836842E-2</v>
      </c>
      <c r="X15" s="4">
        <v>0.10091380294539228</v>
      </c>
      <c r="Y15" s="4">
        <v>1.3531971364391864E-2</v>
      </c>
      <c r="Z15" s="4">
        <v>5.8888838131786407E-2</v>
      </c>
      <c r="AA15" s="4">
        <v>1.8551226890992902E-2</v>
      </c>
      <c r="AB15" s="4">
        <v>5.5612092722533216E-3</v>
      </c>
      <c r="AC15" s="4">
        <v>2.1878686919037646E-2</v>
      </c>
      <c r="AD15" s="4">
        <v>4.1094940730241284E-3</v>
      </c>
      <c r="AE15" s="4">
        <v>3.2908751038330158E-2</v>
      </c>
      <c r="AF15" s="4">
        <v>7.6029740935741035E-3</v>
      </c>
      <c r="AG15" s="4">
        <v>2.5851914769298649E-2</v>
      </c>
      <c r="AH15" s="4">
        <v>4.5488612321105178E-3</v>
      </c>
      <c r="AI15" s="4">
        <v>3.6033524664842588E-2</v>
      </c>
      <c r="AJ15" s="4">
        <v>5.9821598679107267E-3</v>
      </c>
      <c r="AK15" s="4">
        <v>2.8471147197914028E-2</v>
      </c>
      <c r="AL15" s="4">
        <v>9.7640377396719553E-3</v>
      </c>
      <c r="AM15" s="4">
        <v>0.16294219917895658</v>
      </c>
      <c r="AN15" s="4">
        <v>6.2372254979999806E-3</v>
      </c>
      <c r="AO15" s="4">
        <v>7.1494904795411634E-3</v>
      </c>
      <c r="AS15" s="1"/>
    </row>
    <row r="16" spans="1:45" x14ac:dyDescent="0.25">
      <c r="A16" s="5" t="s">
        <v>113</v>
      </c>
      <c r="B16" s="2">
        <v>1.3964428608830248E-2</v>
      </c>
      <c r="C16" s="2">
        <v>0.3496349323106927</v>
      </c>
      <c r="D16" s="2">
        <v>1.3712802686566585</v>
      </c>
      <c r="E16" s="2">
        <v>7.4958818349930034</v>
      </c>
      <c r="F16" s="2">
        <v>5.3202706780237849E-3</v>
      </c>
      <c r="G16" s="2">
        <v>28.219560697005075</v>
      </c>
      <c r="H16" s="2">
        <v>3.8597503827848857E-3</v>
      </c>
      <c r="I16" s="2">
        <v>8.4159208373514281E-3</v>
      </c>
      <c r="J16" s="2">
        <v>0.12939340606282862</v>
      </c>
      <c r="K16" s="2" t="s">
        <v>175</v>
      </c>
      <c r="L16" s="2" t="s">
        <v>175</v>
      </c>
      <c r="M16" s="2">
        <v>6.0487902419517656</v>
      </c>
      <c r="N16" s="2" t="s">
        <v>175</v>
      </c>
      <c r="O16" s="2" t="s">
        <v>175</v>
      </c>
      <c r="P16" s="2" t="s">
        <v>175</v>
      </c>
      <c r="Q16" s="2" t="s">
        <v>175</v>
      </c>
      <c r="R16" s="2" t="s">
        <v>175</v>
      </c>
      <c r="S16" s="2" t="s">
        <v>175</v>
      </c>
      <c r="T16" s="2" t="s">
        <v>175</v>
      </c>
      <c r="U16" s="2" t="s">
        <v>175</v>
      </c>
      <c r="V16" s="2" t="s">
        <v>175</v>
      </c>
      <c r="W16" s="2" t="s">
        <v>175</v>
      </c>
      <c r="X16" s="2" t="s">
        <v>175</v>
      </c>
      <c r="Y16" s="2" t="s">
        <v>175</v>
      </c>
      <c r="Z16" s="2" t="s">
        <v>175</v>
      </c>
      <c r="AA16" s="2" t="s">
        <v>175</v>
      </c>
      <c r="AB16" s="2" t="s">
        <v>175</v>
      </c>
      <c r="AC16" s="2" t="s">
        <v>175</v>
      </c>
      <c r="AD16" s="2" t="s">
        <v>175</v>
      </c>
      <c r="AE16" s="2" t="s">
        <v>175</v>
      </c>
      <c r="AF16" s="2" t="s">
        <v>175</v>
      </c>
      <c r="AG16" s="2" t="s">
        <v>175</v>
      </c>
      <c r="AH16" s="2" t="s">
        <v>175</v>
      </c>
      <c r="AI16" s="2" t="s">
        <v>175</v>
      </c>
      <c r="AJ16" s="2" t="s">
        <v>175</v>
      </c>
      <c r="AK16" s="2" t="s">
        <v>175</v>
      </c>
      <c r="AL16" s="2" t="s">
        <v>175</v>
      </c>
      <c r="AM16" s="2" t="s">
        <v>175</v>
      </c>
      <c r="AN16" s="2" t="s">
        <v>175</v>
      </c>
      <c r="AO16" s="2" t="s">
        <v>175</v>
      </c>
      <c r="AS16" s="1"/>
    </row>
    <row r="17" spans="1:45" x14ac:dyDescent="0.25">
      <c r="A17" s="5" t="s">
        <v>114</v>
      </c>
      <c r="B17" s="2">
        <v>7.4440087236091728E-3</v>
      </c>
      <c r="C17" s="2">
        <v>4.7991425922281047E-2</v>
      </c>
      <c r="D17" s="2">
        <v>1.119489626577356</v>
      </c>
      <c r="E17" s="2">
        <v>6.6741303469030715</v>
      </c>
      <c r="F17" s="2">
        <v>1.1611546664839833E-2</v>
      </c>
      <c r="G17" s="2">
        <v>21.714591042232179</v>
      </c>
      <c r="H17" s="2">
        <v>1.3528631286338702E-3</v>
      </c>
      <c r="I17" s="2">
        <v>1.7626589676716928E-3</v>
      </c>
      <c r="J17" s="2">
        <v>9.8419743601990822E-2</v>
      </c>
      <c r="K17" s="2">
        <v>4.08</v>
      </c>
      <c r="L17" s="2">
        <v>2.16</v>
      </c>
      <c r="M17" s="2">
        <v>5.2889422115578384</v>
      </c>
      <c r="N17" s="2">
        <f>100-SUM(B17:M17)</f>
        <v>58.794264525720536</v>
      </c>
      <c r="O17" s="4">
        <v>1.1143747476840009</v>
      </c>
      <c r="P17" s="4">
        <v>27.310704302269965</v>
      </c>
      <c r="Q17" s="4">
        <v>6.6063524193837209E-2</v>
      </c>
      <c r="R17" s="4">
        <v>0.35045056017834864</v>
      </c>
      <c r="S17" s="4">
        <v>3.6246692964599689E-2</v>
      </c>
      <c r="T17" s="4">
        <v>4.3331508749484722E-2</v>
      </c>
      <c r="U17" s="4">
        <v>9.7179731825865166E-3</v>
      </c>
      <c r="V17" s="4">
        <v>0.3609289950806609</v>
      </c>
      <c r="W17" s="4">
        <v>1.2063873645116172E-2</v>
      </c>
      <c r="X17" s="4">
        <v>2.5631064064162989E-2</v>
      </c>
      <c r="Y17" s="4">
        <v>3.1372484581045235E-3</v>
      </c>
      <c r="Z17" s="4">
        <v>2.1072856573185868E-2</v>
      </c>
      <c r="AA17" s="4">
        <v>2.624146214828526E-3</v>
      </c>
      <c r="AB17" s="4">
        <v>9.1684815394455855E-4</v>
      </c>
      <c r="AC17" s="4">
        <v>3.7718111790030896E-3</v>
      </c>
      <c r="AD17" s="4">
        <v>8.025688195111094E-4</v>
      </c>
      <c r="AE17" s="4">
        <v>5.2649016980402148E-3</v>
      </c>
      <c r="AF17" s="4">
        <v>9.1384512353902031E-4</v>
      </c>
      <c r="AG17" s="4">
        <v>5.495964797085303E-3</v>
      </c>
      <c r="AH17" s="4">
        <v>1.602179208540356E-3</v>
      </c>
      <c r="AI17" s="4">
        <v>1.270604523391613E-2</v>
      </c>
      <c r="AJ17" s="4">
        <v>2.9504391388844487E-3</v>
      </c>
      <c r="AK17" s="4">
        <v>7.3897388610992922E-4</v>
      </c>
      <c r="AL17" s="4">
        <v>5.0086266884736101E-3</v>
      </c>
      <c r="AM17" s="4">
        <v>8.6816470509649177E-2</v>
      </c>
      <c r="AN17" s="4">
        <v>3.2154748223565911E-4</v>
      </c>
      <c r="AO17" s="4">
        <v>1.4894311972009284E-3</v>
      </c>
      <c r="AS17" s="1"/>
    </row>
    <row r="18" spans="1:45" x14ac:dyDescent="0.25">
      <c r="A18" s="5" t="s">
        <v>115</v>
      </c>
      <c r="B18" s="2">
        <v>8.2580103499870477E-3</v>
      </c>
      <c r="C18" s="2">
        <v>4.4441120685383861E-2</v>
      </c>
      <c r="D18" s="2">
        <v>1.0730899178062983</v>
      </c>
      <c r="E18" s="2">
        <v>6.8681993936795092</v>
      </c>
      <c r="F18" s="2">
        <v>8.2117196095030369E-4</v>
      </c>
      <c r="G18" s="2">
        <v>23.313733914529546</v>
      </c>
      <c r="H18" s="2">
        <v>1.4119609331558289E-3</v>
      </c>
      <c r="I18" s="2">
        <v>1.7309629055509217E-3</v>
      </c>
      <c r="J18" s="2">
        <v>0.10016047035496482</v>
      </c>
      <c r="K18" s="1" t="s">
        <v>175</v>
      </c>
      <c r="L18" s="1" t="s">
        <v>175</v>
      </c>
      <c r="M18" s="2">
        <v>5.2889422115578384</v>
      </c>
      <c r="N18" s="2" t="s">
        <v>175</v>
      </c>
      <c r="O18" s="2" t="s">
        <v>175</v>
      </c>
      <c r="P18" s="2" t="s">
        <v>175</v>
      </c>
      <c r="Q18" s="2" t="s">
        <v>175</v>
      </c>
      <c r="R18" s="2" t="s">
        <v>175</v>
      </c>
      <c r="S18" s="2" t="s">
        <v>175</v>
      </c>
      <c r="T18" s="2" t="s">
        <v>175</v>
      </c>
      <c r="U18" s="2" t="s">
        <v>175</v>
      </c>
      <c r="V18" s="2" t="s">
        <v>175</v>
      </c>
      <c r="W18" s="2" t="s">
        <v>175</v>
      </c>
      <c r="X18" s="2" t="s">
        <v>175</v>
      </c>
      <c r="Y18" s="2" t="s">
        <v>175</v>
      </c>
      <c r="Z18" s="2" t="s">
        <v>175</v>
      </c>
      <c r="AA18" s="2" t="s">
        <v>175</v>
      </c>
      <c r="AB18" s="2" t="s">
        <v>175</v>
      </c>
      <c r="AC18" s="2" t="s">
        <v>175</v>
      </c>
      <c r="AD18" s="2" t="s">
        <v>175</v>
      </c>
      <c r="AE18" s="2" t="s">
        <v>175</v>
      </c>
      <c r="AF18" s="2" t="s">
        <v>175</v>
      </c>
      <c r="AG18" s="2" t="s">
        <v>175</v>
      </c>
      <c r="AH18" s="2" t="s">
        <v>175</v>
      </c>
      <c r="AI18" s="2" t="s">
        <v>175</v>
      </c>
      <c r="AJ18" s="2" t="s">
        <v>175</v>
      </c>
      <c r="AK18" s="2" t="s">
        <v>175</v>
      </c>
      <c r="AL18" s="2" t="s">
        <v>175</v>
      </c>
      <c r="AM18" s="2" t="s">
        <v>175</v>
      </c>
      <c r="AN18" s="2" t="s">
        <v>175</v>
      </c>
      <c r="AO18" s="2" t="s">
        <v>175</v>
      </c>
      <c r="AP18" s="1"/>
      <c r="AQ18" s="1"/>
    </row>
    <row r="19" spans="1:45" ht="15.75" x14ac:dyDescent="0.25">
      <c r="A19" s="5" t="s">
        <v>170</v>
      </c>
      <c r="B19" s="20">
        <v>6.3399999999999998E-2</v>
      </c>
      <c r="C19" s="21">
        <v>5.3606298652718605E-2</v>
      </c>
      <c r="D19" s="21">
        <v>7.5831873696910163E-2</v>
      </c>
      <c r="E19" s="21">
        <v>6.9285927563718291E-2</v>
      </c>
      <c r="F19" s="21">
        <v>7.4592632636877265E-2</v>
      </c>
      <c r="G19" s="21">
        <v>8.6935664644489347E-2</v>
      </c>
      <c r="H19" s="22">
        <v>0.10983191369749905</v>
      </c>
      <c r="I19" s="22">
        <v>8.4120576588958038E-2</v>
      </c>
      <c r="J19" s="22">
        <v>0.11189514286917088</v>
      </c>
      <c r="K19" s="21">
        <v>0.10132347166304395</v>
      </c>
      <c r="L19" s="21">
        <v>0.10111402126322462</v>
      </c>
      <c r="M19" s="23" t="s">
        <v>171</v>
      </c>
      <c r="O19" s="21">
        <v>7.1499999999999994E-2</v>
      </c>
      <c r="P19" s="21">
        <v>6.9400000000000003E-2</v>
      </c>
      <c r="Q19" s="21">
        <v>0.04</v>
      </c>
      <c r="R19" s="21">
        <v>5.5300000000000002E-2</v>
      </c>
      <c r="S19" s="21">
        <v>6.25E-2</v>
      </c>
      <c r="T19" s="21">
        <v>6.7699999999999996E-2</v>
      </c>
      <c r="U19" s="21">
        <v>0.16830000000000001</v>
      </c>
      <c r="V19" s="21">
        <v>3.7600000000000001E-2</v>
      </c>
      <c r="W19" s="21">
        <v>4.2500000000000003E-2</v>
      </c>
      <c r="X19" s="21">
        <v>5.6099999999999997E-2</v>
      </c>
      <c r="Y19" s="21">
        <v>4.99E-2</v>
      </c>
      <c r="Z19" s="21">
        <v>5.6099999999999997E-2</v>
      </c>
      <c r="AA19" s="21">
        <v>5.4100000000000002E-2</v>
      </c>
      <c r="AB19" s="21">
        <v>5.7200000000000001E-2</v>
      </c>
      <c r="AC19" s="21">
        <v>7.0599999999999996E-2</v>
      </c>
      <c r="AD19" s="21">
        <v>5.6000000000000001E-2</v>
      </c>
      <c r="AE19" s="21">
        <v>6.2199999999999998E-2</v>
      </c>
      <c r="AF19" s="21">
        <v>5.1299999999999998E-2</v>
      </c>
      <c r="AG19" s="21">
        <v>6.8400000000000002E-2</v>
      </c>
      <c r="AH19" s="21">
        <v>9.4700000000000006E-2</v>
      </c>
      <c r="AI19" s="21">
        <v>6.0999999999999999E-2</v>
      </c>
      <c r="AJ19" s="21">
        <v>5.3699999999999998E-2</v>
      </c>
      <c r="AK19" s="21">
        <v>7.0199999999999999E-2</v>
      </c>
      <c r="AL19" s="21">
        <v>8.6900000000000005E-2</v>
      </c>
      <c r="AM19" s="21">
        <v>4.6699999999999998E-2</v>
      </c>
      <c r="AN19" s="21">
        <v>4.4699999999999997E-2</v>
      </c>
      <c r="AO19" s="21">
        <v>7.46E-2</v>
      </c>
      <c r="AP19" s="1"/>
      <c r="AQ19" s="1"/>
    </row>
    <row r="20" spans="1:45" x14ac:dyDescent="0.25">
      <c r="B20" s="11" t="s">
        <v>183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5" x14ac:dyDescent="0.25"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5" x14ac:dyDescent="0.25">
      <c r="A22" s="31" t="s">
        <v>116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5" ht="18.75" thickBot="1" x14ac:dyDescent="0.4">
      <c r="A23" s="18" t="s">
        <v>174</v>
      </c>
      <c r="B23" s="3" t="s">
        <v>137</v>
      </c>
      <c r="C23" s="3" t="s">
        <v>138</v>
      </c>
      <c r="D23" s="3" t="s">
        <v>62</v>
      </c>
      <c r="E23" s="3" t="s">
        <v>140</v>
      </c>
      <c r="F23" s="3" t="s">
        <v>141</v>
      </c>
      <c r="G23" s="3" t="s">
        <v>63</v>
      </c>
      <c r="H23" s="3" t="s">
        <v>142</v>
      </c>
      <c r="I23" s="3" t="s">
        <v>143</v>
      </c>
      <c r="J23" s="3" t="s">
        <v>64</v>
      </c>
      <c r="K23" s="3" t="s">
        <v>144</v>
      </c>
      <c r="L23" s="3" t="s">
        <v>65</v>
      </c>
      <c r="M23" s="3" t="s">
        <v>136</v>
      </c>
      <c r="N23" s="3" t="s">
        <v>163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5" x14ac:dyDescent="0.25">
      <c r="A24" t="s">
        <v>117</v>
      </c>
      <c r="B24" s="2">
        <f>B3</f>
        <v>1.9945775100382524E-2</v>
      </c>
      <c r="C24" s="2">
        <f t="shared" ref="C24:L24" si="1">AVERAGE(C2:C3)</f>
        <v>0.59945360451489926</v>
      </c>
      <c r="D24" s="2">
        <f t="shared" si="1"/>
        <v>0.21877582664811446</v>
      </c>
      <c r="E24" s="2">
        <f t="shared" si="1"/>
        <v>9.8987940681153539</v>
      </c>
      <c r="F24" s="2">
        <f t="shared" si="1"/>
        <v>3.6960707127486302E-3</v>
      </c>
      <c r="G24" s="2">
        <f t="shared" si="1"/>
        <v>39.238184871411349</v>
      </c>
      <c r="H24" s="2">
        <f t="shared" si="1"/>
        <v>2.7492007726540053E-3</v>
      </c>
      <c r="I24" s="2">
        <f t="shared" si="1"/>
        <v>3.5801744946135656E-3</v>
      </c>
      <c r="J24" s="2">
        <f t="shared" si="1"/>
        <v>0.12879736228763511</v>
      </c>
      <c r="K24" s="2">
        <f t="shared" si="1"/>
        <v>3.0446877429808876</v>
      </c>
      <c r="L24" s="2">
        <f t="shared" si="1"/>
        <v>1.8097938606009467</v>
      </c>
      <c r="M24" s="2">
        <v>12.794882047181227</v>
      </c>
      <c r="N24" s="2">
        <f>100-SUM(B24:M24)</f>
        <v>32.236659395179174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5" x14ac:dyDescent="0.25">
      <c r="A25" t="s">
        <v>118</v>
      </c>
      <c r="B25" s="2">
        <f t="shared" ref="B25:L25" si="2">AVERAGE(B4:B5)</f>
        <v>3.9045584337813175E-3</v>
      </c>
      <c r="C25" s="2">
        <f t="shared" si="2"/>
        <v>2.311409292408245</v>
      </c>
      <c r="D25" s="2">
        <f t="shared" si="2"/>
        <v>0.11245935749911198</v>
      </c>
      <c r="E25" s="2">
        <f t="shared" si="2"/>
        <v>7.4856868043073757</v>
      </c>
      <c r="F25" s="2">
        <f t="shared" si="2"/>
        <v>6.7972221692879043E-3</v>
      </c>
      <c r="G25" s="2">
        <f t="shared" si="2"/>
        <v>38.145403252574489</v>
      </c>
      <c r="H25" s="2">
        <f t="shared" si="2"/>
        <v>1.2677177717250247E-2</v>
      </c>
      <c r="I25" s="2">
        <f t="shared" si="2"/>
        <v>1.0376692245577676E-2</v>
      </c>
      <c r="J25" s="2">
        <f t="shared" si="2"/>
        <v>6.3796828246161064E-2</v>
      </c>
      <c r="K25" s="2">
        <f t="shared" si="2"/>
        <v>2.4169147181392261</v>
      </c>
      <c r="L25" s="2">
        <f t="shared" si="2"/>
        <v>1.3250619705036286</v>
      </c>
      <c r="M25" s="2">
        <v>12.930000000000064</v>
      </c>
      <c r="N25" s="2">
        <f t="shared" ref="N25:N30" si="3">100-SUM(B25:M25)</f>
        <v>35.175512125755802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5" x14ac:dyDescent="0.25">
      <c r="A26" t="s">
        <v>119</v>
      </c>
      <c r="B26" s="2">
        <f t="shared" ref="B26:L26" si="4">AVERAGE(B6:B8)</f>
        <v>5.6118630064737038E-2</v>
      </c>
      <c r="C26" s="2">
        <f t="shared" si="4"/>
        <v>2.7172738349800487</v>
      </c>
      <c r="D26" s="2">
        <f t="shared" si="4"/>
        <v>2.4098298198855201</v>
      </c>
      <c r="E26" s="2">
        <f t="shared" si="4"/>
        <v>8.4564540871434843</v>
      </c>
      <c r="F26" s="2">
        <f t="shared" si="4"/>
        <v>4.399824195363544E-3</v>
      </c>
      <c r="G26" s="2">
        <f t="shared" si="4"/>
        <v>32.252966634361833</v>
      </c>
      <c r="H26" s="2">
        <f t="shared" si="4"/>
        <v>1.8192072469292433E-3</v>
      </c>
      <c r="I26" s="2">
        <f t="shared" si="4"/>
        <v>0.1098148952809939</v>
      </c>
      <c r="J26" s="2">
        <f t="shared" si="4"/>
        <v>0.12163043143764284</v>
      </c>
      <c r="K26" s="2">
        <f t="shared" si="4"/>
        <v>2.1780273697852151</v>
      </c>
      <c r="L26" s="2">
        <f t="shared" si="4"/>
        <v>1.4171941706160676</v>
      </c>
      <c r="M26" s="2">
        <v>7.3492650734925959</v>
      </c>
      <c r="N26" s="2">
        <f t="shared" si="3"/>
        <v>42.925206021509567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5" x14ac:dyDescent="0.25">
      <c r="A27" t="s">
        <v>120</v>
      </c>
      <c r="B27" s="2">
        <f t="shared" ref="B27:L27" si="5">AVERAGE(B9:B11)</f>
        <v>4.1886060254913033</v>
      </c>
      <c r="C27" s="2">
        <f t="shared" si="5"/>
        <v>11.006139750075079</v>
      </c>
      <c r="D27" s="2">
        <f t="shared" si="5"/>
        <v>6.09547218321977</v>
      </c>
      <c r="E27" s="2">
        <f t="shared" si="5"/>
        <v>11.892863700264089</v>
      </c>
      <c r="F27" s="2">
        <f t="shared" si="5"/>
        <v>0.21184414977189933</v>
      </c>
      <c r="G27" s="2">
        <f t="shared" si="5"/>
        <v>6.9939076012676109</v>
      </c>
      <c r="H27" s="2">
        <f t="shared" si="5"/>
        <v>5.9349454537769276E-2</v>
      </c>
      <c r="I27" s="2">
        <f t="shared" si="5"/>
        <v>1.0232776134646284</v>
      </c>
      <c r="J27" s="2">
        <f t="shared" si="5"/>
        <v>0.17225750209788651</v>
      </c>
      <c r="K27" s="2">
        <f t="shared" si="5"/>
        <v>0.30979387738462422</v>
      </c>
      <c r="L27" s="2">
        <f t="shared" si="5"/>
        <v>0.19094369219757656</v>
      </c>
      <c r="M27" s="2">
        <v>2.5202520252023093</v>
      </c>
      <c r="N27" s="2">
        <f>100-SUM(B27:M27)</f>
        <v>55.335292425025465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5" x14ac:dyDescent="0.25">
      <c r="A28" t="s">
        <v>126</v>
      </c>
      <c r="B28" s="2">
        <f t="shared" ref="B28:L28" si="6">AVERAGE(B12:B14)</f>
        <v>2.0245064105650523E-2</v>
      </c>
      <c r="C28" s="2">
        <f t="shared" si="6"/>
        <v>0.53117750910903549</v>
      </c>
      <c r="D28" s="2">
        <f t="shared" si="6"/>
        <v>0.21565373231210691</v>
      </c>
      <c r="E28" s="2">
        <f t="shared" si="6"/>
        <v>7.6514308817809704</v>
      </c>
      <c r="F28" s="2">
        <f t="shared" si="6"/>
        <v>7.2259482785112863E-3</v>
      </c>
      <c r="G28" s="2">
        <f t="shared" si="6"/>
        <v>32.205727444079905</v>
      </c>
      <c r="H28" s="2">
        <f t="shared" si="6"/>
        <v>5.021924396645127E-3</v>
      </c>
      <c r="I28" s="2">
        <f t="shared" si="6"/>
        <v>5.7503706653859099E-3</v>
      </c>
      <c r="J28" s="2">
        <f t="shared" si="6"/>
        <v>0.14221447201813581</v>
      </c>
      <c r="K28" s="2">
        <f t="shared" si="6"/>
        <v>3.4947412238461619</v>
      </c>
      <c r="L28" s="2">
        <f t="shared" si="6"/>
        <v>2.0007175195475515</v>
      </c>
      <c r="M28" s="2">
        <v>13.79586124162739</v>
      </c>
      <c r="N28" s="2">
        <f t="shared" si="3"/>
        <v>39.924232668232541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5" x14ac:dyDescent="0.25">
      <c r="A29" t="s">
        <v>121</v>
      </c>
      <c r="B29" s="2">
        <f>AVERAGE(B15:B16)</f>
        <v>1.3360561418230539E-2</v>
      </c>
      <c r="C29" s="2">
        <f t="shared" ref="C29:L29" si="7">AVERAGE(C15:C16)</f>
        <v>0.36353748354966708</v>
      </c>
      <c r="D29" s="2">
        <f t="shared" si="7"/>
        <v>1.3919362953902581</v>
      </c>
      <c r="E29" s="2">
        <f t="shared" si="7"/>
        <v>7.5017272417920289</v>
      </c>
      <c r="F29" s="2">
        <f t="shared" si="7"/>
        <v>1.0146385382066622E-2</v>
      </c>
      <c r="G29" s="2">
        <f t="shared" si="7"/>
        <v>27.29922828552197</v>
      </c>
      <c r="H29" s="2">
        <f t="shared" si="7"/>
        <v>2.4684924724813692E-3</v>
      </c>
      <c r="I29" s="2">
        <f t="shared" si="7"/>
        <v>8.25544152092424E-3</v>
      </c>
      <c r="J29" s="2">
        <f t="shared" si="7"/>
        <v>0.12984338687044711</v>
      </c>
      <c r="K29" s="2">
        <f t="shared" si="7"/>
        <v>4.45</v>
      </c>
      <c r="L29" s="2">
        <f t="shared" si="7"/>
        <v>2.44</v>
      </c>
      <c r="M29" s="2">
        <v>6.0487902419517656</v>
      </c>
      <c r="N29" s="2">
        <f t="shared" si="3"/>
        <v>50.340706184130163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5" x14ac:dyDescent="0.25">
      <c r="A30" t="s">
        <v>122</v>
      </c>
      <c r="B30" s="2">
        <f>AVERAGE(B17:B18)</f>
        <v>7.8510095367981102E-3</v>
      </c>
      <c r="C30" s="2">
        <f t="shared" ref="C30:L30" si="8">AVERAGE(C17:C18)</f>
        <v>4.6216273303832454E-2</v>
      </c>
      <c r="D30" s="2">
        <f t="shared" si="8"/>
        <v>1.096289772191827</v>
      </c>
      <c r="E30" s="2">
        <f t="shared" si="8"/>
        <v>6.7711648702912903</v>
      </c>
      <c r="F30" s="2">
        <f t="shared" si="8"/>
        <v>6.2163593128950687E-3</v>
      </c>
      <c r="G30" s="2">
        <f t="shared" si="8"/>
        <v>22.514162478380861</v>
      </c>
      <c r="H30" s="2">
        <f t="shared" si="8"/>
        <v>1.3824120308948496E-3</v>
      </c>
      <c r="I30" s="2">
        <f t="shared" si="8"/>
        <v>1.7468109366113073E-3</v>
      </c>
      <c r="J30" s="2">
        <f t="shared" si="8"/>
        <v>9.9290106978477816E-2</v>
      </c>
      <c r="K30" s="2">
        <f t="shared" si="8"/>
        <v>4.08</v>
      </c>
      <c r="L30" s="2">
        <f t="shared" si="8"/>
        <v>2.16</v>
      </c>
      <c r="M30" s="2">
        <v>5.2889422115578384</v>
      </c>
      <c r="N30" s="2">
        <f t="shared" si="3"/>
        <v>57.926737695478664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5" x14ac:dyDescent="0.25">
      <c r="B31" s="11"/>
    </row>
    <row r="32" spans="1:45" x14ac:dyDescent="0.25">
      <c r="B32" s="11"/>
    </row>
    <row r="34" spans="2:19" x14ac:dyDescent="0.25">
      <c r="B34" s="42" t="s">
        <v>135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19" ht="18" x14ac:dyDescent="0.35">
      <c r="B35" s="11" t="s">
        <v>172</v>
      </c>
      <c r="C35"/>
      <c r="D35"/>
      <c r="E35"/>
      <c r="F35"/>
      <c r="G35"/>
      <c r="H35"/>
      <c r="I35"/>
      <c r="J35"/>
      <c r="K35"/>
      <c r="L35"/>
      <c r="M35"/>
      <c r="N35"/>
    </row>
    <row r="36" spans="2:19" ht="18" x14ac:dyDescent="0.35">
      <c r="B36" t="s">
        <v>139</v>
      </c>
      <c r="C36"/>
      <c r="D36"/>
      <c r="E36"/>
      <c r="F36"/>
      <c r="G36"/>
      <c r="H36"/>
      <c r="I36"/>
      <c r="J36"/>
      <c r="K36"/>
      <c r="L36"/>
      <c r="M36"/>
      <c r="N36"/>
    </row>
    <row r="37" spans="2:19" x14ac:dyDescent="0.25">
      <c r="B37" t="s">
        <v>164</v>
      </c>
      <c r="C37"/>
      <c r="D37"/>
      <c r="E37"/>
      <c r="F37"/>
      <c r="G37"/>
      <c r="H37"/>
      <c r="I37"/>
      <c r="J37"/>
      <c r="K37"/>
      <c r="L37"/>
      <c r="M37"/>
      <c r="N37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2:19" x14ac:dyDescent="0.25">
      <c r="B39" t="s">
        <v>165</v>
      </c>
      <c r="C39"/>
      <c r="D39"/>
      <c r="E39"/>
      <c r="F39"/>
      <c r="G39"/>
      <c r="H39"/>
      <c r="I39"/>
      <c r="J39"/>
      <c r="K39"/>
      <c r="L39"/>
      <c r="M39"/>
      <c r="N39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2:19" x14ac:dyDescent="0.25">
      <c r="B41" t="s">
        <v>183</v>
      </c>
      <c r="C41"/>
      <c r="D41"/>
      <c r="E41"/>
      <c r="F41"/>
      <c r="G41"/>
      <c r="H41"/>
      <c r="I41"/>
      <c r="J41"/>
      <c r="K41"/>
      <c r="L41"/>
      <c r="M41"/>
      <c r="N41"/>
    </row>
  </sheetData>
  <mergeCells count="2">
    <mergeCell ref="A22:N22"/>
    <mergeCell ref="B34:S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Selective Diss. Results (AA)</vt:lpstr>
      <vt:lpstr>Clay-Size Bulk Diss. (ICPMS)</vt:lpstr>
      <vt:lpstr>Parent Mat. Bulk Diss (ICPMS)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Feldman</dc:creator>
  <cp:lastModifiedBy>Owner</cp:lastModifiedBy>
  <dcterms:created xsi:type="dcterms:W3CDTF">2021-12-11T00:32:17Z</dcterms:created>
  <dcterms:modified xsi:type="dcterms:W3CDTF">2023-07-18T00:15:33Z</dcterms:modified>
</cp:coreProperties>
</file>