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Feuil1" sheetId="1" r:id="rId1"/>
  </sheets>
  <calcPr calcId="152511"/>
</workbook>
</file>

<file path=xl/calcChain.xml><?xml version="1.0" encoding="utf-8"?>
<calcChain xmlns="http://schemas.openxmlformats.org/spreadsheetml/2006/main">
  <c r="L42" i="1" l="1"/>
  <c r="J42" i="1"/>
  <c r="I42" i="1"/>
  <c r="H42" i="1"/>
  <c r="G42" i="1"/>
  <c r="F42" i="1"/>
  <c r="E42" i="1"/>
  <c r="D42" i="1"/>
  <c r="C42" i="1"/>
  <c r="L41" i="1"/>
  <c r="J41" i="1"/>
  <c r="I41" i="1"/>
  <c r="H41" i="1"/>
  <c r="G41" i="1"/>
  <c r="F41" i="1"/>
  <c r="E41" i="1"/>
  <c r="D41" i="1"/>
  <c r="C41" i="1"/>
  <c r="L40" i="1"/>
  <c r="J40" i="1"/>
  <c r="I40" i="1"/>
  <c r="H40" i="1"/>
  <c r="G40" i="1"/>
  <c r="F40" i="1"/>
  <c r="E40" i="1"/>
  <c r="D40" i="1"/>
  <c r="C40" i="1"/>
  <c r="AA39" i="1"/>
  <c r="L39" i="1"/>
  <c r="J39" i="1"/>
  <c r="I39" i="1"/>
  <c r="H39" i="1"/>
  <c r="G39" i="1"/>
  <c r="F39" i="1"/>
  <c r="E39" i="1"/>
  <c r="D39" i="1"/>
  <c r="C39" i="1"/>
  <c r="AA38" i="1"/>
  <c r="L38" i="1"/>
  <c r="J38" i="1"/>
  <c r="I38" i="1"/>
  <c r="H38" i="1"/>
  <c r="G38" i="1"/>
  <c r="F38" i="1"/>
  <c r="E38" i="1"/>
  <c r="D38" i="1"/>
  <c r="C38" i="1"/>
  <c r="L36" i="1"/>
  <c r="J36" i="1"/>
  <c r="I36" i="1"/>
  <c r="H36" i="1"/>
  <c r="G36" i="1"/>
  <c r="F36" i="1"/>
  <c r="E36" i="1"/>
  <c r="D36" i="1"/>
  <c r="C36" i="1"/>
  <c r="L35" i="1"/>
  <c r="F35" i="1"/>
  <c r="E35" i="1"/>
  <c r="D35" i="1"/>
  <c r="C35" i="1"/>
  <c r="L34" i="1"/>
  <c r="J34" i="1"/>
  <c r="J35" i="1" s="1"/>
  <c r="I34" i="1"/>
  <c r="I35" i="1" s="1"/>
  <c r="H34" i="1"/>
  <c r="H35" i="1" s="1"/>
  <c r="G34" i="1"/>
  <c r="G35" i="1" s="1"/>
  <c r="F34" i="1"/>
  <c r="E34" i="1"/>
  <c r="D34" i="1"/>
  <c r="C34" i="1"/>
  <c r="AE32" i="1"/>
  <c r="AD32" i="1"/>
  <c r="AB32" i="1"/>
  <c r="Z32" i="1"/>
  <c r="V32" i="1"/>
  <c r="U32" i="1"/>
  <c r="T32" i="1"/>
  <c r="X32" i="1" s="1"/>
  <c r="S32" i="1"/>
  <c r="W32" i="1" s="1"/>
  <c r="R32" i="1"/>
  <c r="Q32" i="1"/>
  <c r="P32" i="1"/>
  <c r="O32" i="1"/>
  <c r="N32" i="1"/>
  <c r="M32" i="1"/>
  <c r="AE31" i="1"/>
  <c r="AD31" i="1"/>
  <c r="AB31" i="1"/>
  <c r="Z31" i="1"/>
  <c r="X31" i="1"/>
  <c r="W31" i="1"/>
  <c r="T31" i="1"/>
  <c r="S31" i="1"/>
  <c r="R31" i="1"/>
  <c r="V31" i="1" s="1"/>
  <c r="Q31" i="1"/>
  <c r="P31" i="1"/>
  <c r="O31" i="1"/>
  <c r="N31" i="1"/>
  <c r="M31" i="1"/>
  <c r="AE30" i="1"/>
  <c r="AB30" i="1"/>
  <c r="T30" i="1"/>
  <c r="X30" i="1" s="1"/>
  <c r="S30" i="1"/>
  <c r="W30" i="1" s="1"/>
  <c r="Q30" i="1"/>
  <c r="U30" i="1" s="1"/>
  <c r="P30" i="1"/>
  <c r="O30" i="1"/>
  <c r="M30" i="1"/>
  <c r="AE29" i="1"/>
  <c r="AD29" i="1"/>
  <c r="T29" i="1"/>
  <c r="S29" i="1"/>
  <c r="W29" i="1" s="1"/>
  <c r="R29" i="1"/>
  <c r="V29" i="1" s="1"/>
  <c r="Q29" i="1"/>
  <c r="U29" i="1" s="1"/>
  <c r="P29" i="1"/>
  <c r="AB29" i="1" s="1"/>
  <c r="O29" i="1"/>
  <c r="N29" i="1"/>
  <c r="Z29" i="1" s="1"/>
  <c r="M29" i="1"/>
  <c r="AE28" i="1"/>
  <c r="AD28" i="1"/>
  <c r="AB28" i="1"/>
  <c r="Z28" i="1"/>
  <c r="U28" i="1"/>
  <c r="T28" i="1"/>
  <c r="X28" i="1" s="1"/>
  <c r="S28" i="1"/>
  <c r="W28" i="1" s="1"/>
  <c r="R28" i="1"/>
  <c r="V28" i="1" s="1"/>
  <c r="Q28" i="1"/>
  <c r="P28" i="1"/>
  <c r="O28" i="1"/>
  <c r="N28" i="1"/>
  <c r="M28" i="1"/>
  <c r="AE27" i="1"/>
  <c r="AD27" i="1"/>
  <c r="AB27" i="1"/>
  <c r="Z27" i="1"/>
  <c r="X27" i="1"/>
  <c r="W27" i="1"/>
  <c r="V27" i="1"/>
  <c r="T27" i="1"/>
  <c r="S27" i="1"/>
  <c r="R27" i="1"/>
  <c r="Q27" i="1"/>
  <c r="U27" i="1" s="1"/>
  <c r="P27" i="1"/>
  <c r="O27" i="1"/>
  <c r="N27" i="1"/>
  <c r="M27" i="1"/>
  <c r="AE26" i="1"/>
  <c r="AD26" i="1"/>
  <c r="AB26" i="1"/>
  <c r="T26" i="1"/>
  <c r="S26" i="1"/>
  <c r="W26" i="1" s="1"/>
  <c r="R26" i="1"/>
  <c r="V26" i="1" s="1"/>
  <c r="Q26" i="1"/>
  <c r="U26" i="1" s="1"/>
  <c r="P26" i="1"/>
  <c r="O26" i="1"/>
  <c r="N26" i="1"/>
  <c r="Z26" i="1" s="1"/>
  <c r="M26" i="1"/>
  <c r="AE25" i="1"/>
  <c r="AD25" i="1"/>
  <c r="AB25" i="1"/>
  <c r="Z25" i="1"/>
  <c r="U25" i="1"/>
  <c r="T25" i="1"/>
  <c r="X25" i="1" s="1"/>
  <c r="S25" i="1"/>
  <c r="W25" i="1" s="1"/>
  <c r="R25" i="1"/>
  <c r="V25" i="1" s="1"/>
  <c r="Q25" i="1"/>
  <c r="P25" i="1"/>
  <c r="O25" i="1"/>
  <c r="N25" i="1"/>
  <c r="M25" i="1"/>
  <c r="AE24" i="1"/>
  <c r="AD24" i="1"/>
  <c r="AB24" i="1"/>
  <c r="Z24" i="1"/>
  <c r="X24" i="1"/>
  <c r="W24" i="1"/>
  <c r="V24" i="1"/>
  <c r="T24" i="1"/>
  <c r="S24" i="1"/>
  <c r="R24" i="1"/>
  <c r="Q24" i="1"/>
  <c r="U24" i="1" s="1"/>
  <c r="P24" i="1"/>
  <c r="O24" i="1"/>
  <c r="N24" i="1"/>
  <c r="M24" i="1"/>
  <c r="AE23" i="1"/>
  <c r="AD23" i="1"/>
  <c r="AB23" i="1"/>
  <c r="T23" i="1"/>
  <c r="X23" i="1" s="1"/>
  <c r="S23" i="1"/>
  <c r="W23" i="1" s="1"/>
  <c r="R23" i="1"/>
  <c r="Q23" i="1"/>
  <c r="U23" i="1" s="1"/>
  <c r="P23" i="1"/>
  <c r="O23" i="1"/>
  <c r="N23" i="1"/>
  <c r="Z23" i="1" s="1"/>
  <c r="M23" i="1"/>
  <c r="AE22" i="1"/>
  <c r="AD22" i="1"/>
  <c r="AB22" i="1"/>
  <c r="Z22" i="1"/>
  <c r="U22" i="1"/>
  <c r="T22" i="1"/>
  <c r="X22" i="1" s="1"/>
  <c r="S22" i="1"/>
  <c r="W22" i="1" s="1"/>
  <c r="R22" i="1"/>
  <c r="V22" i="1" s="1"/>
  <c r="Q22" i="1"/>
  <c r="P22" i="1"/>
  <c r="O22" i="1"/>
  <c r="N22" i="1"/>
  <c r="M22" i="1"/>
  <c r="AE21" i="1"/>
  <c r="AD21" i="1"/>
  <c r="AB21" i="1"/>
  <c r="Z21" i="1"/>
  <c r="X21" i="1"/>
  <c r="W21" i="1"/>
  <c r="V21" i="1"/>
  <c r="T21" i="1"/>
  <c r="S21" i="1"/>
  <c r="R21" i="1"/>
  <c r="Q21" i="1"/>
  <c r="U21" i="1" s="1"/>
  <c r="P21" i="1"/>
  <c r="O21" i="1"/>
  <c r="N21" i="1"/>
  <c r="M21" i="1"/>
  <c r="AE20" i="1"/>
  <c r="AD20" i="1"/>
  <c r="T20" i="1"/>
  <c r="S20" i="1"/>
  <c r="R20" i="1"/>
  <c r="Q20" i="1"/>
  <c r="U20" i="1" s="1"/>
  <c r="P20" i="1"/>
  <c r="AB20" i="1" s="1"/>
  <c r="O20" i="1"/>
  <c r="N20" i="1"/>
  <c r="Z20" i="1" s="1"/>
  <c r="M20" i="1"/>
  <c r="AE19" i="1"/>
  <c r="AD19" i="1"/>
  <c r="AB19" i="1"/>
  <c r="Z19" i="1"/>
  <c r="U19" i="1"/>
  <c r="T19" i="1"/>
  <c r="S19" i="1"/>
  <c r="R19" i="1"/>
  <c r="Q19" i="1"/>
  <c r="Q58" i="1" s="1"/>
  <c r="P19" i="1"/>
  <c r="P59" i="1" s="1"/>
  <c r="O19" i="1"/>
  <c r="N19" i="1"/>
  <c r="N60" i="1" s="1"/>
  <c r="M19" i="1"/>
  <c r="M60" i="1" s="1"/>
  <c r="AE18" i="1"/>
  <c r="AD18" i="1"/>
  <c r="AB18" i="1"/>
  <c r="Z18" i="1"/>
  <c r="X18" i="1"/>
  <c r="W18" i="1"/>
  <c r="V18" i="1"/>
  <c r="T18" i="1"/>
  <c r="S18" i="1"/>
  <c r="R18" i="1"/>
  <c r="Q18" i="1"/>
  <c r="U18" i="1" s="1"/>
  <c r="P18" i="1"/>
  <c r="O18" i="1"/>
  <c r="N18" i="1"/>
  <c r="M18" i="1"/>
  <c r="AE17" i="1"/>
  <c r="AD17" i="1"/>
  <c r="T17" i="1"/>
  <c r="S17" i="1"/>
  <c r="W17" i="1" s="1"/>
  <c r="R17" i="1"/>
  <c r="V17" i="1" s="1"/>
  <c r="Q17" i="1"/>
  <c r="U17" i="1" s="1"/>
  <c r="P17" i="1"/>
  <c r="AB17" i="1" s="1"/>
  <c r="O17" i="1"/>
  <c r="N17" i="1"/>
  <c r="Z17" i="1" s="1"/>
  <c r="M17" i="1"/>
  <c r="AE16" i="1"/>
  <c r="AD16" i="1"/>
  <c r="AB16" i="1"/>
  <c r="Z16" i="1"/>
  <c r="U16" i="1"/>
  <c r="T16" i="1"/>
  <c r="X16" i="1" s="1"/>
  <c r="S16" i="1"/>
  <c r="W16" i="1" s="1"/>
  <c r="R16" i="1"/>
  <c r="V16" i="1" s="1"/>
  <c r="Q16" i="1"/>
  <c r="P16" i="1"/>
  <c r="O16" i="1"/>
  <c r="N16" i="1"/>
  <c r="M16" i="1"/>
  <c r="AE15" i="1"/>
  <c r="AD15" i="1"/>
  <c r="AB15" i="1"/>
  <c r="Z15" i="1"/>
  <c r="X15" i="1"/>
  <c r="W15" i="1"/>
  <c r="V15" i="1"/>
  <c r="T15" i="1"/>
  <c r="S15" i="1"/>
  <c r="R15" i="1"/>
  <c r="Q15" i="1"/>
  <c r="U15" i="1" s="1"/>
  <c r="P15" i="1"/>
  <c r="O15" i="1"/>
  <c r="N15" i="1"/>
  <c r="M15" i="1"/>
  <c r="AE14" i="1"/>
  <c r="AD14" i="1"/>
  <c r="AB14" i="1"/>
  <c r="T14" i="1"/>
  <c r="S14" i="1"/>
  <c r="W14" i="1" s="1"/>
  <c r="R14" i="1"/>
  <c r="V14" i="1" s="1"/>
  <c r="Q14" i="1"/>
  <c r="U14" i="1" s="1"/>
  <c r="P14" i="1"/>
  <c r="O14" i="1"/>
  <c r="N14" i="1"/>
  <c r="Z14" i="1" s="1"/>
  <c r="M14" i="1"/>
  <c r="AE13" i="1"/>
  <c r="AD13" i="1"/>
  <c r="AB13" i="1"/>
  <c r="Z13" i="1"/>
  <c r="U13" i="1"/>
  <c r="T13" i="1"/>
  <c r="X13" i="1" s="1"/>
  <c r="S13" i="1"/>
  <c r="W13" i="1" s="1"/>
  <c r="R13" i="1"/>
  <c r="V13" i="1" s="1"/>
  <c r="Q13" i="1"/>
  <c r="P13" i="1"/>
  <c r="O13" i="1"/>
  <c r="N13" i="1"/>
  <c r="M13" i="1"/>
  <c r="AE12" i="1"/>
  <c r="AD12" i="1"/>
  <c r="AB12" i="1"/>
  <c r="Z12" i="1"/>
  <c r="X12" i="1"/>
  <c r="W12" i="1"/>
  <c r="V12" i="1"/>
  <c r="T12" i="1"/>
  <c r="S12" i="1"/>
  <c r="R12" i="1"/>
  <c r="Q12" i="1"/>
  <c r="U12" i="1" s="1"/>
  <c r="P12" i="1"/>
  <c r="O12" i="1"/>
  <c r="N12" i="1"/>
  <c r="M12" i="1"/>
  <c r="AE11" i="1"/>
  <c r="AD11" i="1"/>
  <c r="AB11" i="1"/>
  <c r="T11" i="1"/>
  <c r="X11" i="1" s="1"/>
  <c r="S11" i="1"/>
  <c r="W11" i="1" s="1"/>
  <c r="R11" i="1"/>
  <c r="Q11" i="1"/>
  <c r="U11" i="1" s="1"/>
  <c r="P11" i="1"/>
  <c r="O11" i="1"/>
  <c r="N11" i="1"/>
  <c r="Z11" i="1" s="1"/>
  <c r="M11" i="1"/>
  <c r="AE10" i="1"/>
  <c r="AD10" i="1"/>
  <c r="AB10" i="1"/>
  <c r="Z10" i="1"/>
  <c r="U10" i="1"/>
  <c r="T10" i="1"/>
  <c r="X10" i="1" s="1"/>
  <c r="S10" i="1"/>
  <c r="W10" i="1" s="1"/>
  <c r="R10" i="1"/>
  <c r="V10" i="1" s="1"/>
  <c r="Q10" i="1"/>
  <c r="P10" i="1"/>
  <c r="O10" i="1"/>
  <c r="N10" i="1"/>
  <c r="M10" i="1"/>
  <c r="AE9" i="1"/>
  <c r="AD9" i="1"/>
  <c r="AB9" i="1"/>
  <c r="Z9" i="1"/>
  <c r="X9" i="1"/>
  <c r="W9" i="1"/>
  <c r="V9" i="1"/>
  <c r="T9" i="1"/>
  <c r="S9" i="1"/>
  <c r="R9" i="1"/>
  <c r="Q9" i="1"/>
  <c r="U9" i="1" s="1"/>
  <c r="P9" i="1"/>
  <c r="O9" i="1"/>
  <c r="N9" i="1"/>
  <c r="M9" i="1"/>
  <c r="AE8" i="1"/>
  <c r="AD8" i="1"/>
  <c r="AD35" i="1" s="1"/>
  <c r="T8" i="1"/>
  <c r="S8" i="1"/>
  <c r="R8" i="1"/>
  <c r="Q8" i="1"/>
  <c r="U8" i="1" s="1"/>
  <c r="P8" i="1"/>
  <c r="AB8" i="1" s="1"/>
  <c r="O8" i="1"/>
  <c r="N8" i="1"/>
  <c r="Z8" i="1" s="1"/>
  <c r="M8" i="1"/>
  <c r="AE7" i="1"/>
  <c r="AD7" i="1"/>
  <c r="AB7" i="1"/>
  <c r="Z7" i="1"/>
  <c r="U7" i="1"/>
  <c r="T7" i="1"/>
  <c r="S7" i="1"/>
  <c r="W7" i="1" s="1"/>
  <c r="R7" i="1"/>
  <c r="V7" i="1" s="1"/>
  <c r="Q7" i="1"/>
  <c r="P7" i="1"/>
  <c r="O7" i="1"/>
  <c r="N7" i="1"/>
  <c r="M7" i="1"/>
  <c r="AE6" i="1"/>
  <c r="AD6" i="1"/>
  <c r="AB6" i="1"/>
  <c r="Z6" i="1"/>
  <c r="X6" i="1"/>
  <c r="W6" i="1"/>
  <c r="V6" i="1"/>
  <c r="T6" i="1"/>
  <c r="S6" i="1"/>
  <c r="R6" i="1"/>
  <c r="Q6" i="1"/>
  <c r="U6" i="1" s="1"/>
  <c r="P6" i="1"/>
  <c r="O6" i="1"/>
  <c r="N6" i="1"/>
  <c r="M6" i="1"/>
  <c r="AE5" i="1"/>
  <c r="AE40" i="1" s="1"/>
  <c r="AD5" i="1"/>
  <c r="T5" i="1"/>
  <c r="S5" i="1"/>
  <c r="W5" i="1" s="1"/>
  <c r="R5" i="1"/>
  <c r="V5" i="1" s="1"/>
  <c r="Q5" i="1"/>
  <c r="U5" i="1" s="1"/>
  <c r="P5" i="1"/>
  <c r="AB5" i="1" s="1"/>
  <c r="O5" i="1"/>
  <c r="N5" i="1"/>
  <c r="M5" i="1"/>
  <c r="AE4" i="1"/>
  <c r="T4" i="1"/>
  <c r="S4" i="1"/>
  <c r="Q4" i="1"/>
  <c r="P4" i="1"/>
  <c r="O4" i="1"/>
  <c r="M4" i="1"/>
  <c r="AE3" i="1"/>
  <c r="AD3" i="1"/>
  <c r="AD42" i="1" s="1"/>
  <c r="AB3" i="1"/>
  <c r="Z3" i="1"/>
  <c r="T3" i="1"/>
  <c r="S3" i="1"/>
  <c r="S34" i="1" s="1"/>
  <c r="R3" i="1"/>
  <c r="R34" i="1" s="1"/>
  <c r="Q3" i="1"/>
  <c r="P3" i="1"/>
  <c r="O3" i="1"/>
  <c r="N3" i="1"/>
  <c r="N53" i="1" s="1"/>
  <c r="M3" i="1"/>
  <c r="M35" i="1" l="1"/>
  <c r="M34" i="1"/>
  <c r="M39" i="1"/>
  <c r="M38" i="1"/>
  <c r="M42" i="1"/>
  <c r="M44" i="1"/>
  <c r="P39" i="1"/>
  <c r="AB4" i="1"/>
  <c r="P38" i="1"/>
  <c r="P40" i="1"/>
  <c r="P41" i="1"/>
  <c r="P44" i="1"/>
  <c r="X17" i="1"/>
  <c r="R58" i="1"/>
  <c r="R57" i="1"/>
  <c r="V19" i="1"/>
  <c r="R60" i="1"/>
  <c r="R49" i="1"/>
  <c r="R47" i="1"/>
  <c r="R59" i="1"/>
  <c r="X29" i="1"/>
  <c r="O41" i="1"/>
  <c r="O39" i="1"/>
  <c r="O38" i="1"/>
  <c r="O40" i="1"/>
  <c r="O44" i="1"/>
  <c r="P52" i="1"/>
  <c r="U4" i="1"/>
  <c r="U47" i="1" s="1"/>
  <c r="V8" i="1"/>
  <c r="S57" i="1"/>
  <c r="W19" i="1"/>
  <c r="S60" i="1"/>
  <c r="S49" i="1"/>
  <c r="S47" i="1"/>
  <c r="S59" i="1"/>
  <c r="S58" i="1"/>
  <c r="V20" i="1"/>
  <c r="Q34" i="1"/>
  <c r="Q40" i="1"/>
  <c r="Q39" i="1"/>
  <c r="Q38" i="1"/>
  <c r="Q36" i="1"/>
  <c r="Q55" i="1"/>
  <c r="Q42" i="1"/>
  <c r="U3" i="1"/>
  <c r="Q41" i="1"/>
  <c r="Q54" i="1"/>
  <c r="Q48" i="1"/>
  <c r="Q53" i="1"/>
  <c r="Q52" i="1"/>
  <c r="Q46" i="1"/>
  <c r="W4" i="1"/>
  <c r="AD34" i="1"/>
  <c r="AD41" i="1"/>
  <c r="AD40" i="1"/>
  <c r="X7" i="1"/>
  <c r="T36" i="1"/>
  <c r="W8" i="1"/>
  <c r="T57" i="1"/>
  <c r="X19" i="1"/>
  <c r="T60" i="1"/>
  <c r="T49" i="1"/>
  <c r="T47" i="1"/>
  <c r="T59" i="1"/>
  <c r="T58" i="1"/>
  <c r="W20" i="1"/>
  <c r="O52" i="1"/>
  <c r="X5" i="1"/>
  <c r="V3" i="1"/>
  <c r="R39" i="1"/>
  <c r="R38" i="1"/>
  <c r="R36" i="1"/>
  <c r="R55" i="1"/>
  <c r="R42" i="1"/>
  <c r="R41" i="1"/>
  <c r="R54" i="1"/>
  <c r="R48" i="1"/>
  <c r="R40" i="1"/>
  <c r="R53" i="1"/>
  <c r="R52" i="1"/>
  <c r="R46" i="1"/>
  <c r="X4" i="1"/>
  <c r="X8" i="1"/>
  <c r="U60" i="1"/>
  <c r="X20" i="1"/>
  <c r="T34" i="1"/>
  <c r="M53" i="1"/>
  <c r="S39" i="1"/>
  <c r="S38" i="1"/>
  <c r="W3" i="1"/>
  <c r="S55" i="1"/>
  <c r="S42" i="1"/>
  <c r="S41" i="1"/>
  <c r="S40" i="1"/>
  <c r="S54" i="1"/>
  <c r="S48" i="1"/>
  <c r="S36" i="1"/>
  <c r="S53" i="1"/>
  <c r="S52" i="1"/>
  <c r="S46" i="1"/>
  <c r="V11" i="1"/>
  <c r="V42" i="1" s="1"/>
  <c r="Z60" i="1"/>
  <c r="V23" i="1"/>
  <c r="U31" i="1"/>
  <c r="AB60" i="1"/>
  <c r="T39" i="1"/>
  <c r="Z5" i="1"/>
  <c r="N35" i="1"/>
  <c r="N34" i="1"/>
  <c r="N42" i="1"/>
  <c r="N41" i="1"/>
  <c r="N44" i="1"/>
  <c r="AB53" i="1"/>
  <c r="M40" i="1"/>
  <c r="AE34" i="1"/>
  <c r="AE35" i="1" s="1"/>
  <c r="X14" i="1"/>
  <c r="O59" i="1"/>
  <c r="X26" i="1"/>
  <c r="N40" i="1"/>
  <c r="M41" i="1"/>
  <c r="O47" i="1"/>
  <c r="M48" i="1"/>
  <c r="O49" i="1"/>
  <c r="O53" i="1"/>
  <c r="M54" i="1"/>
  <c r="U57" i="1"/>
  <c r="Q59" i="1"/>
  <c r="O60" i="1"/>
  <c r="P47" i="1"/>
  <c r="N48" i="1"/>
  <c r="P49" i="1"/>
  <c r="P53" i="1"/>
  <c r="N54" i="1"/>
  <c r="AB54" i="1"/>
  <c r="P60" i="1"/>
  <c r="Q47" i="1"/>
  <c r="O48" i="1"/>
  <c r="Q49" i="1"/>
  <c r="O54" i="1"/>
  <c r="M55" i="1"/>
  <c r="U58" i="1"/>
  <c r="Q60" i="1"/>
  <c r="T46" i="1"/>
  <c r="P48" i="1"/>
  <c r="T52" i="1"/>
  <c r="P54" i="1"/>
  <c r="N55" i="1"/>
  <c r="AB55" i="1"/>
  <c r="AE41" i="1"/>
  <c r="O42" i="1"/>
  <c r="O55" i="1"/>
  <c r="M57" i="1"/>
  <c r="Z57" i="1"/>
  <c r="U59" i="1"/>
  <c r="N38" i="1"/>
  <c r="N39" i="1"/>
  <c r="P42" i="1"/>
  <c r="AE42" i="1"/>
  <c r="T53" i="1"/>
  <c r="P55" i="1"/>
  <c r="N57" i="1"/>
  <c r="AB57" i="1"/>
  <c r="Z49" i="1"/>
  <c r="O57" i="1"/>
  <c r="M58" i="1"/>
  <c r="Z58" i="1"/>
  <c r="T48" i="1"/>
  <c r="AB49" i="1"/>
  <c r="T54" i="1"/>
  <c r="P57" i="1"/>
  <c r="N58" i="1"/>
  <c r="AB58" i="1"/>
  <c r="O34" i="1"/>
  <c r="O45" i="1" s="1"/>
  <c r="O35" i="1"/>
  <c r="T41" i="1"/>
  <c r="M46" i="1"/>
  <c r="Z46" i="1"/>
  <c r="Z48" i="1"/>
  <c r="M52" i="1"/>
  <c r="Z52" i="1"/>
  <c r="Q57" i="1"/>
  <c r="O58" i="1"/>
  <c r="M59" i="1"/>
  <c r="Z59" i="1"/>
  <c r="X3" i="1"/>
  <c r="P34" i="1"/>
  <c r="P45" i="1" s="1"/>
  <c r="P35" i="1"/>
  <c r="T42" i="1"/>
  <c r="N46" i="1"/>
  <c r="AB46" i="1"/>
  <c r="AB48" i="1"/>
  <c r="N52" i="1"/>
  <c r="AB52" i="1"/>
  <c r="T55" i="1"/>
  <c r="P58" i="1"/>
  <c r="N59" i="1"/>
  <c r="AB59" i="1"/>
  <c r="T40" i="1"/>
  <c r="O46" i="1"/>
  <c r="M47" i="1"/>
  <c r="Z47" i="1"/>
  <c r="M49" i="1"/>
  <c r="T38" i="1"/>
  <c r="AB43" i="1"/>
  <c r="P46" i="1"/>
  <c r="N47" i="1"/>
  <c r="AB47" i="1"/>
  <c r="N49" i="1"/>
  <c r="W60" i="1" l="1"/>
  <c r="W59" i="1"/>
  <c r="W58" i="1"/>
  <c r="W57" i="1"/>
  <c r="N45" i="1"/>
  <c r="N36" i="1"/>
  <c r="AB34" i="1"/>
  <c r="AB42" i="1"/>
  <c r="AB38" i="1"/>
  <c r="AB41" i="1"/>
  <c r="AB39" i="1"/>
  <c r="AB35" i="1"/>
  <c r="AB40" i="1"/>
  <c r="W47" i="1"/>
  <c r="W41" i="1"/>
  <c r="W54" i="1"/>
  <c r="W40" i="1"/>
  <c r="W34" i="1"/>
  <c r="W53" i="1"/>
  <c r="W43" i="1"/>
  <c r="W52" i="1"/>
  <c r="W46" i="1"/>
  <c r="W38" i="1"/>
  <c r="W55" i="1"/>
  <c r="W42" i="1"/>
  <c r="Z38" i="1"/>
  <c r="Z42" i="1"/>
  <c r="Z39" i="1"/>
  <c r="Z40" i="1"/>
  <c r="Z41" i="1"/>
  <c r="Z55" i="1"/>
  <c r="Z53" i="1"/>
  <c r="V60" i="1"/>
  <c r="V59" i="1"/>
  <c r="V58" i="1"/>
  <c r="V57" i="1"/>
  <c r="X60" i="1"/>
  <c r="X59" i="1"/>
  <c r="X58" i="1"/>
  <c r="X57" i="1"/>
  <c r="Z43" i="1"/>
  <c r="Z35" i="1"/>
  <c r="X54" i="1"/>
  <c r="X53" i="1"/>
  <c r="X43" i="1"/>
  <c r="X34" i="1"/>
  <c r="X40" i="1" s="1"/>
  <c r="X52" i="1"/>
  <c r="X46" i="1"/>
  <c r="X38" i="1"/>
  <c r="X55" i="1"/>
  <c r="X41" i="1"/>
  <c r="V47" i="1"/>
  <c r="X42" i="1"/>
  <c r="X47" i="1"/>
  <c r="M45" i="1"/>
  <c r="Z54" i="1"/>
  <c r="V55" i="1"/>
  <c r="V41" i="1"/>
  <c r="V54" i="1"/>
  <c r="V53" i="1"/>
  <c r="V43" i="1"/>
  <c r="V34" i="1"/>
  <c r="V40" i="1" s="1"/>
  <c r="V52" i="1"/>
  <c r="V46" i="1"/>
  <c r="V38" i="1"/>
  <c r="U55" i="1"/>
  <c r="U42" i="1"/>
  <c r="U41" i="1"/>
  <c r="U54" i="1"/>
  <c r="U40" i="1"/>
  <c r="U53" i="1"/>
  <c r="U43" i="1"/>
  <c r="U34" i="1"/>
  <c r="U52" i="1"/>
  <c r="U46" i="1"/>
  <c r="U38" i="1"/>
  <c r="P36" i="1"/>
  <c r="M36" i="1"/>
  <c r="O36" i="1"/>
</calcChain>
</file>

<file path=xl/sharedStrings.xml><?xml version="1.0" encoding="utf-8"?>
<sst xmlns="http://schemas.openxmlformats.org/spreadsheetml/2006/main" count="167" uniqueCount="116">
  <si>
    <t>P1</t>
  </si>
  <si>
    <t>P2</t>
  </si>
  <si>
    <t>impossible</t>
  </si>
  <si>
    <t>P3</t>
  </si>
  <si>
    <t>P4</t>
  </si>
  <si>
    <t>P5</t>
  </si>
  <si>
    <t>P6</t>
  </si>
  <si>
    <t>P7</t>
  </si>
  <si>
    <t>P8</t>
  </si>
  <si>
    <t>Acquired elevation of HbF (diabetes)</t>
  </si>
  <si>
    <t>P9</t>
  </si>
  <si>
    <t>Acquired elevation of HbF (anemic stress)</t>
  </si>
  <si>
    <t>P10</t>
  </si>
  <si>
    <t>P11</t>
  </si>
  <si>
    <t>homozygous sickle cell disease (transfusion context)</t>
  </si>
  <si>
    <t>P12</t>
  </si>
  <si>
    <t>P13</t>
  </si>
  <si>
    <t>P14</t>
  </si>
  <si>
    <t>variant delta chain (heterozygous)</t>
  </si>
  <si>
    <t>P15</t>
  </si>
  <si>
    <t>P16</t>
  </si>
  <si>
    <t>N1</t>
  </si>
  <si>
    <t>Iron deficiency</t>
  </si>
  <si>
    <t>N2</t>
  </si>
  <si>
    <t>N3</t>
  </si>
  <si>
    <t>N4</t>
  </si>
  <si>
    <t>N5</t>
  </si>
  <si>
    <t>N6</t>
  </si>
  <si>
    <t>normal</t>
  </si>
  <si>
    <t>N7</t>
  </si>
  <si>
    <t>N8</t>
  </si>
  <si>
    <t>N9</t>
  </si>
  <si>
    <t>N10</t>
  </si>
  <si>
    <t>N11</t>
  </si>
  <si>
    <t>N12</t>
  </si>
  <si>
    <t>N13</t>
  </si>
  <si>
    <t>N14</t>
  </si>
  <si>
    <t>N</t>
  </si>
  <si>
    <t>average</t>
  </si>
  <si>
    <t>p=0,54</t>
  </si>
  <si>
    <t>ET pearson</t>
  </si>
  <si>
    <t>min</t>
  </si>
  <si>
    <t>max</t>
  </si>
  <si>
    <t>Q1</t>
  </si>
  <si>
    <t>Q3</t>
  </si>
  <si>
    <t xml:space="preserve">ET </t>
  </si>
  <si>
    <t>P=0.53</t>
  </si>
  <si>
    <t>Pos:</t>
  </si>
  <si>
    <t>Nég:</t>
  </si>
  <si>
    <t xml:space="preserve">samples </t>
  </si>
  <si>
    <t>MIX</t>
  </si>
  <si>
    <t>Shepard</t>
  </si>
  <si>
    <t>p</t>
  </si>
  <si>
    <t>w</t>
  </si>
  <si>
    <t>shepard</t>
  </si>
  <si>
    <t>median (Q1-Q3)</t>
  </si>
  <si>
    <t>36,8 (0,8-230)</t>
  </si>
  <si>
    <t>8,5 (0-49,6)</t>
  </si>
  <si>
    <t>196,6(152,7-229-8)</t>
  </si>
  <si>
    <t>164,9(145,7-199,7)</t>
  </si>
  <si>
    <t>SD (Q1-Q3)</t>
  </si>
  <si>
    <t>22,1(1,1-123,5)</t>
  </si>
  <si>
    <t>3,5(0-17,9)</t>
  </si>
  <si>
    <t>32,6(18,6-50,4)</t>
  </si>
  <si>
    <t>19,3(15,3-33,7)</t>
  </si>
  <si>
    <t>abnormal</t>
  </si>
  <si>
    <t>Average</t>
  </si>
  <si>
    <t>CV(Q1-Q3)</t>
  </si>
  <si>
    <t>0,8(0,2-1,24)</t>
  </si>
  <si>
    <t>0,3(0-0,95)</t>
  </si>
  <si>
    <t>0,2(0,1-0,29)</t>
  </si>
  <si>
    <t>0,1(0,1-0,2)</t>
  </si>
  <si>
    <t>median</t>
  </si>
  <si>
    <t>q1</t>
  </si>
  <si>
    <t>q3</t>
  </si>
  <si>
    <t>0,2(0-2,27)</t>
  </si>
  <si>
    <t>0,3(0-1,81)</t>
  </si>
  <si>
    <t>154,8(139,1-193,3)</t>
  </si>
  <si>
    <t>150(140-192,6)</t>
  </si>
  <si>
    <t>0,3(0-2,36)</t>
  </si>
  <si>
    <t>0,5(0-2,56)</t>
  </si>
  <si>
    <t>8,6(5,4-19,7)</t>
  </si>
  <si>
    <t>7,6(4-19,45)</t>
  </si>
  <si>
    <t>0,3(0-1,4)</t>
  </si>
  <si>
    <t>1,0(0-1,41)</t>
  </si>
  <si>
    <t>0(0,03-0,16)</t>
  </si>
  <si>
    <t>0,1(0,03-0,12)</t>
  </si>
  <si>
    <t>New staining</t>
  </si>
  <si>
    <t>New staining +bebe</t>
  </si>
  <si>
    <t>New staining+bebe</t>
  </si>
  <si>
    <t>Shepard method</t>
  </si>
  <si>
    <t>Shepard method + bebe</t>
  </si>
  <si>
    <t>Shepard method+ bebe</t>
  </si>
  <si>
    <t>calculated value</t>
  </si>
  <si>
    <t>First count</t>
  </si>
  <si>
    <t>Second count</t>
  </si>
  <si>
    <t>coefficient of variation</t>
  </si>
  <si>
    <t>accuracy</t>
  </si>
  <si>
    <t>median abnormal</t>
  </si>
  <si>
    <t>median normal</t>
  </si>
  <si>
    <t>average abnormal</t>
  </si>
  <si>
    <t>average normal</t>
  </si>
  <si>
    <t>abnormal electrophoresis</t>
  </si>
  <si>
    <t>normal electrophoresis</t>
  </si>
  <si>
    <t>new stain</t>
  </si>
  <si>
    <t>first count</t>
  </si>
  <si>
    <t>first count: differece  2 stains (mix)</t>
  </si>
  <si>
    <t>Minor β- thalassemia</t>
  </si>
  <si>
    <t>β- thalassemia intermediar</t>
  </si>
  <si>
    <t>Composite S/C sickle cell disease</t>
  </si>
  <si>
    <t>HbE variant (heterozygous)</t>
  </si>
  <si>
    <t>HbC variant (heterozygous)</t>
  </si>
  <si>
    <t>Delta chain variant (heterozygous)</t>
  </si>
  <si>
    <t>Standard Deviation</t>
  </si>
  <si>
    <t>Accuracy</t>
  </si>
  <si>
    <t>Disease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</si>
</sst>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%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</fills>
  <borders count="5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67">
    <xf numFmtId="0" fontId="0" fillId="0" borderId="0" xfId="0"/>
    <xf numFmtId="0" fontId="4" fillId="0" borderId="0" xfId="0" applyFont="1"/>
    <xf numFmtId="49" fontId="4" fillId="0" borderId="0" xfId="0" applyNumberFormat="1" applyFont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3" borderId="2" xfId="0" applyNumberFormat="1" applyFont="1" applyFill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 wrapText="1"/>
    </xf>
    <xf numFmtId="49" fontId="4" fillId="5" borderId="3" xfId="0" applyNumberFormat="1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49" fontId="4" fillId="3" borderId="5" xfId="0" applyNumberFormat="1" applyFont="1" applyFill="1" applyBorder="1" applyAlignment="1">
      <alignment horizontal="center" vertical="center" wrapText="1"/>
    </xf>
    <xf numFmtId="49" fontId="4" fillId="4" borderId="5" xfId="0" applyNumberFormat="1" applyFont="1" applyFill="1" applyBorder="1" applyAlignment="1">
      <alignment horizontal="center" vertical="center" wrapText="1"/>
    </xf>
    <xf numFmtId="49" fontId="4" fillId="5" borderId="6" xfId="0" applyNumberFormat="1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center" vertical="center" wrapText="1"/>
    </xf>
    <xf numFmtId="49" fontId="5" fillId="0" borderId="8" xfId="0" applyNumberFormat="1" applyFont="1" applyBorder="1" applyAlignment="1">
      <alignment horizontal="center" vertical="center" wrapText="1"/>
    </xf>
    <xf numFmtId="49" fontId="4" fillId="4" borderId="9" xfId="0" applyNumberFormat="1" applyFont="1" applyFill="1" applyBorder="1" applyAlignment="1">
      <alignment horizontal="center" vertical="center" wrapText="1"/>
    </xf>
    <xf numFmtId="49" fontId="4" fillId="6" borderId="10" xfId="0" applyNumberFormat="1" applyFont="1" applyFill="1" applyBorder="1" applyAlignment="1">
      <alignment horizontal="center" vertical="center" wrapText="1"/>
    </xf>
    <xf numFmtId="49" fontId="4" fillId="4" borderId="10" xfId="0" applyNumberFormat="1" applyFont="1" applyFill="1" applyBorder="1" applyAlignment="1">
      <alignment horizontal="center" vertical="center" wrapText="1"/>
    </xf>
    <xf numFmtId="49" fontId="4" fillId="6" borderId="11" xfId="0" applyNumberFormat="1" applyFont="1" applyFill="1" applyBorder="1" applyAlignment="1">
      <alignment horizontal="center" vertical="center" wrapText="1"/>
    </xf>
    <xf numFmtId="49" fontId="4" fillId="2" borderId="9" xfId="0" applyNumberFormat="1" applyFont="1" applyFill="1" applyBorder="1" applyAlignment="1">
      <alignment horizontal="center" vertical="center" wrapText="1"/>
    </xf>
    <xf numFmtId="49" fontId="4" fillId="3" borderId="10" xfId="0" applyNumberFormat="1" applyFont="1" applyFill="1" applyBorder="1" applyAlignment="1">
      <alignment horizontal="center" vertical="center" wrapText="1"/>
    </xf>
    <xf numFmtId="49" fontId="4" fillId="5" borderId="11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wrapText="1"/>
    </xf>
    <xf numFmtId="49" fontId="4" fillId="0" borderId="6" xfId="0" applyNumberFormat="1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/>
    </xf>
    <xf numFmtId="0" fontId="7" fillId="0" borderId="0" xfId="0" applyFont="1"/>
    <xf numFmtId="0" fontId="8" fillId="0" borderId="0" xfId="0" applyFont="1"/>
    <xf numFmtId="0" fontId="8" fillId="0" borderId="24" xfId="0" applyFont="1" applyBorder="1" applyAlignment="1">
      <alignment horizontal="center"/>
    </xf>
    <xf numFmtId="0" fontId="8" fillId="0" borderId="25" xfId="0" applyFont="1" applyBorder="1" applyAlignment="1">
      <alignment horizontal="center"/>
    </xf>
    <xf numFmtId="0" fontId="0" fillId="10" borderId="19" xfId="0" applyFill="1" applyBorder="1"/>
    <xf numFmtId="1" fontId="0" fillId="2" borderId="4" xfId="0" applyNumberFormat="1" applyFill="1" applyBorder="1" applyAlignment="1">
      <alignment horizontal="center"/>
    </xf>
    <xf numFmtId="1" fontId="0" fillId="3" borderId="5" xfId="0" applyNumberFormat="1" applyFill="1" applyBorder="1" applyAlignment="1">
      <alignment horizontal="center"/>
    </xf>
    <xf numFmtId="1" fontId="0" fillId="2" borderId="5" xfId="0" applyNumberFormat="1" applyFill="1" applyBorder="1" applyAlignment="1">
      <alignment horizontal="center"/>
    </xf>
    <xf numFmtId="1" fontId="0" fillId="3" borderId="6" xfId="0" applyNumberFormat="1" applyFill="1" applyBorder="1" applyAlignment="1">
      <alignment horizontal="center"/>
    </xf>
    <xf numFmtId="0" fontId="0" fillId="4" borderId="4" xfId="0" applyFill="1" applyBorder="1"/>
    <xf numFmtId="0" fontId="0" fillId="5" borderId="5" xfId="0" applyFill="1" applyBorder="1" applyAlignment="1">
      <alignment horizontal="right"/>
    </xf>
    <xf numFmtId="0" fontId="0" fillId="4" borderId="5" xfId="0" applyFill="1" applyBorder="1"/>
    <xf numFmtId="0" fontId="0" fillId="5" borderId="6" xfId="0" applyFill="1" applyBorder="1" applyAlignment="1">
      <alignment horizontal="right"/>
    </xf>
    <xf numFmtId="0" fontId="0" fillId="0" borderId="8" xfId="0" applyFill="1" applyBorder="1" applyAlignment="1">
      <alignment horizontal="right"/>
    </xf>
    <xf numFmtId="164" fontId="9" fillId="0" borderId="8" xfId="0" applyNumberFormat="1" applyFont="1" applyBorder="1" applyAlignment="1">
      <alignment horizontal="center"/>
    </xf>
    <xf numFmtId="164" fontId="0" fillId="6" borderId="4" xfId="0" applyNumberFormat="1" applyFill="1" applyBorder="1" applyAlignment="1">
      <alignment horizontal="center"/>
    </xf>
    <xf numFmtId="164" fontId="0" fillId="6" borderId="5" xfId="0" applyNumberFormat="1" applyFill="1" applyBorder="1" applyAlignment="1">
      <alignment horizontal="center"/>
    </xf>
    <xf numFmtId="164" fontId="0" fillId="6" borderId="6" xfId="0" applyNumberFormat="1" applyFill="1" applyBorder="1" applyAlignment="1">
      <alignment horizontal="center"/>
    </xf>
    <xf numFmtId="164" fontId="0" fillId="7" borderId="18" xfId="0" applyNumberFormat="1" applyFill="1" applyBorder="1" applyAlignment="1">
      <alignment horizontal="center"/>
    </xf>
    <xf numFmtId="164" fontId="0" fillId="7" borderId="19" xfId="0" applyNumberFormat="1" applyFill="1" applyBorder="1" applyAlignment="1">
      <alignment horizontal="center"/>
    </xf>
    <xf numFmtId="164" fontId="0" fillId="7" borderId="20" xfId="0" applyNumberFormat="1" applyFill="1" applyBorder="1" applyAlignment="1">
      <alignment horizontal="center"/>
    </xf>
    <xf numFmtId="9" fontId="0" fillId="8" borderId="18" xfId="1" applyFont="1" applyFill="1" applyBorder="1" applyAlignment="1">
      <alignment horizontal="center"/>
    </xf>
    <xf numFmtId="0" fontId="0" fillId="0" borderId="24" xfId="0" applyBorder="1"/>
    <xf numFmtId="165" fontId="0" fillId="9" borderId="0" xfId="1" applyNumberFormat="1" applyFont="1" applyFill="1" applyBorder="1" applyAlignment="1">
      <alignment horizontal="center"/>
    </xf>
    <xf numFmtId="0" fontId="0" fillId="0" borderId="0" xfId="0" applyBorder="1"/>
    <xf numFmtId="165" fontId="0" fillId="9" borderId="25" xfId="1" applyNumberFormat="1" applyFont="1" applyFill="1" applyBorder="1" applyAlignment="1">
      <alignment horizontal="center"/>
    </xf>
    <xf numFmtId="9" fontId="0" fillId="0" borderId="18" xfId="1" applyFont="1" applyBorder="1" applyAlignment="1">
      <alignment horizontal="center"/>
    </xf>
    <xf numFmtId="9" fontId="0" fillId="0" borderId="20" xfId="1" applyFont="1" applyBorder="1" applyAlignment="1">
      <alignment horizontal="center"/>
    </xf>
    <xf numFmtId="1" fontId="0" fillId="2" borderId="18" xfId="0" applyNumberFormat="1" applyFill="1" applyBorder="1" applyAlignment="1">
      <alignment horizontal="center"/>
    </xf>
    <xf numFmtId="1" fontId="0" fillId="3" borderId="19" xfId="0" applyNumberFormat="1" applyFill="1" applyBorder="1" applyAlignment="1">
      <alignment horizontal="center"/>
    </xf>
    <xf numFmtId="1" fontId="0" fillId="2" borderId="19" xfId="0" applyNumberFormat="1" applyFill="1" applyBorder="1" applyAlignment="1">
      <alignment horizontal="center"/>
    </xf>
    <xf numFmtId="1" fontId="0" fillId="3" borderId="20" xfId="0" applyNumberFormat="1" applyFill="1" applyBorder="1" applyAlignment="1">
      <alignment horizontal="center"/>
    </xf>
    <xf numFmtId="0" fontId="0" fillId="4" borderId="18" xfId="0" applyFill="1" applyBorder="1"/>
    <xf numFmtId="0" fontId="0" fillId="5" borderId="19" xfId="0" applyFill="1" applyBorder="1" applyAlignment="1">
      <alignment horizontal="right"/>
    </xf>
    <xf numFmtId="0" fontId="0" fillId="4" borderId="19" xfId="0" applyFill="1" applyBorder="1"/>
    <xf numFmtId="0" fontId="0" fillId="5" borderId="20" xfId="0" applyFill="1" applyBorder="1" applyAlignment="1">
      <alignment horizontal="right"/>
    </xf>
    <xf numFmtId="164" fontId="0" fillId="6" borderId="18" xfId="0" applyNumberFormat="1" applyFill="1" applyBorder="1" applyAlignment="1">
      <alignment horizontal="center"/>
    </xf>
    <xf numFmtId="164" fontId="0" fillId="6" borderId="19" xfId="0" applyNumberFormat="1" applyFill="1" applyBorder="1" applyAlignment="1">
      <alignment horizontal="center"/>
    </xf>
    <xf numFmtId="164" fontId="0" fillId="6" borderId="20" xfId="0" applyNumberFormat="1" applyFill="1" applyBorder="1" applyAlignment="1">
      <alignment horizontal="center"/>
    </xf>
    <xf numFmtId="49" fontId="0" fillId="0" borderId="0" xfId="0" applyNumberFormat="1" applyAlignment="1">
      <alignment horizontal="center" vertical="center" wrapText="1"/>
    </xf>
    <xf numFmtId="1" fontId="0" fillId="2" borderId="26" xfId="0" applyNumberFormat="1" applyFill="1" applyBorder="1" applyAlignment="1">
      <alignment horizontal="center"/>
    </xf>
    <xf numFmtId="1" fontId="0" fillId="3" borderId="27" xfId="0" applyNumberFormat="1" applyFill="1" applyBorder="1" applyAlignment="1">
      <alignment horizontal="center"/>
    </xf>
    <xf numFmtId="1" fontId="0" fillId="2" borderId="27" xfId="0" applyNumberFormat="1" applyFill="1" applyBorder="1" applyAlignment="1">
      <alignment horizontal="center"/>
    </xf>
    <xf numFmtId="1" fontId="0" fillId="3" borderId="28" xfId="0" applyNumberFormat="1" applyFill="1" applyBorder="1" applyAlignment="1">
      <alignment horizontal="center"/>
    </xf>
    <xf numFmtId="164" fontId="0" fillId="7" borderId="4" xfId="0" applyNumberFormat="1" applyFill="1" applyBorder="1" applyAlignment="1">
      <alignment horizontal="center"/>
    </xf>
    <xf numFmtId="164" fontId="0" fillId="7" borderId="5" xfId="0" applyNumberFormat="1" applyFill="1" applyBorder="1" applyAlignment="1">
      <alignment horizontal="center"/>
    </xf>
    <xf numFmtId="164" fontId="0" fillId="7" borderId="6" xfId="0" applyNumberFormat="1" applyFill="1" applyBorder="1" applyAlignment="1">
      <alignment horizontal="center"/>
    </xf>
    <xf numFmtId="0" fontId="0" fillId="0" borderId="9" xfId="0" applyBorder="1"/>
    <xf numFmtId="165" fontId="0" fillId="9" borderId="10" xfId="1" applyNumberFormat="1" applyFont="1" applyFill="1" applyBorder="1" applyAlignment="1">
      <alignment horizontal="center"/>
    </xf>
    <xf numFmtId="0" fontId="0" fillId="0" borderId="10" xfId="0" applyBorder="1"/>
    <xf numFmtId="165" fontId="0" fillId="9" borderId="11" xfId="1" applyNumberFormat="1" applyFont="1" applyFill="1" applyBorder="1" applyAlignment="1">
      <alignment horizontal="center"/>
    </xf>
    <xf numFmtId="0" fontId="0" fillId="5" borderId="19" xfId="0" applyFill="1" applyBorder="1"/>
    <xf numFmtId="0" fontId="0" fillId="5" borderId="20" xfId="0" applyFill="1" applyBorder="1"/>
    <xf numFmtId="0" fontId="0" fillId="0" borderId="8" xfId="0" applyFill="1" applyBorder="1"/>
    <xf numFmtId="1" fontId="0" fillId="2" borderId="29" xfId="0" applyNumberFormat="1" applyFill="1" applyBorder="1" applyAlignment="1">
      <alignment horizontal="center"/>
    </xf>
    <xf numFmtId="1" fontId="0" fillId="3" borderId="30" xfId="0" applyNumberFormat="1" applyFill="1" applyBorder="1" applyAlignment="1">
      <alignment horizontal="center"/>
    </xf>
    <xf numFmtId="1" fontId="0" fillId="2" borderId="30" xfId="0" applyNumberFormat="1" applyFill="1" applyBorder="1" applyAlignment="1">
      <alignment horizontal="center"/>
    </xf>
    <xf numFmtId="1" fontId="0" fillId="3" borderId="31" xfId="0" applyNumberFormat="1" applyFill="1" applyBorder="1" applyAlignment="1">
      <alignment horizontal="center"/>
    </xf>
    <xf numFmtId="0" fontId="0" fillId="4" borderId="29" xfId="0" applyFill="1" applyBorder="1"/>
    <xf numFmtId="0" fontId="0" fillId="5" borderId="30" xfId="0" applyFill="1" applyBorder="1" applyAlignment="1">
      <alignment horizontal="right"/>
    </xf>
    <xf numFmtId="0" fontId="0" fillId="4" borderId="30" xfId="0" applyFill="1" applyBorder="1"/>
    <xf numFmtId="0" fontId="0" fillId="5" borderId="31" xfId="0" applyFill="1" applyBorder="1" applyAlignment="1">
      <alignment horizontal="right"/>
    </xf>
    <xf numFmtId="0" fontId="0" fillId="0" borderId="32" xfId="0" applyFill="1" applyBorder="1" applyAlignment="1">
      <alignment horizontal="right"/>
    </xf>
    <xf numFmtId="164" fontId="0" fillId="6" borderId="29" xfId="0" applyNumberFormat="1" applyFill="1" applyBorder="1" applyAlignment="1">
      <alignment horizontal="center"/>
    </xf>
    <xf numFmtId="164" fontId="0" fillId="6" borderId="30" xfId="0" applyNumberFormat="1" applyFill="1" applyBorder="1" applyAlignment="1">
      <alignment horizontal="center"/>
    </xf>
    <xf numFmtId="164" fontId="0" fillId="6" borderId="31" xfId="0" applyNumberFormat="1" applyFill="1" applyBorder="1" applyAlignment="1">
      <alignment horizontal="center"/>
    </xf>
    <xf numFmtId="164" fontId="0" fillId="7" borderId="29" xfId="0" applyNumberFormat="1" applyFill="1" applyBorder="1" applyAlignment="1">
      <alignment horizontal="center"/>
    </xf>
    <xf numFmtId="164" fontId="0" fillId="7" borderId="30" xfId="0" applyNumberFormat="1" applyFill="1" applyBorder="1" applyAlignment="1">
      <alignment horizontal="center"/>
    </xf>
    <xf numFmtId="164" fontId="0" fillId="7" borderId="31" xfId="0" applyNumberFormat="1" applyFill="1" applyBorder="1" applyAlignment="1">
      <alignment horizontal="center"/>
    </xf>
    <xf numFmtId="0" fontId="0" fillId="0" borderId="33" xfId="0" applyBorder="1"/>
    <xf numFmtId="165" fontId="0" fillId="9" borderId="34" xfId="1" applyNumberFormat="1" applyFont="1" applyFill="1" applyBorder="1" applyAlignment="1">
      <alignment horizontal="center"/>
    </xf>
    <xf numFmtId="0" fontId="0" fillId="0" borderId="34" xfId="0" applyBorder="1"/>
    <xf numFmtId="165" fontId="0" fillId="9" borderId="35" xfId="1" applyNumberFormat="1" applyFont="1" applyFill="1" applyBorder="1" applyAlignment="1">
      <alignment horizontal="center"/>
    </xf>
    <xf numFmtId="0" fontId="0" fillId="11" borderId="19" xfId="0" applyFill="1" applyBorder="1"/>
    <xf numFmtId="0" fontId="0" fillId="4" borderId="18" xfId="0" applyFill="1" applyBorder="1" applyAlignment="1">
      <alignment horizontal="right"/>
    </xf>
    <xf numFmtId="0" fontId="0" fillId="4" borderId="19" xfId="0" applyFill="1" applyBorder="1" applyAlignment="1">
      <alignment horizontal="right"/>
    </xf>
    <xf numFmtId="0" fontId="0" fillId="0" borderId="0" xfId="0" applyFill="1"/>
    <xf numFmtId="0" fontId="0" fillId="0" borderId="0" xfId="0" applyFill="1" applyAlignment="1">
      <alignment horizontal="right"/>
    </xf>
    <xf numFmtId="0" fontId="2" fillId="0" borderId="0" xfId="0" applyFont="1" applyFill="1"/>
    <xf numFmtId="0" fontId="0" fillId="0" borderId="24" xfId="0" applyFill="1" applyBorder="1"/>
    <xf numFmtId="0" fontId="0" fillId="0" borderId="25" xfId="0" applyFill="1" applyBorder="1"/>
    <xf numFmtId="0" fontId="10" fillId="0" borderId="36" xfId="0" applyFont="1" applyBorder="1"/>
    <xf numFmtId="1" fontId="3" fillId="0" borderId="4" xfId="0" applyNumberFormat="1" applyFont="1" applyFill="1" applyBorder="1" applyAlignment="1">
      <alignment horizontal="center"/>
    </xf>
    <xf numFmtId="1" fontId="3" fillId="0" borderId="5" xfId="0" applyNumberFormat="1" applyFont="1" applyFill="1" applyBorder="1" applyAlignment="1">
      <alignment horizontal="center"/>
    </xf>
    <xf numFmtId="1" fontId="3" fillId="0" borderId="6" xfId="0" applyNumberFormat="1" applyFont="1" applyFill="1" applyBorder="1" applyAlignment="1">
      <alignment horizontal="center"/>
    </xf>
    <xf numFmtId="1" fontId="3" fillId="0" borderId="37" xfId="0" applyNumberFormat="1" applyFont="1" applyFill="1" applyBorder="1" applyAlignment="1">
      <alignment horizontal="center"/>
    </xf>
    <xf numFmtId="0" fontId="3" fillId="9" borderId="5" xfId="1" applyNumberFormat="1" applyFont="1" applyFill="1" applyBorder="1" applyAlignment="1">
      <alignment horizontal="center"/>
    </xf>
    <xf numFmtId="1" fontId="3" fillId="9" borderId="6" xfId="0" applyNumberFormat="1" applyFont="1" applyFill="1" applyBorder="1" applyAlignment="1">
      <alignment horizontal="center"/>
    </xf>
    <xf numFmtId="1" fontId="3" fillId="0" borderId="18" xfId="0" applyNumberFormat="1" applyFont="1" applyFill="1" applyBorder="1" applyAlignment="1">
      <alignment horizontal="center"/>
    </xf>
    <xf numFmtId="1" fontId="3" fillId="0" borderId="20" xfId="0" applyNumberFormat="1" applyFont="1" applyFill="1" applyBorder="1" applyAlignment="1">
      <alignment horizontal="center"/>
    </xf>
    <xf numFmtId="0" fontId="10" fillId="0" borderId="38" xfId="0" applyFont="1" applyBorder="1"/>
    <xf numFmtId="164" fontId="3" fillId="0" borderId="18" xfId="0" applyNumberFormat="1" applyFont="1" applyFill="1" applyBorder="1" applyAlignment="1">
      <alignment horizontal="center"/>
    </xf>
    <xf numFmtId="164" fontId="3" fillId="0" borderId="19" xfId="0" applyNumberFormat="1" applyFont="1" applyFill="1" applyBorder="1" applyAlignment="1">
      <alignment horizontal="center"/>
    </xf>
    <xf numFmtId="164" fontId="3" fillId="0" borderId="20" xfId="0" applyNumberFormat="1" applyFont="1" applyFill="1" applyBorder="1" applyAlignment="1">
      <alignment horizontal="center"/>
    </xf>
    <xf numFmtId="164" fontId="3" fillId="0" borderId="38" xfId="0" applyNumberFormat="1" applyFont="1" applyFill="1" applyBorder="1" applyAlignment="1">
      <alignment horizontal="center"/>
    </xf>
    <xf numFmtId="164" fontId="3" fillId="0" borderId="8" xfId="0" applyNumberFormat="1" applyFont="1" applyFill="1" applyBorder="1" applyAlignment="1">
      <alignment horizontal="center"/>
    </xf>
    <xf numFmtId="164" fontId="11" fillId="0" borderId="19" xfId="0" applyNumberFormat="1" applyFont="1" applyBorder="1" applyAlignment="1">
      <alignment horizontal="center"/>
    </xf>
    <xf numFmtId="0" fontId="0" fillId="0" borderId="16" xfId="0" applyFill="1" applyBorder="1"/>
    <xf numFmtId="165" fontId="0" fillId="9" borderId="19" xfId="1" applyNumberFormat="1" applyFont="1" applyFill="1" applyBorder="1" applyAlignment="1">
      <alignment horizontal="center"/>
    </xf>
    <xf numFmtId="165" fontId="0" fillId="9" borderId="20" xfId="1" applyNumberFormat="1" applyFont="1" applyFill="1" applyBorder="1" applyAlignment="1">
      <alignment horizontal="center"/>
    </xf>
    <xf numFmtId="164" fontId="3" fillId="0" borderId="39" xfId="0" applyNumberFormat="1" applyFont="1" applyFill="1" applyBorder="1" applyAlignment="1">
      <alignment horizontal="center"/>
    </xf>
    <xf numFmtId="164" fontId="0" fillId="7" borderId="40" xfId="0" applyNumberFormat="1" applyFill="1" applyBorder="1" applyAlignment="1">
      <alignment horizontal="center"/>
    </xf>
    <xf numFmtId="164" fontId="0" fillId="7" borderId="41" xfId="0" applyNumberFormat="1" applyFill="1" applyBorder="1" applyAlignment="1">
      <alignment horizontal="center"/>
    </xf>
    <xf numFmtId="164" fontId="0" fillId="7" borderId="42" xfId="0" applyNumberFormat="1" applyFill="1" applyBorder="1" applyAlignment="1">
      <alignment horizontal="center"/>
    </xf>
    <xf numFmtId="164" fontId="0" fillId="8" borderId="40" xfId="0" applyNumberFormat="1" applyFill="1" applyBorder="1" applyAlignment="1">
      <alignment horizontal="center"/>
    </xf>
    <xf numFmtId="164" fontId="0" fillId="8" borderId="43" xfId="0" applyNumberFormat="1" applyFill="1" applyBorder="1" applyAlignment="1">
      <alignment horizontal="center"/>
    </xf>
    <xf numFmtId="1" fontId="3" fillId="0" borderId="19" xfId="0" applyNumberFormat="1" applyFont="1" applyFill="1" applyBorder="1" applyAlignment="1">
      <alignment horizontal="center"/>
    </xf>
    <xf numFmtId="1" fontId="3" fillId="0" borderId="39" xfId="0" applyNumberFormat="1" applyFont="1" applyFill="1" applyBorder="1" applyAlignment="1">
      <alignment horizontal="center"/>
    </xf>
    <xf numFmtId="1" fontId="3" fillId="6" borderId="20" xfId="0" applyNumberFormat="1" applyFont="1" applyFill="1" applyBorder="1" applyAlignment="1">
      <alignment horizontal="center"/>
    </xf>
    <xf numFmtId="1" fontId="0" fillId="7" borderId="29" xfId="0" applyNumberFormat="1" applyFill="1" applyBorder="1" applyAlignment="1">
      <alignment horizontal="center"/>
    </xf>
    <xf numFmtId="1" fontId="3" fillId="8" borderId="20" xfId="0" applyNumberFormat="1" applyFont="1" applyFill="1" applyBorder="1" applyAlignment="1">
      <alignment horizontal="center"/>
    </xf>
    <xf numFmtId="1" fontId="3" fillId="9" borderId="20" xfId="0" applyNumberFormat="1" applyFont="1" applyFill="1" applyBorder="1" applyAlignment="1">
      <alignment horizontal="center"/>
    </xf>
    <xf numFmtId="1" fontId="3" fillId="0" borderId="29" xfId="0" applyNumberFormat="1" applyFont="1" applyFill="1" applyBorder="1" applyAlignment="1">
      <alignment horizontal="center"/>
    </xf>
    <xf numFmtId="1" fontId="3" fillId="0" borderId="30" xfId="0" applyNumberFormat="1" applyFont="1" applyFill="1" applyBorder="1" applyAlignment="1">
      <alignment horizontal="center"/>
    </xf>
    <xf numFmtId="1" fontId="3" fillId="0" borderId="31" xfId="0" applyNumberFormat="1" applyFont="1" applyFill="1" applyBorder="1" applyAlignment="1">
      <alignment horizontal="center"/>
    </xf>
    <xf numFmtId="1" fontId="3" fillId="0" borderId="44" xfId="0" applyNumberFormat="1" applyFont="1" applyFill="1" applyBorder="1" applyAlignment="1">
      <alignment horizontal="center"/>
    </xf>
    <xf numFmtId="1" fontId="3" fillId="6" borderId="31" xfId="0" applyNumberFormat="1" applyFont="1" applyFill="1" applyBorder="1" applyAlignment="1">
      <alignment horizontal="center"/>
    </xf>
    <xf numFmtId="9" fontId="3" fillId="8" borderId="31" xfId="1" applyFont="1" applyFill="1" applyBorder="1" applyAlignment="1">
      <alignment horizontal="center"/>
    </xf>
    <xf numFmtId="1" fontId="3" fillId="9" borderId="31" xfId="0" applyNumberFormat="1" applyFont="1" applyFill="1" applyBorder="1" applyAlignment="1">
      <alignment horizontal="center"/>
    </xf>
    <xf numFmtId="0" fontId="10" fillId="0" borderId="18" xfId="0" applyFont="1" applyBorder="1"/>
    <xf numFmtId="164" fontId="11" fillId="0" borderId="8" xfId="0" applyNumberFormat="1" applyFont="1" applyFill="1" applyBorder="1" applyAlignment="1">
      <alignment horizontal="center"/>
    </xf>
    <xf numFmtId="164" fontId="0" fillId="8" borderId="29" xfId="0" applyNumberFormat="1" applyFill="1" applyBorder="1" applyAlignment="1">
      <alignment horizontal="center"/>
    </xf>
    <xf numFmtId="164" fontId="0" fillId="8" borderId="44" xfId="0" applyNumberFormat="1" applyFill="1" applyBorder="1" applyAlignment="1">
      <alignment horizontal="center"/>
    </xf>
    <xf numFmtId="164" fontId="11" fillId="0" borderId="38" xfId="0" applyNumberFormat="1" applyFont="1" applyFill="1" applyBorder="1" applyAlignment="1">
      <alignment horizontal="center"/>
    </xf>
    <xf numFmtId="164" fontId="11" fillId="0" borderId="20" xfId="0" applyNumberFormat="1" applyFont="1" applyFill="1" applyBorder="1" applyAlignment="1">
      <alignment horizontal="center"/>
    </xf>
    <xf numFmtId="164" fontId="11" fillId="0" borderId="32" xfId="0" applyNumberFormat="1" applyFont="1" applyFill="1" applyBorder="1" applyAlignment="1">
      <alignment horizontal="center"/>
    </xf>
    <xf numFmtId="164" fontId="0" fillId="6" borderId="15" xfId="0" applyNumberFormat="1" applyFill="1" applyBorder="1" applyAlignment="1">
      <alignment horizontal="center"/>
    </xf>
    <xf numFmtId="164" fontId="0" fillId="6" borderId="16" xfId="0" applyNumberFormat="1" applyFill="1" applyBorder="1" applyAlignment="1">
      <alignment horizontal="center"/>
    </xf>
    <xf numFmtId="164" fontId="0" fillId="6" borderId="17" xfId="0" applyNumberFormat="1" applyFill="1" applyBorder="1" applyAlignment="1">
      <alignment horizontal="center"/>
    </xf>
    <xf numFmtId="164" fontId="0" fillId="7" borderId="15" xfId="0" applyNumberFormat="1" applyFill="1" applyBorder="1" applyAlignment="1">
      <alignment horizontal="center"/>
    </xf>
    <xf numFmtId="164" fontId="0" fillId="7" borderId="16" xfId="0" applyNumberFormat="1" applyFill="1" applyBorder="1" applyAlignment="1">
      <alignment horizontal="center"/>
    </xf>
    <xf numFmtId="164" fontId="0" fillId="7" borderId="17" xfId="0" applyNumberFormat="1" applyFill="1" applyBorder="1" applyAlignment="1">
      <alignment horizontal="center"/>
    </xf>
    <xf numFmtId="164" fontId="11" fillId="0" borderId="45" xfId="0" applyNumberFormat="1" applyFont="1" applyFill="1" applyBorder="1" applyAlignment="1">
      <alignment horizontal="center"/>
    </xf>
    <xf numFmtId="164" fontId="11" fillId="0" borderId="17" xfId="0" applyNumberFormat="1" applyFont="1" applyFill="1" applyBorder="1" applyAlignment="1">
      <alignment horizontal="center"/>
    </xf>
    <xf numFmtId="0" fontId="0" fillId="0" borderId="19" xfId="0" applyFill="1" applyBorder="1" applyAlignment="1">
      <alignment horizontal="right"/>
    </xf>
    <xf numFmtId="0" fontId="0" fillId="0" borderId="19" xfId="0" applyFill="1" applyBorder="1"/>
    <xf numFmtId="164" fontId="0" fillId="8" borderId="46" xfId="0" applyNumberFormat="1" applyFill="1" applyBorder="1" applyAlignment="1">
      <alignment horizontal="center"/>
    </xf>
    <xf numFmtId="0" fontId="0" fillId="0" borderId="18" xfId="0" applyFill="1" applyBorder="1"/>
    <xf numFmtId="0" fontId="0" fillId="0" borderId="20" xfId="0" applyFill="1" applyBorder="1"/>
    <xf numFmtId="0" fontId="10" fillId="0" borderId="7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10" fillId="0" borderId="32" xfId="0" applyFont="1" applyFill="1" applyBorder="1" applyAlignment="1">
      <alignment horizontal="center"/>
    </xf>
    <xf numFmtId="0" fontId="4" fillId="0" borderId="4" xfId="0" applyFont="1" applyFill="1" applyBorder="1"/>
    <xf numFmtId="0" fontId="0" fillId="0" borderId="10" xfId="0" applyFill="1" applyBorder="1" applyAlignment="1">
      <alignment horizontal="right"/>
    </xf>
    <xf numFmtId="0" fontId="0" fillId="0" borderId="10" xfId="0" applyFill="1" applyBorder="1"/>
    <xf numFmtId="9" fontId="0" fillId="8" borderId="47" xfId="1" applyFont="1" applyFill="1" applyBorder="1" applyAlignment="1">
      <alignment horizontal="center"/>
    </xf>
    <xf numFmtId="9" fontId="0" fillId="0" borderId="47" xfId="1" applyFont="1" applyFill="1" applyBorder="1" applyAlignment="1">
      <alignment horizontal="center"/>
    </xf>
    <xf numFmtId="165" fontId="0" fillId="9" borderId="48" xfId="1" applyNumberFormat="1" applyFont="1" applyFill="1" applyBorder="1" applyAlignment="1">
      <alignment horizontal="center"/>
    </xf>
    <xf numFmtId="0" fontId="0" fillId="0" borderId="4" xfId="0" applyFill="1" applyBorder="1"/>
    <xf numFmtId="164" fontId="3" fillId="0" borderId="5" xfId="0" applyNumberFormat="1" applyFont="1" applyFill="1" applyBorder="1" applyAlignment="1">
      <alignment horizontal="center"/>
    </xf>
    <xf numFmtId="0" fontId="4" fillId="0" borderId="18" xfId="0" applyFont="1" applyFill="1" applyBorder="1"/>
    <xf numFmtId="0" fontId="0" fillId="0" borderId="0" xfId="0" applyFill="1" applyBorder="1" applyAlignment="1">
      <alignment horizontal="right"/>
    </xf>
    <xf numFmtId="0" fontId="0" fillId="0" borderId="0" xfId="0" applyFill="1" applyBorder="1"/>
    <xf numFmtId="9" fontId="0" fillId="8" borderId="46" xfId="1" applyFont="1" applyFill="1" applyBorder="1" applyAlignment="1">
      <alignment horizontal="center"/>
    </xf>
    <xf numFmtId="9" fontId="0" fillId="0" borderId="46" xfId="1" applyFont="1" applyFill="1" applyBorder="1" applyAlignment="1">
      <alignment horizontal="center"/>
    </xf>
    <xf numFmtId="0" fontId="3" fillId="0" borderId="19" xfId="0" applyFont="1" applyFill="1" applyBorder="1"/>
    <xf numFmtId="0" fontId="3" fillId="0" borderId="8" xfId="0" applyFont="1" applyFill="1" applyBorder="1"/>
    <xf numFmtId="0" fontId="3" fillId="0" borderId="19" xfId="0" applyFont="1" applyFill="1" applyBorder="1" applyAlignment="1"/>
    <xf numFmtId="0" fontId="3" fillId="0" borderId="15" xfId="0" applyFont="1" applyFill="1" applyBorder="1"/>
    <xf numFmtId="0" fontId="0" fillId="0" borderId="32" xfId="0" applyFill="1" applyBorder="1"/>
    <xf numFmtId="0" fontId="4" fillId="0" borderId="29" xfId="0" applyFont="1" applyFill="1" applyBorder="1"/>
    <xf numFmtId="0" fontId="0" fillId="0" borderId="34" xfId="0" applyFill="1" applyBorder="1" applyAlignment="1">
      <alignment horizontal="right"/>
    </xf>
    <xf numFmtId="0" fontId="0" fillId="0" borderId="34" xfId="0" applyFill="1" applyBorder="1"/>
    <xf numFmtId="0" fontId="0" fillId="0" borderId="5" xfId="0" applyFill="1" applyBorder="1" applyAlignment="1">
      <alignment horizontal="center"/>
    </xf>
    <xf numFmtId="0" fontId="0" fillId="0" borderId="37" xfId="0" applyFill="1" applyBorder="1" applyAlignment="1">
      <alignment horizontal="center"/>
    </xf>
    <xf numFmtId="164" fontId="0" fillId="0" borderId="19" xfId="0" applyNumberFormat="1" applyFill="1" applyBorder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164" fontId="0" fillId="0" borderId="8" xfId="0" applyNumberFormat="1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164" fontId="0" fillId="6" borderId="0" xfId="0" applyNumberFormat="1" applyFill="1"/>
    <xf numFmtId="164" fontId="0" fillId="7" borderId="0" xfId="0" applyNumberFormat="1" applyFill="1"/>
    <xf numFmtId="164" fontId="0" fillId="8" borderId="0" xfId="0" applyNumberFormat="1" applyFill="1"/>
    <xf numFmtId="164" fontId="0" fillId="0" borderId="0" xfId="0" applyNumberFormat="1" applyFill="1"/>
    <xf numFmtId="164" fontId="0" fillId="9" borderId="0" xfId="0" applyNumberFormat="1" applyFill="1"/>
    <xf numFmtId="0" fontId="0" fillId="0" borderId="29" xfId="0" applyFill="1" applyBorder="1"/>
    <xf numFmtId="164" fontId="0" fillId="0" borderId="30" xfId="0" applyNumberFormat="1" applyFill="1" applyBorder="1" applyAlignment="1">
      <alignment horizontal="center"/>
    </xf>
    <xf numFmtId="0" fontId="0" fillId="0" borderId="30" xfId="0" applyFill="1" applyBorder="1" applyAlignment="1">
      <alignment horizontal="center"/>
    </xf>
    <xf numFmtId="0" fontId="0" fillId="0" borderId="48" xfId="0" applyFill="1" applyBorder="1" applyAlignment="1">
      <alignment horizontal="center"/>
    </xf>
    <xf numFmtId="164" fontId="0" fillId="6" borderId="0" xfId="0" applyNumberFormat="1" applyFill="1" applyBorder="1" applyAlignment="1">
      <alignment horizontal="center"/>
    </xf>
    <xf numFmtId="164" fontId="0" fillId="7" borderId="0" xfId="0" applyNumberFormat="1" applyFill="1" applyBorder="1" applyAlignment="1">
      <alignment horizontal="center"/>
    </xf>
    <xf numFmtId="164" fontId="0" fillId="8" borderId="0" xfId="0" applyNumberFormat="1" applyFill="1" applyBorder="1" applyAlignment="1">
      <alignment horizontal="center"/>
    </xf>
    <xf numFmtId="164" fontId="0" fillId="9" borderId="0" xfId="0" applyNumberFormat="1" applyFill="1" applyBorder="1" applyAlignment="1">
      <alignment horizontal="center"/>
    </xf>
    <xf numFmtId="0" fontId="0" fillId="0" borderId="49" xfId="0" applyFill="1" applyBorder="1"/>
    <xf numFmtId="164" fontId="0" fillId="0" borderId="13" xfId="0" applyNumberFormat="1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0" fillId="0" borderId="50" xfId="0" applyFill="1" applyBorder="1" applyAlignment="1">
      <alignment horizontal="center"/>
    </xf>
    <xf numFmtId="164" fontId="0" fillId="0" borderId="0" xfId="0" applyNumberFormat="1" applyFill="1" applyBorder="1"/>
    <xf numFmtId="164" fontId="0" fillId="6" borderId="0" xfId="0" applyNumberFormat="1" applyFill="1" applyBorder="1"/>
    <xf numFmtId="164" fontId="0" fillId="7" borderId="0" xfId="0" applyNumberFormat="1" applyFill="1" applyBorder="1"/>
    <xf numFmtId="164" fontId="0" fillId="8" borderId="0" xfId="0" applyNumberFormat="1" applyFill="1" applyBorder="1"/>
    <xf numFmtId="164" fontId="0" fillId="9" borderId="0" xfId="0" applyNumberFormat="1" applyFill="1" applyBorder="1"/>
    <xf numFmtId="0" fontId="3" fillId="0" borderId="49" xfId="0" applyFont="1" applyFill="1" applyBorder="1"/>
    <xf numFmtId="0" fontId="0" fillId="6" borderId="0" xfId="0" applyFill="1" applyBorder="1"/>
    <xf numFmtId="0" fontId="0" fillId="7" borderId="0" xfId="0" applyFill="1" applyBorder="1"/>
    <xf numFmtId="0" fontId="0" fillId="8" borderId="0" xfId="0" applyFill="1" applyBorder="1"/>
    <xf numFmtId="0" fontId="0" fillId="9" borderId="0" xfId="0" applyFill="1" applyBorder="1"/>
    <xf numFmtId="9" fontId="0" fillId="0" borderId="0" xfId="1" applyFont="1" applyFill="1" applyBorder="1"/>
    <xf numFmtId="9" fontId="0" fillId="6" borderId="0" xfId="1" applyFont="1" applyFill="1" applyBorder="1"/>
    <xf numFmtId="9" fontId="0" fillId="7" borderId="0" xfId="1" applyFont="1" applyFill="1" applyBorder="1"/>
    <xf numFmtId="9" fontId="0" fillId="8" borderId="0" xfId="1" applyFont="1" applyFill="1" applyBorder="1"/>
    <xf numFmtId="9" fontId="0" fillId="9" borderId="0" xfId="1" applyFont="1" applyFill="1" applyBorder="1"/>
    <xf numFmtId="1" fontId="0" fillId="0" borderId="19" xfId="0" applyNumberFormat="1" applyFill="1" applyBorder="1" applyAlignment="1">
      <alignment horizontal="center"/>
    </xf>
    <xf numFmtId="10" fontId="0" fillId="0" borderId="0" xfId="1" applyNumberFormat="1" applyFont="1" applyFill="1"/>
    <xf numFmtId="2" fontId="0" fillId="6" borderId="0" xfId="1" applyNumberFormat="1" applyFont="1" applyFill="1"/>
    <xf numFmtId="2" fontId="0" fillId="7" borderId="0" xfId="1" applyNumberFormat="1" applyFont="1" applyFill="1"/>
    <xf numFmtId="2" fontId="0" fillId="8" borderId="0" xfId="1" applyNumberFormat="1" applyFont="1" applyFill="1"/>
    <xf numFmtId="2" fontId="0" fillId="0" borderId="0" xfId="1" applyNumberFormat="1" applyFont="1" applyFill="1"/>
    <xf numFmtId="2" fontId="0" fillId="9" borderId="0" xfId="1" applyNumberFormat="1" applyFont="1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0" fontId="0" fillId="2" borderId="0" xfId="0" applyFill="1" applyAlignment="1">
      <alignment horizontal="right"/>
    </xf>
    <xf numFmtId="0" fontId="0" fillId="3" borderId="0" xfId="0" applyFill="1"/>
    <xf numFmtId="0" fontId="0" fillId="4" borderId="0" xfId="0" applyFill="1" applyAlignment="1">
      <alignment horizontal="right"/>
    </xf>
    <xf numFmtId="0" fontId="0" fillId="5" borderId="0" xfId="0" applyFill="1"/>
    <xf numFmtId="0" fontId="0" fillId="2" borderId="0" xfId="0" applyFill="1"/>
    <xf numFmtId="0" fontId="0" fillId="4" borderId="0" xfId="0" applyFill="1"/>
    <xf numFmtId="164" fontId="3" fillId="0" borderId="5" xfId="0" applyNumberFormat="1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3" fillId="0" borderId="37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5" borderId="12" xfId="0" applyFont="1" applyFill="1" applyBorder="1" applyAlignment="1">
      <alignment horizontal="center"/>
    </xf>
    <xf numFmtId="0" fontId="6" fillId="5" borderId="13" xfId="0" applyFont="1" applyFill="1" applyBorder="1" applyAlignment="1">
      <alignment horizontal="center"/>
    </xf>
    <xf numFmtId="0" fontId="6" fillId="5" borderId="14" xfId="0" applyFont="1" applyFill="1" applyBorder="1" applyAlignment="1">
      <alignment horizontal="center"/>
    </xf>
    <xf numFmtId="0" fontId="6" fillId="6" borderId="15" xfId="0" applyFont="1" applyFill="1" applyBorder="1" applyAlignment="1">
      <alignment horizontal="center"/>
    </xf>
    <xf numFmtId="0" fontId="6" fillId="6" borderId="16" xfId="0" applyFont="1" applyFill="1" applyBorder="1" applyAlignment="1">
      <alignment horizontal="center"/>
    </xf>
    <xf numFmtId="0" fontId="6" fillId="6" borderId="17" xfId="0" applyFont="1" applyFill="1" applyBorder="1" applyAlignment="1">
      <alignment horizontal="center"/>
    </xf>
    <xf numFmtId="0" fontId="6" fillId="7" borderId="18" xfId="0" applyFont="1" applyFill="1" applyBorder="1" applyAlignment="1">
      <alignment horizontal="center"/>
    </xf>
    <xf numFmtId="0" fontId="6" fillId="7" borderId="19" xfId="0" applyFont="1" applyFill="1" applyBorder="1" applyAlignment="1">
      <alignment horizontal="center"/>
    </xf>
    <xf numFmtId="0" fontId="6" fillId="7" borderId="20" xfId="0" applyFont="1" applyFill="1" applyBorder="1" applyAlignment="1">
      <alignment horizontal="center"/>
    </xf>
    <xf numFmtId="0" fontId="6" fillId="8" borderId="18" xfId="0" applyFont="1" applyFill="1" applyBorder="1" applyAlignment="1">
      <alignment horizontal="center"/>
    </xf>
    <xf numFmtId="0" fontId="6" fillId="8" borderId="19" xfId="0" applyFont="1" applyFill="1" applyBorder="1" applyAlignment="1">
      <alignment horizontal="center"/>
    </xf>
    <xf numFmtId="0" fontId="6" fillId="8" borderId="20" xfId="0" applyFont="1" applyFill="1" applyBorder="1" applyAlignment="1">
      <alignment horizontal="center"/>
    </xf>
    <xf numFmtId="0" fontId="6" fillId="9" borderId="21" xfId="0" applyFont="1" applyFill="1" applyBorder="1" applyAlignment="1">
      <alignment horizontal="center"/>
    </xf>
    <xf numFmtId="0" fontId="6" fillId="9" borderId="22" xfId="0" applyFont="1" applyFill="1" applyBorder="1" applyAlignment="1">
      <alignment horizontal="center"/>
    </xf>
    <xf numFmtId="0" fontId="6" fillId="9" borderId="23" xfId="0" applyFont="1" applyFill="1" applyBorder="1" applyAlignment="1">
      <alignment horizontal="center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87"/>
  <sheetViews>
    <sheetView tabSelected="1" zoomScale="85" zoomScaleNormal="85" workbookViewId="0">
      <selection activeCell="B7" sqref="B7"/>
    </sheetView>
  </sheetViews>
  <sheetFormatPr baseColWidth="10" defaultColWidth="9.140625" defaultRowHeight="15" x14ac:dyDescent="0.25"/>
  <cols>
    <col min="1" max="1" width="4.5703125" customWidth="1"/>
    <col min="2" max="2" width="21.28515625" customWidth="1"/>
    <col min="3" max="3" width="7.85546875" style="240" customWidth="1"/>
    <col min="4" max="4" width="7.85546875" style="241" customWidth="1"/>
    <col min="5" max="5" width="7.85546875" style="242" customWidth="1"/>
    <col min="6" max="6" width="7.85546875" style="243" customWidth="1"/>
    <col min="7" max="7" width="7.85546875" style="244" customWidth="1"/>
    <col min="8" max="8" width="7.85546875" style="241" customWidth="1"/>
    <col min="9" max="9" width="7.85546875" style="245" customWidth="1"/>
    <col min="10" max="10" width="7.85546875" style="243" customWidth="1"/>
    <col min="11" max="11" width="7.85546875" style="101" customWidth="1"/>
    <col min="12" max="13" width="7.85546875" customWidth="1"/>
    <col min="14" max="14" width="7.85546875" style="241" customWidth="1"/>
    <col min="15" max="15" width="7.85546875" customWidth="1"/>
    <col min="16" max="16" width="7.85546875" style="243" customWidth="1"/>
    <col min="17" max="17" width="7.28515625" style="244" customWidth="1"/>
    <col min="18" max="18" width="7.28515625" style="241" customWidth="1"/>
    <col min="19" max="19" width="7.28515625" style="245" customWidth="1"/>
    <col min="20" max="20" width="7.28515625" style="243" customWidth="1"/>
    <col min="21" max="21" width="9.42578125" style="244" customWidth="1"/>
    <col min="22" max="22" width="7.28515625" style="241" customWidth="1"/>
    <col min="23" max="23" width="7.28515625" style="245" customWidth="1"/>
    <col min="24" max="24" width="7.28515625" style="243" customWidth="1"/>
    <col min="25" max="25" width="7.28515625" customWidth="1"/>
    <col min="26" max="26" width="8" style="241" customWidth="1"/>
    <col min="27" max="27" width="7.28515625" customWidth="1"/>
    <col min="28" max="28" width="7.28515625" style="243" customWidth="1"/>
    <col min="32" max="32" width="15.5703125" customWidth="1"/>
    <col min="33" max="33" width="11.5703125" customWidth="1"/>
    <col min="34" max="35" width="8.140625" customWidth="1"/>
    <col min="36" max="37" width="16.7109375" customWidth="1"/>
    <col min="38" max="38" width="8.140625" customWidth="1"/>
  </cols>
  <sheetData>
    <row r="1" spans="1:31" s="1" customFormat="1" ht="95.25" thickBot="1" x14ac:dyDescent="0.3">
      <c r="B1" s="2" t="s">
        <v>115</v>
      </c>
      <c r="C1" s="3" t="s">
        <v>90</v>
      </c>
      <c r="D1" s="4" t="s">
        <v>91</v>
      </c>
      <c r="E1" s="5" t="s">
        <v>87</v>
      </c>
      <c r="F1" s="6" t="s">
        <v>88</v>
      </c>
      <c r="G1" s="7" t="s">
        <v>90</v>
      </c>
      <c r="H1" s="8" t="s">
        <v>91</v>
      </c>
      <c r="I1" s="9" t="s">
        <v>87</v>
      </c>
      <c r="J1" s="10" t="s">
        <v>88</v>
      </c>
      <c r="K1" s="11"/>
      <c r="L1" s="12" t="s">
        <v>93</v>
      </c>
      <c r="M1" s="13" t="s">
        <v>90</v>
      </c>
      <c r="N1" s="14" t="s">
        <v>91</v>
      </c>
      <c r="O1" s="15" t="s">
        <v>87</v>
      </c>
      <c r="P1" s="16" t="s">
        <v>89</v>
      </c>
      <c r="Q1" s="7" t="s">
        <v>90</v>
      </c>
      <c r="R1" s="8" t="s">
        <v>91</v>
      </c>
      <c r="S1" s="9" t="s">
        <v>87</v>
      </c>
      <c r="T1" s="10" t="s">
        <v>88</v>
      </c>
      <c r="U1" s="17" t="s">
        <v>90</v>
      </c>
      <c r="V1" s="18" t="s">
        <v>92</v>
      </c>
      <c r="W1" s="15" t="s">
        <v>87</v>
      </c>
      <c r="X1" s="19" t="s">
        <v>88</v>
      </c>
      <c r="Y1" s="20" t="s">
        <v>90</v>
      </c>
      <c r="Z1" s="18" t="s">
        <v>91</v>
      </c>
      <c r="AA1" s="21" t="s">
        <v>87</v>
      </c>
      <c r="AB1" s="19" t="s">
        <v>88</v>
      </c>
      <c r="AC1" s="2"/>
      <c r="AD1" s="22" t="s">
        <v>106</v>
      </c>
      <c r="AE1" s="23" t="s">
        <v>105</v>
      </c>
    </row>
    <row r="2" spans="1:31" ht="21.75" thickBot="1" x14ac:dyDescent="0.4">
      <c r="C2" s="249" t="s">
        <v>94</v>
      </c>
      <c r="D2" s="250"/>
      <c r="E2" s="250"/>
      <c r="F2" s="251"/>
      <c r="G2" s="252" t="s">
        <v>95</v>
      </c>
      <c r="H2" s="253"/>
      <c r="I2" s="253"/>
      <c r="J2" s="254"/>
      <c r="K2" s="24"/>
      <c r="L2" s="25"/>
      <c r="M2" s="255" t="s">
        <v>66</v>
      </c>
      <c r="N2" s="256"/>
      <c r="O2" s="256"/>
      <c r="P2" s="257"/>
      <c r="Q2" s="258" t="s">
        <v>113</v>
      </c>
      <c r="R2" s="259"/>
      <c r="S2" s="259"/>
      <c r="T2" s="260"/>
      <c r="U2" s="261" t="s">
        <v>96</v>
      </c>
      <c r="V2" s="262"/>
      <c r="W2" s="262"/>
      <c r="X2" s="263"/>
      <c r="Y2" s="264" t="s">
        <v>114</v>
      </c>
      <c r="Z2" s="265"/>
      <c r="AA2" s="265"/>
      <c r="AB2" s="266"/>
      <c r="AC2" s="26"/>
      <c r="AD2" s="27"/>
      <c r="AE2" s="28" t="s">
        <v>97</v>
      </c>
    </row>
    <row r="3" spans="1:31" x14ac:dyDescent="0.25">
      <c r="A3" s="29" t="s">
        <v>0</v>
      </c>
      <c r="B3" t="s">
        <v>107</v>
      </c>
      <c r="C3" s="30">
        <v>0</v>
      </c>
      <c r="D3" s="31">
        <v>157.13999999999999</v>
      </c>
      <c r="E3" s="32">
        <v>0</v>
      </c>
      <c r="F3" s="33">
        <v>147.82</v>
      </c>
      <c r="G3" s="34">
        <v>1.18</v>
      </c>
      <c r="H3" s="35">
        <v>127.22</v>
      </c>
      <c r="I3" s="36">
        <v>0.4</v>
      </c>
      <c r="J3" s="37">
        <v>152.5</v>
      </c>
      <c r="K3" s="38"/>
      <c r="L3" s="39">
        <v>116.525423728814</v>
      </c>
      <c r="M3" s="40">
        <f>(C3+G3)/2</f>
        <v>0.59</v>
      </c>
      <c r="N3" s="41">
        <f>(D3+H3)/2</f>
        <v>142.18</v>
      </c>
      <c r="O3" s="41">
        <f>(E3+I3)/2</f>
        <v>0.2</v>
      </c>
      <c r="P3" s="42">
        <f>(F3+J3)/2</f>
        <v>150.16</v>
      </c>
      <c r="Q3" s="43">
        <f>STDEV(C3,G3)</f>
        <v>0.83438600180012601</v>
      </c>
      <c r="R3" s="44">
        <f>STDEV(D3,H3)</f>
        <v>21.156634893101277</v>
      </c>
      <c r="S3" s="44">
        <f>STDEV(E3,I3)</f>
        <v>0.28284271247461906</v>
      </c>
      <c r="T3" s="45">
        <f>STDEV(F3,J3)</f>
        <v>3.3092597359530473</v>
      </c>
      <c r="U3" s="46">
        <f>IF(Q3=0,0,Q3/M3)</f>
        <v>1.4142135623730949</v>
      </c>
      <c r="V3" s="46">
        <f>IF(R3=0,0,R3/N3)</f>
        <v>0.14880176461598871</v>
      </c>
      <c r="W3" s="46">
        <f t="shared" ref="W3:X18" si="0">IF(S3=0,0,S3/O3)</f>
        <v>1.4142135623730951</v>
      </c>
      <c r="X3" s="46">
        <f t="shared" si="0"/>
        <v>2.2038224133944108E-2</v>
      </c>
      <c r="Y3" s="47"/>
      <c r="Z3" s="48">
        <f>(N3-L3)/L3</f>
        <v>0.2201629090909045</v>
      </c>
      <c r="AA3" s="49"/>
      <c r="AB3" s="50">
        <f t="shared" ref="AB3:AB32" si="1">(P3-L3)/L3</f>
        <v>0.28864581818181323</v>
      </c>
      <c r="AD3" s="51">
        <f>(D3-F3)/F3</f>
        <v>6.3049654985793485E-2</v>
      </c>
      <c r="AE3" s="52">
        <f>(F3-L3)/L3</f>
        <v>0.26856436363635872</v>
      </c>
    </row>
    <row r="4" spans="1:31" ht="20.25" customHeight="1" x14ac:dyDescent="0.25">
      <c r="A4" s="29" t="s">
        <v>1</v>
      </c>
      <c r="B4" t="s">
        <v>107</v>
      </c>
      <c r="C4" s="53">
        <v>39.130000000000003</v>
      </c>
      <c r="D4" s="54"/>
      <c r="E4" s="55">
        <v>0</v>
      </c>
      <c r="F4" s="56">
        <v>123.52</v>
      </c>
      <c r="G4" s="57">
        <v>2.65</v>
      </c>
      <c r="H4" s="58" t="s">
        <v>2</v>
      </c>
      <c r="I4" s="59">
        <v>0.15</v>
      </c>
      <c r="J4" s="60">
        <v>151.66999999999999</v>
      </c>
      <c r="K4" s="38"/>
      <c r="L4" s="39">
        <v>83.969465648855007</v>
      </c>
      <c r="M4" s="61">
        <f t="shared" ref="M4:N19" si="2">(C4+G4)/2</f>
        <v>20.89</v>
      </c>
      <c r="N4" s="62"/>
      <c r="O4" s="62">
        <f t="shared" ref="O4:P19" si="3">(E4+I4)/2</f>
        <v>7.4999999999999997E-2</v>
      </c>
      <c r="P4" s="63">
        <f t="shared" si="3"/>
        <v>137.595</v>
      </c>
      <c r="Q4" s="43">
        <f t="shared" ref="Q4:R19" si="4">STDEV(C4,G4)</f>
        <v>25.795255377685258</v>
      </c>
      <c r="R4" s="44"/>
      <c r="S4" s="44">
        <f t="shared" ref="S4:T19" si="5">STDEV(E4,I4)</f>
        <v>0.10606601717798213</v>
      </c>
      <c r="T4" s="45">
        <f t="shared" si="5"/>
        <v>19.905055890401137</v>
      </c>
      <c r="U4" s="46">
        <f>IF(Q4=0,0,Q4/M4)</f>
        <v>1.2348135652314627</v>
      </c>
      <c r="V4" s="46"/>
      <c r="W4" s="46">
        <f t="shared" si="0"/>
        <v>1.4142135623730951</v>
      </c>
      <c r="X4" s="46">
        <f t="shared" si="0"/>
        <v>0.14466409310222855</v>
      </c>
      <c r="Y4" s="47"/>
      <c r="Z4" s="48"/>
      <c r="AA4" s="49"/>
      <c r="AB4" s="50">
        <f t="shared" si="1"/>
        <v>0.63863136363636275</v>
      </c>
      <c r="AD4" s="51"/>
      <c r="AE4" s="52">
        <f t="shared" ref="AE4:AE32" si="6">(F4-L4)/L4</f>
        <v>0.47101090909090826</v>
      </c>
    </row>
    <row r="5" spans="1:31" s="64" customFormat="1" ht="20.25" customHeight="1" thickBot="1" x14ac:dyDescent="0.3">
      <c r="A5" s="29" t="s">
        <v>3</v>
      </c>
      <c r="B5" t="s">
        <v>108</v>
      </c>
      <c r="C5" s="53">
        <v>1270</v>
      </c>
      <c r="D5" s="54">
        <v>138</v>
      </c>
      <c r="E5" s="55">
        <v>196</v>
      </c>
      <c r="F5" s="56">
        <v>207</v>
      </c>
      <c r="G5" s="57">
        <v>3140.74</v>
      </c>
      <c r="H5" s="58">
        <v>3318.18</v>
      </c>
      <c r="I5" s="59">
        <v>617.79999999999995</v>
      </c>
      <c r="J5" s="60">
        <v>515.625</v>
      </c>
      <c r="K5" s="38"/>
      <c r="L5" s="39">
        <v>113.40206185567</v>
      </c>
      <c r="M5" s="61">
        <f t="shared" si="2"/>
        <v>2205.37</v>
      </c>
      <c r="N5" s="62">
        <f t="shared" si="2"/>
        <v>1728.09</v>
      </c>
      <c r="O5" s="62">
        <f t="shared" si="3"/>
        <v>406.9</v>
      </c>
      <c r="P5" s="63">
        <f t="shared" si="3"/>
        <v>361.3125</v>
      </c>
      <c r="Q5" s="43">
        <f t="shared" si="4"/>
        <v>1322.8129398369217</v>
      </c>
      <c r="R5" s="44">
        <f t="shared" si="4"/>
        <v>2248.7268433938348</v>
      </c>
      <c r="S5" s="44">
        <f t="shared" si="5"/>
        <v>298.25764030448573</v>
      </c>
      <c r="T5" s="45">
        <f t="shared" si="5"/>
        <v>218.23083034369822</v>
      </c>
      <c r="U5" s="46">
        <f t="shared" ref="U5:X20" si="7">IF(Q5=0,0,Q5/M5)</f>
        <v>0.59981451631105975</v>
      </c>
      <c r="V5" s="46">
        <f t="shared" si="7"/>
        <v>1.301278777953599</v>
      </c>
      <c r="W5" s="46">
        <f t="shared" si="0"/>
        <v>0.73299985329192863</v>
      </c>
      <c r="X5" s="46">
        <f t="shared" si="0"/>
        <v>0.60399468699172665</v>
      </c>
      <c r="Y5" s="47"/>
      <c r="Z5" s="48">
        <f t="shared" ref="Z5:Z29" si="8">(N5-L5)/L5</f>
        <v>14.238611818181832</v>
      </c>
      <c r="AA5" s="49"/>
      <c r="AB5" s="50">
        <f t="shared" si="1"/>
        <v>2.186119318181821</v>
      </c>
      <c r="AC5"/>
      <c r="AD5" s="51">
        <f t="shared" ref="AD5:AD32" si="9">(D5-F5)/F5</f>
        <v>-0.33333333333333331</v>
      </c>
      <c r="AE5" s="52">
        <f t="shared" si="6"/>
        <v>0.82536363636363808</v>
      </c>
    </row>
    <row r="6" spans="1:31" x14ac:dyDescent="0.25">
      <c r="A6" s="29" t="s">
        <v>4</v>
      </c>
      <c r="B6" t="s">
        <v>107</v>
      </c>
      <c r="C6" s="65">
        <v>0</v>
      </c>
      <c r="D6" s="66">
        <v>232</v>
      </c>
      <c r="E6" s="67">
        <v>0</v>
      </c>
      <c r="F6" s="68">
        <v>182.9</v>
      </c>
      <c r="G6" s="34">
        <v>0</v>
      </c>
      <c r="H6" s="35">
        <v>176</v>
      </c>
      <c r="I6" s="36">
        <v>0</v>
      </c>
      <c r="J6" s="37">
        <v>214</v>
      </c>
      <c r="K6" s="38"/>
      <c r="L6" s="39">
        <v>150.273224043716</v>
      </c>
      <c r="M6" s="40">
        <f t="shared" si="2"/>
        <v>0</v>
      </c>
      <c r="N6" s="41">
        <f t="shared" si="2"/>
        <v>204</v>
      </c>
      <c r="O6" s="41">
        <f t="shared" si="3"/>
        <v>0</v>
      </c>
      <c r="P6" s="42">
        <f t="shared" si="3"/>
        <v>198.45</v>
      </c>
      <c r="Q6" s="69">
        <f t="shared" si="4"/>
        <v>0</v>
      </c>
      <c r="R6" s="70">
        <f t="shared" si="4"/>
        <v>39.597979746446661</v>
      </c>
      <c r="S6" s="70">
        <f t="shared" si="5"/>
        <v>0</v>
      </c>
      <c r="T6" s="71">
        <f t="shared" si="5"/>
        <v>21.991020894901624</v>
      </c>
      <c r="U6" s="46">
        <f t="shared" si="7"/>
        <v>0</v>
      </c>
      <c r="V6" s="46">
        <f t="shared" si="7"/>
        <v>0.19410774385513069</v>
      </c>
      <c r="W6" s="46">
        <f t="shared" si="0"/>
        <v>0</v>
      </c>
      <c r="X6" s="46">
        <f t="shared" si="0"/>
        <v>0.11081391229479277</v>
      </c>
      <c r="Y6" s="72"/>
      <c r="Z6" s="73">
        <f t="shared" si="8"/>
        <v>0.35752727272727136</v>
      </c>
      <c r="AA6" s="74"/>
      <c r="AB6" s="75">
        <f t="shared" si="1"/>
        <v>0.32059454545454402</v>
      </c>
      <c r="AD6" s="51">
        <f t="shared" si="9"/>
        <v>0.26845270639693819</v>
      </c>
      <c r="AE6" s="52">
        <f t="shared" si="6"/>
        <v>0.21711636363636244</v>
      </c>
    </row>
    <row r="7" spans="1:31" x14ac:dyDescent="0.25">
      <c r="A7" s="29" t="s">
        <v>5</v>
      </c>
      <c r="B7" t="s">
        <v>109</v>
      </c>
      <c r="C7" s="53">
        <v>100</v>
      </c>
      <c r="D7" s="54">
        <v>184.59</v>
      </c>
      <c r="E7" s="55">
        <v>13.04</v>
      </c>
      <c r="F7" s="56">
        <v>141.22</v>
      </c>
      <c r="G7" s="57">
        <v>5.29</v>
      </c>
      <c r="H7" s="58">
        <v>104.02</v>
      </c>
      <c r="I7" s="59">
        <v>20.97</v>
      </c>
      <c r="J7" s="60">
        <v>152.41</v>
      </c>
      <c r="K7" s="38"/>
      <c r="L7" s="39">
        <v>150.68493150684901</v>
      </c>
      <c r="M7" s="61">
        <f t="shared" si="2"/>
        <v>52.645000000000003</v>
      </c>
      <c r="N7" s="62">
        <f t="shared" si="2"/>
        <v>144.30500000000001</v>
      </c>
      <c r="O7" s="62">
        <f t="shared" si="3"/>
        <v>17.004999999999999</v>
      </c>
      <c r="P7" s="63">
        <f t="shared" si="3"/>
        <v>146.815</v>
      </c>
      <c r="Q7" s="43">
        <f t="shared" si="4"/>
        <v>66.970083246177907</v>
      </c>
      <c r="R7" s="44">
        <f t="shared" si="4"/>
        <v>56.971593360200089</v>
      </c>
      <c r="S7" s="44">
        <f t="shared" si="5"/>
        <v>5.6073567748093227</v>
      </c>
      <c r="T7" s="45">
        <f t="shared" si="5"/>
        <v>7.9125248814774656</v>
      </c>
      <c r="U7" s="46">
        <f t="shared" si="7"/>
        <v>1.2721071943428228</v>
      </c>
      <c r="V7" s="46">
        <f t="shared" si="7"/>
        <v>0.39479985697099951</v>
      </c>
      <c r="W7" s="46">
        <f t="shared" si="0"/>
        <v>0.32974753159713749</v>
      </c>
      <c r="X7" s="46">
        <f t="shared" si="0"/>
        <v>5.3894526318683141E-2</v>
      </c>
      <c r="Y7" s="47"/>
      <c r="Z7" s="48">
        <f t="shared" si="8"/>
        <v>-4.2339545454543479E-2</v>
      </c>
      <c r="AA7" s="49"/>
      <c r="AB7" s="50">
        <f t="shared" si="1"/>
        <v>-2.5682272727270777E-2</v>
      </c>
      <c r="AD7" s="51">
        <f t="shared" si="9"/>
        <v>0.3071094745786716</v>
      </c>
      <c r="AE7" s="52">
        <f t="shared" si="6"/>
        <v>-6.2812727272725397E-2</v>
      </c>
    </row>
    <row r="8" spans="1:31" x14ac:dyDescent="0.25">
      <c r="A8" s="29" t="s">
        <v>6</v>
      </c>
      <c r="B8" t="s">
        <v>109</v>
      </c>
      <c r="C8" s="53">
        <v>419.35</v>
      </c>
      <c r="D8" s="54">
        <v>105.19</v>
      </c>
      <c r="E8" s="55">
        <v>58</v>
      </c>
      <c r="F8" s="56">
        <v>181.5</v>
      </c>
      <c r="G8" s="57">
        <v>260</v>
      </c>
      <c r="H8" s="58">
        <v>440</v>
      </c>
      <c r="I8" s="59">
        <v>38.36</v>
      </c>
      <c r="J8" s="60">
        <v>173.15</v>
      </c>
      <c r="K8" s="38"/>
      <c r="L8" s="39">
        <v>142.48704663212399</v>
      </c>
      <c r="M8" s="61">
        <f t="shared" si="2"/>
        <v>339.67500000000001</v>
      </c>
      <c r="N8" s="62">
        <f t="shared" si="2"/>
        <v>272.59500000000003</v>
      </c>
      <c r="O8" s="62">
        <f t="shared" si="3"/>
        <v>48.18</v>
      </c>
      <c r="P8" s="63">
        <f t="shared" si="3"/>
        <v>177.32499999999999</v>
      </c>
      <c r="Q8" s="43">
        <f t="shared" si="4"/>
        <v>112.67746558207632</v>
      </c>
      <c r="R8" s="44">
        <f t="shared" si="4"/>
        <v>236.74642140906789</v>
      </c>
      <c r="S8" s="44">
        <f t="shared" si="5"/>
        <v>13.887577182503804</v>
      </c>
      <c r="T8" s="45">
        <f t="shared" si="5"/>
        <v>5.9043416229076682</v>
      </c>
      <c r="U8" s="46">
        <f t="shared" si="7"/>
        <v>0.33172139716516175</v>
      </c>
      <c r="V8" s="46">
        <f t="shared" si="7"/>
        <v>0.86849143017688468</v>
      </c>
      <c r="W8" s="46">
        <f t="shared" si="0"/>
        <v>0.28824361109389385</v>
      </c>
      <c r="X8" s="46">
        <f t="shared" si="0"/>
        <v>3.3296724223362009E-2</v>
      </c>
      <c r="Y8" s="47"/>
      <c r="Z8" s="48">
        <f t="shared" si="8"/>
        <v>0.91312127272727772</v>
      </c>
      <c r="AA8" s="49"/>
      <c r="AB8" s="50">
        <f t="shared" si="1"/>
        <v>0.24449909090909397</v>
      </c>
      <c r="AD8" s="51">
        <f t="shared" si="9"/>
        <v>-0.4204407713498623</v>
      </c>
      <c r="AE8" s="52">
        <f t="shared" si="6"/>
        <v>0.27380000000000321</v>
      </c>
    </row>
    <row r="9" spans="1:31" x14ac:dyDescent="0.25">
      <c r="A9" s="29" t="s">
        <v>7</v>
      </c>
      <c r="B9" t="s">
        <v>110</v>
      </c>
      <c r="C9" s="53">
        <v>5.8</v>
      </c>
      <c r="D9" s="54">
        <v>110</v>
      </c>
      <c r="E9" s="55">
        <v>0</v>
      </c>
      <c r="F9" s="56">
        <v>102.7</v>
      </c>
      <c r="G9" s="57">
        <v>0</v>
      </c>
      <c r="H9" s="58">
        <v>83.5</v>
      </c>
      <c r="I9" s="59">
        <v>0</v>
      </c>
      <c r="J9" s="60">
        <v>78.400000000000006</v>
      </c>
      <c r="K9" s="38"/>
      <c r="L9" s="39">
        <v>87.163232963549902</v>
      </c>
      <c r="M9" s="61">
        <f t="shared" si="2"/>
        <v>2.9</v>
      </c>
      <c r="N9" s="62">
        <f t="shared" si="2"/>
        <v>96.75</v>
      </c>
      <c r="O9" s="62">
        <f t="shared" si="3"/>
        <v>0</v>
      </c>
      <c r="P9" s="63">
        <f t="shared" si="3"/>
        <v>90.550000000000011</v>
      </c>
      <c r="Q9" s="43">
        <f t="shared" si="4"/>
        <v>4.1012193308819755</v>
      </c>
      <c r="R9" s="44">
        <f t="shared" si="4"/>
        <v>18.738329701443508</v>
      </c>
      <c r="S9" s="44">
        <f t="shared" si="5"/>
        <v>0</v>
      </c>
      <c r="T9" s="45">
        <f t="shared" si="5"/>
        <v>17.182694782833074</v>
      </c>
      <c r="U9" s="46">
        <f t="shared" si="7"/>
        <v>1.4142135623730951</v>
      </c>
      <c r="V9" s="46">
        <f t="shared" si="7"/>
        <v>0.19367782637150913</v>
      </c>
      <c r="W9" s="46">
        <f t="shared" si="0"/>
        <v>0</v>
      </c>
      <c r="X9" s="46">
        <f t="shared" si="0"/>
        <v>0.18975919141726197</v>
      </c>
      <c r="Y9" s="47"/>
      <c r="Z9" s="48">
        <f t="shared" si="8"/>
        <v>0.10998636363636388</v>
      </c>
      <c r="AA9" s="49"/>
      <c r="AB9" s="50">
        <f t="shared" si="1"/>
        <v>3.8855454545454901E-2</v>
      </c>
      <c r="AD9" s="51">
        <f t="shared" si="9"/>
        <v>7.1080817916260919E-2</v>
      </c>
      <c r="AE9" s="52">
        <f t="shared" si="6"/>
        <v>0.17824909090909119</v>
      </c>
    </row>
    <row r="10" spans="1:31" x14ac:dyDescent="0.25">
      <c r="A10" s="29" t="s">
        <v>8</v>
      </c>
      <c r="B10" t="s">
        <v>9</v>
      </c>
      <c r="C10" s="53">
        <v>304</v>
      </c>
      <c r="D10" s="54">
        <v>242.3</v>
      </c>
      <c r="E10" s="55">
        <v>24</v>
      </c>
      <c r="F10" s="56">
        <v>269.2</v>
      </c>
      <c r="G10" s="57">
        <v>83</v>
      </c>
      <c r="H10" s="58">
        <v>234.14</v>
      </c>
      <c r="I10" s="59">
        <v>5.17</v>
      </c>
      <c r="J10" s="60">
        <v>308</v>
      </c>
      <c r="K10" s="38"/>
      <c r="L10" s="39">
        <v>303.867403314917</v>
      </c>
      <c r="M10" s="61">
        <f t="shared" si="2"/>
        <v>193.5</v>
      </c>
      <c r="N10" s="62">
        <f t="shared" si="2"/>
        <v>238.22</v>
      </c>
      <c r="O10" s="62">
        <f t="shared" si="3"/>
        <v>14.585000000000001</v>
      </c>
      <c r="P10" s="63">
        <f t="shared" si="3"/>
        <v>288.60000000000002</v>
      </c>
      <c r="Q10" s="43">
        <f t="shared" si="4"/>
        <v>156.27059864222701</v>
      </c>
      <c r="R10" s="44">
        <f t="shared" si="4"/>
        <v>5.7699913344822455</v>
      </c>
      <c r="S10" s="44">
        <f t="shared" si="5"/>
        <v>13.314820689742685</v>
      </c>
      <c r="T10" s="45">
        <f t="shared" si="5"/>
        <v>27.435743110038054</v>
      </c>
      <c r="U10" s="46">
        <f t="shared" si="7"/>
        <v>0.80759999298308538</v>
      </c>
      <c r="V10" s="46">
        <f t="shared" si="7"/>
        <v>2.4221271658476391E-2</v>
      </c>
      <c r="W10" s="46">
        <f t="shared" si="0"/>
        <v>0.91291194307457557</v>
      </c>
      <c r="X10" s="46">
        <f t="shared" si="0"/>
        <v>9.5064944941226789E-2</v>
      </c>
      <c r="Y10" s="47"/>
      <c r="Z10" s="48">
        <f t="shared" si="8"/>
        <v>-0.21603963636363605</v>
      </c>
      <c r="AA10" s="49"/>
      <c r="AB10" s="50">
        <f t="shared" si="1"/>
        <v>-5.0243636363635887E-2</v>
      </c>
      <c r="AD10" s="51">
        <f t="shared" si="9"/>
        <v>-9.9925705794947917E-2</v>
      </c>
      <c r="AE10" s="52">
        <f t="shared" si="6"/>
        <v>-0.11408727272727238</v>
      </c>
    </row>
    <row r="11" spans="1:31" x14ac:dyDescent="0.25">
      <c r="A11" s="29" t="s">
        <v>10</v>
      </c>
      <c r="B11" t="s">
        <v>11</v>
      </c>
      <c r="C11" s="53">
        <v>111.11</v>
      </c>
      <c r="D11" s="54">
        <v>191.8</v>
      </c>
      <c r="E11" s="55">
        <v>0</v>
      </c>
      <c r="F11" s="56">
        <v>225</v>
      </c>
      <c r="G11" s="57">
        <v>72.63</v>
      </c>
      <c r="H11" s="58">
        <v>253.95</v>
      </c>
      <c r="I11" s="59">
        <v>7</v>
      </c>
      <c r="J11" s="60">
        <v>268.81</v>
      </c>
      <c r="K11" s="38"/>
      <c r="L11" s="39">
        <v>227.272727272727</v>
      </c>
      <c r="M11" s="61">
        <f t="shared" si="2"/>
        <v>91.87</v>
      </c>
      <c r="N11" s="62">
        <f t="shared" si="2"/>
        <v>222.875</v>
      </c>
      <c r="O11" s="62">
        <f t="shared" si="3"/>
        <v>3.5</v>
      </c>
      <c r="P11" s="63">
        <f t="shared" si="3"/>
        <v>246.905</v>
      </c>
      <c r="Q11" s="43">
        <f t="shared" si="4"/>
        <v>27.209468940058315</v>
      </c>
      <c r="R11" s="44">
        <f t="shared" si="4"/>
        <v>43.946686450743918</v>
      </c>
      <c r="S11" s="44">
        <f t="shared" si="5"/>
        <v>4.9497474683058327</v>
      </c>
      <c r="T11" s="45">
        <f t="shared" si="5"/>
        <v>30.978348083782649</v>
      </c>
      <c r="U11" s="46">
        <f t="shared" si="7"/>
        <v>0.29617360335319814</v>
      </c>
      <c r="V11" s="46">
        <f t="shared" si="7"/>
        <v>0.19718087022207031</v>
      </c>
      <c r="W11" s="46">
        <f t="shared" si="0"/>
        <v>1.4142135623730951</v>
      </c>
      <c r="X11" s="46">
        <f t="shared" si="0"/>
        <v>0.12546666970609202</v>
      </c>
      <c r="Y11" s="47"/>
      <c r="Z11" s="48">
        <f t="shared" si="8"/>
        <v>-1.9349999999998806E-2</v>
      </c>
      <c r="AA11" s="49"/>
      <c r="AB11" s="50">
        <f t="shared" si="1"/>
        <v>8.6382000000001333E-2</v>
      </c>
      <c r="AD11" s="51">
        <f t="shared" si="9"/>
        <v>-0.1475555555555555</v>
      </c>
      <c r="AE11" s="52">
        <f t="shared" si="6"/>
        <v>-9.9999999999987963E-3</v>
      </c>
    </row>
    <row r="12" spans="1:31" x14ac:dyDescent="0.25">
      <c r="A12" s="29" t="s">
        <v>12</v>
      </c>
      <c r="B12" t="s">
        <v>11</v>
      </c>
      <c r="C12" s="53">
        <v>30</v>
      </c>
      <c r="D12" s="54">
        <v>184.21</v>
      </c>
      <c r="E12" s="55">
        <v>15</v>
      </c>
      <c r="F12" s="56">
        <v>159</v>
      </c>
      <c r="G12" s="57">
        <v>3.89</v>
      </c>
      <c r="H12" s="58">
        <v>138.07</v>
      </c>
      <c r="I12" s="59">
        <v>12.01</v>
      </c>
      <c r="J12" s="60">
        <v>133.33000000000001</v>
      </c>
      <c r="K12" s="38"/>
      <c r="L12" s="39">
        <v>138.539042821159</v>
      </c>
      <c r="M12" s="61">
        <f t="shared" si="2"/>
        <v>16.945</v>
      </c>
      <c r="N12" s="62">
        <f t="shared" si="2"/>
        <v>161.13999999999999</v>
      </c>
      <c r="O12" s="62">
        <f t="shared" si="3"/>
        <v>13.504999999999999</v>
      </c>
      <c r="P12" s="63">
        <f t="shared" si="3"/>
        <v>146.16500000000002</v>
      </c>
      <c r="Q12" s="43">
        <f t="shared" si="4"/>
        <v>18.462558056780754</v>
      </c>
      <c r="R12" s="44">
        <f t="shared" si="4"/>
        <v>32.625906883947557</v>
      </c>
      <c r="S12" s="44">
        <f t="shared" si="5"/>
        <v>2.1142492757477807</v>
      </c>
      <c r="T12" s="45">
        <f t="shared" si="5"/>
        <v>18.151431073058667</v>
      </c>
      <c r="U12" s="46">
        <f t="shared" si="7"/>
        <v>1.0895578670274861</v>
      </c>
      <c r="V12" s="46">
        <f t="shared" si="7"/>
        <v>0.20246932409052726</v>
      </c>
      <c r="W12" s="46">
        <f t="shared" si="0"/>
        <v>0.15655307484248654</v>
      </c>
      <c r="X12" s="46">
        <f t="shared" si="0"/>
        <v>0.12418452483876896</v>
      </c>
      <c r="Y12" s="47"/>
      <c r="Z12" s="48">
        <f t="shared" si="8"/>
        <v>0.16313781818181547</v>
      </c>
      <c r="AA12" s="49"/>
      <c r="AB12" s="50">
        <f t="shared" si="1"/>
        <v>5.5045545454543238E-2</v>
      </c>
      <c r="AD12" s="51">
        <f t="shared" si="9"/>
        <v>0.15855345911949689</v>
      </c>
      <c r="AE12" s="52">
        <f t="shared" si="6"/>
        <v>0.14769090909090651</v>
      </c>
    </row>
    <row r="13" spans="1:31" x14ac:dyDescent="0.25">
      <c r="A13" s="29" t="s">
        <v>13</v>
      </c>
      <c r="B13" t="s">
        <v>14</v>
      </c>
      <c r="C13" s="53">
        <v>179.5</v>
      </c>
      <c r="D13" s="54">
        <v>170.8</v>
      </c>
      <c r="E13" s="55">
        <v>104.87</v>
      </c>
      <c r="F13" s="56">
        <v>195.93</v>
      </c>
      <c r="G13" s="57">
        <v>185.8</v>
      </c>
      <c r="H13" s="76">
        <v>196.93</v>
      </c>
      <c r="I13" s="59">
        <v>40.869999999999997</v>
      </c>
      <c r="J13" s="77">
        <v>133.07</v>
      </c>
      <c r="K13" s="78"/>
      <c r="L13" s="39">
        <v>159.88372093023301</v>
      </c>
      <c r="M13" s="61">
        <f t="shared" si="2"/>
        <v>182.65</v>
      </c>
      <c r="N13" s="62">
        <f t="shared" si="2"/>
        <v>183.86500000000001</v>
      </c>
      <c r="O13" s="62">
        <f t="shared" si="3"/>
        <v>72.87</v>
      </c>
      <c r="P13" s="63">
        <f t="shared" si="3"/>
        <v>164.5</v>
      </c>
      <c r="Q13" s="43">
        <f t="shared" si="4"/>
        <v>4.4547727214752575</v>
      </c>
      <c r="R13" s="44">
        <f t="shared" si="4"/>
        <v>18.476700192404483</v>
      </c>
      <c r="S13" s="44">
        <f t="shared" si="5"/>
        <v>45.254833995939045</v>
      </c>
      <c r="T13" s="45">
        <f t="shared" si="5"/>
        <v>44.448732265386461</v>
      </c>
      <c r="U13" s="46">
        <f t="shared" si="7"/>
        <v>2.4389667240488681E-2</v>
      </c>
      <c r="V13" s="46">
        <f t="shared" si="7"/>
        <v>0.10049057837219962</v>
      </c>
      <c r="W13" s="46">
        <f t="shared" si="0"/>
        <v>0.62103518589184903</v>
      </c>
      <c r="X13" s="46">
        <f t="shared" si="0"/>
        <v>0.27020505936405143</v>
      </c>
      <c r="Y13" s="47"/>
      <c r="Z13" s="48">
        <f t="shared" si="8"/>
        <v>0.14999199999999679</v>
      </c>
      <c r="AA13" s="49"/>
      <c r="AB13" s="50">
        <f t="shared" si="1"/>
        <v>2.8872727272724358E-2</v>
      </c>
      <c r="AD13" s="51">
        <f t="shared" si="9"/>
        <v>-0.12826009289031795</v>
      </c>
      <c r="AE13" s="52">
        <f t="shared" si="6"/>
        <v>0.22545309090908749</v>
      </c>
    </row>
    <row r="14" spans="1:31" x14ac:dyDescent="0.25">
      <c r="A14" s="29" t="s">
        <v>15</v>
      </c>
      <c r="B14" t="s">
        <v>14</v>
      </c>
      <c r="C14" s="53">
        <v>643</v>
      </c>
      <c r="D14" s="54">
        <v>143.80000000000001</v>
      </c>
      <c r="E14" s="55">
        <v>81</v>
      </c>
      <c r="F14" s="56">
        <v>144.54</v>
      </c>
      <c r="G14" s="57">
        <v>209.61</v>
      </c>
      <c r="H14" s="58">
        <v>282.56</v>
      </c>
      <c r="I14" s="59">
        <v>123.58</v>
      </c>
      <c r="J14" s="60">
        <v>203.94</v>
      </c>
      <c r="K14" s="38"/>
      <c r="L14" s="39">
        <v>126.72811059907799</v>
      </c>
      <c r="M14" s="61">
        <f t="shared" si="2"/>
        <v>426.30500000000001</v>
      </c>
      <c r="N14" s="62">
        <f t="shared" si="2"/>
        <v>213.18</v>
      </c>
      <c r="O14" s="62">
        <f t="shared" si="3"/>
        <v>102.28999999999999</v>
      </c>
      <c r="P14" s="63">
        <f t="shared" si="3"/>
        <v>174.24</v>
      </c>
      <c r="Q14" s="43">
        <f t="shared" si="4"/>
        <v>306.45300789843787</v>
      </c>
      <c r="R14" s="44">
        <f t="shared" si="4"/>
        <v>98.11813695744533</v>
      </c>
      <c r="S14" s="44">
        <f t="shared" si="5"/>
        <v>30.108606742923264</v>
      </c>
      <c r="T14" s="45">
        <f t="shared" si="5"/>
        <v>42.00214280248084</v>
      </c>
      <c r="U14" s="46">
        <f t="shared" si="7"/>
        <v>0.7188585822320589</v>
      </c>
      <c r="V14" s="46">
        <f t="shared" si="7"/>
        <v>0.46025957856011507</v>
      </c>
      <c r="W14" s="46">
        <f t="shared" si="0"/>
        <v>0.29434555423720077</v>
      </c>
      <c r="X14" s="46">
        <f t="shared" si="0"/>
        <v>0.2410591299499589</v>
      </c>
      <c r="Y14" s="47"/>
      <c r="Z14" s="48">
        <f t="shared" si="8"/>
        <v>0.68218400000000468</v>
      </c>
      <c r="AA14" s="49"/>
      <c r="AB14" s="50">
        <f t="shared" si="1"/>
        <v>0.37491200000000385</v>
      </c>
      <c r="AD14" s="51">
        <f t="shared" si="9"/>
        <v>-5.119690051196767E-3</v>
      </c>
      <c r="AE14" s="52">
        <f t="shared" si="6"/>
        <v>0.14055200000000306</v>
      </c>
    </row>
    <row r="15" spans="1:31" x14ac:dyDescent="0.25">
      <c r="A15" s="29" t="s">
        <v>16</v>
      </c>
      <c r="B15" t="s">
        <v>14</v>
      </c>
      <c r="C15" s="53">
        <v>925</v>
      </c>
      <c r="D15" s="54">
        <v>263.7</v>
      </c>
      <c r="E15" s="55">
        <v>95.45</v>
      </c>
      <c r="F15" s="56">
        <v>240.2</v>
      </c>
      <c r="G15" s="57">
        <v>101</v>
      </c>
      <c r="H15" s="58">
        <v>210</v>
      </c>
      <c r="I15" s="59">
        <v>13</v>
      </c>
      <c r="J15" s="60">
        <v>167</v>
      </c>
      <c r="K15" s="38"/>
      <c r="L15" s="39">
        <v>210.727969348659</v>
      </c>
      <c r="M15" s="61">
        <f t="shared" si="2"/>
        <v>513</v>
      </c>
      <c r="N15" s="62">
        <f t="shared" si="2"/>
        <v>236.85</v>
      </c>
      <c r="O15" s="62">
        <f t="shared" si="3"/>
        <v>54.225000000000001</v>
      </c>
      <c r="P15" s="63">
        <f t="shared" si="3"/>
        <v>203.6</v>
      </c>
      <c r="Q15" s="43">
        <f t="shared" si="4"/>
        <v>582.6559876977152</v>
      </c>
      <c r="R15" s="44">
        <f t="shared" si="4"/>
        <v>37.971634149717424</v>
      </c>
      <c r="S15" s="44">
        <f t="shared" si="5"/>
        <v>58.300954108830851</v>
      </c>
      <c r="T15" s="45">
        <f t="shared" si="5"/>
        <v>51.760216382855234</v>
      </c>
      <c r="U15" s="46">
        <f>IF(Q15=0,0,Q15/M15)</f>
        <v>1.1357816524321933</v>
      </c>
      <c r="V15" s="46">
        <f t="shared" si="7"/>
        <v>0.16031933354324435</v>
      </c>
      <c r="W15" s="46">
        <f t="shared" si="0"/>
        <v>1.0751674340033353</v>
      </c>
      <c r="X15" s="46">
        <f t="shared" si="0"/>
        <v>0.25422503134997659</v>
      </c>
      <c r="Y15" s="47"/>
      <c r="Z15" s="48">
        <f t="shared" si="8"/>
        <v>0.12396090909090908</v>
      </c>
      <c r="AA15" s="49"/>
      <c r="AB15" s="50">
        <f t="shared" si="1"/>
        <v>-3.3825454545454561E-2</v>
      </c>
      <c r="AD15" s="51">
        <f t="shared" si="9"/>
        <v>9.7835137385512083E-2</v>
      </c>
      <c r="AE15" s="52">
        <f t="shared" si="6"/>
        <v>0.13985818181818177</v>
      </c>
    </row>
    <row r="16" spans="1:31" x14ac:dyDescent="0.25">
      <c r="A16" s="29" t="s">
        <v>17</v>
      </c>
      <c r="B16" t="s">
        <v>18</v>
      </c>
      <c r="C16" s="53">
        <v>0</v>
      </c>
      <c r="D16" s="54">
        <v>170.79</v>
      </c>
      <c r="E16" s="55">
        <v>0</v>
      </c>
      <c r="F16" s="56">
        <v>153.6</v>
      </c>
      <c r="G16" s="57">
        <v>0</v>
      </c>
      <c r="H16" s="58">
        <v>184.72</v>
      </c>
      <c r="I16" s="59">
        <v>0</v>
      </c>
      <c r="J16" s="60">
        <v>177.17</v>
      </c>
      <c r="K16" s="38"/>
      <c r="L16" s="39">
        <v>166.16314199395799</v>
      </c>
      <c r="M16" s="61">
        <f t="shared" si="2"/>
        <v>0</v>
      </c>
      <c r="N16" s="62">
        <f t="shared" si="2"/>
        <v>177.755</v>
      </c>
      <c r="O16" s="62">
        <f t="shared" si="3"/>
        <v>0</v>
      </c>
      <c r="P16" s="63">
        <f t="shared" si="3"/>
        <v>165.38499999999999</v>
      </c>
      <c r="Q16" s="43">
        <f t="shared" si="4"/>
        <v>0</v>
      </c>
      <c r="R16" s="44">
        <f t="shared" si="4"/>
        <v>9.849997461928611</v>
      </c>
      <c r="S16" s="44">
        <f t="shared" si="5"/>
        <v>0</v>
      </c>
      <c r="T16" s="45">
        <f t="shared" si="5"/>
        <v>16.66650683256692</v>
      </c>
      <c r="U16" s="46">
        <f t="shared" si="7"/>
        <v>0</v>
      </c>
      <c r="V16" s="46">
        <f t="shared" si="7"/>
        <v>5.5413335556966675E-2</v>
      </c>
      <c r="W16" s="46">
        <f t="shared" si="0"/>
        <v>0</v>
      </c>
      <c r="X16" s="46">
        <f t="shared" si="0"/>
        <v>0.10077399300158371</v>
      </c>
      <c r="Y16" s="47"/>
      <c r="Z16" s="48">
        <f t="shared" si="8"/>
        <v>6.9761909090907209E-2</v>
      </c>
      <c r="AA16" s="49"/>
      <c r="AB16" s="50">
        <f t="shared" si="1"/>
        <v>-4.6830000000017847E-3</v>
      </c>
      <c r="AD16" s="51">
        <f t="shared" si="9"/>
        <v>0.11191406249999999</v>
      </c>
      <c r="AE16" s="52">
        <f t="shared" si="6"/>
        <v>-7.5607272727274369E-2</v>
      </c>
    </row>
    <row r="17" spans="1:31" x14ac:dyDescent="0.25">
      <c r="A17" s="29" t="s">
        <v>19</v>
      </c>
      <c r="B17" t="s">
        <v>111</v>
      </c>
      <c r="C17" s="53">
        <v>0</v>
      </c>
      <c r="D17" s="54">
        <v>214.7</v>
      </c>
      <c r="E17" s="55">
        <v>0</v>
      </c>
      <c r="F17" s="56">
        <v>152.30000000000001</v>
      </c>
      <c r="G17" s="57">
        <v>1.67</v>
      </c>
      <c r="H17" s="58">
        <v>178.57</v>
      </c>
      <c r="I17" s="59">
        <v>0</v>
      </c>
      <c r="J17" s="60">
        <v>136.24</v>
      </c>
      <c r="K17" s="38"/>
      <c r="L17" s="39">
        <v>131.57894736842101</v>
      </c>
      <c r="M17" s="61">
        <f t="shared" si="2"/>
        <v>0.83499999999999996</v>
      </c>
      <c r="N17" s="62">
        <f t="shared" si="2"/>
        <v>196.63499999999999</v>
      </c>
      <c r="O17" s="62">
        <f t="shared" si="3"/>
        <v>0</v>
      </c>
      <c r="P17" s="63">
        <f t="shared" si="3"/>
        <v>144.27000000000001</v>
      </c>
      <c r="Q17" s="43">
        <f t="shared" si="4"/>
        <v>1.1808683245815343</v>
      </c>
      <c r="R17" s="44">
        <f t="shared" si="4"/>
        <v>25.547768004269958</v>
      </c>
      <c r="S17" s="44">
        <f t="shared" si="5"/>
        <v>0</v>
      </c>
      <c r="T17" s="45">
        <f t="shared" si="5"/>
        <v>11.356134905855955</v>
      </c>
      <c r="U17" s="46">
        <f t="shared" si="7"/>
        <v>1.4142135623730951</v>
      </c>
      <c r="V17" s="46">
        <f t="shared" si="7"/>
        <v>0.12992482520543117</v>
      </c>
      <c r="W17" s="46">
        <f t="shared" si="0"/>
        <v>0</v>
      </c>
      <c r="X17" s="46">
        <f t="shared" si="0"/>
        <v>7.8714458347930644E-2</v>
      </c>
      <c r="Y17" s="47"/>
      <c r="Z17" s="48">
        <f t="shared" si="8"/>
        <v>0.49442600000000037</v>
      </c>
      <c r="AA17" s="49"/>
      <c r="AB17" s="50">
        <f t="shared" si="1"/>
        <v>9.6452000000000412E-2</v>
      </c>
      <c r="AD17" s="51">
        <f t="shared" si="9"/>
        <v>0.40971766250820729</v>
      </c>
      <c r="AE17" s="52">
        <f t="shared" si="6"/>
        <v>0.15748000000000045</v>
      </c>
    </row>
    <row r="18" spans="1:31" ht="15.75" thickBot="1" x14ac:dyDescent="0.3">
      <c r="A18" s="29" t="s">
        <v>20</v>
      </c>
      <c r="B18" t="s">
        <v>112</v>
      </c>
      <c r="C18" s="79">
        <v>0</v>
      </c>
      <c r="D18" s="80">
        <v>115</v>
      </c>
      <c r="E18" s="81">
        <v>0</v>
      </c>
      <c r="F18" s="82">
        <v>119</v>
      </c>
      <c r="G18" s="83">
        <v>0</v>
      </c>
      <c r="H18" s="84">
        <v>129.94999999999999</v>
      </c>
      <c r="I18" s="85">
        <v>0</v>
      </c>
      <c r="J18" s="86">
        <v>92.59</v>
      </c>
      <c r="K18" s="87"/>
      <c r="L18" s="39">
        <v>134.803921568627</v>
      </c>
      <c r="M18" s="88">
        <f t="shared" si="2"/>
        <v>0</v>
      </c>
      <c r="N18" s="89">
        <f t="shared" si="2"/>
        <v>122.47499999999999</v>
      </c>
      <c r="O18" s="89">
        <f t="shared" si="3"/>
        <v>0</v>
      </c>
      <c r="P18" s="90">
        <f t="shared" si="3"/>
        <v>105.795</v>
      </c>
      <c r="Q18" s="91">
        <f t="shared" si="4"/>
        <v>0</v>
      </c>
      <c r="R18" s="92">
        <f t="shared" si="4"/>
        <v>10.571246378738877</v>
      </c>
      <c r="S18" s="92">
        <f t="shared" si="5"/>
        <v>0</v>
      </c>
      <c r="T18" s="93">
        <f t="shared" si="5"/>
        <v>18.67469009113675</v>
      </c>
      <c r="U18" s="46">
        <f t="shared" si="7"/>
        <v>0</v>
      </c>
      <c r="V18" s="46">
        <f t="shared" si="7"/>
        <v>8.631350380680855E-2</v>
      </c>
      <c r="W18" s="46">
        <f t="shared" si="0"/>
        <v>0</v>
      </c>
      <c r="X18" s="46">
        <f t="shared" si="0"/>
        <v>0.17651770018561133</v>
      </c>
      <c r="Y18" s="94"/>
      <c r="Z18" s="95">
        <f t="shared" si="8"/>
        <v>-9.1458181818178844E-2</v>
      </c>
      <c r="AA18" s="96"/>
      <c r="AB18" s="97">
        <f t="shared" si="1"/>
        <v>-0.21519345454545194</v>
      </c>
      <c r="AD18" s="51">
        <f t="shared" si="9"/>
        <v>-3.3613445378151259E-2</v>
      </c>
      <c r="AE18" s="52">
        <f t="shared" si="6"/>
        <v>-0.11723636363636071</v>
      </c>
    </row>
    <row r="19" spans="1:31" x14ac:dyDescent="0.25">
      <c r="A19" s="98" t="s">
        <v>21</v>
      </c>
      <c r="B19" t="s">
        <v>22</v>
      </c>
      <c r="C19" s="53">
        <v>0</v>
      </c>
      <c r="D19" s="54">
        <v>126.2</v>
      </c>
      <c r="E19" s="55">
        <v>0</v>
      </c>
      <c r="F19" s="56">
        <v>107.5</v>
      </c>
      <c r="G19" s="57">
        <v>0</v>
      </c>
      <c r="H19" s="58">
        <v>114</v>
      </c>
      <c r="I19" s="59">
        <v>0</v>
      </c>
      <c r="J19" s="60">
        <v>172</v>
      </c>
      <c r="K19" s="38"/>
      <c r="L19" s="39">
        <v>107.843137254902</v>
      </c>
      <c r="M19" s="61">
        <f t="shared" si="2"/>
        <v>0</v>
      </c>
      <c r="N19" s="62">
        <f t="shared" si="2"/>
        <v>120.1</v>
      </c>
      <c r="O19" s="62">
        <f t="shared" si="3"/>
        <v>0</v>
      </c>
      <c r="P19" s="63">
        <f t="shared" si="3"/>
        <v>139.75</v>
      </c>
      <c r="Q19" s="43">
        <f t="shared" si="4"/>
        <v>0</v>
      </c>
      <c r="R19" s="44">
        <f t="shared" si="4"/>
        <v>8.6267027304758823</v>
      </c>
      <c r="S19" s="44">
        <f t="shared" si="5"/>
        <v>0</v>
      </c>
      <c r="T19" s="45">
        <f t="shared" si="5"/>
        <v>45.608387386532314</v>
      </c>
      <c r="U19" s="46">
        <f t="shared" si="7"/>
        <v>0</v>
      </c>
      <c r="V19" s="46">
        <f t="shared" si="7"/>
        <v>7.182933164426214E-2</v>
      </c>
      <c r="W19" s="46">
        <f t="shared" si="7"/>
        <v>0</v>
      </c>
      <c r="X19" s="46">
        <f t="shared" si="7"/>
        <v>0.32635697593225271</v>
      </c>
      <c r="Y19" s="47"/>
      <c r="Z19" s="48">
        <f t="shared" si="8"/>
        <v>0.11365454545454495</v>
      </c>
      <c r="AA19" s="49"/>
      <c r="AB19" s="50">
        <f t="shared" si="1"/>
        <v>0.29586363636363583</v>
      </c>
      <c r="AD19" s="51">
        <f>(D19-F19)/F19</f>
        <v>0.17395348837209304</v>
      </c>
      <c r="AE19" s="52">
        <f>(F19-L19)/L19</f>
        <v>-3.1818181818185809E-3</v>
      </c>
    </row>
    <row r="20" spans="1:31" x14ac:dyDescent="0.25">
      <c r="A20" s="98" t="s">
        <v>23</v>
      </c>
      <c r="B20" t="s">
        <v>22</v>
      </c>
      <c r="C20" s="53">
        <v>0</v>
      </c>
      <c r="D20" s="54">
        <v>152.83000000000001</v>
      </c>
      <c r="E20" s="55">
        <v>0</v>
      </c>
      <c r="F20" s="56">
        <v>200</v>
      </c>
      <c r="G20" s="57">
        <v>0.51</v>
      </c>
      <c r="H20" s="58">
        <v>192.53</v>
      </c>
      <c r="I20" s="59">
        <v>3.19</v>
      </c>
      <c r="J20" s="60">
        <v>219.07</v>
      </c>
      <c r="K20" s="38"/>
      <c r="L20" s="39">
        <v>164.67065868263501</v>
      </c>
      <c r="M20" s="61">
        <f t="shared" ref="M20:P32" si="10">(C20+G20)/2</f>
        <v>0.255</v>
      </c>
      <c r="N20" s="62">
        <f t="shared" si="10"/>
        <v>172.68</v>
      </c>
      <c r="O20" s="62">
        <f t="shared" si="10"/>
        <v>1.595</v>
      </c>
      <c r="P20" s="63">
        <f t="shared" si="10"/>
        <v>209.535</v>
      </c>
      <c r="Q20" s="43">
        <f t="shared" ref="Q20:T32" si="11">STDEV(C20,G20)</f>
        <v>0.36062445840513924</v>
      </c>
      <c r="R20" s="44">
        <f t="shared" si="11"/>
        <v>28.072139213105906</v>
      </c>
      <c r="S20" s="44">
        <f t="shared" si="11"/>
        <v>2.2556706319850868</v>
      </c>
      <c r="T20" s="45">
        <f t="shared" si="11"/>
        <v>13.484526317227457</v>
      </c>
      <c r="U20" s="46">
        <f t="shared" si="7"/>
        <v>1.4142135623730949</v>
      </c>
      <c r="V20" s="46">
        <f t="shared" si="7"/>
        <v>0.16256740336521835</v>
      </c>
      <c r="W20" s="46">
        <f t="shared" si="7"/>
        <v>1.4142135623730951</v>
      </c>
      <c r="X20" s="46">
        <f t="shared" si="7"/>
        <v>6.4354529397129157E-2</v>
      </c>
      <c r="Y20" s="47"/>
      <c r="Z20" s="48">
        <f t="shared" si="8"/>
        <v>4.8638545454543734E-2</v>
      </c>
      <c r="AA20" s="49"/>
      <c r="AB20" s="50">
        <f t="shared" si="1"/>
        <v>0.27244890909090691</v>
      </c>
      <c r="AD20" s="51">
        <f>(D20-F20)/F20</f>
        <v>-0.23584999999999995</v>
      </c>
      <c r="AE20" s="52">
        <f>(F20-L20)/L20</f>
        <v>0.21454545454545251</v>
      </c>
    </row>
    <row r="21" spans="1:31" x14ac:dyDescent="0.25">
      <c r="A21" s="98" t="s">
        <v>24</v>
      </c>
      <c r="B21" t="s">
        <v>22</v>
      </c>
      <c r="C21" s="53">
        <v>41.93</v>
      </c>
      <c r="D21" s="54">
        <v>375.58</v>
      </c>
      <c r="E21" s="55">
        <v>0</v>
      </c>
      <c r="F21" s="56">
        <v>340.24</v>
      </c>
      <c r="G21" s="99">
        <v>0</v>
      </c>
      <c r="H21" s="76">
        <v>374</v>
      </c>
      <c r="I21" s="100">
        <v>0</v>
      </c>
      <c r="J21" s="77">
        <v>274</v>
      </c>
      <c r="K21" s="78"/>
      <c r="L21" s="39">
        <v>169.230769230769</v>
      </c>
      <c r="M21" s="61">
        <f t="shared" si="10"/>
        <v>20.965</v>
      </c>
      <c r="N21" s="62">
        <f t="shared" si="10"/>
        <v>374.78999999999996</v>
      </c>
      <c r="O21" s="62">
        <f t="shared" si="10"/>
        <v>0</v>
      </c>
      <c r="P21" s="63">
        <f t="shared" si="10"/>
        <v>307.12</v>
      </c>
      <c r="Q21" s="43">
        <f t="shared" si="11"/>
        <v>29.648987335151936</v>
      </c>
      <c r="R21" s="44">
        <f t="shared" si="11"/>
        <v>1.1172287142747339</v>
      </c>
      <c r="S21" s="44">
        <f t="shared" si="11"/>
        <v>0</v>
      </c>
      <c r="T21" s="45">
        <f t="shared" si="11"/>
        <v>46.838753185796868</v>
      </c>
      <c r="U21" s="46">
        <f>IF(Q21=0,0,Q21/M21)</f>
        <v>1.4142135623730949</v>
      </c>
      <c r="V21" s="46">
        <f t="shared" ref="V21:X32" si="12">IF(R21=0,0,R21/N21)</f>
        <v>2.980945901103909E-3</v>
      </c>
      <c r="W21" s="46">
        <f t="shared" si="12"/>
        <v>0</v>
      </c>
      <c r="X21" s="46">
        <f t="shared" si="12"/>
        <v>0.15250961573911456</v>
      </c>
      <c r="Y21" s="47"/>
      <c r="Z21" s="48">
        <f t="shared" si="8"/>
        <v>1.2146681818181846</v>
      </c>
      <c r="AA21" s="49"/>
      <c r="AB21" s="50">
        <f t="shared" si="1"/>
        <v>0.81480000000000252</v>
      </c>
      <c r="AD21" s="51">
        <f>(D21-F21)/F21</f>
        <v>0.10386785798260044</v>
      </c>
      <c r="AE21" s="52">
        <f>(F21-L21)/L21</f>
        <v>1.0105090909090937</v>
      </c>
    </row>
    <row r="22" spans="1:31" x14ac:dyDescent="0.25">
      <c r="A22" s="98" t="s">
        <v>25</v>
      </c>
      <c r="B22" t="s">
        <v>22</v>
      </c>
      <c r="C22" s="53">
        <v>0</v>
      </c>
      <c r="D22" s="54">
        <v>146.97</v>
      </c>
      <c r="E22" s="55">
        <v>0</v>
      </c>
      <c r="F22" s="56">
        <v>160.24</v>
      </c>
      <c r="G22" s="99">
        <v>0</v>
      </c>
      <c r="H22" s="58">
        <v>145</v>
      </c>
      <c r="I22" s="100">
        <v>0</v>
      </c>
      <c r="J22" s="60">
        <v>122</v>
      </c>
      <c r="K22" s="38"/>
      <c r="L22" s="39">
        <v>118.790496760259</v>
      </c>
      <c r="M22" s="61">
        <f t="shared" si="10"/>
        <v>0</v>
      </c>
      <c r="N22" s="62">
        <f t="shared" si="10"/>
        <v>145.98500000000001</v>
      </c>
      <c r="O22" s="62">
        <f t="shared" si="10"/>
        <v>0</v>
      </c>
      <c r="P22" s="63">
        <f t="shared" si="10"/>
        <v>141.12</v>
      </c>
      <c r="Q22" s="43">
        <f t="shared" si="11"/>
        <v>0</v>
      </c>
      <c r="R22" s="44">
        <f t="shared" si="11"/>
        <v>1.3930003589374977</v>
      </c>
      <c r="S22" s="44">
        <f t="shared" si="11"/>
        <v>0</v>
      </c>
      <c r="T22" s="45">
        <f t="shared" si="11"/>
        <v>27.039763312573626</v>
      </c>
      <c r="U22" s="46">
        <f t="shared" ref="U22:U32" si="13">IF(Q22=0,0,Q22/M22)</f>
        <v>0</v>
      </c>
      <c r="V22" s="46">
        <f t="shared" si="12"/>
        <v>9.5420786994382823E-3</v>
      </c>
      <c r="W22" s="46">
        <f t="shared" si="12"/>
        <v>0</v>
      </c>
      <c r="X22" s="46">
        <f t="shared" si="12"/>
        <v>0.19160830011744348</v>
      </c>
      <c r="Y22" s="47"/>
      <c r="Z22" s="48">
        <f t="shared" si="8"/>
        <v>0.22892827272727467</v>
      </c>
      <c r="AA22" s="49"/>
      <c r="AB22" s="50">
        <f t="shared" si="1"/>
        <v>0.18797381818181999</v>
      </c>
      <c r="AD22" s="51">
        <f>(D22-F22)/F22</f>
        <v>-8.2813280079880244E-2</v>
      </c>
      <c r="AE22" s="52">
        <f>(F22-L22)/L22</f>
        <v>0.3489294545454566</v>
      </c>
    </row>
    <row r="23" spans="1:31" x14ac:dyDescent="0.25">
      <c r="A23" s="98" t="s">
        <v>26</v>
      </c>
      <c r="B23" t="s">
        <v>22</v>
      </c>
      <c r="C23" s="53">
        <v>0</v>
      </c>
      <c r="D23" s="54">
        <v>159.38999999999999</v>
      </c>
      <c r="E23" s="55">
        <v>0</v>
      </c>
      <c r="F23" s="56">
        <v>140.85</v>
      </c>
      <c r="G23" s="57">
        <v>0</v>
      </c>
      <c r="H23" s="58">
        <v>118.93</v>
      </c>
      <c r="I23" s="59">
        <v>0</v>
      </c>
      <c r="J23" s="60">
        <v>147.31</v>
      </c>
      <c r="K23" s="38"/>
      <c r="L23" s="39">
        <v>108.910891089109</v>
      </c>
      <c r="M23" s="61">
        <f t="shared" si="10"/>
        <v>0</v>
      </c>
      <c r="N23" s="62">
        <f t="shared" si="10"/>
        <v>139.16</v>
      </c>
      <c r="O23" s="62">
        <f t="shared" si="10"/>
        <v>0</v>
      </c>
      <c r="P23" s="63">
        <f t="shared" si="10"/>
        <v>144.07999999999998</v>
      </c>
      <c r="Q23" s="43">
        <f t="shared" si="11"/>
        <v>0</v>
      </c>
      <c r="R23" s="44">
        <f t="shared" si="11"/>
        <v>28.609540366807696</v>
      </c>
      <c r="S23" s="44">
        <f t="shared" si="11"/>
        <v>0</v>
      </c>
      <c r="T23" s="45">
        <f t="shared" si="11"/>
        <v>4.567909806465102</v>
      </c>
      <c r="U23" s="46">
        <f t="shared" si="13"/>
        <v>0</v>
      </c>
      <c r="V23" s="46">
        <f t="shared" si="12"/>
        <v>0.20558738406731603</v>
      </c>
      <c r="W23" s="46">
        <f t="shared" si="12"/>
        <v>0</v>
      </c>
      <c r="X23" s="46">
        <f t="shared" si="12"/>
        <v>3.1703982554588443E-2</v>
      </c>
      <c r="Y23" s="47"/>
      <c r="Z23" s="48">
        <f t="shared" si="8"/>
        <v>0.27774181818181709</v>
      </c>
      <c r="AA23" s="49"/>
      <c r="AB23" s="50">
        <f t="shared" si="1"/>
        <v>0.32291636363636239</v>
      </c>
      <c r="AD23" s="51">
        <f>(D23-F23)/F23</f>
        <v>0.13162939297124596</v>
      </c>
      <c r="AE23" s="52">
        <f>(F23-L23)/L23</f>
        <v>0.2932590909090898</v>
      </c>
    </row>
    <row r="24" spans="1:31" x14ac:dyDescent="0.25">
      <c r="A24" s="98" t="s">
        <v>27</v>
      </c>
      <c r="B24" t="s">
        <v>28</v>
      </c>
      <c r="C24" s="53">
        <v>0</v>
      </c>
      <c r="D24" s="54">
        <v>141.22999999999999</v>
      </c>
      <c r="E24" s="55">
        <v>0</v>
      </c>
      <c r="F24" s="56">
        <v>145</v>
      </c>
      <c r="G24" s="57">
        <v>5.4</v>
      </c>
      <c r="H24" s="76">
        <v>148.94999999999999</v>
      </c>
      <c r="I24" s="59">
        <v>3.01</v>
      </c>
      <c r="J24" s="77">
        <v>175.32</v>
      </c>
      <c r="K24" s="78"/>
      <c r="L24" s="39">
        <v>122.222222222222</v>
      </c>
      <c r="M24" s="61">
        <f t="shared" si="10"/>
        <v>2.7</v>
      </c>
      <c r="N24" s="62">
        <f t="shared" si="10"/>
        <v>145.08999999999997</v>
      </c>
      <c r="O24" s="62">
        <f t="shared" si="10"/>
        <v>1.5049999999999999</v>
      </c>
      <c r="P24" s="63">
        <f t="shared" si="10"/>
        <v>160.16</v>
      </c>
      <c r="Q24" s="43">
        <f t="shared" si="11"/>
        <v>3.8183766184073571</v>
      </c>
      <c r="R24" s="44">
        <f t="shared" si="11"/>
        <v>5.4588643507601464</v>
      </c>
      <c r="S24" s="44">
        <f t="shared" si="11"/>
        <v>2.1283914113715077</v>
      </c>
      <c r="T24" s="45">
        <f t="shared" si="11"/>
        <v>21.439477605576116</v>
      </c>
      <c r="U24" s="46">
        <f>IF(Q24=0,0,Q24/M24)</f>
        <v>1.4142135623730951</v>
      </c>
      <c r="V24" s="46">
        <f t="shared" si="12"/>
        <v>3.7623987530223633E-2</v>
      </c>
      <c r="W24" s="46">
        <f t="shared" si="12"/>
        <v>1.4142135623730949</v>
      </c>
      <c r="X24" s="46">
        <f t="shared" si="12"/>
        <v>0.13386287216268802</v>
      </c>
      <c r="Y24" s="47"/>
      <c r="Z24" s="48">
        <f t="shared" si="8"/>
        <v>0.18710000000000193</v>
      </c>
      <c r="AA24" s="49"/>
      <c r="AB24" s="50">
        <f t="shared" si="1"/>
        <v>0.31040000000000234</v>
      </c>
      <c r="AD24" s="51">
        <f t="shared" si="9"/>
        <v>-2.6000000000000072E-2</v>
      </c>
      <c r="AE24" s="52">
        <f t="shared" si="6"/>
        <v>0.18636363636363851</v>
      </c>
    </row>
    <row r="25" spans="1:31" x14ac:dyDescent="0.25">
      <c r="A25" s="98" t="s">
        <v>29</v>
      </c>
      <c r="B25" t="s">
        <v>28</v>
      </c>
      <c r="C25" s="53">
        <v>0</v>
      </c>
      <c r="D25" s="54">
        <v>302</v>
      </c>
      <c r="E25" s="55">
        <v>0</v>
      </c>
      <c r="F25" s="56">
        <v>141</v>
      </c>
      <c r="G25" s="57">
        <v>1.96</v>
      </c>
      <c r="H25" s="58">
        <v>288.73</v>
      </c>
      <c r="I25" s="59">
        <v>4.04</v>
      </c>
      <c r="J25" s="60">
        <v>148.76</v>
      </c>
      <c r="K25" s="38"/>
      <c r="L25" s="39">
        <v>124.43438914027099</v>
      </c>
      <c r="M25" s="61">
        <f t="shared" si="10"/>
        <v>0.98</v>
      </c>
      <c r="N25" s="62">
        <f t="shared" si="10"/>
        <v>295.36500000000001</v>
      </c>
      <c r="O25" s="62">
        <f t="shared" si="10"/>
        <v>2.02</v>
      </c>
      <c r="P25" s="63">
        <f t="shared" si="10"/>
        <v>144.88</v>
      </c>
      <c r="Q25" s="43">
        <f t="shared" si="11"/>
        <v>1.3859292911256331</v>
      </c>
      <c r="R25" s="44">
        <f t="shared" si="11"/>
        <v>9.3833069863454739</v>
      </c>
      <c r="S25" s="44">
        <f t="shared" si="11"/>
        <v>2.8567113959936519</v>
      </c>
      <c r="T25" s="45">
        <f t="shared" si="11"/>
        <v>5.4871486220076022</v>
      </c>
      <c r="U25" s="46">
        <f t="shared" si="13"/>
        <v>1.4142135623730951</v>
      </c>
      <c r="V25" s="46">
        <f t="shared" si="12"/>
        <v>3.1768513487872546E-2</v>
      </c>
      <c r="W25" s="46">
        <f t="shared" si="12"/>
        <v>1.4142135623730949</v>
      </c>
      <c r="X25" s="46">
        <f t="shared" si="12"/>
        <v>3.7873748081223096E-2</v>
      </c>
      <c r="Y25" s="47"/>
      <c r="Z25" s="48">
        <f t="shared" si="8"/>
        <v>1.3736605454545552</v>
      </c>
      <c r="AA25" s="49"/>
      <c r="AB25" s="50">
        <f t="shared" si="1"/>
        <v>0.16430836363636828</v>
      </c>
      <c r="AD25" s="51">
        <f t="shared" si="9"/>
        <v>1.1418439716312057</v>
      </c>
      <c r="AE25" s="52">
        <f t="shared" si="6"/>
        <v>0.13312727272727726</v>
      </c>
    </row>
    <row r="26" spans="1:31" x14ac:dyDescent="0.25">
      <c r="A26" s="98" t="s">
        <v>30</v>
      </c>
      <c r="B26" t="s">
        <v>28</v>
      </c>
      <c r="C26" s="53">
        <v>0</v>
      </c>
      <c r="D26" s="54">
        <v>187.4</v>
      </c>
      <c r="E26" s="55">
        <v>0</v>
      </c>
      <c r="F26" s="56">
        <v>202.87</v>
      </c>
      <c r="G26" s="99">
        <v>0</v>
      </c>
      <c r="H26" s="76">
        <v>199.21</v>
      </c>
      <c r="I26" s="100">
        <v>0</v>
      </c>
      <c r="J26" s="77">
        <v>200</v>
      </c>
      <c r="K26" s="78"/>
      <c r="L26" s="39">
        <v>125.284738041002</v>
      </c>
      <c r="M26" s="61">
        <f t="shared" si="10"/>
        <v>0</v>
      </c>
      <c r="N26" s="62">
        <f t="shared" si="10"/>
        <v>193.30500000000001</v>
      </c>
      <c r="O26" s="62">
        <f t="shared" si="10"/>
        <v>0</v>
      </c>
      <c r="P26" s="63">
        <f t="shared" si="10"/>
        <v>201.435</v>
      </c>
      <c r="Q26" s="43">
        <f t="shared" si="11"/>
        <v>0</v>
      </c>
      <c r="R26" s="44">
        <f t="shared" si="11"/>
        <v>8.3509310858131283</v>
      </c>
      <c r="S26" s="44">
        <f t="shared" si="11"/>
        <v>0</v>
      </c>
      <c r="T26" s="45">
        <f t="shared" si="11"/>
        <v>2.0293964620053946</v>
      </c>
      <c r="U26" s="46">
        <f t="shared" si="13"/>
        <v>0</v>
      </c>
      <c r="V26" s="46">
        <f t="shared" si="12"/>
        <v>4.3200802285575275E-2</v>
      </c>
      <c r="W26" s="46">
        <f t="shared" si="12"/>
        <v>0</v>
      </c>
      <c r="X26" s="46">
        <f t="shared" si="12"/>
        <v>1.0074696363618013E-2</v>
      </c>
      <c r="Y26" s="47"/>
      <c r="Z26" s="48">
        <f t="shared" si="8"/>
        <v>0.54292536363636712</v>
      </c>
      <c r="AA26" s="49"/>
      <c r="AB26" s="50">
        <f t="shared" si="1"/>
        <v>0.60781754545454902</v>
      </c>
      <c r="AD26" s="51">
        <f t="shared" si="9"/>
        <v>-7.6255730270616648E-2</v>
      </c>
      <c r="AE26" s="52">
        <f t="shared" si="6"/>
        <v>0.61927145454545818</v>
      </c>
    </row>
    <row r="27" spans="1:31" x14ac:dyDescent="0.25">
      <c r="A27" s="98" t="s">
        <v>31</v>
      </c>
      <c r="B27" t="s">
        <v>28</v>
      </c>
      <c r="C27" s="53">
        <v>23</v>
      </c>
      <c r="D27" s="54">
        <v>203.07</v>
      </c>
      <c r="E27" s="55">
        <v>7.69</v>
      </c>
      <c r="F27" s="56">
        <v>173.38</v>
      </c>
      <c r="G27" s="99">
        <v>16</v>
      </c>
      <c r="H27" s="58">
        <v>176.47</v>
      </c>
      <c r="I27" s="100">
        <v>3.07</v>
      </c>
      <c r="J27" s="60">
        <v>159.04</v>
      </c>
      <c r="K27" s="38"/>
      <c r="L27" s="39">
        <v>154.494382022472</v>
      </c>
      <c r="M27" s="61">
        <f t="shared" si="10"/>
        <v>19.5</v>
      </c>
      <c r="N27" s="62">
        <f t="shared" si="10"/>
        <v>189.76999999999998</v>
      </c>
      <c r="O27" s="62">
        <f t="shared" si="10"/>
        <v>5.38</v>
      </c>
      <c r="P27" s="63">
        <f t="shared" si="10"/>
        <v>166.20999999999998</v>
      </c>
      <c r="Q27" s="43">
        <f t="shared" si="11"/>
        <v>4.9497474683058327</v>
      </c>
      <c r="R27" s="44">
        <f t="shared" si="11"/>
        <v>18.809040379562159</v>
      </c>
      <c r="S27" s="44">
        <f t="shared" si="11"/>
        <v>3.2668333290818512</v>
      </c>
      <c r="T27" s="45">
        <f t="shared" si="11"/>
        <v>10.139911242215094</v>
      </c>
      <c r="U27" s="46">
        <f t="shared" si="13"/>
        <v>0.2538332035028632</v>
      </c>
      <c r="V27" s="46">
        <f t="shared" si="12"/>
        <v>9.9114930597893031E-2</v>
      </c>
      <c r="W27" s="46">
        <f t="shared" si="12"/>
        <v>0.6072180909074073</v>
      </c>
      <c r="X27" s="46">
        <f t="shared" si="12"/>
        <v>6.1006625607454998E-2</v>
      </c>
      <c r="Y27" s="47"/>
      <c r="Z27" s="48">
        <f t="shared" si="8"/>
        <v>0.22832945454545375</v>
      </c>
      <c r="AA27" s="49"/>
      <c r="AB27" s="50">
        <f t="shared" si="1"/>
        <v>7.5831999999999275E-2</v>
      </c>
      <c r="AD27" s="51">
        <f t="shared" si="9"/>
        <v>0.17124235782673894</v>
      </c>
      <c r="AE27" s="52">
        <f t="shared" si="6"/>
        <v>0.12224145454545389</v>
      </c>
    </row>
    <row r="28" spans="1:31" x14ac:dyDescent="0.25">
      <c r="A28" s="98" t="s">
        <v>32</v>
      </c>
      <c r="B28" t="s">
        <v>28</v>
      </c>
      <c r="C28" s="53">
        <v>0</v>
      </c>
      <c r="D28" s="54">
        <v>155</v>
      </c>
      <c r="E28" s="55">
        <v>0</v>
      </c>
      <c r="F28" s="56">
        <v>112</v>
      </c>
      <c r="G28" s="57">
        <v>0.46</v>
      </c>
      <c r="H28" s="58">
        <v>98.75</v>
      </c>
      <c r="I28" s="59">
        <v>0.69</v>
      </c>
      <c r="J28" s="60">
        <v>106.56</v>
      </c>
      <c r="K28" s="38"/>
      <c r="L28" s="39">
        <v>146.276595744681</v>
      </c>
      <c r="M28" s="61">
        <f t="shared" si="10"/>
        <v>0.23</v>
      </c>
      <c r="N28" s="62">
        <f t="shared" si="10"/>
        <v>126.875</v>
      </c>
      <c r="O28" s="62">
        <f t="shared" si="10"/>
        <v>0.34499999999999997</v>
      </c>
      <c r="P28" s="63">
        <f t="shared" si="10"/>
        <v>109.28</v>
      </c>
      <c r="Q28" s="43">
        <f t="shared" si="11"/>
        <v>0.32526911934581187</v>
      </c>
      <c r="R28" s="44">
        <f t="shared" si="11"/>
        <v>39.7747564417433</v>
      </c>
      <c r="S28" s="44">
        <f t="shared" si="11"/>
        <v>0.48790367901871773</v>
      </c>
      <c r="T28" s="45">
        <f t="shared" si="11"/>
        <v>3.8466608896548169</v>
      </c>
      <c r="U28" s="46">
        <f t="shared" si="13"/>
        <v>1.4142135623730951</v>
      </c>
      <c r="V28" s="46">
        <f t="shared" si="12"/>
        <v>0.31349561727482406</v>
      </c>
      <c r="W28" s="46">
        <f t="shared" si="12"/>
        <v>1.4142135623730949</v>
      </c>
      <c r="X28" s="46">
        <f t="shared" si="12"/>
        <v>3.5200044744279069E-2</v>
      </c>
      <c r="Y28" s="47"/>
      <c r="Z28" s="48">
        <f t="shared" si="8"/>
        <v>-0.13263636363636455</v>
      </c>
      <c r="AA28" s="49"/>
      <c r="AB28" s="50">
        <f t="shared" si="1"/>
        <v>-0.2529221818181826</v>
      </c>
      <c r="AD28" s="51">
        <f t="shared" si="9"/>
        <v>0.38392857142857145</v>
      </c>
      <c r="AE28" s="52">
        <f t="shared" si="6"/>
        <v>-0.23432727272727352</v>
      </c>
    </row>
    <row r="29" spans="1:31" x14ac:dyDescent="0.25">
      <c r="A29" s="98" t="s">
        <v>33</v>
      </c>
      <c r="B29" t="s">
        <v>28</v>
      </c>
      <c r="C29" s="53">
        <v>0</v>
      </c>
      <c r="D29" s="54">
        <v>222</v>
      </c>
      <c r="E29" s="55">
        <v>0</v>
      </c>
      <c r="F29" s="56">
        <v>240.5</v>
      </c>
      <c r="G29" s="57">
        <v>1.84</v>
      </c>
      <c r="H29" s="58">
        <v>227.86</v>
      </c>
      <c r="I29" s="59">
        <v>3.77</v>
      </c>
      <c r="J29" s="60">
        <v>235.32</v>
      </c>
      <c r="K29" s="38"/>
      <c r="L29" s="39">
        <v>147.058823529412</v>
      </c>
      <c r="M29" s="61">
        <f t="shared" si="10"/>
        <v>0.92</v>
      </c>
      <c r="N29" s="62">
        <f t="shared" si="10"/>
        <v>224.93</v>
      </c>
      <c r="O29" s="62">
        <f t="shared" si="10"/>
        <v>1.885</v>
      </c>
      <c r="P29" s="63">
        <f t="shared" si="10"/>
        <v>237.91</v>
      </c>
      <c r="Q29" s="43">
        <f t="shared" si="11"/>
        <v>1.3010764773832475</v>
      </c>
      <c r="R29" s="44">
        <f t="shared" si="11"/>
        <v>4.1436457377531779</v>
      </c>
      <c r="S29" s="44">
        <f t="shared" si="11"/>
        <v>2.6657925650732843</v>
      </c>
      <c r="T29" s="45">
        <f t="shared" si="11"/>
        <v>3.6628131265463209</v>
      </c>
      <c r="U29" s="46">
        <f t="shared" si="13"/>
        <v>1.4142135623730951</v>
      </c>
      <c r="V29" s="46">
        <f t="shared" si="12"/>
        <v>1.8421934547428877E-2</v>
      </c>
      <c r="W29" s="46">
        <f t="shared" si="12"/>
        <v>1.4142135623730951</v>
      </c>
      <c r="X29" s="46">
        <f t="shared" si="12"/>
        <v>1.5395793058494056E-2</v>
      </c>
      <c r="Y29" s="47"/>
      <c r="Z29" s="48">
        <f t="shared" si="8"/>
        <v>0.52952399999999766</v>
      </c>
      <c r="AA29" s="49"/>
      <c r="AB29" s="50">
        <f t="shared" si="1"/>
        <v>0.61778799999999745</v>
      </c>
      <c r="AD29" s="51">
        <f t="shared" si="9"/>
        <v>-7.6923076923076927E-2</v>
      </c>
      <c r="AE29" s="52">
        <f t="shared" si="6"/>
        <v>0.63539999999999741</v>
      </c>
    </row>
    <row r="30" spans="1:31" x14ac:dyDescent="0.25">
      <c r="A30" s="98" t="s">
        <v>34</v>
      </c>
      <c r="B30" t="s">
        <v>28</v>
      </c>
      <c r="C30" s="53">
        <v>0</v>
      </c>
      <c r="D30" s="54"/>
      <c r="E30" s="55">
        <v>0</v>
      </c>
      <c r="F30" s="56">
        <v>112.5</v>
      </c>
      <c r="G30" s="57">
        <v>0</v>
      </c>
      <c r="H30" s="58">
        <v>168.65</v>
      </c>
      <c r="I30" s="59">
        <v>0</v>
      </c>
      <c r="J30" s="60">
        <v>111.67</v>
      </c>
      <c r="K30" s="38"/>
      <c r="L30" s="39">
        <v>145.118733509235</v>
      </c>
      <c r="M30" s="61">
        <f>(C30+G30)/2</f>
        <v>0</v>
      </c>
      <c r="N30" s="62"/>
      <c r="O30" s="62">
        <f t="shared" si="10"/>
        <v>0</v>
      </c>
      <c r="P30" s="63">
        <f t="shared" si="10"/>
        <v>112.08500000000001</v>
      </c>
      <c r="Q30" s="43">
        <f>STDEV(C30,G30)</f>
        <v>0</v>
      </c>
      <c r="R30" s="44"/>
      <c r="S30" s="44">
        <f t="shared" si="11"/>
        <v>0</v>
      </c>
      <c r="T30" s="45">
        <f t="shared" si="11"/>
        <v>0.5868986283848332</v>
      </c>
      <c r="U30" s="46">
        <f t="shared" si="13"/>
        <v>0</v>
      </c>
      <c r="V30" s="46"/>
      <c r="W30" s="46">
        <f t="shared" si="12"/>
        <v>0</v>
      </c>
      <c r="X30" s="46">
        <f t="shared" si="12"/>
        <v>5.2361924288248487E-3</v>
      </c>
      <c r="Y30" s="47"/>
      <c r="Z30" s="48"/>
      <c r="AA30" s="49"/>
      <c r="AB30" s="50">
        <f t="shared" si="1"/>
        <v>-0.22763245454545541</v>
      </c>
      <c r="AD30" s="51"/>
      <c r="AE30" s="52">
        <f t="shared" si="6"/>
        <v>-0.22477272727272818</v>
      </c>
    </row>
    <row r="31" spans="1:31" x14ac:dyDescent="0.25">
      <c r="A31" s="98" t="s">
        <v>35</v>
      </c>
      <c r="B31" t="s">
        <v>28</v>
      </c>
      <c r="C31" s="53">
        <v>11.8</v>
      </c>
      <c r="D31" s="54">
        <v>150</v>
      </c>
      <c r="E31" s="55">
        <v>0</v>
      </c>
      <c r="F31" s="56">
        <v>150.46</v>
      </c>
      <c r="G31" s="57">
        <v>8</v>
      </c>
      <c r="H31" s="58">
        <v>159.61000000000001</v>
      </c>
      <c r="I31" s="59">
        <v>5.29</v>
      </c>
      <c r="J31" s="60">
        <v>159.84</v>
      </c>
      <c r="K31" s="38"/>
      <c r="L31" s="39">
        <v>124.43438914027099</v>
      </c>
      <c r="M31" s="61">
        <f>(C31+G31)/2</f>
        <v>9.9</v>
      </c>
      <c r="N31" s="62">
        <f>(D31+H31)/2</f>
        <v>154.80500000000001</v>
      </c>
      <c r="O31" s="62">
        <f t="shared" si="10"/>
        <v>2.645</v>
      </c>
      <c r="P31" s="63">
        <f t="shared" si="10"/>
        <v>155.15</v>
      </c>
      <c r="Q31" s="43">
        <f>STDEV(C31,G31)</f>
        <v>2.6870057685088802</v>
      </c>
      <c r="R31" s="44">
        <f>STDEV(D31,H31)</f>
        <v>6.7952961672027312</v>
      </c>
      <c r="S31" s="44">
        <f t="shared" si="11"/>
        <v>3.7405948724768363</v>
      </c>
      <c r="T31" s="45">
        <f t="shared" si="11"/>
        <v>6.6326616075298119</v>
      </c>
      <c r="U31" s="46">
        <f t="shared" si="13"/>
        <v>0.27141472409180606</v>
      </c>
      <c r="V31" s="46">
        <f>IF(R31=0,0,R31/N31)</f>
        <v>4.3895844237606868E-2</v>
      </c>
      <c r="W31" s="46">
        <f t="shared" si="12"/>
        <v>1.4142135623730949</v>
      </c>
      <c r="X31" s="46">
        <f t="shared" si="12"/>
        <v>4.2749994247694566E-2</v>
      </c>
      <c r="Y31" s="47"/>
      <c r="Z31" s="48">
        <f>(N31-L31)/L31</f>
        <v>0.24406927272727777</v>
      </c>
      <c r="AA31" s="49"/>
      <c r="AB31" s="50">
        <f t="shared" si="1"/>
        <v>0.24684181818182321</v>
      </c>
      <c r="AD31" s="51">
        <f t="shared" si="9"/>
        <v>-3.0572909743453937E-3</v>
      </c>
      <c r="AE31" s="52">
        <f t="shared" si="6"/>
        <v>0.20915127272727763</v>
      </c>
    </row>
    <row r="32" spans="1:31" ht="15.75" thickBot="1" x14ac:dyDescent="0.3">
      <c r="A32" s="98" t="s">
        <v>36</v>
      </c>
      <c r="B32" t="s">
        <v>28</v>
      </c>
      <c r="C32" s="79">
        <v>0</v>
      </c>
      <c r="D32" s="80">
        <v>91.7</v>
      </c>
      <c r="E32" s="81">
        <v>0</v>
      </c>
      <c r="F32" s="82">
        <v>75.73</v>
      </c>
      <c r="G32" s="83">
        <v>0</v>
      </c>
      <c r="H32" s="84">
        <v>119.68</v>
      </c>
      <c r="I32" s="85">
        <v>0.65</v>
      </c>
      <c r="J32" s="86">
        <v>87.97</v>
      </c>
      <c r="K32" s="38"/>
      <c r="L32" s="39">
        <v>116.03375527426201</v>
      </c>
      <c r="M32" s="88">
        <f>(C32+G32)/2</f>
        <v>0</v>
      </c>
      <c r="N32" s="89">
        <f>(D32+H32)/2</f>
        <v>105.69</v>
      </c>
      <c r="O32" s="89">
        <f t="shared" si="10"/>
        <v>0.32500000000000001</v>
      </c>
      <c r="P32" s="90">
        <f t="shared" si="10"/>
        <v>81.849999999999994</v>
      </c>
      <c r="Q32" s="91">
        <f>STDEV(C32,G32)</f>
        <v>0</v>
      </c>
      <c r="R32" s="92">
        <f>STDEV(D32,H32)</f>
        <v>19.784847737599716</v>
      </c>
      <c r="S32" s="92">
        <f t="shared" si="11"/>
        <v>0.45961940777125593</v>
      </c>
      <c r="T32" s="93">
        <f t="shared" si="11"/>
        <v>8.6549870017233381</v>
      </c>
      <c r="U32" s="46">
        <f t="shared" si="13"/>
        <v>0</v>
      </c>
      <c r="V32" s="46">
        <f>IF(R32=0,0,R32/N32)</f>
        <v>0.18719696979467987</v>
      </c>
      <c r="W32" s="46">
        <f t="shared" si="12"/>
        <v>1.4142135623730951</v>
      </c>
      <c r="X32" s="46">
        <f t="shared" si="12"/>
        <v>0.10574205255618006</v>
      </c>
      <c r="Y32" s="94"/>
      <c r="Z32" s="95">
        <f>(N32-L32)/L32</f>
        <v>-8.9144363636366825E-2</v>
      </c>
      <c r="AA32" s="96"/>
      <c r="AB32" s="97">
        <f t="shared" si="1"/>
        <v>-0.29460181818182068</v>
      </c>
      <c r="AD32" s="51">
        <f t="shared" si="9"/>
        <v>0.21088076059685723</v>
      </c>
      <c r="AE32" s="52">
        <f t="shared" si="6"/>
        <v>-0.34734509090909316</v>
      </c>
    </row>
    <row r="33" spans="2:39" s="101" customFormat="1" ht="15.75" thickBot="1" x14ac:dyDescent="0.3">
      <c r="C33" s="102"/>
      <c r="E33" s="102"/>
      <c r="L33" s="103"/>
      <c r="AD33" s="104"/>
      <c r="AE33" s="105"/>
    </row>
    <row r="34" spans="2:39" ht="19.5" thickBot="1" x14ac:dyDescent="0.35">
      <c r="B34" s="106" t="s">
        <v>37</v>
      </c>
      <c r="C34" s="107">
        <f t="shared" ref="C34:J34" si="14">COUNTA(C3:C32)</f>
        <v>30</v>
      </c>
      <c r="D34" s="108">
        <f t="shared" si="14"/>
        <v>28</v>
      </c>
      <c r="E34" s="108">
        <f t="shared" si="14"/>
        <v>30</v>
      </c>
      <c r="F34" s="109">
        <f t="shared" si="14"/>
        <v>30</v>
      </c>
      <c r="G34" s="107">
        <f t="shared" si="14"/>
        <v>30</v>
      </c>
      <c r="H34" s="108">
        <f t="shared" si="14"/>
        <v>30</v>
      </c>
      <c r="I34" s="108">
        <f t="shared" si="14"/>
        <v>30</v>
      </c>
      <c r="J34" s="109">
        <f t="shared" si="14"/>
        <v>30</v>
      </c>
      <c r="K34" s="110"/>
      <c r="L34" s="108">
        <f t="shared" ref="L34:X34" si="15">COUNTA(L3:L32)</f>
        <v>30</v>
      </c>
      <c r="M34" s="108">
        <f t="shared" si="15"/>
        <v>30</v>
      </c>
      <c r="N34" s="108">
        <f t="shared" si="15"/>
        <v>28</v>
      </c>
      <c r="O34" s="108">
        <f t="shared" si="15"/>
        <v>30</v>
      </c>
      <c r="P34" s="108">
        <f t="shared" si="15"/>
        <v>30</v>
      </c>
      <c r="Q34" s="108">
        <f t="shared" si="15"/>
        <v>30</v>
      </c>
      <c r="R34" s="108">
        <f t="shared" si="15"/>
        <v>28</v>
      </c>
      <c r="S34" s="108">
        <f t="shared" si="15"/>
        <v>30</v>
      </c>
      <c r="T34" s="108">
        <f t="shared" si="15"/>
        <v>30</v>
      </c>
      <c r="U34" s="108">
        <f t="shared" si="15"/>
        <v>30</v>
      </c>
      <c r="V34" s="108">
        <f t="shared" si="15"/>
        <v>28</v>
      </c>
      <c r="W34" s="108">
        <f t="shared" si="15"/>
        <v>30</v>
      </c>
      <c r="X34" s="108">
        <f t="shared" si="15"/>
        <v>30</v>
      </c>
      <c r="Y34" s="108"/>
      <c r="Z34" s="111">
        <v>28</v>
      </c>
      <c r="AA34" s="108"/>
      <c r="AB34" s="112">
        <f>COUNTA(AB3:AB32)</f>
        <v>30</v>
      </c>
      <c r="AD34" s="113">
        <f>COUNTA(AD3:AD32)</f>
        <v>28</v>
      </c>
      <c r="AE34" s="114">
        <f>COUNTA(AE3:AE32)</f>
        <v>30</v>
      </c>
    </row>
    <row r="35" spans="2:39" ht="19.5" thickBot="1" x14ac:dyDescent="0.35">
      <c r="B35" s="115" t="s">
        <v>38</v>
      </c>
      <c r="C35" s="116">
        <f>AVERAGE(C3:C32)</f>
        <v>136.78733333333332</v>
      </c>
      <c r="D35" s="117">
        <f>AVERAGE(D3:D32)</f>
        <v>179.90678571428566</v>
      </c>
      <c r="E35" s="117">
        <f>AVERAGE(E3:E32)</f>
        <v>19.835000000000001</v>
      </c>
      <c r="F35" s="118">
        <f>AVERAGE(F3:F32)</f>
        <v>168.25666666666666</v>
      </c>
      <c r="G35" s="119">
        <f>AVERAGE(G3:G34)</f>
        <v>133.27838709677422</v>
      </c>
      <c r="H35" s="120">
        <f>AVERAGE(H3:H34)</f>
        <v>287.3393333333334</v>
      </c>
      <c r="I35" s="120">
        <f>AVERAGE(I3:I34)</f>
        <v>30.09741935483871</v>
      </c>
      <c r="J35" s="118">
        <f>AVERAGE(J3:J34)</f>
        <v>174.41177419354844</v>
      </c>
      <c r="K35" s="120"/>
      <c r="L35" s="121">
        <f>AVERAGE(L3:L32)</f>
        <v>143.96247844129533</v>
      </c>
      <c r="M35" s="40">
        <f>AVERAGE(M3:M32)</f>
        <v>136.75416666666666</v>
      </c>
      <c r="N35" s="40">
        <f>AVERAGE(N3:N32)</f>
        <v>240.33785714285713</v>
      </c>
      <c r="O35" s="40">
        <f>AVERAGE(O3:O32)</f>
        <v>24.967833333333331</v>
      </c>
      <c r="P35" s="40">
        <f>AVERAGE(P3:P32)</f>
        <v>173.74108333333328</v>
      </c>
      <c r="Q35" s="122"/>
      <c r="R35" s="122"/>
      <c r="S35" s="122"/>
      <c r="T35" s="122"/>
      <c r="U35" s="122"/>
      <c r="V35" s="122"/>
      <c r="W35" s="122"/>
      <c r="X35" s="122"/>
      <c r="Y35" s="49"/>
      <c r="Z35" s="123">
        <f>AVERAGE(Z3:Z32)</f>
        <v>0.78289800649350727</v>
      </c>
      <c r="AA35" s="123" t="s">
        <v>39</v>
      </c>
      <c r="AB35" s="124">
        <f>AVERAGE(AB3:AB32)</f>
        <v>0.23904053484848517</v>
      </c>
      <c r="AD35" s="116">
        <f>AVERAGE(AD3:AD32)</f>
        <v>7.6282550128532467E-2</v>
      </c>
      <c r="AE35" s="118">
        <f>AVERAGE(AE3:AE34)</f>
        <v>1.1493085865102644</v>
      </c>
    </row>
    <row r="36" spans="2:39" ht="19.5" thickBot="1" x14ac:dyDescent="0.35">
      <c r="B36" s="115" t="s">
        <v>40</v>
      </c>
      <c r="C36" s="116">
        <f>_xlfn.STDEV.P(C3,C5:C29,C31:C32)</f>
        <v>305.78746642868225</v>
      </c>
      <c r="D36" s="117">
        <f>_xlfn.STDEV.P(D3,D5:D29,D31:D32)</f>
        <v>61.214145427202325</v>
      </c>
      <c r="E36" s="117">
        <f>_xlfn.STDEV.P(E3,E5:E29,E31:E32)</f>
        <v>45.053033039929048</v>
      </c>
      <c r="F36" s="118">
        <f>_xlfn.STDEV.P(F3:F32)</f>
        <v>54.834540473034792</v>
      </c>
      <c r="G36" s="125">
        <f>_xlfn.STDEV.P(G3:G32)</f>
        <v>561.91052313424416</v>
      </c>
      <c r="H36" s="118">
        <f>_xlfn.STDEV.P(H3:H32)</f>
        <v>576.54561415443379</v>
      </c>
      <c r="I36" s="118">
        <f>_xlfn.STDEV.P(I3:I32)</f>
        <v>111.6282774191</v>
      </c>
      <c r="J36" s="118">
        <f>_xlfn.STDEV.P(J3:J32)</f>
        <v>82.487153892287907</v>
      </c>
      <c r="K36" s="120"/>
      <c r="L36" s="121">
        <f>AVERAGE(L4:L18)</f>
        <v>155.1696631912362</v>
      </c>
      <c r="M36" s="40">
        <f>AVERAGEIF(G3:G34,"&gt;=0",M3:M34)</f>
        <v>133.31048387096774</v>
      </c>
      <c r="N36" s="41">
        <f>AVERAGEIF(H3:H34,"&gt;=0",N3:N34)</f>
        <v>233.01586206896553</v>
      </c>
      <c r="O36" s="41">
        <f>AVERAGEIF(I3:I34,"&gt;=0",O3:O34)</f>
        <v>25.13016129032258</v>
      </c>
      <c r="P36" s="42">
        <f>AVERAGEIF(J3:J34,"&gt;=0",P3:P34)</f>
        <v>169.10427419354832</v>
      </c>
      <c r="Q36" s="126">
        <f>AVERAGEIF(G3:G32,"&gt;=0",Q3:Q32)</f>
        <v>89.145187606448431</v>
      </c>
      <c r="R36" s="127">
        <f>AVERAGEIF(H3:H32,"&gt;=0",R3:R32)</f>
        <v>110.18339894957693</v>
      </c>
      <c r="S36" s="127">
        <f>AVERAGEIF(I3:I32,"&gt;=0",S3:S32)</f>
        <v>16.334873752190436</v>
      </c>
      <c r="T36" s="128">
        <f>AVERAGEIF(J3:J32,"&gt;=0",T3:T32)</f>
        <v>25.197632296452419</v>
      </c>
      <c r="U36" s="129"/>
      <c r="V36" s="129"/>
      <c r="W36" s="129"/>
      <c r="X36" s="130"/>
      <c r="Y36" s="49"/>
      <c r="Z36" s="123"/>
      <c r="AA36" s="123"/>
      <c r="AB36" s="124"/>
      <c r="AD36" s="125"/>
      <c r="AE36" s="118"/>
    </row>
    <row r="37" spans="2:39" ht="18.75" x14ac:dyDescent="0.3">
      <c r="B37" s="115"/>
      <c r="C37" s="116"/>
      <c r="D37" s="117"/>
      <c r="E37" s="117"/>
      <c r="F37" s="118"/>
      <c r="G37" s="125"/>
      <c r="H37" s="118"/>
      <c r="I37" s="118"/>
      <c r="J37" s="118"/>
      <c r="K37" s="118"/>
      <c r="L37" s="118"/>
      <c r="M37" s="118"/>
      <c r="N37" s="118"/>
      <c r="O37" s="118"/>
      <c r="P37" s="118"/>
      <c r="Q37" s="118"/>
      <c r="R37" s="118"/>
      <c r="S37" s="118"/>
      <c r="T37" s="118"/>
      <c r="U37" s="118"/>
      <c r="V37" s="118"/>
      <c r="W37" s="118"/>
      <c r="X37" s="118"/>
      <c r="Y37" s="118"/>
      <c r="Z37" s="118"/>
      <c r="AA37" s="118"/>
      <c r="AB37" s="118"/>
      <c r="AD37" s="125"/>
      <c r="AE37" s="118"/>
    </row>
    <row r="38" spans="2:39" ht="19.5" thickBot="1" x14ac:dyDescent="0.35">
      <c r="B38" s="115" t="s">
        <v>41</v>
      </c>
      <c r="C38" s="113">
        <f t="shared" ref="C38:J38" si="16">MIN(C3:C33)</f>
        <v>0</v>
      </c>
      <c r="D38" s="131">
        <f t="shared" si="16"/>
        <v>91.7</v>
      </c>
      <c r="E38" s="131">
        <f t="shared" si="16"/>
        <v>0</v>
      </c>
      <c r="F38" s="114">
        <f t="shared" si="16"/>
        <v>75.73</v>
      </c>
      <c r="G38" s="132">
        <f t="shared" si="16"/>
        <v>0</v>
      </c>
      <c r="H38" s="114">
        <f t="shared" si="16"/>
        <v>83.5</v>
      </c>
      <c r="I38" s="114">
        <f t="shared" si="16"/>
        <v>0</v>
      </c>
      <c r="J38" s="114">
        <f t="shared" si="16"/>
        <v>78.400000000000006</v>
      </c>
      <c r="K38" s="114"/>
      <c r="L38" s="114">
        <f t="shared" ref="L38:T38" si="17">MIN(L3:L33)</f>
        <v>83.969465648855007</v>
      </c>
      <c r="M38" s="133">
        <f t="shared" si="17"/>
        <v>0</v>
      </c>
      <c r="N38" s="133">
        <f t="shared" si="17"/>
        <v>96.75</v>
      </c>
      <c r="O38" s="133">
        <f t="shared" si="17"/>
        <v>0</v>
      </c>
      <c r="P38" s="133">
        <f t="shared" si="17"/>
        <v>81.849999999999994</v>
      </c>
      <c r="Q38" s="134">
        <f t="shared" si="17"/>
        <v>0</v>
      </c>
      <c r="R38" s="134">
        <f t="shared" si="17"/>
        <v>1.1172287142747339</v>
      </c>
      <c r="S38" s="134">
        <f t="shared" si="17"/>
        <v>0</v>
      </c>
      <c r="T38" s="134">
        <f t="shared" si="17"/>
        <v>0.5868986283848332</v>
      </c>
      <c r="U38" s="135">
        <f>MIN(U3:U32)</f>
        <v>0</v>
      </c>
      <c r="V38" s="135">
        <f>MIN(V3:V32)</f>
        <v>2.980945901103909E-3</v>
      </c>
      <c r="W38" s="135">
        <f>MIN(W3:W32)</f>
        <v>0</v>
      </c>
      <c r="X38" s="135">
        <f>MIN(X3:X32)</f>
        <v>5.2361924288248487E-3</v>
      </c>
      <c r="Y38" s="114"/>
      <c r="Z38" s="136">
        <f>MIN(Z3:Z33)</f>
        <v>-0.21603963636363605</v>
      </c>
      <c r="AA38" s="136">
        <f>MIN(AA3:AA33)</f>
        <v>0</v>
      </c>
      <c r="AB38" s="136">
        <f>MIN(AB3:AB33)</f>
        <v>-0.29460181818182068</v>
      </c>
      <c r="AD38" s="132"/>
      <c r="AE38" s="114"/>
    </row>
    <row r="39" spans="2:39" ht="19.5" thickBot="1" x14ac:dyDescent="0.35">
      <c r="B39" s="115" t="s">
        <v>42</v>
      </c>
      <c r="C39" s="137">
        <f t="shared" ref="C39:J39" si="18">MAX(C3:C33)</f>
        <v>1270</v>
      </c>
      <c r="D39" s="138">
        <f t="shared" si="18"/>
        <v>375.58</v>
      </c>
      <c r="E39" s="138">
        <f t="shared" si="18"/>
        <v>196</v>
      </c>
      <c r="F39" s="139">
        <f t="shared" si="18"/>
        <v>340.24</v>
      </c>
      <c r="G39" s="140">
        <f t="shared" si="18"/>
        <v>3140.74</v>
      </c>
      <c r="H39" s="139">
        <f t="shared" si="18"/>
        <v>3318.18</v>
      </c>
      <c r="I39" s="139">
        <f t="shared" si="18"/>
        <v>617.79999999999995</v>
      </c>
      <c r="J39" s="139">
        <f t="shared" si="18"/>
        <v>515.625</v>
      </c>
      <c r="K39" s="139"/>
      <c r="L39" s="139">
        <f t="shared" ref="L39:T39" si="19">MAX(L3:L33)</f>
        <v>303.867403314917</v>
      </c>
      <c r="M39" s="141">
        <f t="shared" si="19"/>
        <v>2205.37</v>
      </c>
      <c r="N39" s="141">
        <f t="shared" si="19"/>
        <v>1728.09</v>
      </c>
      <c r="O39" s="141">
        <f t="shared" si="19"/>
        <v>406.9</v>
      </c>
      <c r="P39" s="141">
        <f t="shared" si="19"/>
        <v>361.3125</v>
      </c>
      <c r="Q39" s="134">
        <f t="shared" si="19"/>
        <v>1322.8129398369217</v>
      </c>
      <c r="R39" s="134">
        <f t="shared" si="19"/>
        <v>2248.7268433938348</v>
      </c>
      <c r="S39" s="134">
        <f t="shared" si="19"/>
        <v>298.25764030448573</v>
      </c>
      <c r="T39" s="134">
        <f t="shared" si="19"/>
        <v>218.23083034369822</v>
      </c>
      <c r="U39" s="142">
        <v>1.41</v>
      </c>
      <c r="V39" s="142">
        <v>1.41</v>
      </c>
      <c r="W39" s="142">
        <v>1.41</v>
      </c>
      <c r="X39" s="142">
        <v>1.41</v>
      </c>
      <c r="Y39" s="139"/>
      <c r="Z39" s="143">
        <f>MAX(Z3:Z33)</f>
        <v>14.238611818181832</v>
      </c>
      <c r="AA39" s="143">
        <f>MAX(AA3:AA33)</f>
        <v>0</v>
      </c>
      <c r="AB39" s="143">
        <f>MAX(AB3:AB33)</f>
        <v>2.186119318181821</v>
      </c>
      <c r="AD39" s="140"/>
      <c r="AE39" s="139"/>
    </row>
    <row r="40" spans="2:39" ht="19.5" thickBot="1" x14ac:dyDescent="0.35">
      <c r="B40" s="144" t="s">
        <v>72</v>
      </c>
      <c r="C40" s="145">
        <f t="shared" ref="C40:J40" si="20">MEDIAN(C3:C32)</f>
        <v>0</v>
      </c>
      <c r="D40" s="145">
        <f t="shared" si="20"/>
        <v>165.08999999999997</v>
      </c>
      <c r="E40" s="145">
        <f t="shared" si="20"/>
        <v>0</v>
      </c>
      <c r="F40" s="145">
        <f t="shared" si="20"/>
        <v>152.94999999999999</v>
      </c>
      <c r="G40" s="145">
        <f t="shared" si="20"/>
        <v>1.7549999999999999</v>
      </c>
      <c r="H40" s="145">
        <f t="shared" si="20"/>
        <v>176.47</v>
      </c>
      <c r="I40" s="145">
        <f t="shared" si="20"/>
        <v>1.8499999999999999</v>
      </c>
      <c r="J40" s="145">
        <f t="shared" si="20"/>
        <v>159.44</v>
      </c>
      <c r="K40" s="145"/>
      <c r="L40" s="145">
        <f t="shared" ref="L40:U40" si="21">MEDIAN(L3:L32)</f>
        <v>136.671482194893</v>
      </c>
      <c r="M40" s="61">
        <f t="shared" si="21"/>
        <v>1.84</v>
      </c>
      <c r="N40" s="62">
        <f t="shared" si="21"/>
        <v>180.81</v>
      </c>
      <c r="O40" s="62">
        <f t="shared" si="21"/>
        <v>0.92499999999999993</v>
      </c>
      <c r="P40" s="63">
        <f t="shared" si="21"/>
        <v>157.655</v>
      </c>
      <c r="Q40" s="91">
        <f t="shared" si="21"/>
        <v>2.0364675298172568</v>
      </c>
      <c r="R40" s="92">
        <f t="shared" si="21"/>
        <v>19.296944058580937</v>
      </c>
      <c r="S40" s="92">
        <f t="shared" si="21"/>
        <v>1.3010764773832493</v>
      </c>
      <c r="T40" s="93">
        <f t="shared" si="21"/>
        <v>16.924600807699996</v>
      </c>
      <c r="U40" s="146">
        <f t="shared" si="21"/>
        <v>0.65933654927155927</v>
      </c>
      <c r="V40" s="146">
        <f>MEDIAN(V6:V34)</f>
        <v>0.12992482520543117</v>
      </c>
      <c r="W40" s="146">
        <f>MEDIAN(W3:W32)</f>
        <v>0.46848281125227242</v>
      </c>
      <c r="X40" s="147">
        <f>MEDIAN(X6:X34)</f>
        <v>0.10325802277888188</v>
      </c>
      <c r="Y40" s="49"/>
      <c r="Z40" s="123">
        <f>MEDIAN(Z3:Z32)</f>
        <v>0.20363145454545323</v>
      </c>
      <c r="AA40" s="123"/>
      <c r="AB40" s="124">
        <f>MEDIAN(AB3:AB32)</f>
        <v>0.17614109090909413</v>
      </c>
      <c r="AD40" s="148">
        <f>MEDIAN(AD3:AD32)</f>
        <v>6.7065236451027202E-2</v>
      </c>
      <c r="AE40" s="149">
        <f>MEDIAN(AE3:AE32)</f>
        <v>0.16786454545454582</v>
      </c>
    </row>
    <row r="41" spans="2:39" ht="19.5" thickBot="1" x14ac:dyDescent="0.35">
      <c r="B41" s="144" t="s">
        <v>43</v>
      </c>
      <c r="C41" s="145">
        <f t="shared" ref="C41:J41" si="22">QUARTILE(C3:C32,1)</f>
        <v>0</v>
      </c>
      <c r="D41" s="145">
        <f t="shared" si="22"/>
        <v>143.1575</v>
      </c>
      <c r="E41" s="145">
        <f t="shared" si="22"/>
        <v>0</v>
      </c>
      <c r="F41" s="145">
        <f t="shared" si="22"/>
        <v>140.88749999999999</v>
      </c>
      <c r="G41" s="145">
        <f t="shared" si="22"/>
        <v>0</v>
      </c>
      <c r="H41" s="145">
        <f t="shared" si="22"/>
        <v>129.94999999999999</v>
      </c>
      <c r="I41" s="145">
        <f t="shared" si="22"/>
        <v>0</v>
      </c>
      <c r="J41" s="145">
        <f t="shared" si="22"/>
        <v>134.0575</v>
      </c>
      <c r="K41" s="145"/>
      <c r="L41" s="145">
        <f>QUARTILE(L3:L32,1)</f>
        <v>119.64842812574975</v>
      </c>
      <c r="M41" s="61">
        <f>QUARTILE(M3:M32,)</f>
        <v>0</v>
      </c>
      <c r="N41" s="62">
        <f>QUARTILE(N3:N32,)</f>
        <v>96.75</v>
      </c>
      <c r="O41" s="62">
        <f>QUARTILE(O3:O32,)</f>
        <v>0</v>
      </c>
      <c r="P41" s="63">
        <f>QUARTILE(P3:P32,)</f>
        <v>81.849999999999994</v>
      </c>
      <c r="Q41" s="91">
        <f>QUARTILE(Q3:Q32,1)</f>
        <v>0</v>
      </c>
      <c r="R41" s="92">
        <f>QUARTILE((R3:R4,R6:R32),1)</f>
        <v>8.4888169081445053</v>
      </c>
      <c r="S41" s="92">
        <f t="shared" ref="S41:X41" si="23">QUARTILE(S3:S32,1)</f>
        <v>0</v>
      </c>
      <c r="T41" s="93">
        <f t="shared" si="23"/>
        <v>6.0864216190632039</v>
      </c>
      <c r="U41" s="146">
        <f t="shared" si="23"/>
        <v>0</v>
      </c>
      <c r="V41" s="146">
        <f t="shared" si="23"/>
        <v>4.3722083749598968E-2</v>
      </c>
      <c r="W41" s="146">
        <f t="shared" si="23"/>
        <v>0</v>
      </c>
      <c r="X41" s="147">
        <f t="shared" si="23"/>
        <v>3.9092809622840965E-2</v>
      </c>
      <c r="Y41" s="147"/>
      <c r="Z41" s="123">
        <f>QUARTILE(Z3:Z32,1)</f>
        <v>6.4481068181816342E-2</v>
      </c>
      <c r="AA41" s="123"/>
      <c r="AB41" s="123">
        <f>QUARTILE(AB3:AB32,1)</f>
        <v>3.7059318181797505E-3</v>
      </c>
      <c r="AD41" s="148">
        <f>QUARTILE(AD3:AD32,1)</f>
        <v>-7.839562771227776E-2</v>
      </c>
      <c r="AE41" s="149">
        <f>QUARTILE(AE3:AE32,1)</f>
        <v>-8.2954545454537419E-3</v>
      </c>
    </row>
    <row r="42" spans="2:39" ht="19.5" thickBot="1" x14ac:dyDescent="0.35">
      <c r="B42" s="144" t="s">
        <v>44</v>
      </c>
      <c r="C42" s="150">
        <f t="shared" ref="C42:J42" si="24">QUARTILE(C3:C32,3)</f>
        <v>85.482500000000002</v>
      </c>
      <c r="D42" s="150">
        <f t="shared" si="24"/>
        <v>205.97749999999999</v>
      </c>
      <c r="E42" s="150">
        <f t="shared" si="24"/>
        <v>11.702500000000001</v>
      </c>
      <c r="F42" s="150">
        <f t="shared" si="24"/>
        <v>198.98250000000002</v>
      </c>
      <c r="G42" s="150">
        <f t="shared" si="24"/>
        <v>14</v>
      </c>
      <c r="H42" s="150">
        <f t="shared" si="24"/>
        <v>227.86</v>
      </c>
      <c r="I42" s="150">
        <f t="shared" si="24"/>
        <v>6.5724999999999998</v>
      </c>
      <c r="J42" s="150">
        <f t="shared" si="24"/>
        <v>202.95499999999998</v>
      </c>
      <c r="K42" s="150"/>
      <c r="L42" s="150">
        <f t="shared" ref="L42:Q42" si="25">QUARTILE(L3:L32,3)</f>
        <v>153.54201939356625</v>
      </c>
      <c r="M42" s="151">
        <f t="shared" si="25"/>
        <v>44.725000000000001</v>
      </c>
      <c r="N42" s="152">
        <f t="shared" si="25"/>
        <v>223.38875000000002</v>
      </c>
      <c r="O42" s="152">
        <f t="shared" si="25"/>
        <v>11.473749999999999</v>
      </c>
      <c r="P42" s="153">
        <f t="shared" si="25"/>
        <v>200.68875</v>
      </c>
      <c r="Q42" s="154">
        <f t="shared" si="25"/>
        <v>26.855915549465053</v>
      </c>
      <c r="R42" s="155">
        <f>QUARTILE((R3:R4,R6:R32),3)</f>
        <v>35.298770516832491</v>
      </c>
      <c r="S42" s="155">
        <f>QUARTILE(S3:S32,3)</f>
        <v>4.6474593193485836</v>
      </c>
      <c r="T42" s="156">
        <f>QUARTILE(T3:T32,3)</f>
        <v>27.336748160671945</v>
      </c>
      <c r="U42" s="146">
        <f>QUARTILE(U3:U32,3)</f>
        <v>1.4142135623730949</v>
      </c>
      <c r="V42" s="146">
        <f>QUARTILE(V4:V33,3)</f>
        <v>0.19982509715629879</v>
      </c>
      <c r="W42" s="146">
        <f>QUARTILE(W3:W32,3)</f>
        <v>1.4142135623730949</v>
      </c>
      <c r="X42" s="147">
        <f>QUARTILE(X4:X33,3)</f>
        <v>0.17651770018561133</v>
      </c>
      <c r="Y42" s="147"/>
      <c r="Z42" s="123">
        <f>QUARTILE(Z4:Z33,3)</f>
        <v>0.51197499999999896</v>
      </c>
      <c r="AA42" s="123"/>
      <c r="AB42" s="123">
        <f>QUARTILE(AB4:AB33,3)</f>
        <v>0.32059454545454402</v>
      </c>
      <c r="AD42" s="157">
        <f>QUARTILE(AD3:AD32,3)</f>
        <v>0.17192014046307746</v>
      </c>
      <c r="AE42" s="158">
        <f>QUARTILE(AE3:AE32,3)</f>
        <v>0.27249109090909207</v>
      </c>
    </row>
    <row r="43" spans="2:39" ht="19.5" thickBot="1" x14ac:dyDescent="0.35">
      <c r="B43" s="144" t="s">
        <v>45</v>
      </c>
      <c r="C43" s="159"/>
      <c r="D43" s="160"/>
      <c r="E43" s="159"/>
      <c r="F43" s="160"/>
      <c r="G43" s="160"/>
      <c r="H43" s="160"/>
      <c r="I43" s="160"/>
      <c r="J43" s="160"/>
      <c r="K43" s="160"/>
      <c r="L43" s="160"/>
      <c r="M43" s="160"/>
      <c r="N43" s="160"/>
      <c r="O43" s="160"/>
      <c r="P43" s="160"/>
      <c r="Q43" s="160"/>
      <c r="R43" s="160"/>
      <c r="S43" s="160"/>
      <c r="T43" s="160"/>
      <c r="U43" s="161">
        <f>STDEV(U3:U32)</f>
        <v>0.61906270805333696</v>
      </c>
      <c r="V43" s="146">
        <f>STDEV(V3:V32)</f>
        <v>0.27896761694628786</v>
      </c>
      <c r="W43" s="146">
        <f>STDEV(W3:W32)</f>
        <v>0.62551319646970127</v>
      </c>
      <c r="X43" s="147">
        <f>STDEV(X3:X32)</f>
        <v>0.12320527982535814</v>
      </c>
      <c r="Y43" s="49"/>
      <c r="Z43" s="123">
        <f>STDEV(Z3:Z32)</f>
        <v>2.6645075975301178</v>
      </c>
      <c r="AA43" s="123" t="s">
        <v>46</v>
      </c>
      <c r="AB43" s="124">
        <f>STDEV(AB3:AB32)</f>
        <v>0.45640908108315342</v>
      </c>
      <c r="AD43" s="162"/>
      <c r="AE43" s="163"/>
    </row>
    <row r="44" spans="2:39" s="101" customFormat="1" ht="18.75" x14ac:dyDescent="0.3">
      <c r="C44" s="102"/>
      <c r="E44" s="102"/>
      <c r="L44" s="164" t="s">
        <v>47</v>
      </c>
      <c r="M44" s="165">
        <f>COUNTIF(M3:M32,"&gt;5")</f>
        <v>13</v>
      </c>
      <c r="N44" s="166">
        <f>COUNTIF(N3:N32,"&gt;5")</f>
        <v>28</v>
      </c>
      <c r="O44" s="166">
        <f>COUNTIF(O3:O32,"&gt;5")</f>
        <v>9</v>
      </c>
      <c r="P44" s="167">
        <f>COUNTIF(P3:P32,"&gt;5")</f>
        <v>30</v>
      </c>
    </row>
    <row r="45" spans="2:39" s="101" customFormat="1" ht="19.5" thickBot="1" x14ac:dyDescent="0.35">
      <c r="C45" s="102"/>
      <c r="E45" s="102"/>
      <c r="L45" s="168" t="s">
        <v>48</v>
      </c>
      <c r="M45" s="137">
        <f>M34-M44</f>
        <v>17</v>
      </c>
      <c r="N45" s="138">
        <f>N34-N44</f>
        <v>0</v>
      </c>
      <c r="O45" s="138">
        <f>O34-O44</f>
        <v>21</v>
      </c>
      <c r="P45" s="139">
        <f>P34-P44</f>
        <v>0</v>
      </c>
    </row>
    <row r="46" spans="2:39" s="101" customFormat="1" ht="16.5" thickBot="1" x14ac:dyDescent="0.3">
      <c r="B46" s="169" t="s">
        <v>98</v>
      </c>
      <c r="C46" s="170"/>
      <c r="D46" s="171"/>
      <c r="E46" s="170"/>
      <c r="F46" s="171"/>
      <c r="G46" s="171"/>
      <c r="H46" s="171"/>
      <c r="I46" s="171"/>
      <c r="J46" s="171"/>
      <c r="K46" s="171"/>
      <c r="L46" s="171"/>
      <c r="M46" s="40">
        <f t="shared" ref="M46:X46" si="26">MEDIAN(M3:M18)</f>
        <v>36.767499999999998</v>
      </c>
      <c r="N46" s="40">
        <f t="shared" si="26"/>
        <v>196.63499999999999</v>
      </c>
      <c r="O46" s="40">
        <f t="shared" si="26"/>
        <v>8.5024999999999995</v>
      </c>
      <c r="P46" s="40">
        <f t="shared" si="26"/>
        <v>164.9425</v>
      </c>
      <c r="Q46" s="69">
        <f t="shared" si="26"/>
        <v>22.128906717233008</v>
      </c>
      <c r="R46" s="69">
        <f t="shared" si="26"/>
        <v>32.625906883947557</v>
      </c>
      <c r="S46" s="69">
        <f t="shared" si="26"/>
        <v>3.5319983720268064</v>
      </c>
      <c r="T46" s="69">
        <f t="shared" si="26"/>
        <v>19.289872990768941</v>
      </c>
      <c r="U46" s="172">
        <f t="shared" si="26"/>
        <v>0.76322928760757214</v>
      </c>
      <c r="V46" s="172">
        <f t="shared" si="26"/>
        <v>0.19367782637150913</v>
      </c>
      <c r="W46" s="172">
        <f t="shared" si="26"/>
        <v>0.31204654291716916</v>
      </c>
      <c r="X46" s="172">
        <f t="shared" si="26"/>
        <v>0.12482559727243049</v>
      </c>
      <c r="Y46" s="173"/>
      <c r="Z46" s="174">
        <f>MEDIAN(Z3:Z18)</f>
        <v>0.14999199999999679</v>
      </c>
      <c r="AA46" s="174"/>
      <c r="AB46" s="174">
        <f t="shared" ref="AB46" si="27">MEDIAN(AB3:AB18)</f>
        <v>7.0713772727272278E-2</v>
      </c>
      <c r="AE46" s="175"/>
      <c r="AF46" s="246" t="s">
        <v>49</v>
      </c>
      <c r="AG46" s="246"/>
      <c r="AH46" s="176"/>
      <c r="AI46" s="176"/>
      <c r="AJ46" s="247" t="s">
        <v>50</v>
      </c>
      <c r="AK46" s="248"/>
      <c r="AL46" s="160"/>
      <c r="AM46" s="160"/>
    </row>
    <row r="47" spans="2:39" s="101" customFormat="1" ht="16.5" thickBot="1" x14ac:dyDescent="0.3">
      <c r="B47" s="177" t="s">
        <v>99</v>
      </c>
      <c r="C47" s="178"/>
      <c r="D47" s="179"/>
      <c r="E47" s="178"/>
      <c r="F47" s="179"/>
      <c r="G47" s="179"/>
      <c r="H47" s="179"/>
      <c r="I47" s="179"/>
      <c r="J47" s="179"/>
      <c r="K47" s="179"/>
      <c r="L47" s="179"/>
      <c r="M47" s="61">
        <f>MEDIAN(M19:M32)</f>
        <v>0.24249999999999999</v>
      </c>
      <c r="N47" s="61">
        <f>MEDIAN(N19:N32)</f>
        <v>154.80500000000001</v>
      </c>
      <c r="O47" s="61">
        <f>MEDIAN(O19:O32)</f>
        <v>0.33499999999999996</v>
      </c>
      <c r="P47" s="61">
        <f>MEDIAN(P19:P32)</f>
        <v>150.01499999999999</v>
      </c>
      <c r="Q47" s="43">
        <f t="shared" ref="Q47:T47" si="28">MEDIAN(Q19:Q32)</f>
        <v>0.34294678887547558</v>
      </c>
      <c r="R47" s="43">
        <f t="shared" si="28"/>
        <v>8.6267027304758823</v>
      </c>
      <c r="S47" s="43">
        <f t="shared" si="28"/>
        <v>0.47376154339498683</v>
      </c>
      <c r="T47" s="43">
        <f t="shared" si="28"/>
        <v>7.643824304626575</v>
      </c>
      <c r="U47" s="180">
        <f>MEDIAN(U4:U18)</f>
        <v>0.7188585822320589</v>
      </c>
      <c r="V47" s="180">
        <f>MEDIAN(V4:V18)</f>
        <v>0.19389278511331992</v>
      </c>
      <c r="W47" s="180">
        <f>MEDIAN(W4:W18)</f>
        <v>0.29434555423720077</v>
      </c>
      <c r="X47" s="180">
        <f>MEDIAN(X4:X18)</f>
        <v>0.12546666970609202</v>
      </c>
      <c r="Y47" s="181"/>
      <c r="Z47" s="174">
        <f>MEDIAN(Z19:Z32)</f>
        <v>0.22892827272727467</v>
      </c>
      <c r="AA47" s="174"/>
      <c r="AB47" s="174">
        <f>MEDIAN(AB19:AB32)</f>
        <v>0.25964536363636503</v>
      </c>
      <c r="AE47" s="162"/>
      <c r="AF47" s="182" t="s">
        <v>51</v>
      </c>
      <c r="AG47" s="182" t="s">
        <v>104</v>
      </c>
      <c r="AH47" s="182" t="s">
        <v>52</v>
      </c>
      <c r="AI47" s="182" t="s">
        <v>53</v>
      </c>
      <c r="AJ47" s="182" t="s">
        <v>54</v>
      </c>
      <c r="AK47" s="183" t="s">
        <v>104</v>
      </c>
      <c r="AL47" s="184" t="s">
        <v>52</v>
      </c>
      <c r="AM47" s="184" t="s">
        <v>53</v>
      </c>
    </row>
    <row r="48" spans="2:39" s="101" customFormat="1" ht="16.5" thickBot="1" x14ac:dyDescent="0.3">
      <c r="B48" s="177" t="s">
        <v>100</v>
      </c>
      <c r="C48" s="178"/>
      <c r="D48" s="179"/>
      <c r="E48" s="178"/>
      <c r="F48" s="179"/>
      <c r="G48" s="179"/>
      <c r="H48" s="179"/>
      <c r="I48" s="179"/>
      <c r="J48" s="179"/>
      <c r="K48" s="179"/>
      <c r="L48" s="179"/>
      <c r="M48" s="61">
        <f t="shared" ref="M48:T48" si="29">AVERAGE(M3:M18)</f>
        <v>252.94843750000001</v>
      </c>
      <c r="N48" s="61">
        <f t="shared" si="29"/>
        <v>289.39433333333335</v>
      </c>
      <c r="O48" s="61">
        <f t="shared" si="29"/>
        <v>45.833437499999995</v>
      </c>
      <c r="P48" s="61">
        <f t="shared" si="29"/>
        <v>181.35421874999994</v>
      </c>
      <c r="Q48" s="43">
        <f t="shared" si="29"/>
        <v>164.36741322855121</v>
      </c>
      <c r="R48" s="43">
        <f t="shared" si="29"/>
        <v>193.6543913545182</v>
      </c>
      <c r="S48" s="43">
        <f t="shared" si="29"/>
        <v>29.511543454558808</v>
      </c>
      <c r="T48" s="43">
        <f t="shared" si="29"/>
        <v>34.744354606208361</v>
      </c>
      <c r="U48" s="180"/>
      <c r="V48" s="180"/>
      <c r="W48" s="180"/>
      <c r="X48" s="180"/>
      <c r="Y48" s="181"/>
      <c r="Z48" s="174">
        <f>AVERAGE(Z3:Z18)</f>
        <v>1.143578993939395</v>
      </c>
      <c r="AA48" s="174"/>
      <c r="AB48" s="174">
        <f t="shared" ref="AB48" si="30">AVERAGE(AB3:AB18)</f>
        <v>0.25183637784090918</v>
      </c>
      <c r="AE48" s="185" t="s">
        <v>102</v>
      </c>
      <c r="AF48" s="122"/>
      <c r="AG48" s="122"/>
      <c r="AH48" s="122"/>
      <c r="AI48" s="122"/>
      <c r="AJ48" s="122"/>
      <c r="AK48" s="186"/>
      <c r="AL48" s="160"/>
      <c r="AM48" s="160"/>
    </row>
    <row r="49" spans="2:39" s="101" customFormat="1" ht="16.5" thickBot="1" x14ac:dyDescent="0.3">
      <c r="B49" s="187" t="s">
        <v>101</v>
      </c>
      <c r="C49" s="188"/>
      <c r="D49" s="189"/>
      <c r="E49" s="188"/>
      <c r="F49" s="189"/>
      <c r="G49" s="189"/>
      <c r="H49" s="189"/>
      <c r="I49" s="189"/>
      <c r="J49" s="189"/>
      <c r="K49" s="189"/>
      <c r="L49" s="189"/>
      <c r="M49" s="88">
        <f>AVERAGE(M19:M32)</f>
        <v>3.9607142857142854</v>
      </c>
      <c r="N49" s="88">
        <f>AVERAGE(N19:N32)</f>
        <v>183.73423076923075</v>
      </c>
      <c r="O49" s="88">
        <f t="shared" ref="O49:T49" si="31">AVERAGE(O19:O32)</f>
        <v>1.1214285714285714</v>
      </c>
      <c r="P49" s="88">
        <f t="shared" si="31"/>
        <v>165.04035714285715</v>
      </c>
      <c r="Q49" s="91">
        <f t="shared" si="31"/>
        <v>3.1769297526167031</v>
      </c>
      <c r="R49" s="91">
        <f t="shared" si="31"/>
        <v>13.870715405413968</v>
      </c>
      <c r="S49" s="91">
        <f t="shared" si="31"/>
        <v>1.2758226637694423</v>
      </c>
      <c r="T49" s="91">
        <f t="shared" si="31"/>
        <v>14.287092513874191</v>
      </c>
      <c r="U49" s="180"/>
      <c r="V49" s="180"/>
      <c r="W49" s="180"/>
      <c r="X49" s="180"/>
      <c r="Y49" s="181"/>
      <c r="Z49" s="174">
        <f>AVERAGE(Z19:Z32)</f>
        <v>0.36672763636363748</v>
      </c>
      <c r="AA49" s="174"/>
      <c r="AB49" s="174">
        <f t="shared" ref="AB49" si="32">AVERAGE(AB19:AB32)</f>
        <v>0.22441671428571489</v>
      </c>
      <c r="AE49" s="175" t="s">
        <v>38</v>
      </c>
      <c r="AF49" s="190">
        <v>252.9</v>
      </c>
      <c r="AG49" s="190">
        <v>45.8</v>
      </c>
      <c r="AH49" s="190"/>
      <c r="AI49" s="190"/>
      <c r="AJ49" s="190">
        <v>289.39999999999998</v>
      </c>
      <c r="AK49" s="191">
        <v>181.4</v>
      </c>
      <c r="AL49" s="160"/>
      <c r="AM49" s="160"/>
    </row>
    <row r="50" spans="2:39" s="101" customFormat="1" x14ac:dyDescent="0.25">
      <c r="C50" s="102"/>
      <c r="E50" s="102"/>
      <c r="AE50" s="162" t="s">
        <v>55</v>
      </c>
      <c r="AF50" s="192" t="s">
        <v>56</v>
      </c>
      <c r="AG50" s="192" t="s">
        <v>57</v>
      </c>
      <c r="AH50" s="193">
        <v>0.12870000000000001</v>
      </c>
      <c r="AI50" s="193">
        <v>168.5</v>
      </c>
      <c r="AJ50" s="192" t="s">
        <v>58</v>
      </c>
      <c r="AK50" s="194" t="s">
        <v>59</v>
      </c>
      <c r="AL50" s="160">
        <v>0.33779999999999999</v>
      </c>
      <c r="AM50" s="192">
        <v>145</v>
      </c>
    </row>
    <row r="51" spans="2:39" s="101" customFormat="1" x14ac:dyDescent="0.25">
      <c r="C51" s="102"/>
      <c r="E51" s="102"/>
      <c r="AE51" s="162" t="s">
        <v>60</v>
      </c>
      <c r="AF51" s="192" t="s">
        <v>61</v>
      </c>
      <c r="AG51" s="160" t="s">
        <v>62</v>
      </c>
      <c r="AH51" s="160">
        <v>0.1489</v>
      </c>
      <c r="AI51" s="160">
        <v>166.5</v>
      </c>
      <c r="AJ51" s="195" t="s">
        <v>63</v>
      </c>
      <c r="AK51" s="196" t="s">
        <v>64</v>
      </c>
      <c r="AL51" s="160">
        <v>0.21640000000000001</v>
      </c>
      <c r="AM51" s="160">
        <v>152</v>
      </c>
    </row>
    <row r="52" spans="2:39" s="101" customFormat="1" ht="15.75" thickBot="1" x14ac:dyDescent="0.3">
      <c r="C52" s="102"/>
      <c r="E52" s="102"/>
      <c r="K52" s="101" t="s">
        <v>65</v>
      </c>
      <c r="L52" s="193" t="s">
        <v>66</v>
      </c>
      <c r="M52" s="197">
        <f t="shared" ref="M52:X52" si="33">AVERAGE(M3:M18)</f>
        <v>252.94843750000001</v>
      </c>
      <c r="N52" s="197">
        <f t="shared" si="33"/>
        <v>289.39433333333335</v>
      </c>
      <c r="O52" s="197">
        <f t="shared" si="33"/>
        <v>45.833437499999995</v>
      </c>
      <c r="P52" s="197">
        <f t="shared" si="33"/>
        <v>181.35421874999994</v>
      </c>
      <c r="Q52" s="198">
        <f t="shared" si="33"/>
        <v>164.36741322855121</v>
      </c>
      <c r="R52" s="198">
        <f t="shared" si="33"/>
        <v>193.6543913545182</v>
      </c>
      <c r="S52" s="198">
        <f t="shared" si="33"/>
        <v>29.511543454558808</v>
      </c>
      <c r="T52" s="198">
        <f t="shared" si="33"/>
        <v>34.744354606208361</v>
      </c>
      <c r="U52" s="199">
        <f t="shared" si="33"/>
        <v>0.73459117033989396</v>
      </c>
      <c r="V52" s="199">
        <f t="shared" si="33"/>
        <v>0.30118333473066333</v>
      </c>
      <c r="W52" s="199">
        <f t="shared" si="33"/>
        <v>0.54085280469698083</v>
      </c>
      <c r="X52" s="199">
        <f t="shared" si="33"/>
        <v>0.16404205438545</v>
      </c>
      <c r="Y52" s="200"/>
      <c r="Z52" s="201">
        <f>AVERAGE(Z3:Z18)</f>
        <v>1.143578993939395</v>
      </c>
      <c r="AA52" s="201"/>
      <c r="AB52" s="201">
        <f>AVERAGE(AB3:AB18)</f>
        <v>0.25183637784090918</v>
      </c>
      <c r="AE52" s="202" t="s">
        <v>67</v>
      </c>
      <c r="AF52" s="203" t="s">
        <v>68</v>
      </c>
      <c r="AG52" s="203" t="s">
        <v>69</v>
      </c>
      <c r="AH52" s="203">
        <v>0.34139999999999998</v>
      </c>
      <c r="AI52" s="203">
        <v>153.5</v>
      </c>
      <c r="AJ52" s="204" t="s">
        <v>70</v>
      </c>
      <c r="AK52" s="205" t="s">
        <v>71</v>
      </c>
      <c r="AL52" s="160">
        <v>0.21640000000000001</v>
      </c>
      <c r="AM52" s="160">
        <v>152</v>
      </c>
    </row>
    <row r="53" spans="2:39" s="101" customFormat="1" x14ac:dyDescent="0.25">
      <c r="C53" s="102"/>
      <c r="E53" s="102"/>
      <c r="L53" s="193" t="s">
        <v>72</v>
      </c>
      <c r="M53" s="206">
        <f t="shared" ref="M53:X53" si="34">MEDIAN(M3:M18)</f>
        <v>36.767499999999998</v>
      </c>
      <c r="N53" s="206">
        <f t="shared" si="34"/>
        <v>196.63499999999999</v>
      </c>
      <c r="O53" s="206">
        <f t="shared" si="34"/>
        <v>8.5024999999999995</v>
      </c>
      <c r="P53" s="206">
        <f t="shared" si="34"/>
        <v>164.9425</v>
      </c>
      <c r="Q53" s="207">
        <f t="shared" si="34"/>
        <v>22.128906717233008</v>
      </c>
      <c r="R53" s="207">
        <f t="shared" si="34"/>
        <v>32.625906883947557</v>
      </c>
      <c r="S53" s="207">
        <f t="shared" si="34"/>
        <v>3.5319983720268064</v>
      </c>
      <c r="T53" s="207">
        <f t="shared" si="34"/>
        <v>19.289872990768941</v>
      </c>
      <c r="U53" s="208">
        <f t="shared" si="34"/>
        <v>0.76322928760757214</v>
      </c>
      <c r="V53" s="208">
        <f t="shared" si="34"/>
        <v>0.19367782637150913</v>
      </c>
      <c r="W53" s="208">
        <f t="shared" si="34"/>
        <v>0.31204654291716916</v>
      </c>
      <c r="X53" s="208">
        <f t="shared" si="34"/>
        <v>0.12482559727243049</v>
      </c>
      <c r="Y53" s="193"/>
      <c r="Z53" s="209">
        <f>MEDIAN(Z3:Z18)</f>
        <v>0.14999199999999679</v>
      </c>
      <c r="AA53" s="209"/>
      <c r="AB53" s="209">
        <f>MEDIAN(AB3:AB18)</f>
        <v>7.0713772727272278E-2</v>
      </c>
      <c r="AE53" s="210"/>
      <c r="AF53" s="211"/>
      <c r="AG53" s="211"/>
      <c r="AH53" s="211"/>
      <c r="AI53" s="211"/>
      <c r="AJ53" s="212"/>
      <c r="AK53" s="213"/>
      <c r="AL53" s="160"/>
      <c r="AM53" s="160"/>
    </row>
    <row r="54" spans="2:39" s="101" customFormat="1" ht="15.75" thickBot="1" x14ac:dyDescent="0.3">
      <c r="C54" s="102"/>
      <c r="E54" s="102"/>
      <c r="L54" s="214" t="s">
        <v>73</v>
      </c>
      <c r="M54" s="215">
        <f t="shared" ref="M54:X54" si="35">QUARTILE(M3:M18,1)</f>
        <v>0.77374999999999994</v>
      </c>
      <c r="N54" s="215">
        <f t="shared" si="35"/>
        <v>152.7225</v>
      </c>
      <c r="O54" s="215">
        <f t="shared" si="35"/>
        <v>0</v>
      </c>
      <c r="P54" s="215">
        <f t="shared" si="35"/>
        <v>145.69125000000003</v>
      </c>
      <c r="Q54" s="216">
        <f t="shared" si="35"/>
        <v>1.0942477438861822</v>
      </c>
      <c r="R54" s="216">
        <f t="shared" si="35"/>
        <v>18.607514946923995</v>
      </c>
      <c r="S54" s="216">
        <f t="shared" si="35"/>
        <v>0</v>
      </c>
      <c r="T54" s="216">
        <f t="shared" si="35"/>
        <v>15.338913850889179</v>
      </c>
      <c r="U54" s="217">
        <f t="shared" si="35"/>
        <v>0.22822761932502078</v>
      </c>
      <c r="V54" s="217">
        <f t="shared" si="35"/>
        <v>0.1152077017888154</v>
      </c>
      <c r="W54" s="217">
        <f t="shared" si="35"/>
        <v>0</v>
      </c>
      <c r="X54" s="217">
        <f t="shared" si="35"/>
        <v>9.0977323292902756E-2</v>
      </c>
      <c r="Y54" s="214"/>
      <c r="Z54" s="218">
        <f>QUARTILE(Z3:Z18,1)</f>
        <v>2.5205954545454205E-2</v>
      </c>
      <c r="AA54" s="218"/>
      <c r="AB54" s="218">
        <f>QUARTILE(AB3:AB18,1)</f>
        <v>-9.9328181818190316E-3</v>
      </c>
      <c r="AE54" s="219" t="s">
        <v>103</v>
      </c>
      <c r="AF54" s="212"/>
      <c r="AG54" s="212"/>
      <c r="AH54" s="212"/>
      <c r="AI54" s="212"/>
      <c r="AJ54" s="212"/>
      <c r="AK54" s="213"/>
      <c r="AL54" s="160"/>
      <c r="AM54" s="160"/>
    </row>
    <row r="55" spans="2:39" s="101" customFormat="1" x14ac:dyDescent="0.25">
      <c r="C55" s="102"/>
      <c r="E55" s="102"/>
      <c r="L55" s="179" t="s">
        <v>74</v>
      </c>
      <c r="M55" s="220">
        <f t="shared" ref="M55:X55" si="36">QUARTILE(M3:M18,3)</f>
        <v>230.04374999999999</v>
      </c>
      <c r="N55" s="220">
        <f t="shared" si="36"/>
        <v>229.86250000000001</v>
      </c>
      <c r="O55" s="220">
        <f t="shared" si="36"/>
        <v>49.691249999999997</v>
      </c>
      <c r="P55" s="220">
        <f t="shared" si="36"/>
        <v>199.73749999999998</v>
      </c>
      <c r="Q55" s="221">
        <f t="shared" si="36"/>
        <v>123.575748847114</v>
      </c>
      <c r="R55" s="221">
        <f t="shared" si="36"/>
        <v>50.459139905472</v>
      </c>
      <c r="S55" s="221">
        <f t="shared" si="36"/>
        <v>17.942834572608668</v>
      </c>
      <c r="T55" s="221">
        <f t="shared" si="36"/>
        <v>33.734296763457195</v>
      </c>
      <c r="U55" s="222">
        <f t="shared" si="36"/>
        <v>1.2441369725093028</v>
      </c>
      <c r="V55" s="222">
        <f t="shared" si="36"/>
        <v>0.29863459053076336</v>
      </c>
      <c r="W55" s="222">
        <f t="shared" si="36"/>
        <v>0.95347581580676555</v>
      </c>
      <c r="X55" s="222">
        <f t="shared" si="36"/>
        <v>0.20258417605043622</v>
      </c>
      <c r="Y55" s="179"/>
      <c r="Z55" s="223">
        <f>QUARTILE(Z3:Z18,3)</f>
        <v>0.42597663636363586</v>
      </c>
      <c r="AA55" s="223"/>
      <c r="AB55" s="223">
        <f>QUARTILE(AB3:AB18,3)</f>
        <v>0.29663299999999593</v>
      </c>
      <c r="AE55" s="175" t="s">
        <v>38</v>
      </c>
      <c r="AF55" s="190">
        <v>3.96</v>
      </c>
      <c r="AG55" s="190">
        <v>1.1200000000000001</v>
      </c>
      <c r="AH55" s="190"/>
      <c r="AI55" s="190"/>
      <c r="AJ55" s="190">
        <v>183.73</v>
      </c>
      <c r="AK55" s="191">
        <v>165.04</v>
      </c>
      <c r="AL55" s="160"/>
      <c r="AM55" s="160"/>
    </row>
    <row r="56" spans="2:39" s="101" customFormat="1" x14ac:dyDescent="0.25">
      <c r="C56" s="102"/>
      <c r="E56" s="102"/>
      <c r="L56" s="224"/>
      <c r="M56" s="225"/>
      <c r="N56" s="225"/>
      <c r="O56" s="225"/>
      <c r="P56" s="225"/>
      <c r="Q56" s="226"/>
      <c r="R56" s="226"/>
      <c r="S56" s="226"/>
      <c r="T56" s="226"/>
      <c r="U56" s="227"/>
      <c r="V56" s="227"/>
      <c r="W56" s="227"/>
      <c r="X56" s="227"/>
      <c r="Y56" s="224"/>
      <c r="Z56" s="228"/>
      <c r="AA56" s="228"/>
      <c r="AB56" s="228"/>
      <c r="AE56" s="162" t="s">
        <v>55</v>
      </c>
      <c r="AF56" s="192" t="s">
        <v>75</v>
      </c>
      <c r="AG56" s="192" t="s">
        <v>76</v>
      </c>
      <c r="AH56" s="192">
        <v>0.90480000000000005</v>
      </c>
      <c r="AI56" s="192">
        <v>101</v>
      </c>
      <c r="AJ56" s="192" t="s">
        <v>77</v>
      </c>
      <c r="AK56" s="229" t="s">
        <v>78</v>
      </c>
      <c r="AL56" s="160">
        <v>0.68479999999999996</v>
      </c>
      <c r="AM56" s="192">
        <v>100</v>
      </c>
    </row>
    <row r="57" spans="2:39" s="101" customFormat="1" x14ac:dyDescent="0.25">
      <c r="C57" s="102"/>
      <c r="E57" s="102"/>
      <c r="K57" s="101" t="s">
        <v>28</v>
      </c>
      <c r="L57" s="230" t="s">
        <v>38</v>
      </c>
      <c r="M57" s="231">
        <f t="shared" ref="M57:X57" si="37">AVERAGE(M19:M32)</f>
        <v>3.9607142857142854</v>
      </c>
      <c r="N57" s="231">
        <f t="shared" si="37"/>
        <v>183.73423076923075</v>
      </c>
      <c r="O57" s="231">
        <f t="shared" si="37"/>
        <v>1.1214285714285714</v>
      </c>
      <c r="P57" s="231">
        <f t="shared" si="37"/>
        <v>165.04035714285715</v>
      </c>
      <c r="Q57" s="232">
        <f t="shared" si="37"/>
        <v>3.1769297526167031</v>
      </c>
      <c r="R57" s="232">
        <f t="shared" si="37"/>
        <v>13.870715405413968</v>
      </c>
      <c r="S57" s="232">
        <f t="shared" si="37"/>
        <v>1.2758226637694423</v>
      </c>
      <c r="T57" s="232">
        <f t="shared" si="37"/>
        <v>14.287092513874191</v>
      </c>
      <c r="U57" s="233">
        <f t="shared" si="37"/>
        <v>0.64360923584523122</v>
      </c>
      <c r="V57" s="233">
        <f t="shared" si="37"/>
        <v>9.440198026411098E-2</v>
      </c>
      <c r="W57" s="233">
        <f t="shared" si="37"/>
        <v>0.75047950196564805</v>
      </c>
      <c r="X57" s="233">
        <f t="shared" si="37"/>
        <v>8.6691101642213206E-2</v>
      </c>
      <c r="Y57" s="234"/>
      <c r="Z57" s="235">
        <f>AVERAGE(Z19:Z32)</f>
        <v>0.36672763636363748</v>
      </c>
      <c r="AA57" s="235"/>
      <c r="AB57" s="235">
        <f>AVERAGE(AB19:AB32)</f>
        <v>0.22441671428571489</v>
      </c>
      <c r="AE57" s="162" t="s">
        <v>60</v>
      </c>
      <c r="AF57" s="195" t="s">
        <v>79</v>
      </c>
      <c r="AG57" s="101" t="s">
        <v>80</v>
      </c>
      <c r="AH57" s="195">
        <v>0.98089999999999999</v>
      </c>
      <c r="AI57" s="195">
        <v>99</v>
      </c>
      <c r="AJ57" s="195" t="s">
        <v>81</v>
      </c>
      <c r="AK57" s="196" t="s">
        <v>82</v>
      </c>
      <c r="AL57" s="160">
        <v>0.83</v>
      </c>
      <c r="AM57" s="195">
        <v>96</v>
      </c>
    </row>
    <row r="58" spans="2:39" s="101" customFormat="1" ht="15.75" thickBot="1" x14ac:dyDescent="0.3">
      <c r="C58" s="102"/>
      <c r="E58" s="102"/>
      <c r="L58" s="101" t="s">
        <v>72</v>
      </c>
      <c r="M58" s="197">
        <f t="shared" ref="M58:X58" si="38">MEDIAN(M19:M32)</f>
        <v>0.24249999999999999</v>
      </c>
      <c r="N58" s="197">
        <f t="shared" si="38"/>
        <v>154.80500000000001</v>
      </c>
      <c r="O58" s="197">
        <f t="shared" si="38"/>
        <v>0.33499999999999996</v>
      </c>
      <c r="P58" s="197">
        <f t="shared" si="38"/>
        <v>150.01499999999999</v>
      </c>
      <c r="Q58" s="198">
        <f t="shared" si="38"/>
        <v>0.34294678887547558</v>
      </c>
      <c r="R58" s="198">
        <f t="shared" si="38"/>
        <v>8.6267027304758823</v>
      </c>
      <c r="S58" s="198">
        <f t="shared" si="38"/>
        <v>0.47376154339498683</v>
      </c>
      <c r="T58" s="198">
        <f t="shared" si="38"/>
        <v>7.643824304626575</v>
      </c>
      <c r="U58" s="199">
        <f t="shared" si="38"/>
        <v>0.26262396379733466</v>
      </c>
      <c r="V58" s="199">
        <f t="shared" si="38"/>
        <v>4.3895844237606868E-2</v>
      </c>
      <c r="W58" s="199">
        <f t="shared" si="38"/>
        <v>1.0107158266402512</v>
      </c>
      <c r="X58" s="199">
        <f t="shared" si="38"/>
        <v>5.1878309927574778E-2</v>
      </c>
      <c r="Y58" s="200"/>
      <c r="Z58" s="201">
        <f>MEDIAN(Z19:Z32)</f>
        <v>0.22892827272727467</v>
      </c>
      <c r="AA58" s="201"/>
      <c r="AB58" s="201">
        <f>MEDIAN(AB19:AB32)</f>
        <v>0.25964536363636503</v>
      </c>
      <c r="AE58" s="202" t="s">
        <v>67</v>
      </c>
      <c r="AF58" s="204" t="s">
        <v>83</v>
      </c>
      <c r="AG58" s="204" t="s">
        <v>84</v>
      </c>
      <c r="AH58" s="204">
        <v>1</v>
      </c>
      <c r="AI58" s="204">
        <v>98</v>
      </c>
      <c r="AJ58" s="204" t="s">
        <v>85</v>
      </c>
      <c r="AK58" s="205" t="s">
        <v>86</v>
      </c>
      <c r="AL58" s="160">
        <v>0.86739999999999995</v>
      </c>
      <c r="AM58" s="195">
        <v>95</v>
      </c>
    </row>
    <row r="59" spans="2:39" s="101" customFormat="1" x14ac:dyDescent="0.25">
      <c r="C59" s="102"/>
      <c r="E59" s="102"/>
      <c r="L59" s="101" t="s">
        <v>73</v>
      </c>
      <c r="M59" s="236">
        <f t="shared" ref="M59:X59" si="39">QUARTILE(M19:M32,1)</f>
        <v>0</v>
      </c>
      <c r="N59" s="236">
        <f t="shared" si="39"/>
        <v>139.16</v>
      </c>
      <c r="O59" s="236">
        <f t="shared" si="39"/>
        <v>0</v>
      </c>
      <c r="P59" s="236">
        <f t="shared" si="39"/>
        <v>140.0925</v>
      </c>
      <c r="Q59" s="237">
        <f t="shared" si="39"/>
        <v>0</v>
      </c>
      <c r="R59" s="237">
        <f t="shared" si="39"/>
        <v>5.4588643507601464</v>
      </c>
      <c r="S59" s="237">
        <f t="shared" si="39"/>
        <v>0</v>
      </c>
      <c r="T59" s="237">
        <f t="shared" si="39"/>
        <v>4.0269731188573878</v>
      </c>
      <c r="U59" s="238">
        <f t="shared" si="39"/>
        <v>0</v>
      </c>
      <c r="V59" s="238">
        <f t="shared" si="39"/>
        <v>3.1768513487872546E-2</v>
      </c>
      <c r="W59" s="238">
        <f t="shared" si="39"/>
        <v>0</v>
      </c>
      <c r="X59" s="238">
        <f t="shared" si="39"/>
        <v>3.2577998102011098E-2</v>
      </c>
      <c r="Z59" s="239">
        <f>QUARTILE(Z19:Z32,1)</f>
        <v>0.11365454545454495</v>
      </c>
      <c r="AA59" s="239"/>
      <c r="AB59" s="239">
        <f>QUARTILE(AB19:AB32,1)</f>
        <v>9.7951090909091529E-2</v>
      </c>
    </row>
    <row r="60" spans="2:39" s="101" customFormat="1" x14ac:dyDescent="0.25">
      <c r="C60" s="102"/>
      <c r="E60" s="102"/>
      <c r="L60" s="101" t="s">
        <v>74</v>
      </c>
      <c r="M60" s="236">
        <f t="shared" ref="M60:X60" si="40">QUARTILE(M19:M32,3)</f>
        <v>2.27</v>
      </c>
      <c r="N60" s="236">
        <f t="shared" si="40"/>
        <v>193.30500000000001</v>
      </c>
      <c r="O60" s="236">
        <f t="shared" si="40"/>
        <v>1.8125</v>
      </c>
      <c r="P60" s="236">
        <f t="shared" si="40"/>
        <v>192.62875</v>
      </c>
      <c r="Q60" s="237">
        <f t="shared" si="40"/>
        <v>2.3617366491630687</v>
      </c>
      <c r="R60" s="237">
        <f t="shared" si="40"/>
        <v>19.784847737599716</v>
      </c>
      <c r="S60" s="237">
        <f t="shared" si="40"/>
        <v>2.563262081801235</v>
      </c>
      <c r="T60" s="237">
        <f t="shared" si="40"/>
        <v>19.450739783488949</v>
      </c>
      <c r="U60" s="238">
        <f t="shared" si="40"/>
        <v>1.4142135623730951</v>
      </c>
      <c r="V60" s="238">
        <f t="shared" si="40"/>
        <v>0.16256740336521835</v>
      </c>
      <c r="W60" s="238">
        <f t="shared" si="40"/>
        <v>1.4142135623730949</v>
      </c>
      <c r="X60" s="238">
        <f t="shared" si="40"/>
        <v>0.12683266726106104</v>
      </c>
      <c r="Z60" s="239">
        <f>QUARTILE(Z19:Z32,3)</f>
        <v>0.52952399999999766</v>
      </c>
      <c r="AA60" s="239"/>
      <c r="AB60" s="239">
        <f>QUARTILE(AB19:AB32,3)</f>
        <v>0.31978727272727236</v>
      </c>
    </row>
    <row r="61" spans="2:39" s="101" customFormat="1" x14ac:dyDescent="0.25">
      <c r="C61" s="102"/>
      <c r="E61" s="102"/>
    </row>
    <row r="62" spans="2:39" s="101" customFormat="1" x14ac:dyDescent="0.25">
      <c r="C62" s="102"/>
      <c r="E62" s="102"/>
    </row>
    <row r="63" spans="2:39" s="101" customFormat="1" x14ac:dyDescent="0.25">
      <c r="C63" s="102"/>
      <c r="E63" s="102"/>
    </row>
    <row r="64" spans="2:39" s="101" customFormat="1" x14ac:dyDescent="0.25">
      <c r="C64" s="102"/>
      <c r="E64" s="102"/>
    </row>
    <row r="65" spans="3:5" s="101" customFormat="1" x14ac:dyDescent="0.25">
      <c r="C65" s="102"/>
      <c r="E65" s="102"/>
    </row>
    <row r="66" spans="3:5" s="101" customFormat="1" x14ac:dyDescent="0.25">
      <c r="C66" s="102"/>
      <c r="E66" s="102"/>
    </row>
    <row r="67" spans="3:5" s="101" customFormat="1" x14ac:dyDescent="0.25">
      <c r="C67" s="102"/>
      <c r="E67" s="102"/>
    </row>
    <row r="68" spans="3:5" s="101" customFormat="1" x14ac:dyDescent="0.25">
      <c r="C68" s="102"/>
      <c r="E68" s="102"/>
    </row>
    <row r="69" spans="3:5" s="101" customFormat="1" x14ac:dyDescent="0.25">
      <c r="C69" s="102"/>
      <c r="E69" s="102"/>
    </row>
    <row r="70" spans="3:5" s="101" customFormat="1" x14ac:dyDescent="0.25">
      <c r="C70" s="102"/>
      <c r="E70" s="102"/>
    </row>
    <row r="71" spans="3:5" s="101" customFormat="1" x14ac:dyDescent="0.25">
      <c r="C71" s="102"/>
      <c r="E71" s="102"/>
    </row>
    <row r="72" spans="3:5" s="101" customFormat="1" x14ac:dyDescent="0.25">
      <c r="C72" s="102"/>
      <c r="E72" s="102"/>
    </row>
    <row r="73" spans="3:5" s="101" customFormat="1" x14ac:dyDescent="0.25">
      <c r="C73" s="102"/>
      <c r="E73" s="102"/>
    </row>
    <row r="74" spans="3:5" s="101" customFormat="1" x14ac:dyDescent="0.25">
      <c r="C74" s="102"/>
      <c r="E74" s="102"/>
    </row>
    <row r="75" spans="3:5" s="101" customFormat="1" x14ac:dyDescent="0.25">
      <c r="C75" s="102"/>
      <c r="E75" s="102"/>
    </row>
    <row r="76" spans="3:5" s="101" customFormat="1" x14ac:dyDescent="0.25">
      <c r="C76" s="102"/>
      <c r="E76" s="102"/>
    </row>
    <row r="77" spans="3:5" s="101" customFormat="1" x14ac:dyDescent="0.25">
      <c r="C77" s="102"/>
      <c r="E77" s="102"/>
    </row>
    <row r="78" spans="3:5" s="101" customFormat="1" x14ac:dyDescent="0.25">
      <c r="C78" s="102"/>
      <c r="E78" s="102"/>
    </row>
    <row r="79" spans="3:5" s="101" customFormat="1" x14ac:dyDescent="0.25">
      <c r="C79" s="102"/>
      <c r="E79" s="102"/>
    </row>
    <row r="80" spans="3:5" s="101" customFormat="1" x14ac:dyDescent="0.25">
      <c r="C80" s="102"/>
      <c r="E80" s="102"/>
    </row>
    <row r="81" spans="3:38" s="101" customFormat="1" x14ac:dyDescent="0.25">
      <c r="C81" s="102"/>
      <c r="E81" s="102"/>
    </row>
    <row r="82" spans="3:38" s="101" customFormat="1" x14ac:dyDescent="0.25">
      <c r="C82" s="102"/>
      <c r="E82" s="102"/>
    </row>
    <row r="83" spans="3:38" s="101" customFormat="1" x14ac:dyDescent="0.25">
      <c r="C83" s="102"/>
      <c r="E83" s="102"/>
    </row>
    <row r="84" spans="3:38" s="101" customFormat="1" x14ac:dyDescent="0.25">
      <c r="C84" s="102"/>
      <c r="E84" s="102"/>
    </row>
    <row r="85" spans="3:38" s="101" customFormat="1" x14ac:dyDescent="0.25">
      <c r="C85" s="102"/>
      <c r="E85" s="102"/>
    </row>
    <row r="86" spans="3:38" s="101" customFormat="1" x14ac:dyDescent="0.25">
      <c r="C86" s="102"/>
      <c r="E86" s="102"/>
    </row>
    <row r="87" spans="3:38" x14ac:dyDescent="0.25">
      <c r="AE87" s="101"/>
      <c r="AF87" s="101"/>
      <c r="AG87" s="101"/>
      <c r="AH87" s="101"/>
      <c r="AI87" s="101"/>
      <c r="AJ87" s="101"/>
      <c r="AK87" s="101"/>
      <c r="AL87" s="101"/>
    </row>
  </sheetData>
  <mergeCells count="8">
    <mergeCell ref="AF46:AG46"/>
    <mergeCell ref="AJ46:AK46"/>
    <mergeCell ref="C2:F2"/>
    <mergeCell ref="G2:J2"/>
    <mergeCell ref="M2:P2"/>
    <mergeCell ref="Q2:T2"/>
    <mergeCell ref="U2:X2"/>
    <mergeCell ref="Y2:AB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2023-10-04T14:00:55Z</dcterms:modified>
</cp:coreProperties>
</file>