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\Desktop\paperparareviso\"/>
    </mc:Choice>
  </mc:AlternateContent>
  <workbookProtection workbookAlgorithmName="SHA-512" workbookHashValue="bzHacO9bXDmWFbJhm1xiXMZVcxZeee0s3QEsS9uJncqs3ShPnhk0aEqVJpLlmUN1ttR3+byeNoG0pP2S5G0pFw==" workbookSaltValue="JMQevwjigjt1NBdaljDIRQ==" workbookSpinCount="100000" lockStructure="1"/>
  <bookViews>
    <workbookView xWindow="0" yWindow="0" windowWidth="20490" windowHeight="7755"/>
  </bookViews>
  <sheets>
    <sheet name="CROM" sheetId="2" r:id="rId1"/>
    <sheet name="FRX" sheetId="3" r:id="rId2"/>
    <sheet name="MASS" sheetId="5" r:id="rId3"/>
  </sheets>
  <definedNames>
    <definedName name="Al">FRX!$AK$3</definedName>
    <definedName name="Co">FRX!#REF!</definedName>
    <definedName name="Cr">FRX!$AM$3</definedName>
    <definedName name="Cu">FRX!$AN$3</definedName>
    <definedName name="Fe">FRX!$AP$3</definedName>
    <definedName name="Mn">FRX!$AR$3</definedName>
    <definedName name="Pb">FRX!$AO$3</definedName>
    <definedName name="Se">FRX!$AS$3</definedName>
    <definedName name="Si">FRX!$AL$3</definedName>
    <definedName name="Sr">FRX!$AT$3</definedName>
    <definedName name="Ti">FRX!$AQ$3</definedName>
    <definedName name="Zn">FRX!$AU$3</definedName>
  </definedNames>
  <calcPr calcId="152511"/>
</workbook>
</file>

<file path=xl/calcChain.xml><?xml version="1.0" encoding="utf-8"?>
<calcChain xmlns="http://schemas.openxmlformats.org/spreadsheetml/2006/main">
  <c r="G2" i="3" l="1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AI2" i="3"/>
  <c r="AI3" i="3"/>
  <c r="AI4" i="3"/>
  <c r="AI5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1" i="3"/>
  <c r="AF52" i="3"/>
  <c r="AF53" i="3"/>
  <c r="AF54" i="3"/>
  <c r="AF55" i="3"/>
  <c r="AF57" i="3"/>
  <c r="AF58" i="3"/>
  <c r="AF59" i="3"/>
  <c r="AF61" i="3"/>
  <c r="AF62" i="3"/>
  <c r="AF65" i="3"/>
  <c r="AF67" i="3"/>
  <c r="AF68" i="3"/>
  <c r="AF69" i="3"/>
  <c r="AF70" i="3"/>
  <c r="AF71" i="3"/>
  <c r="AF72" i="3"/>
  <c r="AF74" i="3"/>
  <c r="AF75" i="3"/>
  <c r="AF77" i="3"/>
  <c r="AF2" i="3"/>
  <c r="AC3" i="3"/>
  <c r="AC4" i="3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2" i="3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8" i="3"/>
  <c r="Z40" i="3"/>
  <c r="Z41" i="3"/>
  <c r="Z42" i="3"/>
  <c r="Z45" i="3"/>
  <c r="Z46" i="3"/>
  <c r="Z54" i="3"/>
  <c r="Z56" i="3"/>
  <c r="Z57" i="3"/>
  <c r="Z58" i="3"/>
  <c r="Z62" i="3"/>
  <c r="Z63" i="3"/>
  <c r="Z67" i="3"/>
  <c r="Z68" i="3"/>
  <c r="Z69" i="3"/>
  <c r="Z71" i="3"/>
  <c r="Z72" i="3"/>
  <c r="Z73" i="3"/>
  <c r="Z74" i="3"/>
  <c r="Z75" i="3"/>
  <c r="Z76" i="3"/>
  <c r="Z77" i="3"/>
  <c r="Z2" i="3"/>
  <c r="W3" i="3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2" i="3"/>
  <c r="T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2" i="3"/>
  <c r="N3" i="3"/>
  <c r="N7" i="3"/>
  <c r="N10" i="3"/>
  <c r="N11" i="3"/>
  <c r="N12" i="3"/>
  <c r="N14" i="3"/>
  <c r="N15" i="3"/>
  <c r="N17" i="3"/>
  <c r="N19" i="3"/>
  <c r="N20" i="3"/>
  <c r="N22" i="3"/>
  <c r="N23" i="3"/>
  <c r="N36" i="3"/>
  <c r="N41" i="3"/>
  <c r="N42" i="3"/>
  <c r="N46" i="3"/>
  <c r="N62" i="3"/>
  <c r="N69" i="3"/>
  <c r="N73" i="3"/>
  <c r="N77" i="3"/>
  <c r="N2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2" i="3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9" i="3"/>
  <c r="Q30" i="3"/>
  <c r="Q31" i="3"/>
  <c r="Q32" i="3"/>
  <c r="Q33" i="3"/>
  <c r="Q34" i="3"/>
  <c r="Q35" i="3"/>
  <c r="Q36" i="3"/>
  <c r="Q37" i="3"/>
  <c r="Q38" i="3"/>
  <c r="Q40" i="3"/>
  <c r="Q41" i="3"/>
  <c r="Q42" i="3"/>
  <c r="Q43" i="3"/>
  <c r="Q44" i="3"/>
  <c r="Q45" i="3"/>
  <c r="Q46" i="3"/>
  <c r="Q47" i="3"/>
  <c r="Q48" i="3"/>
  <c r="Q49" i="3"/>
  <c r="Q50" i="3"/>
  <c r="Q51" i="3"/>
  <c r="Q53" i="3"/>
  <c r="Q54" i="3"/>
  <c r="Q55" i="3"/>
  <c r="Q56" i="3"/>
  <c r="Q57" i="3"/>
  <c r="Q58" i="3"/>
  <c r="Q59" i="3"/>
  <c r="Q60" i="3"/>
  <c r="Q62" i="3"/>
  <c r="Q63" i="3"/>
  <c r="Q64" i="3"/>
  <c r="Q65" i="3"/>
  <c r="Q67" i="3"/>
  <c r="Q68" i="3"/>
  <c r="Q69" i="3"/>
  <c r="Q70" i="3"/>
  <c r="Q71" i="3"/>
  <c r="Q72" i="3"/>
  <c r="Q73" i="3"/>
  <c r="Q74" i="3"/>
  <c r="Q76" i="3"/>
  <c r="Q77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Q2" i="3"/>
  <c r="H2" i="3"/>
  <c r="AH70" i="3" l="1"/>
  <c r="AE70" i="3"/>
  <c r="AB70" i="3"/>
  <c r="V70" i="3"/>
  <c r="S70" i="3"/>
  <c r="P70" i="3"/>
  <c r="J70" i="3"/>
  <c r="AH60" i="3"/>
  <c r="AB60" i="3"/>
  <c r="V60" i="3"/>
  <c r="S60" i="3"/>
  <c r="P60" i="3"/>
  <c r="J60" i="3"/>
  <c r="AH50" i="3"/>
  <c r="AB50" i="3"/>
  <c r="V50" i="3"/>
  <c r="S50" i="3"/>
  <c r="P50" i="3"/>
  <c r="J50" i="3"/>
  <c r="AH40" i="3"/>
  <c r="AE40" i="3"/>
  <c r="AB40" i="3"/>
  <c r="Y40" i="3"/>
  <c r="V40" i="3"/>
  <c r="S40" i="3"/>
  <c r="P40" i="3"/>
  <c r="J40" i="3"/>
  <c r="AH30" i="3"/>
  <c r="AE30" i="3"/>
  <c r="AB30" i="3"/>
  <c r="Y30" i="3"/>
  <c r="V30" i="3"/>
  <c r="S30" i="3"/>
  <c r="P30" i="3"/>
  <c r="J30" i="3"/>
  <c r="AH20" i="3"/>
  <c r="AE20" i="3"/>
  <c r="AB20" i="3"/>
  <c r="Y20" i="3"/>
  <c r="V20" i="3"/>
  <c r="S20" i="3"/>
  <c r="P20" i="3"/>
  <c r="M20" i="3"/>
  <c r="J20" i="3"/>
  <c r="AH10" i="3"/>
  <c r="AE10" i="3"/>
  <c r="AB10" i="3"/>
  <c r="Y10" i="3"/>
  <c r="V10" i="3"/>
  <c r="S10" i="3"/>
  <c r="P10" i="3"/>
  <c r="M10" i="3"/>
  <c r="J10" i="3"/>
  <c r="AH3" i="3" l="1"/>
  <c r="AH4" i="3"/>
  <c r="AH5" i="3"/>
  <c r="AH6" i="3"/>
  <c r="AH7" i="3"/>
  <c r="AH8" i="3"/>
  <c r="AH9" i="3"/>
  <c r="AH11" i="3"/>
  <c r="AH12" i="3"/>
  <c r="AH13" i="3"/>
  <c r="AH14" i="3"/>
  <c r="AH15" i="3"/>
  <c r="AH16" i="3"/>
  <c r="AH17" i="3"/>
  <c r="AH18" i="3"/>
  <c r="AH19" i="3"/>
  <c r="AH21" i="3"/>
  <c r="AH22" i="3"/>
  <c r="AH23" i="3"/>
  <c r="AH24" i="3"/>
  <c r="AH25" i="3"/>
  <c r="AH26" i="3"/>
  <c r="AH27" i="3"/>
  <c r="AH28" i="3"/>
  <c r="AH29" i="3"/>
  <c r="AH31" i="3"/>
  <c r="AH32" i="3"/>
  <c r="AH33" i="3"/>
  <c r="AH34" i="3"/>
  <c r="AH35" i="3"/>
  <c r="AH36" i="3"/>
  <c r="AH37" i="3"/>
  <c r="AH38" i="3"/>
  <c r="AH39" i="3"/>
  <c r="AH41" i="3"/>
  <c r="AH42" i="3"/>
  <c r="AH43" i="3"/>
  <c r="AH44" i="3"/>
  <c r="AH45" i="3"/>
  <c r="AH46" i="3"/>
  <c r="AH47" i="3"/>
  <c r="AH48" i="3"/>
  <c r="AH49" i="3"/>
  <c r="AH51" i="3"/>
  <c r="AH52" i="3"/>
  <c r="AH53" i="3"/>
  <c r="AH54" i="3"/>
  <c r="AH55" i="3"/>
  <c r="AH56" i="3"/>
  <c r="AH57" i="3"/>
  <c r="AH58" i="3"/>
  <c r="AH59" i="3"/>
  <c r="AH61" i="3"/>
  <c r="AH62" i="3"/>
  <c r="AH63" i="3"/>
  <c r="AH64" i="3"/>
  <c r="AH65" i="3"/>
  <c r="AH66" i="3"/>
  <c r="AH67" i="3"/>
  <c r="AH68" i="3"/>
  <c r="AH69" i="3"/>
  <c r="AH71" i="3"/>
  <c r="AH72" i="3"/>
  <c r="AH73" i="3"/>
  <c r="AH74" i="3"/>
  <c r="AH75" i="3"/>
  <c r="AH76" i="3"/>
  <c r="AH77" i="3"/>
  <c r="AH2" i="3"/>
  <c r="AE3" i="3"/>
  <c r="AE4" i="3"/>
  <c r="AE5" i="3"/>
  <c r="AE6" i="3"/>
  <c r="AE7" i="3"/>
  <c r="AE8" i="3"/>
  <c r="AE9" i="3"/>
  <c r="AE11" i="3"/>
  <c r="AE12" i="3"/>
  <c r="AE13" i="3"/>
  <c r="AE14" i="3"/>
  <c r="AE15" i="3"/>
  <c r="AE16" i="3"/>
  <c r="AE17" i="3"/>
  <c r="AE18" i="3"/>
  <c r="AE19" i="3"/>
  <c r="AE21" i="3"/>
  <c r="AE22" i="3"/>
  <c r="AE23" i="3"/>
  <c r="AE24" i="3"/>
  <c r="AE25" i="3"/>
  <c r="AE26" i="3"/>
  <c r="AE27" i="3"/>
  <c r="AE28" i="3"/>
  <c r="AE29" i="3"/>
  <c r="AE31" i="3"/>
  <c r="AE32" i="3"/>
  <c r="AE33" i="3"/>
  <c r="AE34" i="3"/>
  <c r="AE35" i="3"/>
  <c r="AE36" i="3"/>
  <c r="AE37" i="3"/>
  <c r="AE38" i="3"/>
  <c r="AE39" i="3"/>
  <c r="AE41" i="3"/>
  <c r="AE42" i="3"/>
  <c r="AE43" i="3"/>
  <c r="AE44" i="3"/>
  <c r="AE45" i="3"/>
  <c r="AE46" i="3"/>
  <c r="AE47" i="3"/>
  <c r="AE48" i="3"/>
  <c r="AE49" i="3"/>
  <c r="AE51" i="3"/>
  <c r="AE52" i="3"/>
  <c r="AE53" i="3"/>
  <c r="AE54" i="3"/>
  <c r="AE55" i="3"/>
  <c r="AE57" i="3"/>
  <c r="AE58" i="3"/>
  <c r="AE59" i="3"/>
  <c r="AE61" i="3"/>
  <c r="AE62" i="3"/>
  <c r="AE65" i="3"/>
  <c r="AE67" i="3"/>
  <c r="AE68" i="3"/>
  <c r="AE69" i="3"/>
  <c r="AE71" i="3"/>
  <c r="AE72" i="3"/>
  <c r="AE74" i="3"/>
  <c r="AE75" i="3"/>
  <c r="AE77" i="3"/>
  <c r="AE2" i="3"/>
  <c r="AB3" i="3"/>
  <c r="AB4" i="3"/>
  <c r="AB5" i="3"/>
  <c r="AB6" i="3"/>
  <c r="AB7" i="3"/>
  <c r="AB8" i="3"/>
  <c r="AB9" i="3"/>
  <c r="AB11" i="3"/>
  <c r="AB12" i="3"/>
  <c r="AB13" i="3"/>
  <c r="AB14" i="3"/>
  <c r="AB15" i="3"/>
  <c r="AB16" i="3"/>
  <c r="AB17" i="3"/>
  <c r="AB18" i="3"/>
  <c r="AB19" i="3"/>
  <c r="AB21" i="3"/>
  <c r="AB22" i="3"/>
  <c r="AB23" i="3"/>
  <c r="AB24" i="3"/>
  <c r="AB25" i="3"/>
  <c r="AB26" i="3"/>
  <c r="AB27" i="3"/>
  <c r="AB28" i="3"/>
  <c r="AB29" i="3"/>
  <c r="AB31" i="3"/>
  <c r="AB32" i="3"/>
  <c r="AB33" i="3"/>
  <c r="AB34" i="3"/>
  <c r="AB35" i="3"/>
  <c r="AB36" i="3"/>
  <c r="AB37" i="3"/>
  <c r="AB38" i="3"/>
  <c r="AB39" i="3"/>
  <c r="AB41" i="3"/>
  <c r="AB42" i="3"/>
  <c r="AB43" i="3"/>
  <c r="AB44" i="3"/>
  <c r="AB45" i="3"/>
  <c r="AB46" i="3"/>
  <c r="AB47" i="3"/>
  <c r="AB48" i="3"/>
  <c r="AB49" i="3"/>
  <c r="AB51" i="3"/>
  <c r="AB52" i="3"/>
  <c r="AB53" i="3"/>
  <c r="AB54" i="3"/>
  <c r="AB55" i="3"/>
  <c r="AB56" i="3"/>
  <c r="AB57" i="3"/>
  <c r="AB58" i="3"/>
  <c r="AB59" i="3"/>
  <c r="AB61" i="3"/>
  <c r="AB62" i="3"/>
  <c r="AB63" i="3"/>
  <c r="AB64" i="3"/>
  <c r="AB65" i="3"/>
  <c r="AB66" i="3"/>
  <c r="AB67" i="3"/>
  <c r="AB68" i="3"/>
  <c r="AB69" i="3"/>
  <c r="AB71" i="3"/>
  <c r="AB72" i="3"/>
  <c r="AB73" i="3"/>
  <c r="AB74" i="3"/>
  <c r="AB75" i="3"/>
  <c r="AB76" i="3"/>
  <c r="AB77" i="3"/>
  <c r="AB2" i="3"/>
  <c r="Y3" i="3"/>
  <c r="Y4" i="3"/>
  <c r="Y5" i="3"/>
  <c r="Y6" i="3"/>
  <c r="Y7" i="3"/>
  <c r="Y8" i="3"/>
  <c r="Y9" i="3"/>
  <c r="Y11" i="3"/>
  <c r="Y12" i="3"/>
  <c r="Y13" i="3"/>
  <c r="Y14" i="3"/>
  <c r="Y15" i="3"/>
  <c r="Y16" i="3"/>
  <c r="Y17" i="3"/>
  <c r="Y18" i="3"/>
  <c r="Y19" i="3"/>
  <c r="Y21" i="3"/>
  <c r="Y22" i="3"/>
  <c r="Y24" i="3"/>
  <c r="Y25" i="3"/>
  <c r="Y26" i="3"/>
  <c r="Y27" i="3"/>
  <c r="Y28" i="3"/>
  <c r="Y29" i="3"/>
  <c r="Y31" i="3"/>
  <c r="Y32" i="3"/>
  <c r="Y33" i="3"/>
  <c r="Y34" i="3"/>
  <c r="Y35" i="3"/>
  <c r="Y36" i="3"/>
  <c r="Y38" i="3"/>
  <c r="Y41" i="3"/>
  <c r="Y42" i="3"/>
  <c r="Y45" i="3"/>
  <c r="Y46" i="3"/>
  <c r="Y54" i="3"/>
  <c r="Y56" i="3"/>
  <c r="Y57" i="3"/>
  <c r="Y58" i="3"/>
  <c r="Y62" i="3"/>
  <c r="Y63" i="3"/>
  <c r="Y67" i="3"/>
  <c r="Y68" i="3"/>
  <c r="Y69" i="3"/>
  <c r="Y71" i="3"/>
  <c r="Y72" i="3"/>
  <c r="Y73" i="3"/>
  <c r="Y74" i="3"/>
  <c r="Y75" i="3"/>
  <c r="Y76" i="3"/>
  <c r="Y77" i="3"/>
  <c r="Y2" i="3"/>
  <c r="V3" i="3"/>
  <c r="V4" i="3"/>
  <c r="V5" i="3"/>
  <c r="V6" i="3"/>
  <c r="V7" i="3"/>
  <c r="V8" i="3"/>
  <c r="V9" i="3"/>
  <c r="V11" i="3"/>
  <c r="V12" i="3"/>
  <c r="V13" i="3"/>
  <c r="V14" i="3"/>
  <c r="V15" i="3"/>
  <c r="V16" i="3"/>
  <c r="V17" i="3"/>
  <c r="V18" i="3"/>
  <c r="V19" i="3"/>
  <c r="V21" i="3"/>
  <c r="V22" i="3"/>
  <c r="V23" i="3"/>
  <c r="V24" i="3"/>
  <c r="V25" i="3"/>
  <c r="V26" i="3"/>
  <c r="V27" i="3"/>
  <c r="V28" i="3"/>
  <c r="V29" i="3"/>
  <c r="V31" i="3"/>
  <c r="V32" i="3"/>
  <c r="V33" i="3"/>
  <c r="V34" i="3"/>
  <c r="V35" i="3"/>
  <c r="V36" i="3"/>
  <c r="V37" i="3"/>
  <c r="V38" i="3"/>
  <c r="V39" i="3"/>
  <c r="V41" i="3"/>
  <c r="V42" i="3"/>
  <c r="V43" i="3"/>
  <c r="V44" i="3"/>
  <c r="V45" i="3"/>
  <c r="V46" i="3"/>
  <c r="V47" i="3"/>
  <c r="V48" i="3"/>
  <c r="V49" i="3"/>
  <c r="V51" i="3"/>
  <c r="V52" i="3"/>
  <c r="V53" i="3"/>
  <c r="V54" i="3"/>
  <c r="V55" i="3"/>
  <c r="V56" i="3"/>
  <c r="V57" i="3"/>
  <c r="V58" i="3"/>
  <c r="V59" i="3"/>
  <c r="V61" i="3"/>
  <c r="V62" i="3"/>
  <c r="V63" i="3"/>
  <c r="V64" i="3"/>
  <c r="V65" i="3"/>
  <c r="V66" i="3"/>
  <c r="V67" i="3"/>
  <c r="V68" i="3"/>
  <c r="V69" i="3"/>
  <c r="V71" i="3"/>
  <c r="V72" i="3"/>
  <c r="V73" i="3"/>
  <c r="V74" i="3"/>
  <c r="V75" i="3"/>
  <c r="V76" i="3"/>
  <c r="V77" i="3"/>
  <c r="V2" i="3"/>
  <c r="S3" i="3"/>
  <c r="S4" i="3"/>
  <c r="S5" i="3"/>
  <c r="S6" i="3"/>
  <c r="S7" i="3"/>
  <c r="S8" i="3"/>
  <c r="S9" i="3"/>
  <c r="S11" i="3"/>
  <c r="S12" i="3"/>
  <c r="S13" i="3"/>
  <c r="S14" i="3"/>
  <c r="S15" i="3"/>
  <c r="S16" i="3"/>
  <c r="S17" i="3"/>
  <c r="S18" i="3"/>
  <c r="S19" i="3"/>
  <c r="S21" i="3"/>
  <c r="S22" i="3"/>
  <c r="S23" i="3"/>
  <c r="S24" i="3"/>
  <c r="S25" i="3"/>
  <c r="S26" i="3"/>
  <c r="S27" i="3"/>
  <c r="S28" i="3"/>
  <c r="S29" i="3"/>
  <c r="S31" i="3"/>
  <c r="S32" i="3"/>
  <c r="S33" i="3"/>
  <c r="S34" i="3"/>
  <c r="S35" i="3"/>
  <c r="S36" i="3"/>
  <c r="S37" i="3"/>
  <c r="S38" i="3"/>
  <c r="S39" i="3"/>
  <c r="S41" i="3"/>
  <c r="S42" i="3"/>
  <c r="S43" i="3"/>
  <c r="S44" i="3"/>
  <c r="S45" i="3"/>
  <c r="S46" i="3"/>
  <c r="S47" i="3"/>
  <c r="S48" i="3"/>
  <c r="S49" i="3"/>
  <c r="S51" i="3"/>
  <c r="S52" i="3"/>
  <c r="S53" i="3"/>
  <c r="S54" i="3"/>
  <c r="S55" i="3"/>
  <c r="S56" i="3"/>
  <c r="S57" i="3"/>
  <c r="S58" i="3"/>
  <c r="S59" i="3"/>
  <c r="S61" i="3"/>
  <c r="S62" i="3"/>
  <c r="S63" i="3"/>
  <c r="S64" i="3"/>
  <c r="S65" i="3"/>
  <c r="S66" i="3"/>
  <c r="S67" i="3"/>
  <c r="S68" i="3"/>
  <c r="S69" i="3"/>
  <c r="S71" i="3"/>
  <c r="S72" i="3"/>
  <c r="S73" i="3"/>
  <c r="S74" i="3"/>
  <c r="S75" i="3"/>
  <c r="S76" i="3"/>
  <c r="S77" i="3"/>
  <c r="S2" i="3"/>
  <c r="P3" i="3"/>
  <c r="P4" i="3"/>
  <c r="P5" i="3"/>
  <c r="P6" i="3"/>
  <c r="P7" i="3"/>
  <c r="P8" i="3"/>
  <c r="P9" i="3"/>
  <c r="P11" i="3"/>
  <c r="P12" i="3"/>
  <c r="P13" i="3"/>
  <c r="P14" i="3"/>
  <c r="P15" i="3"/>
  <c r="P16" i="3"/>
  <c r="P17" i="3"/>
  <c r="P18" i="3"/>
  <c r="P19" i="3"/>
  <c r="P21" i="3"/>
  <c r="P22" i="3"/>
  <c r="P23" i="3"/>
  <c r="P24" i="3"/>
  <c r="P25" i="3"/>
  <c r="P26" i="3"/>
  <c r="P27" i="3"/>
  <c r="P29" i="3"/>
  <c r="P31" i="3"/>
  <c r="P32" i="3"/>
  <c r="P33" i="3"/>
  <c r="P34" i="3"/>
  <c r="P35" i="3"/>
  <c r="P36" i="3"/>
  <c r="P37" i="3"/>
  <c r="P38" i="3"/>
  <c r="P41" i="3"/>
  <c r="P42" i="3"/>
  <c r="P43" i="3"/>
  <c r="P44" i="3"/>
  <c r="P45" i="3"/>
  <c r="P46" i="3"/>
  <c r="P47" i="3"/>
  <c r="P48" i="3"/>
  <c r="P49" i="3"/>
  <c r="P51" i="3"/>
  <c r="P53" i="3"/>
  <c r="P54" i="3"/>
  <c r="P55" i="3"/>
  <c r="P56" i="3"/>
  <c r="P57" i="3"/>
  <c r="P58" i="3"/>
  <c r="P59" i="3"/>
  <c r="P62" i="3"/>
  <c r="P63" i="3"/>
  <c r="P64" i="3"/>
  <c r="P65" i="3"/>
  <c r="P67" i="3"/>
  <c r="P68" i="3"/>
  <c r="P69" i="3"/>
  <c r="P71" i="3"/>
  <c r="P72" i="3"/>
  <c r="P73" i="3"/>
  <c r="P74" i="3"/>
  <c r="P76" i="3"/>
  <c r="P77" i="3"/>
  <c r="P2" i="3"/>
  <c r="M11" i="3"/>
  <c r="M12" i="3"/>
  <c r="M14" i="3"/>
  <c r="M15" i="3"/>
  <c r="M17" i="3"/>
  <c r="M19" i="3"/>
  <c r="M22" i="3"/>
  <c r="M23" i="3"/>
  <c r="M36" i="3"/>
  <c r="M41" i="3"/>
  <c r="M42" i="3"/>
  <c r="M46" i="3"/>
  <c r="M62" i="3"/>
  <c r="M69" i="3"/>
  <c r="M73" i="3"/>
  <c r="M77" i="3"/>
  <c r="M3" i="3"/>
  <c r="M7" i="3"/>
  <c r="M2" i="3"/>
  <c r="J3" i="3"/>
  <c r="J4" i="3"/>
  <c r="J5" i="3"/>
  <c r="J6" i="3"/>
  <c r="J7" i="3"/>
  <c r="J8" i="3"/>
  <c r="J9" i="3"/>
  <c r="J11" i="3"/>
  <c r="J12" i="3"/>
  <c r="J13" i="3"/>
  <c r="J14" i="3"/>
  <c r="J15" i="3"/>
  <c r="J16" i="3"/>
  <c r="J17" i="3"/>
  <c r="J18" i="3"/>
  <c r="J19" i="3"/>
  <c r="J21" i="3"/>
  <c r="J22" i="3"/>
  <c r="J23" i="3"/>
  <c r="J24" i="3"/>
  <c r="J25" i="3"/>
  <c r="J26" i="3"/>
  <c r="J27" i="3"/>
  <c r="J28" i="3"/>
  <c r="J29" i="3"/>
  <c r="J31" i="3"/>
  <c r="J32" i="3"/>
  <c r="J33" i="3"/>
  <c r="J34" i="3"/>
  <c r="J35" i="3"/>
  <c r="J36" i="3"/>
  <c r="J37" i="3"/>
  <c r="J38" i="3"/>
  <c r="J39" i="3"/>
  <c r="J41" i="3"/>
  <c r="J42" i="3"/>
  <c r="J43" i="3"/>
  <c r="J44" i="3"/>
  <c r="J45" i="3"/>
  <c r="J46" i="3"/>
  <c r="J47" i="3"/>
  <c r="J48" i="3"/>
  <c r="J49" i="3"/>
  <c r="J51" i="3"/>
  <c r="J52" i="3"/>
  <c r="J53" i="3"/>
  <c r="J54" i="3"/>
  <c r="J55" i="3"/>
  <c r="J56" i="3"/>
  <c r="J57" i="3"/>
  <c r="J58" i="3"/>
  <c r="J59" i="3"/>
  <c r="J61" i="3"/>
  <c r="J62" i="3"/>
  <c r="J63" i="3"/>
  <c r="J64" i="3"/>
  <c r="J65" i="3"/>
  <c r="J66" i="3"/>
  <c r="J67" i="3"/>
  <c r="J68" i="3"/>
  <c r="J69" i="3"/>
  <c r="J71" i="3"/>
  <c r="J72" i="3"/>
  <c r="J73" i="3"/>
  <c r="J74" i="3"/>
  <c r="J75" i="3"/>
  <c r="J76" i="3"/>
  <c r="J77" i="3"/>
  <c r="J2" i="3"/>
</calcChain>
</file>

<file path=xl/sharedStrings.xml><?xml version="1.0" encoding="utf-8"?>
<sst xmlns="http://schemas.openxmlformats.org/spreadsheetml/2006/main" count="571" uniqueCount="450">
  <si>
    <t>NOME</t>
  </si>
  <si>
    <t>DATA</t>
  </si>
  <si>
    <r>
      <t>BC [μgm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³]</t>
    </r>
  </si>
  <si>
    <t>PGUÁ 09</t>
  </si>
  <si>
    <t>PGUÁ 14</t>
  </si>
  <si>
    <t>PGUÁ 15</t>
  </si>
  <si>
    <t>PGUÁ 20</t>
  </si>
  <si>
    <t>PGUÁ 23</t>
  </si>
  <si>
    <t>PGUÁ 27</t>
  </si>
  <si>
    <t>PGUÁ 30</t>
  </si>
  <si>
    <t>PGUÁ 33</t>
  </si>
  <si>
    <t>PGUÁ 39</t>
  </si>
  <si>
    <t>PGUÁ 41</t>
  </si>
  <si>
    <t>PGUÁ 46</t>
  </si>
  <si>
    <t>PGUÁ 48</t>
  </si>
  <si>
    <t>PGUÁ 53</t>
  </si>
  <si>
    <t>PGUÁ 56</t>
  </si>
  <si>
    <t>PGUÁ 59</t>
  </si>
  <si>
    <t>PGUÁ 60</t>
  </si>
  <si>
    <t>PGUÁ 63</t>
  </si>
  <si>
    <t>PGUÁ 66</t>
  </si>
  <si>
    <t>PGUÁ 70</t>
  </si>
  <si>
    <t>PGUÁ 76</t>
  </si>
  <si>
    <t>PGUÁ 77</t>
  </si>
  <si>
    <t>PGUÁ 78</t>
  </si>
  <si>
    <t>PGUÁ 84</t>
  </si>
  <si>
    <t>PGUÁ 88</t>
  </si>
  <si>
    <t>PGUÁ 91</t>
  </si>
  <si>
    <t>PGUÁ 97</t>
  </si>
  <si>
    <t>PGUÁ 103</t>
  </si>
  <si>
    <t>PGUÁ 104</t>
  </si>
  <si>
    <t>PGUÁ 105</t>
  </si>
  <si>
    <t>PGUÁ 107</t>
  </si>
  <si>
    <t>PGUÁ 113</t>
  </si>
  <si>
    <t>PGUÁ 119</t>
  </si>
  <si>
    <t>PGUÁ 120</t>
  </si>
  <si>
    <t>PGUÁ 125</t>
  </si>
  <si>
    <t>PGUÁ 126</t>
  </si>
  <si>
    <t>PGUÁ 129</t>
  </si>
  <si>
    <t>PGUÁ 146</t>
  </si>
  <si>
    <t>PGUÁ 148</t>
  </si>
  <si>
    <t>PGUÁ 150</t>
  </si>
  <si>
    <t>PGUÁ 156</t>
  </si>
  <si>
    <t>PGUÁ 157</t>
  </si>
  <si>
    <t>PGUÁ 163</t>
  </si>
  <si>
    <t>PGUÁ 167</t>
  </si>
  <si>
    <t>PGUÁ 171</t>
  </si>
  <si>
    <t>PGUÁ 174</t>
  </si>
  <si>
    <t>PGUÁ 185</t>
  </si>
  <si>
    <t>PGUÁ 186</t>
  </si>
  <si>
    <t>PGUÁ 189</t>
  </si>
  <si>
    <t>PGUÁ 192</t>
  </si>
  <si>
    <t>PGUÁ 194</t>
  </si>
  <si>
    <t>PGUÁ 204</t>
  </si>
  <si>
    <t>PGUÁ 205</t>
  </si>
  <si>
    <t>PGUÁ 209</t>
  </si>
  <si>
    <t>PGUÁ 211</t>
  </si>
  <si>
    <t>PGUÁ 216</t>
  </si>
  <si>
    <t>PGUÁ 218</t>
  </si>
  <si>
    <t>PGUÁ 221</t>
  </si>
  <si>
    <t>PGUÁ 224</t>
  </si>
  <si>
    <t>PGUÁ 226</t>
  </si>
  <si>
    <t>PGUÁ 229</t>
  </si>
  <si>
    <t>PGUÁ 235</t>
  </si>
  <si>
    <t>PGUÁ 237</t>
  </si>
  <si>
    <t>PGUÁ 240</t>
  </si>
  <si>
    <t>PGUÁ 243</t>
  </si>
  <si>
    <t>PGUÁ 249</t>
  </si>
  <si>
    <t>PGUÁ 255</t>
  </si>
  <si>
    <t>PGUÁ 261</t>
  </si>
  <si>
    <t>PGUÁ 262</t>
  </si>
  <si>
    <t>PGUÁ 263</t>
  </si>
  <si>
    <t>PGUÁ 268</t>
  </si>
  <si>
    <t>PGUÁ 271</t>
  </si>
  <si>
    <t>PGUÁ 272</t>
  </si>
  <si>
    <t>PGUÁ 280</t>
  </si>
  <si>
    <t>PGUÁ 283</t>
  </si>
  <si>
    <t>PGUÁ 288</t>
  </si>
  <si>
    <t>PGUÁ 296</t>
  </si>
  <si>
    <t>PGUÁ 299</t>
  </si>
  <si>
    <t>PGUÁ 304</t>
  </si>
  <si>
    <t>PGUÁ 306</t>
  </si>
  <si>
    <t>PGUÁ 310</t>
  </si>
  <si>
    <t>PGUÁ 320</t>
  </si>
  <si>
    <t>PGUÁ 321</t>
  </si>
  <si>
    <t>PGUÁ 324</t>
  </si>
  <si>
    <t>PGUÁ 325</t>
  </si>
  <si>
    <t>PGUÁ 329</t>
  </si>
  <si>
    <t>PGUÁ 334</t>
  </si>
  <si>
    <t>PGUÁ 337</t>
  </si>
  <si>
    <t>PGUÁ 338</t>
  </si>
  <si>
    <t>PGUÁ 344</t>
  </si>
  <si>
    <t>PGUÁ 346</t>
  </si>
  <si>
    <t>PGUÁ 351</t>
  </si>
  <si>
    <t>PGUÁ 354</t>
  </si>
  <si>
    <t>PGUÁ 356</t>
  </si>
  <si>
    <t>PGUÁ 359</t>
  </si>
  <si>
    <t>PGUÁ 364</t>
  </si>
  <si>
    <t>PGUÁ 367</t>
  </si>
  <si>
    <t>PGUÁ 372</t>
  </si>
  <si>
    <t>PGUÁ 376</t>
  </si>
  <si>
    <t>PGUÁ 380</t>
  </si>
  <si>
    <t>PGUÁ 397</t>
  </si>
  <si>
    <t>PGUÁ 409</t>
  </si>
  <si>
    <t>PGUÁ 414</t>
  </si>
  <si>
    <t>PGUÁ 416</t>
  </si>
  <si>
    <t>PGUÁ 398</t>
  </si>
  <si>
    <t>PGUÁ 400</t>
  </si>
  <si>
    <t>PGUA 08</t>
  </si>
  <si>
    <t>PGUA 13</t>
  </si>
  <si>
    <t>PGUA 16</t>
  </si>
  <si>
    <t>PGUA 29</t>
  </si>
  <si>
    <t>PGUA 34</t>
  </si>
  <si>
    <t>PGUA 44</t>
  </si>
  <si>
    <t>PGUA 47</t>
  </si>
  <si>
    <t>PGUA 52</t>
  </si>
  <si>
    <t>PGUA 55</t>
  </si>
  <si>
    <t>PGUA 61</t>
  </si>
  <si>
    <t>PGUA 64</t>
  </si>
  <si>
    <t>PGUA 68</t>
  </si>
  <si>
    <t>PGUA 72</t>
  </si>
  <si>
    <t>PGUA 79</t>
  </si>
  <si>
    <t>PGUA 83</t>
  </si>
  <si>
    <t>PGUA 85</t>
  </si>
  <si>
    <t>PGUA 89</t>
  </si>
  <si>
    <t>PGUA 92</t>
  </si>
  <si>
    <t>PGUA 96</t>
  </si>
  <si>
    <t>PGUA 98</t>
  </si>
  <si>
    <t>PGUA 102</t>
  </si>
  <si>
    <t>PGUA 109</t>
  </si>
  <si>
    <t>PGUA 114</t>
  </si>
  <si>
    <t>PGUA 118</t>
  </si>
  <si>
    <t>PGUA 123</t>
  </si>
  <si>
    <t>PGUA 127</t>
  </si>
  <si>
    <t>PGUA 130</t>
  </si>
  <si>
    <t>PGUA 132</t>
  </si>
  <si>
    <t>PGUA 147</t>
  </si>
  <si>
    <t>PGUA 162</t>
  </si>
  <si>
    <t>PGUA 166</t>
  </si>
  <si>
    <t>PGUA 170</t>
  </si>
  <si>
    <t>PGUA 172</t>
  </si>
  <si>
    <t>PGUA 175</t>
  </si>
  <si>
    <t>PGUA 180</t>
  </si>
  <si>
    <t>PGUA 187</t>
  </si>
  <si>
    <t>PGUA 191</t>
  </si>
  <si>
    <t>PGUA 198</t>
  </si>
  <si>
    <t>PGUA 201</t>
  </si>
  <si>
    <t>PGUA 206</t>
  </si>
  <si>
    <t>PGUA 207</t>
  </si>
  <si>
    <t>PGUA 219</t>
  </si>
  <si>
    <t>PGUA 225</t>
  </si>
  <si>
    <t>PGUA 228</t>
  </si>
  <si>
    <t>PGUA 230</t>
  </si>
  <si>
    <t>PGUA 232</t>
  </si>
  <si>
    <t>PGUA 234</t>
  </si>
  <si>
    <t>PGUA 238</t>
  </si>
  <si>
    <t>PGUA 246</t>
  </si>
  <si>
    <t>PGUA 250</t>
  </si>
  <si>
    <t>PGUA 254</t>
  </si>
  <si>
    <t>PGUA 257</t>
  </si>
  <si>
    <t>PGUA 260</t>
  </si>
  <si>
    <t>PGUA 266</t>
  </si>
  <si>
    <t>PGUA 267</t>
  </si>
  <si>
    <t>PGUA 273</t>
  </si>
  <si>
    <t>PGUA 276</t>
  </si>
  <si>
    <t>PGUA 282</t>
  </si>
  <si>
    <t>PGUA 287</t>
  </si>
  <si>
    <t>PGUA 289</t>
  </si>
  <si>
    <t>PGUA 300</t>
  </si>
  <si>
    <t>PGUA 305</t>
  </si>
  <si>
    <t>PGUA 313</t>
  </si>
  <si>
    <t>PGUA 314</t>
  </si>
  <si>
    <t>PGUA 319</t>
  </si>
  <si>
    <t>PGUA 327</t>
  </si>
  <si>
    <t>PGUA 331</t>
  </si>
  <si>
    <t>PGUA 333</t>
  </si>
  <si>
    <t>PGUA 340</t>
  </si>
  <si>
    <t>PGUA 347</t>
  </si>
  <si>
    <t>PGUA 349</t>
  </si>
  <si>
    <t>PGUA 358</t>
  </si>
  <si>
    <t>PGUA 365</t>
  </si>
  <si>
    <t>PGUA 368</t>
  </si>
  <si>
    <t>PGUA 373</t>
  </si>
  <si>
    <t>PGUA 396</t>
  </si>
  <si>
    <t>PGUÁ 08</t>
  </si>
  <si>
    <t>PGUÁ 10</t>
  </si>
  <si>
    <t>PGUÁ 11</t>
  </si>
  <si>
    <t>PGUÁ 12</t>
  </si>
  <si>
    <t>PGUÁ 13</t>
  </si>
  <si>
    <t>PGUÁ 16</t>
  </si>
  <si>
    <t>PGUÁ 17</t>
  </si>
  <si>
    <t>PGUÁ 22</t>
  </si>
  <si>
    <t>PGUÁ 25</t>
  </si>
  <si>
    <t>PGUÁ 26</t>
  </si>
  <si>
    <t>PGUÁ 28</t>
  </si>
  <si>
    <t>PGUÁ 29</t>
  </si>
  <si>
    <t>PGUÁ 31</t>
  </si>
  <si>
    <t>PGUÁ 32</t>
  </si>
  <si>
    <t>PGUÁ 34</t>
  </si>
  <si>
    <t>PGUÁ 35</t>
  </si>
  <si>
    <t>PGUÁ 36</t>
  </si>
  <si>
    <t>PGUÁ 37</t>
  </si>
  <si>
    <t>PGUÁ 38</t>
  </si>
  <si>
    <t>PGUÁ 40</t>
  </si>
  <si>
    <t>PGUÁ 43</t>
  </si>
  <si>
    <t>PGUÁ 44</t>
  </si>
  <si>
    <t>PGUÁ 45</t>
  </si>
  <si>
    <t>PGUÁ 47</t>
  </si>
  <si>
    <t>PGUÁ 49</t>
  </si>
  <si>
    <t>PGUÁ 50</t>
  </si>
  <si>
    <t>PGUÁ 51</t>
  </si>
  <si>
    <t>PGUÁ 52</t>
  </si>
  <si>
    <t>PGUÁ 54</t>
  </si>
  <si>
    <t>PGUÁ 55</t>
  </si>
  <si>
    <t>PGUÁ 57</t>
  </si>
  <si>
    <t>PGUÁ 58</t>
  </si>
  <si>
    <t>PGUÁ 61</t>
  </si>
  <si>
    <t>PGUÁ 62</t>
  </si>
  <si>
    <t>PGUÁ 64</t>
  </si>
  <si>
    <t>PGUÁ 65</t>
  </si>
  <si>
    <t>PGUÁ 67</t>
  </si>
  <si>
    <t>PGUÁ 68</t>
  </si>
  <si>
    <t>PGUÁ 69</t>
  </si>
  <si>
    <t>PGUÁ 72</t>
  </si>
  <si>
    <t>PGUÁ 73</t>
  </si>
  <si>
    <t>PGUÁ 74</t>
  </si>
  <si>
    <t>PGUÁ 75</t>
  </si>
  <si>
    <t>PGUÁ 79</t>
  </si>
  <si>
    <t>PGUÁ 80</t>
  </si>
  <si>
    <t>PGUÁ 81</t>
  </si>
  <si>
    <t>PGUÁ 82</t>
  </si>
  <si>
    <t>PGUÁ 83</t>
  </si>
  <si>
    <t>PGUÁ 85</t>
  </si>
  <si>
    <t>PGUÁ 86</t>
  </si>
  <si>
    <t>PGUÁ 87</t>
  </si>
  <si>
    <t>PGUÁ 89</t>
  </si>
  <si>
    <t>PGUÁ 90</t>
  </si>
  <si>
    <t>PGUÁ 92</t>
  </si>
  <si>
    <t>PGUÁ 93</t>
  </si>
  <si>
    <t>PGUÁ 94</t>
  </si>
  <si>
    <t>PGUÁ 95</t>
  </si>
  <si>
    <t>PGUÁ 96</t>
  </si>
  <si>
    <t>PGUÁ 98</t>
  </si>
  <si>
    <t>PGUÁ 99</t>
  </si>
  <si>
    <t>PGUÁ 100</t>
  </si>
  <si>
    <t>PGUÁ 101</t>
  </si>
  <si>
    <t>PGUÁ 102</t>
  </si>
  <si>
    <t>PGUÁ 108</t>
  </si>
  <si>
    <t>PGUÁ 109</t>
  </si>
  <si>
    <t>PGUÁ 110</t>
  </si>
  <si>
    <t>PGUÁ 112</t>
  </si>
  <si>
    <t>PGUÁ 114</t>
  </si>
  <si>
    <t>PGUÁ 115</t>
  </si>
  <si>
    <t>PGUÁ 116</t>
  </si>
  <si>
    <t>PGUÁ 118</t>
  </si>
  <si>
    <t>PGUÁ 121</t>
  </si>
  <si>
    <t>PGUÁ 122</t>
  </si>
  <si>
    <t>PGUÁ 123</t>
  </si>
  <si>
    <t>PGUÁ 124</t>
  </si>
  <si>
    <t>PGUÁ 127</t>
  </si>
  <si>
    <t>PGUÁ 128</t>
  </si>
  <si>
    <t>PGUÁ 130</t>
  </si>
  <si>
    <t>PGUÁ 131</t>
  </si>
  <si>
    <t>PGUÁ 132</t>
  </si>
  <si>
    <t>PGUÁ 145</t>
  </si>
  <si>
    <t>PGUÁ 147</t>
  </si>
  <si>
    <t>PGUÁ 149</t>
  </si>
  <si>
    <t>PGUÁ 151</t>
  </si>
  <si>
    <t>PGUÁ 153</t>
  </si>
  <si>
    <t>PGUÁ 154</t>
  </si>
  <si>
    <t>PGUÁ 158</t>
  </si>
  <si>
    <t>PGUÁ 159</t>
  </si>
  <si>
    <t>PGUÁ 160</t>
  </si>
  <si>
    <t>PGUÁ 161</t>
  </si>
  <si>
    <t>PGUÁ 162</t>
  </si>
  <si>
    <t>PGUÁ 164</t>
  </si>
  <si>
    <t>PGUÁ 165</t>
  </si>
  <si>
    <t>PGUÁ 166</t>
  </si>
  <si>
    <t>PGUÁ 168</t>
  </si>
  <si>
    <t>PGUÁ 169</t>
  </si>
  <si>
    <t>PGUÁ 170</t>
  </si>
  <si>
    <t>PGUÁ 172</t>
  </si>
  <si>
    <t>PGUÁ 175</t>
  </si>
  <si>
    <t>PGUÁ 176</t>
  </si>
  <si>
    <t>PGUÁ 177</t>
  </si>
  <si>
    <t>PGUÁ 178</t>
  </si>
  <si>
    <t>PGUÁ 179</t>
  </si>
  <si>
    <t>PGUÁ 180</t>
  </si>
  <si>
    <t>PGUÁ 184</t>
  </si>
  <si>
    <t>PGUÁ 187</t>
  </si>
  <si>
    <t>PGUÁ 190</t>
  </si>
  <si>
    <t>PGUÁ 191</t>
  </si>
  <si>
    <t>PGUÁ 193</t>
  </si>
  <si>
    <t>PGUÁ 196</t>
  </si>
  <si>
    <t>PGUÁ 198</t>
  </si>
  <si>
    <t>PGUÁ 199</t>
  </si>
  <si>
    <t>PGUÁ 201</t>
  </si>
  <si>
    <t>PGUÁ 202</t>
  </si>
  <si>
    <t>PGUÁ 206</t>
  </si>
  <si>
    <t>PGUÁ 207</t>
  </si>
  <si>
    <t>PGUÁ 211A</t>
  </si>
  <si>
    <t>PGUÁ 212</t>
  </si>
  <si>
    <t>PGUÁ 215</t>
  </si>
  <si>
    <t>PGUÁ 217</t>
  </si>
  <si>
    <t>PGUÁ 219</t>
  </si>
  <si>
    <t>PGUÁ 220</t>
  </si>
  <si>
    <t>PGUÁ 222</t>
  </si>
  <si>
    <t>PGUÁ 223</t>
  </si>
  <si>
    <t>PGUÁ 225</t>
  </si>
  <si>
    <t>PGUÁ 227A</t>
  </si>
  <si>
    <t>PGUÁ 227</t>
  </si>
  <si>
    <t>PGUÁ 228</t>
  </si>
  <si>
    <t>PGUÁ 230</t>
  </si>
  <si>
    <t>PGUÁ 231</t>
  </si>
  <si>
    <t>PGUÁ 232</t>
  </si>
  <si>
    <t>PGUÁ 233</t>
  </si>
  <si>
    <t>PGUÁ 234</t>
  </si>
  <si>
    <t>PGUÁ 238</t>
  </si>
  <si>
    <t>PGUÁ 239</t>
  </si>
  <si>
    <t>PGUÁ 244</t>
  </si>
  <si>
    <t>PGUÁ 245</t>
  </si>
  <si>
    <t>PGUÁ 246</t>
  </si>
  <si>
    <t>PGUÁ 250</t>
  </si>
  <si>
    <t>PGUÁ 254</t>
  </si>
  <si>
    <t>PGUÁ 256</t>
  </si>
  <si>
    <t>PGUÁ 257</t>
  </si>
  <si>
    <t>PGUÁ 258</t>
  </si>
  <si>
    <t>PGUÁ 259</t>
  </si>
  <si>
    <t>PGUÁ 260</t>
  </si>
  <si>
    <t>PGUÁ 264</t>
  </si>
  <si>
    <t>PGUÁ 265</t>
  </si>
  <si>
    <t>PGUÁ 266</t>
  </si>
  <si>
    <t>PGUÁ 267</t>
  </si>
  <si>
    <t>PGUÁ 269</t>
  </si>
  <si>
    <t>PGUÁ 270</t>
  </si>
  <si>
    <t>PGUÁ 273</t>
  </si>
  <si>
    <t>PGUÁ 274</t>
  </si>
  <si>
    <t>PGUÁ 276</t>
  </si>
  <si>
    <t>PGUÁ 277</t>
  </si>
  <si>
    <t>PGUÁ 278</t>
  </si>
  <si>
    <t>PGUÁ 282</t>
  </si>
  <si>
    <t>PGUÁ 284</t>
  </si>
  <si>
    <t>PGUÁ 285</t>
  </si>
  <si>
    <t>PGUÁ 287</t>
  </si>
  <si>
    <t>PGUÁ 289</t>
  </si>
  <si>
    <t>PGUÁ 295</t>
  </si>
  <si>
    <t>PGUÁ 297</t>
  </si>
  <si>
    <t>PGUÁ 298</t>
  </si>
  <si>
    <t>PGUÁ 300</t>
  </si>
  <si>
    <t>PGUÁ 301</t>
  </si>
  <si>
    <t>PGUÁ 302</t>
  </si>
  <si>
    <t>PGUÁ 303</t>
  </si>
  <si>
    <t>PGUÁ 305</t>
  </si>
  <si>
    <t>PGUÁ 311</t>
  </si>
  <si>
    <t>PGUÁ 312</t>
  </si>
  <si>
    <t>PGUÁ 313</t>
  </si>
  <si>
    <t>PGUÁ 314A</t>
  </si>
  <si>
    <t>PGUÁ 314</t>
  </si>
  <si>
    <t>PGUÁ 315</t>
  </si>
  <si>
    <t>PGUÁ 319</t>
  </si>
  <si>
    <t>PGUÁ 323</t>
  </si>
  <si>
    <t>PGUÁ 326</t>
  </si>
  <si>
    <t>PGUÁ 327</t>
  </si>
  <si>
    <t>PGUÁ 328</t>
  </si>
  <si>
    <t>PGUÁ 330</t>
  </si>
  <si>
    <t>PGUÁ 331</t>
  </si>
  <si>
    <t>PGUÁ 332</t>
  </si>
  <si>
    <t>PGUÁ 333</t>
  </si>
  <si>
    <t>PGUÁ 335</t>
  </si>
  <si>
    <t>PGUÁ 336</t>
  </si>
  <si>
    <t>PGUÁ 337A</t>
  </si>
  <si>
    <t>PGUÁ 340</t>
  </si>
  <si>
    <t>PGUÁ 341</t>
  </si>
  <si>
    <t>PGUÁ 343</t>
  </si>
  <si>
    <t>PGUÁ 347</t>
  </si>
  <si>
    <t>PGUÁ 348</t>
  </si>
  <si>
    <t>PGUÁ 349</t>
  </si>
  <si>
    <t>PGUÁ 350</t>
  </si>
  <si>
    <t>PGUÁ 352</t>
  </si>
  <si>
    <t>PGUÁ 353</t>
  </si>
  <si>
    <t>PGUÁ 355</t>
  </si>
  <si>
    <t>PGUÁ 357</t>
  </si>
  <si>
    <t>PGUÁ 358</t>
  </si>
  <si>
    <t>PGUÁ 360</t>
  </si>
  <si>
    <t>PGUÁ 362</t>
  </si>
  <si>
    <t>PGUÁ 365</t>
  </si>
  <si>
    <t>PGUÁ 366</t>
  </si>
  <si>
    <t>PGUÁ 368</t>
  </si>
  <si>
    <t>PGUÁ 369</t>
  </si>
  <si>
    <t>PGUÁ 370</t>
  </si>
  <si>
    <t>PGUÁ 371</t>
  </si>
  <si>
    <t>PGUÁ 373</t>
  </si>
  <si>
    <t>PGUÁ 374</t>
  </si>
  <si>
    <t>PGUÁ 396</t>
  </si>
  <si>
    <t>PGUÁ 410</t>
  </si>
  <si>
    <t>PGUÁ 411</t>
  </si>
  <si>
    <t>PGUÁ 412A</t>
  </si>
  <si>
    <t>PGUÁ 412</t>
  </si>
  <si>
    <t>PGUÁ 413</t>
  </si>
  <si>
    <t>PGUÁ 415</t>
  </si>
  <si>
    <t>PGUÁ 398A</t>
  </si>
  <si>
    <t>PGUÁ 398B</t>
  </si>
  <si>
    <t>PGUÁ 399</t>
  </si>
  <si>
    <t>PGUÁ 401</t>
  </si>
  <si>
    <t>PGUÁ 402</t>
  </si>
  <si>
    <t>MASSA [μgm-³]</t>
  </si>
  <si>
    <t>BC [μgm-³]</t>
  </si>
  <si>
    <t>Al [ηgm-³]</t>
  </si>
  <si>
    <t>Si [ηgm-³]</t>
  </si>
  <si>
    <t>Cr [ηgm-³]</t>
  </si>
  <si>
    <t>Cu [ηgm-³]</t>
  </si>
  <si>
    <t>Pb [ηgm-³]</t>
  </si>
  <si>
    <t>Fe [ηgm-³]</t>
  </si>
  <si>
    <t>Ti [ηgm-³]</t>
  </si>
  <si>
    <t>Mn [ηgm-³]</t>
  </si>
  <si>
    <t>Se [ηgm-³]</t>
  </si>
  <si>
    <t>Sr [ηgm-³]</t>
  </si>
  <si>
    <t>Zn [ηgm-³]</t>
  </si>
  <si>
    <t>Crustal values (Mason, 1952. Principles of geochemistry)</t>
  </si>
  <si>
    <t>EF Si</t>
  </si>
  <si>
    <t>EF Cr</t>
  </si>
  <si>
    <t>EF Cu</t>
  </si>
  <si>
    <t>EF Pb</t>
  </si>
  <si>
    <t>EF Fe</t>
  </si>
  <si>
    <t>EF Ti</t>
  </si>
  <si>
    <t>EF Mn</t>
  </si>
  <si>
    <t>EF Se</t>
  </si>
  <si>
    <t>EF Sr</t>
  </si>
  <si>
    <t>EF Zn</t>
  </si>
  <si>
    <t>id</t>
  </si>
  <si>
    <t>date</t>
  </si>
  <si>
    <r>
      <t>mass [μgm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³]</t>
    </r>
  </si>
  <si>
    <r>
      <t>Cl [</t>
    </r>
    <r>
      <rPr>
        <b/>
        <sz val="11"/>
        <color theme="1"/>
        <rFont val="Calibri"/>
        <family val="2"/>
      </rPr>
      <t>ηgm</t>
    </r>
    <r>
      <rPr>
        <b/>
        <vertAlign val="superscript"/>
        <sz val="11"/>
        <color theme="1"/>
        <rFont val="Calibri"/>
        <family val="2"/>
      </rPr>
      <t>-</t>
    </r>
    <r>
      <rPr>
        <b/>
        <sz val="11"/>
        <color theme="1"/>
        <rFont val="Calibri"/>
        <family val="2"/>
      </rPr>
      <t>³]</t>
    </r>
  </si>
  <si>
    <r>
      <t>NO3 [ηgm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³]</t>
    </r>
  </si>
  <si>
    <r>
      <t>SO4 [ηgm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³]</t>
    </r>
  </si>
  <si>
    <r>
      <t>PO4 [ηgm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³]</t>
    </r>
  </si>
  <si>
    <r>
      <t>Na [ηgm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³]</t>
    </r>
  </si>
  <si>
    <r>
      <t>NH4 [ηgm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³]</t>
    </r>
  </si>
  <si>
    <r>
      <t>Mg [ηgm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³]</t>
    </r>
  </si>
  <si>
    <r>
      <t>Ca [ηgm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³]</t>
    </r>
  </si>
  <si>
    <t>igeo Si</t>
  </si>
  <si>
    <t>igeo Pb</t>
  </si>
  <si>
    <t>igeo Cr</t>
  </si>
  <si>
    <t>igeo Cu</t>
  </si>
  <si>
    <t>igeo Fe</t>
  </si>
  <si>
    <t>igeo Ti</t>
  </si>
  <si>
    <t>igeo Mn</t>
  </si>
  <si>
    <t>igeo Se</t>
  </si>
  <si>
    <t>igeo Sr</t>
  </si>
  <si>
    <t>igeo 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</si>
</sst>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0"/>
    <numFmt numFmtId="166" formatCode="dd/mm/yyyy\ hh:mm:ss"/>
    <numFmt numFmtId="167" formatCode="[$-409]d/m/yy\ h:mm\ AM/PM;@"/>
    <numFmt numFmtId="168" formatCode="d/m/yyyy\ hh:mm"/>
    <numFmt numFmtId="169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vertical="center"/>
    </xf>
    <xf numFmtId="164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4" fontId="6" fillId="2" borderId="0" xfId="0" applyNumberFormat="1" applyFont="1" applyFill="1" applyBorder="1" applyAlignment="1">
      <alignment horizontal="center"/>
    </xf>
    <xf numFmtId="14" fontId="6" fillId="2" borderId="0" xfId="0" applyNumberFormat="1" applyFont="1" applyFill="1" applyBorder="1" applyAlignment="1">
      <alignment horizontal="center" vertical="center"/>
    </xf>
    <xf numFmtId="14" fontId="0" fillId="2" borderId="0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 vertical="center"/>
    </xf>
    <xf numFmtId="14" fontId="0" fillId="2" borderId="0" xfId="0" applyNumberForma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14" fontId="2" fillId="3" borderId="0" xfId="0" applyNumberFormat="1" applyFont="1" applyFill="1" applyBorder="1" applyAlignment="1">
      <alignment horizontal="center"/>
    </xf>
    <xf numFmtId="164" fontId="1" fillId="3" borderId="0" xfId="0" applyNumberFormat="1" applyFont="1" applyFill="1" applyBorder="1" applyAlignment="1">
      <alignment horizontal="center"/>
    </xf>
    <xf numFmtId="165" fontId="9" fillId="3" borderId="0" xfId="0" applyNumberFormat="1" applyFont="1" applyFill="1" applyBorder="1" applyAlignment="1">
      <alignment horizontal="center" vertical="center"/>
    </xf>
    <xf numFmtId="165" fontId="7" fillId="3" borderId="0" xfId="0" applyNumberFormat="1" applyFont="1" applyFill="1" applyBorder="1" applyAlignment="1">
      <alignment vertical="center"/>
    </xf>
    <xf numFmtId="165" fontId="9" fillId="3" borderId="0" xfId="0" applyNumberFormat="1" applyFont="1" applyFill="1" applyBorder="1" applyAlignment="1">
      <alignment vertical="center"/>
    </xf>
    <xf numFmtId="165" fontId="7" fillId="3" borderId="0" xfId="0" applyNumberFormat="1" applyFont="1" applyFill="1" applyBorder="1" applyAlignment="1">
      <alignment horizontal="center" vertical="center"/>
    </xf>
    <xf numFmtId="14" fontId="8" fillId="3" borderId="0" xfId="0" applyNumberFormat="1" applyFont="1" applyFill="1" applyBorder="1" applyAlignment="1">
      <alignment horizontal="center" vertical="center"/>
    </xf>
    <xf numFmtId="164" fontId="0" fillId="3" borderId="0" xfId="0" applyNumberFormat="1" applyFont="1" applyFill="1" applyBorder="1" applyAlignment="1">
      <alignment horizontal="center" vertical="center"/>
    </xf>
    <xf numFmtId="169" fontId="7" fillId="3" borderId="0" xfId="0" applyNumberFormat="1" applyFont="1" applyFill="1" applyBorder="1" applyAlignment="1">
      <alignment horizontal="center" vertical="center"/>
    </xf>
    <xf numFmtId="166" fontId="8" fillId="3" borderId="0" xfId="0" applyNumberFormat="1" applyFont="1" applyFill="1" applyBorder="1" applyAlignment="1">
      <alignment vertical="center"/>
    </xf>
    <xf numFmtId="167" fontId="8" fillId="3" borderId="0" xfId="0" applyNumberFormat="1" applyFont="1" applyFill="1" applyBorder="1" applyAlignment="1">
      <alignment vertical="center"/>
    </xf>
    <xf numFmtId="22" fontId="8" fillId="3" borderId="0" xfId="0" applyNumberFormat="1" applyFont="1" applyFill="1" applyBorder="1" applyAlignment="1">
      <alignment vertical="center"/>
    </xf>
    <xf numFmtId="168" fontId="8" fillId="3" borderId="0" xfId="0" applyNumberFormat="1" applyFont="1" applyFill="1" applyBorder="1" applyAlignment="1">
      <alignment vertical="center"/>
    </xf>
    <xf numFmtId="14" fontId="7" fillId="3" borderId="0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165" fontId="7" fillId="3" borderId="4" xfId="0" applyNumberFormat="1" applyFont="1" applyFill="1" applyBorder="1" applyAlignment="1">
      <alignment vertical="center"/>
    </xf>
    <xf numFmtId="165" fontId="7" fillId="3" borderId="5" xfId="0" applyNumberFormat="1" applyFont="1" applyFill="1" applyBorder="1" applyAlignment="1">
      <alignment vertical="center"/>
    </xf>
    <xf numFmtId="165" fontId="7" fillId="3" borderId="6" xfId="0" applyNumberFormat="1" applyFont="1" applyFill="1" applyBorder="1" applyAlignment="1">
      <alignment vertical="center"/>
    </xf>
    <xf numFmtId="165" fontId="9" fillId="3" borderId="1" xfId="0" applyNumberFormat="1" applyFont="1" applyFill="1" applyBorder="1" applyAlignment="1">
      <alignment horizontal="center" vertical="center"/>
    </xf>
    <xf numFmtId="165" fontId="9" fillId="3" borderId="2" xfId="0" applyNumberFormat="1" applyFont="1" applyFill="1" applyBorder="1" applyAlignment="1">
      <alignment horizontal="center" vertical="center"/>
    </xf>
    <xf numFmtId="165" fontId="9" fillId="3" borderId="3" xfId="0" applyNumberFormat="1" applyFont="1" applyFill="1" applyBorder="1" applyAlignment="1">
      <alignment horizontal="center" vertical="center"/>
    </xf>
    <xf numFmtId="169" fontId="0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3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workbookViewId="0"/>
  </sheetViews>
  <sheetFormatPr defaultRowHeight="15" x14ac:dyDescent="0.25"/>
  <cols>
    <col min="1" max="1" width="15.85546875" style="4" customWidth="1"/>
    <col min="2" max="2" width="15.85546875" style="12" customWidth="1"/>
    <col min="3" max="3" width="15.140625" style="4" customWidth="1"/>
    <col min="4" max="4" width="13.85546875" style="4" customWidth="1"/>
    <col min="5" max="5" width="16.7109375" style="4" bestFit="1" customWidth="1"/>
    <col min="6" max="6" width="16.42578125" style="4" bestFit="1" customWidth="1"/>
    <col min="7" max="8" width="16.7109375" style="4" bestFit="1" customWidth="1"/>
    <col min="9" max="9" width="15.7109375" style="4" bestFit="1" customWidth="1"/>
    <col min="10" max="10" width="16.7109375" style="4" bestFit="1" customWidth="1"/>
    <col min="11" max="11" width="17.5703125" style="4" bestFit="1" customWidth="1"/>
    <col min="12" max="12" width="18.7109375" style="4" bestFit="1" customWidth="1"/>
    <col min="13" max="13" width="15.7109375" style="4" bestFit="1" customWidth="1"/>
    <col min="14" max="16384" width="9.140625" style="4"/>
  </cols>
  <sheetData>
    <row r="1" spans="1:14" ht="17.25" x14ac:dyDescent="0.25">
      <c r="A1" s="1" t="s">
        <v>429</v>
      </c>
      <c r="B1" s="2" t="s">
        <v>430</v>
      </c>
      <c r="C1" s="3" t="s">
        <v>431</v>
      </c>
      <c r="D1" s="3" t="s">
        <v>2</v>
      </c>
      <c r="E1" s="1" t="s">
        <v>432</v>
      </c>
      <c r="F1" s="1" t="s">
        <v>433</v>
      </c>
      <c r="G1" s="1" t="s">
        <v>434</v>
      </c>
      <c r="H1" s="1" t="s">
        <v>435</v>
      </c>
      <c r="I1" s="1" t="s">
        <v>436</v>
      </c>
      <c r="J1" s="1" t="s">
        <v>437</v>
      </c>
      <c r="K1" s="1" t="s">
        <v>435</v>
      </c>
      <c r="L1" s="1" t="s">
        <v>438</v>
      </c>
      <c r="M1" s="1" t="s">
        <v>439</v>
      </c>
      <c r="N1" s="1"/>
    </row>
    <row r="2" spans="1:14" x14ac:dyDescent="0.25">
      <c r="A2" s="4" t="s">
        <v>3</v>
      </c>
      <c r="B2" s="10">
        <v>42721.490972222222</v>
      </c>
      <c r="C2" s="5">
        <v>20.098918794599982</v>
      </c>
      <c r="D2" s="5">
        <v>2.016582168288096</v>
      </c>
      <c r="E2" s="37">
        <v>226.42308263348889</v>
      </c>
      <c r="F2" s="37">
        <v>202.99547890098495</v>
      </c>
      <c r="G2" s="37">
        <v>1943.586580611716</v>
      </c>
      <c r="H2" s="37">
        <v>91.357893623639214</v>
      </c>
      <c r="I2" s="37">
        <v>422.10721513737695</v>
      </c>
      <c r="J2" s="37"/>
      <c r="K2" s="37">
        <v>57.640294038361858</v>
      </c>
      <c r="L2" s="37">
        <v>54.603874339035755</v>
      </c>
      <c r="M2" s="37">
        <v>128.4142102643857</v>
      </c>
    </row>
    <row r="3" spans="1:14" x14ac:dyDescent="0.25">
      <c r="A3" s="4" t="s">
        <v>4</v>
      </c>
      <c r="B3" s="10">
        <v>42726.475694444445</v>
      </c>
      <c r="C3" s="5">
        <v>19.221428571492627</v>
      </c>
      <c r="D3" s="5">
        <v>2.6223656090260401</v>
      </c>
      <c r="E3" s="37">
        <v>47.146098490001364</v>
      </c>
      <c r="F3" s="37">
        <v>5.0513934612070299</v>
      </c>
      <c r="G3" s="37">
        <v>1697.5424393506551</v>
      </c>
      <c r="H3" s="37">
        <v>69.449484650614437</v>
      </c>
      <c r="I3" s="37">
        <v>169.04434226635829</v>
      </c>
      <c r="J3" s="37">
        <v>299.32926291207542</v>
      </c>
      <c r="K3" s="37">
        <v>86.071344941731297</v>
      </c>
      <c r="L3" s="37">
        <v>12.696972067292435</v>
      </c>
      <c r="M3" s="37">
        <v>91.862647258876365</v>
      </c>
    </row>
    <row r="4" spans="1:14" x14ac:dyDescent="0.25">
      <c r="A4" s="4" t="s">
        <v>5</v>
      </c>
      <c r="B4" s="10">
        <v>42727.466666666667</v>
      </c>
      <c r="C4" s="5">
        <v>20.449771689465177</v>
      </c>
      <c r="D4" s="5">
        <v>2.3804156643677916</v>
      </c>
      <c r="E4" s="37">
        <v>56.296788503796542</v>
      </c>
      <c r="F4" s="37">
        <v>66.698451363052939</v>
      </c>
      <c r="G4" s="37">
        <v>1653.947105280334</v>
      </c>
      <c r="H4" s="37">
        <v>79.989972804212073</v>
      </c>
      <c r="I4" s="37">
        <v>47.129330330918343</v>
      </c>
      <c r="J4" s="37">
        <v>133.24891978330396</v>
      </c>
      <c r="K4" s="37">
        <v>63.156337706416025</v>
      </c>
      <c r="L4" s="37">
        <v>11.500495616038991</v>
      </c>
      <c r="M4" s="37">
        <v>110.4660859822031</v>
      </c>
    </row>
    <row r="5" spans="1:14" x14ac:dyDescent="0.25">
      <c r="A5" s="4" t="s">
        <v>6</v>
      </c>
      <c r="B5" s="10">
        <v>42732.475694444445</v>
      </c>
      <c r="C5" s="5">
        <v>31.534246575292293</v>
      </c>
      <c r="D5" s="5">
        <v>2.1254906602875066</v>
      </c>
      <c r="E5" s="37">
        <v>1.3567435481860153</v>
      </c>
      <c r="F5" s="37">
        <v>32.941238000249328</v>
      </c>
      <c r="G5" s="37">
        <v>6537.2642228732911</v>
      </c>
      <c r="H5" s="37">
        <v>91.348490213190374</v>
      </c>
      <c r="I5" s="37">
        <v>213.02699102356311</v>
      </c>
      <c r="J5" s="37">
        <v>2026.4729352117356</v>
      </c>
      <c r="K5" s="37">
        <v>47.460193450525708</v>
      </c>
      <c r="L5" s="37">
        <v>23.841572746540336</v>
      </c>
      <c r="M5" s="37">
        <v>63.25181523500811</v>
      </c>
    </row>
    <row r="6" spans="1:14" x14ac:dyDescent="0.25">
      <c r="A6" s="4" t="s">
        <v>7</v>
      </c>
      <c r="B6" s="10">
        <v>42735.452777777777</v>
      </c>
      <c r="C6" s="5">
        <v>17.849462365554331</v>
      </c>
      <c r="D6" s="5">
        <v>1.2935463602454016</v>
      </c>
      <c r="E6" s="37"/>
      <c r="F6" s="37"/>
      <c r="G6" s="37">
        <v>2838.5689303346135</v>
      </c>
      <c r="H6" s="37">
        <v>36.498841348205026</v>
      </c>
      <c r="I6" s="37">
        <v>35.27714898112594</v>
      </c>
      <c r="J6" s="37">
        <v>484.528898336076</v>
      </c>
      <c r="K6" s="37">
        <v>738.99314621807753</v>
      </c>
      <c r="L6" s="37">
        <v>23.276714816846468</v>
      </c>
      <c r="M6" s="37">
        <v>50.246060421364881</v>
      </c>
    </row>
    <row r="7" spans="1:14" x14ac:dyDescent="0.25">
      <c r="A7" s="4" t="s">
        <v>8</v>
      </c>
      <c r="B7" s="10">
        <v>42739.457638888889</v>
      </c>
      <c r="C7" s="5">
        <v>13.227665706069766</v>
      </c>
      <c r="D7" s="5">
        <v>2.2864790055658633</v>
      </c>
      <c r="E7" s="37">
        <v>42.507974996827009</v>
      </c>
      <c r="F7" s="37"/>
      <c r="G7" s="37">
        <v>2650.1140950628251</v>
      </c>
      <c r="H7" s="37">
        <v>162.26903287219201</v>
      </c>
      <c r="I7" s="37">
        <v>57.121371366924748</v>
      </c>
      <c r="J7" s="37">
        <v>396.68031504280003</v>
      </c>
      <c r="K7" s="37">
        <v>60.246434615221901</v>
      </c>
      <c r="L7" s="37">
        <v>15.357487202267636</v>
      </c>
      <c r="M7" s="37">
        <v>134.48029424207806</v>
      </c>
    </row>
    <row r="8" spans="1:14" x14ac:dyDescent="0.25">
      <c r="A8" s="4" t="s">
        <v>9</v>
      </c>
      <c r="B8" s="10">
        <v>42742.523611111108</v>
      </c>
      <c r="C8" s="5">
        <v>19.315977539512701</v>
      </c>
      <c r="D8" s="5">
        <v>2.1260986033351097</v>
      </c>
      <c r="E8" s="37">
        <v>10.921157210239508</v>
      </c>
      <c r="F8" s="37">
        <v>233.61295278655493</v>
      </c>
      <c r="G8" s="37">
        <v>2691.5374158538257</v>
      </c>
      <c r="H8" s="37">
        <v>209.60738608783257</v>
      </c>
      <c r="I8" s="37">
        <v>806.46230228511251</v>
      </c>
      <c r="J8" s="37">
        <v>89.293033612675728</v>
      </c>
      <c r="K8" s="37">
        <v>230.32634839950543</v>
      </c>
      <c r="L8" s="37">
        <v>58.213477583917218</v>
      </c>
      <c r="M8" s="37">
        <v>99.41351101341759</v>
      </c>
    </row>
    <row r="9" spans="1:14" x14ac:dyDescent="0.25">
      <c r="A9" s="4" t="s">
        <v>10</v>
      </c>
      <c r="B9" s="10">
        <v>42745.459722222222</v>
      </c>
      <c r="C9" s="5">
        <v>20.295271049661661</v>
      </c>
      <c r="D9" s="5">
        <v>2.092285924890434</v>
      </c>
      <c r="E9" s="37">
        <v>13.95423029117509</v>
      </c>
      <c r="F9" s="37"/>
      <c r="G9" s="37">
        <v>1194.0182558021072</v>
      </c>
      <c r="H9" s="37">
        <v>92.87171139230189</v>
      </c>
      <c r="I9" s="37">
        <v>61.540441347270615</v>
      </c>
      <c r="J9" s="37">
        <v>140.79029912178822</v>
      </c>
      <c r="K9" s="37">
        <v>47.317181775577168</v>
      </c>
      <c r="L9" s="37">
        <v>11.452087128390085</v>
      </c>
      <c r="M9" s="37">
        <v>70.867026305601414</v>
      </c>
    </row>
    <row r="10" spans="1:14" x14ac:dyDescent="0.25">
      <c r="A10" s="4" t="s">
        <v>11</v>
      </c>
      <c r="B10" s="10">
        <v>42751.447222222225</v>
      </c>
      <c r="C10" s="5">
        <v>21.525101118270292</v>
      </c>
      <c r="D10" s="5">
        <v>1.8557420137049754</v>
      </c>
      <c r="E10" s="37">
        <v>33.150315916603105</v>
      </c>
      <c r="F10" s="37"/>
      <c r="G10" s="37">
        <v>1289.4511204339353</v>
      </c>
      <c r="H10" s="37">
        <v>147.58437113314687</v>
      </c>
      <c r="I10" s="37">
        <v>118.96347783710488</v>
      </c>
      <c r="J10" s="37">
        <v>251.43783519789812</v>
      </c>
      <c r="K10" s="37">
        <v>54.634863759640638</v>
      </c>
      <c r="L10" s="37">
        <v>21.267279218577851</v>
      </c>
      <c r="M10" s="37">
        <v>89.382673955419946</v>
      </c>
    </row>
    <row r="11" spans="1:14" x14ac:dyDescent="0.25">
      <c r="A11" s="4" t="s">
        <v>12</v>
      </c>
      <c r="B11" s="10">
        <v>42753.463194444441</v>
      </c>
      <c r="C11" s="5">
        <v>12.51643192481086</v>
      </c>
      <c r="D11" s="5">
        <v>2.1874725240303237</v>
      </c>
      <c r="E11" s="37">
        <v>13.729029730065932</v>
      </c>
      <c r="F11" s="37">
        <v>23.201537297342121</v>
      </c>
      <c r="G11" s="37">
        <v>1087.998429116391</v>
      </c>
      <c r="H11" s="37">
        <v>133.32932993324212</v>
      </c>
      <c r="I11" s="37">
        <v>131.80242608948043</v>
      </c>
      <c r="J11" s="37">
        <v>139.92751295766473</v>
      </c>
      <c r="K11" s="37">
        <v>52.357621594725707</v>
      </c>
      <c r="L11" s="37">
        <v>9.9890442426504134</v>
      </c>
      <c r="M11" s="37">
        <v>72.813333333333361</v>
      </c>
    </row>
    <row r="12" spans="1:14" x14ac:dyDescent="0.25">
      <c r="A12" s="4" t="s">
        <v>13</v>
      </c>
      <c r="B12" s="10">
        <v>42758.461111111108</v>
      </c>
      <c r="C12" s="5">
        <v>18.107541899373601</v>
      </c>
      <c r="D12" s="5">
        <v>1.6364926589927091</v>
      </c>
      <c r="E12" s="37">
        <v>17.97913906174702</v>
      </c>
      <c r="F12" s="37">
        <v>59.683877469775979</v>
      </c>
      <c r="G12" s="37">
        <v>1480.9572185555351</v>
      </c>
      <c r="H12" s="37">
        <v>74.961747648081783</v>
      </c>
      <c r="I12" s="37">
        <v>98.342334318100853</v>
      </c>
      <c r="J12" s="37">
        <v>226.36747124269286</v>
      </c>
      <c r="K12" s="37">
        <v>67.047979969409354</v>
      </c>
      <c r="L12" s="37">
        <v>18.114570997548565</v>
      </c>
      <c r="M12" s="37">
        <v>135.61861420160497</v>
      </c>
    </row>
    <row r="13" spans="1:14" x14ac:dyDescent="0.25">
      <c r="A13" s="4" t="s">
        <v>14</v>
      </c>
      <c r="B13" s="10">
        <v>42760.458333333336</v>
      </c>
      <c r="C13" s="5">
        <v>21.438181396417214</v>
      </c>
      <c r="D13" s="5">
        <v>3.505780362280063</v>
      </c>
      <c r="E13" s="37">
        <v>24.550020300956447</v>
      </c>
      <c r="F13" s="37"/>
      <c r="G13" s="37">
        <v>2446.431737092149</v>
      </c>
      <c r="H13" s="37">
        <v>631.90558611163442</v>
      </c>
      <c r="I13" s="37">
        <v>158.14473242502248</v>
      </c>
      <c r="J13" s="37">
        <v>416.4281143132207</v>
      </c>
      <c r="K13" s="37">
        <v>194.84874803792306</v>
      </c>
      <c r="L13" s="37">
        <v>23.554399447479128</v>
      </c>
      <c r="M13" s="37">
        <v>180.50696427450242</v>
      </c>
    </row>
    <row r="14" spans="1:14" x14ac:dyDescent="0.25">
      <c r="A14" s="4" t="s">
        <v>15</v>
      </c>
      <c r="B14" s="10">
        <v>42765.472916666666</v>
      </c>
      <c r="C14" s="5">
        <v>22.223806129641005</v>
      </c>
      <c r="D14" s="5">
        <v>2.8011317277223848</v>
      </c>
      <c r="E14" s="37">
        <v>354.94081861923786</v>
      </c>
      <c r="F14" s="37">
        <v>251.97114211453362</v>
      </c>
      <c r="G14" s="37">
        <v>1164.0553608712464</v>
      </c>
      <c r="H14" s="37">
        <v>135.52140804227346</v>
      </c>
      <c r="I14" s="37">
        <v>314.76008312926928</v>
      </c>
      <c r="J14" s="37">
        <v>48.040386218155263</v>
      </c>
      <c r="K14" s="37">
        <v>168.8566329423895</v>
      </c>
      <c r="L14" s="37">
        <v>41.522709756411906</v>
      </c>
      <c r="M14" s="37">
        <v>144.39355479658033</v>
      </c>
    </row>
    <row r="15" spans="1:14" x14ac:dyDescent="0.25">
      <c r="A15" s="4" t="s">
        <v>16</v>
      </c>
      <c r="B15" s="10">
        <v>42768.461111111108</v>
      </c>
      <c r="C15" s="5">
        <v>19.61971830974662</v>
      </c>
      <c r="D15" s="5">
        <v>2.4785076490382738</v>
      </c>
      <c r="E15" s="37">
        <v>40.645089063397819</v>
      </c>
      <c r="F15" s="37">
        <v>80.778760986613875</v>
      </c>
      <c r="G15" s="37">
        <v>1795.8026976526419</v>
      </c>
      <c r="H15" s="37">
        <v>143.65429824001362</v>
      </c>
      <c r="I15" s="37">
        <v>37.564104152035569</v>
      </c>
      <c r="J15" s="37">
        <v>36.782364170337743</v>
      </c>
      <c r="K15" s="37">
        <v>66.228931452041962</v>
      </c>
      <c r="L15" s="37">
        <v>8.5496782225627257</v>
      </c>
      <c r="M15" s="37">
        <v>108.75460363063698</v>
      </c>
    </row>
    <row r="16" spans="1:14" x14ac:dyDescent="0.25">
      <c r="A16" s="4" t="s">
        <v>17</v>
      </c>
      <c r="B16" s="10">
        <v>42771.488194444442</v>
      </c>
      <c r="C16" s="5">
        <v>17.208451369179272</v>
      </c>
      <c r="D16" s="5">
        <v>1.7953102437414055</v>
      </c>
      <c r="E16" s="37">
        <v>7.2370023775871335</v>
      </c>
      <c r="F16" s="37">
        <v>71.937865978590736</v>
      </c>
      <c r="G16" s="37">
        <v>2090.1035380030457</v>
      </c>
      <c r="H16" s="37">
        <v>334.31230527342257</v>
      </c>
      <c r="I16" s="37">
        <v>83.09927500027392</v>
      </c>
      <c r="J16" s="37">
        <v>479.43854671356092</v>
      </c>
      <c r="K16" s="37">
        <v>166.6338596894893</v>
      </c>
      <c r="L16" s="37">
        <v>28.468182296288987</v>
      </c>
      <c r="M16" s="37">
        <v>189.44214443020081</v>
      </c>
    </row>
    <row r="17" spans="1:13" x14ac:dyDescent="0.25">
      <c r="A17" s="4" t="s">
        <v>18</v>
      </c>
      <c r="B17" s="10">
        <v>42773.493055555555</v>
      </c>
      <c r="C17" s="5">
        <v>20.817565989261588</v>
      </c>
      <c r="D17" s="5">
        <v>2.2922572450294947</v>
      </c>
      <c r="E17" s="37">
        <v>23.000103293539919</v>
      </c>
      <c r="F17" s="37">
        <v>158.80672551011767</v>
      </c>
      <c r="G17" s="37">
        <v>1340.4811844890355</v>
      </c>
      <c r="H17" s="37">
        <v>592.06850541867755</v>
      </c>
      <c r="I17" s="37">
        <v>243.66052302937939</v>
      </c>
      <c r="J17" s="37">
        <v>100.70062272457881</v>
      </c>
      <c r="K17" s="37">
        <v>91.615056938447225</v>
      </c>
      <c r="L17" s="37">
        <v>30.946392981119295</v>
      </c>
      <c r="M17" s="37">
        <v>227.06335492337658</v>
      </c>
    </row>
    <row r="18" spans="1:13" x14ac:dyDescent="0.25">
      <c r="A18" s="4" t="s">
        <v>19</v>
      </c>
      <c r="B18" s="10">
        <v>42776.457638888889</v>
      </c>
      <c r="C18" s="5">
        <v>25.260695187091223</v>
      </c>
      <c r="D18" s="5">
        <v>2.1677579294326823</v>
      </c>
      <c r="E18" s="37">
        <v>337.56786034620052</v>
      </c>
      <c r="F18" s="37">
        <v>244.69265434427263</v>
      </c>
      <c r="G18" s="37">
        <v>1645.0800469424539</v>
      </c>
      <c r="H18" s="37">
        <v>78.483713902510587</v>
      </c>
      <c r="I18" s="37">
        <v>560.54425311203306</v>
      </c>
      <c r="J18" s="37">
        <v>46.069258141581798</v>
      </c>
      <c r="K18" s="37">
        <v>297.23202565069778</v>
      </c>
      <c r="L18" s="37">
        <v>65.477849448845305</v>
      </c>
      <c r="M18" s="37">
        <v>297.99149587157893</v>
      </c>
    </row>
    <row r="19" spans="1:13" x14ac:dyDescent="0.25">
      <c r="A19" s="4" t="s">
        <v>20</v>
      </c>
      <c r="B19" s="10">
        <v>42779.466666666667</v>
      </c>
      <c r="C19" s="5">
        <v>23.385416666658976</v>
      </c>
      <c r="D19" s="5">
        <v>3.1104213527102988</v>
      </c>
      <c r="E19" s="37">
        <v>14.561462960529195</v>
      </c>
      <c r="F19" s="37">
        <v>60.415536864239719</v>
      </c>
      <c r="G19" s="37">
        <v>2759.217932492224</v>
      </c>
      <c r="H19" s="37">
        <v>105.3952472948701</v>
      </c>
      <c r="I19" s="37">
        <v>198.09592522013403</v>
      </c>
      <c r="J19" s="37">
        <v>407.85846607088098</v>
      </c>
      <c r="K19" s="37">
        <v>210.35795154860475</v>
      </c>
      <c r="L19" s="37">
        <v>44.295622946510711</v>
      </c>
      <c r="M19" s="37">
        <v>223.91184277390806</v>
      </c>
    </row>
    <row r="20" spans="1:13" x14ac:dyDescent="0.25">
      <c r="A20" s="4" t="s">
        <v>21</v>
      </c>
      <c r="B20" s="10">
        <v>42783.455555555556</v>
      </c>
      <c r="C20" s="5">
        <v>21.697653829198451</v>
      </c>
      <c r="D20" s="5">
        <v>2.2500895939325738</v>
      </c>
      <c r="E20" s="37">
        <v>34.807074155435494</v>
      </c>
      <c r="F20" s="37">
        <v>60.743922895762807</v>
      </c>
      <c r="G20" s="37">
        <v>3130.9975612024773</v>
      </c>
      <c r="H20" s="37">
        <v>184.18900947970477</v>
      </c>
      <c r="I20" s="37">
        <v>276.78179817530531</v>
      </c>
      <c r="J20" s="37">
        <v>494.10672049714032</v>
      </c>
      <c r="K20" s="37">
        <v>218.26070355637361</v>
      </c>
      <c r="L20" s="37">
        <v>32.599827623740829</v>
      </c>
      <c r="M20" s="37">
        <v>142.05848958024106</v>
      </c>
    </row>
    <row r="21" spans="1:13" x14ac:dyDescent="0.25">
      <c r="A21" s="4" t="s">
        <v>22</v>
      </c>
      <c r="B21" s="10">
        <v>42789.456250000003</v>
      </c>
      <c r="C21" s="5">
        <v>22.807386629325588</v>
      </c>
      <c r="D21" s="5">
        <v>2.3548846406908805</v>
      </c>
      <c r="E21" s="37">
        <v>33.733499549351286</v>
      </c>
      <c r="F21" s="37">
        <v>81.270027038923459</v>
      </c>
      <c r="G21" s="37">
        <v>2211.0130964807477</v>
      </c>
      <c r="H21" s="37">
        <v>145.72914418663146</v>
      </c>
      <c r="I21" s="37">
        <v>143.15984258735244</v>
      </c>
      <c r="J21" s="37">
        <v>478.01560413711832</v>
      </c>
      <c r="K21" s="37">
        <v>154.32002305644639</v>
      </c>
      <c r="L21" s="37">
        <v>30.643978075415536</v>
      </c>
      <c r="M21" s="37">
        <v>201.50655872057681</v>
      </c>
    </row>
    <row r="22" spans="1:13" x14ac:dyDescent="0.25">
      <c r="A22" s="4" t="s">
        <v>23</v>
      </c>
      <c r="B22" s="10">
        <v>42790.456250000003</v>
      </c>
      <c r="C22" s="5">
        <v>20.171240910143897</v>
      </c>
      <c r="D22" s="5">
        <v>3.3196032266587765</v>
      </c>
      <c r="E22" s="37">
        <v>0.17070118662352021</v>
      </c>
      <c r="F22" s="37">
        <v>29.499808151955506</v>
      </c>
      <c r="G22" s="37">
        <v>1915.4079550309875</v>
      </c>
      <c r="H22" s="37">
        <v>296.38035366034228</v>
      </c>
      <c r="I22" s="37">
        <v>50.910173657380966</v>
      </c>
      <c r="J22" s="37">
        <v>102.70032975865644</v>
      </c>
      <c r="K22" s="37">
        <v>101.1783806079066</v>
      </c>
      <c r="L22" s="37">
        <v>10.924712227933243</v>
      </c>
      <c r="M22" s="37">
        <v>123.30194745859505</v>
      </c>
    </row>
    <row r="23" spans="1:13" x14ac:dyDescent="0.25">
      <c r="A23" s="4" t="s">
        <v>24</v>
      </c>
      <c r="B23" s="10">
        <v>42791.451388888891</v>
      </c>
      <c r="C23" s="5">
        <v>20.033624747867854</v>
      </c>
      <c r="D23" s="5">
        <v>2.948349292961526</v>
      </c>
      <c r="E23" s="37">
        <v>2.1249891107823808</v>
      </c>
      <c r="F23" s="37"/>
      <c r="G23" s="37">
        <v>2824.6915742110455</v>
      </c>
      <c r="H23" s="37">
        <v>143.090247986522</v>
      </c>
      <c r="I23" s="37">
        <v>100.33178726988824</v>
      </c>
      <c r="J23" s="37">
        <v>488.48427596975682</v>
      </c>
      <c r="K23" s="37">
        <v>94.364971852399748</v>
      </c>
      <c r="L23" s="37">
        <v>12.351085634451016</v>
      </c>
      <c r="M23" s="37">
        <v>125.10154359796189</v>
      </c>
    </row>
    <row r="24" spans="1:13" x14ac:dyDescent="0.25">
      <c r="A24" s="4" t="s">
        <v>25</v>
      </c>
      <c r="B24" s="10">
        <v>42797.501388888886</v>
      </c>
      <c r="C24" s="5">
        <v>22.462228517421185</v>
      </c>
      <c r="D24" s="5">
        <v>2.6385343513591812</v>
      </c>
      <c r="E24" s="37">
        <v>195.62155825529408</v>
      </c>
      <c r="F24" s="37">
        <v>189.26881886442249</v>
      </c>
      <c r="G24" s="37">
        <v>1562.7751689445711</v>
      </c>
      <c r="H24" s="37">
        <v>191.08699548637475</v>
      </c>
      <c r="I24" s="37">
        <v>201.1398371720239</v>
      </c>
      <c r="J24" s="37">
        <v>138.15414241120394</v>
      </c>
      <c r="K24" s="37">
        <v>171.65348413903652</v>
      </c>
      <c r="L24" s="37">
        <v>144.34477474057201</v>
      </c>
      <c r="M24" s="37">
        <v>379.50264363452288</v>
      </c>
    </row>
    <row r="25" spans="1:13" x14ac:dyDescent="0.25">
      <c r="A25" s="4" t="s">
        <v>26</v>
      </c>
      <c r="B25" s="10">
        <v>42801.561805555553</v>
      </c>
      <c r="C25" s="5">
        <v>18.12775842038257</v>
      </c>
      <c r="D25" s="5">
        <v>2.4137907470401321</v>
      </c>
      <c r="E25" s="37">
        <v>471.22250643722919</v>
      </c>
      <c r="F25" s="37">
        <v>258.51615482844522</v>
      </c>
      <c r="G25" s="37">
        <v>822.65726935878899</v>
      </c>
      <c r="H25" s="37">
        <v>83.004303627875814</v>
      </c>
      <c r="I25" s="37">
        <v>449.05383658858261</v>
      </c>
      <c r="J25" s="37"/>
      <c r="K25" s="37">
        <v>82.909993301094858</v>
      </c>
      <c r="L25" s="37">
        <v>23.523571772488427</v>
      </c>
      <c r="M25" s="37">
        <v>72.951499717389936</v>
      </c>
    </row>
    <row r="26" spans="1:13" x14ac:dyDescent="0.25">
      <c r="A26" s="4" t="s">
        <v>27</v>
      </c>
      <c r="B26" s="10">
        <v>42804.583333333336</v>
      </c>
      <c r="C26" s="5">
        <v>10.982251398045461</v>
      </c>
      <c r="D26" s="5">
        <v>1.7550778987495013</v>
      </c>
      <c r="E26" s="37">
        <v>47.476279074752938</v>
      </c>
      <c r="F26" s="37">
        <v>76.4829487426844</v>
      </c>
      <c r="G26" s="37">
        <v>1309.8192325337106</v>
      </c>
      <c r="H26" s="37">
        <v>171.2140311274037</v>
      </c>
      <c r="I26" s="37">
        <v>81.515535189830004</v>
      </c>
      <c r="J26" s="37"/>
      <c r="K26" s="37">
        <v>20.045750637768773</v>
      </c>
      <c r="L26" s="37">
        <v>14.713628957917978</v>
      </c>
      <c r="M26" s="37">
        <v>188.19278581687999</v>
      </c>
    </row>
    <row r="27" spans="1:13" x14ac:dyDescent="0.25">
      <c r="A27" s="4" t="s">
        <v>28</v>
      </c>
      <c r="B27" s="10">
        <v>42810.551388888889</v>
      </c>
      <c r="C27" s="5">
        <v>12.694625210868416</v>
      </c>
      <c r="D27" s="5">
        <v>2.7820377043579056</v>
      </c>
      <c r="E27" s="37">
        <v>26.336978536779856</v>
      </c>
      <c r="F27" s="37">
        <v>39.976951513943305</v>
      </c>
      <c r="G27" s="37">
        <v>1616.187502159612</v>
      </c>
      <c r="H27" s="37">
        <v>142.52669878397239</v>
      </c>
      <c r="I27" s="37">
        <v>74.758605444437066</v>
      </c>
      <c r="J27" s="37">
        <v>153.28594701752053</v>
      </c>
      <c r="K27" s="37">
        <v>45.285275655082302</v>
      </c>
      <c r="L27" s="37">
        <v>10.064506833233667</v>
      </c>
      <c r="M27" s="37">
        <v>30.310823532017626</v>
      </c>
    </row>
    <row r="28" spans="1:13" x14ac:dyDescent="0.25">
      <c r="A28" s="4" t="s">
        <v>29</v>
      </c>
      <c r="B28" s="10">
        <v>42816.496527777781</v>
      </c>
      <c r="C28" s="5">
        <v>8.6768957082888729</v>
      </c>
      <c r="D28" s="5">
        <v>1.4941696316467912</v>
      </c>
      <c r="E28" s="37">
        <v>170.65874472573842</v>
      </c>
      <c r="F28" s="37">
        <v>124.80951974365094</v>
      </c>
      <c r="G28" s="37">
        <v>621.46348220683069</v>
      </c>
      <c r="H28" s="37">
        <v>47.255394474962195</v>
      </c>
      <c r="I28" s="37">
        <v>187.61225897619616</v>
      </c>
      <c r="J28" s="37"/>
      <c r="K28" s="37"/>
      <c r="L28" s="37">
        <v>7.0928433245760703</v>
      </c>
      <c r="M28" s="37">
        <v>9.6860230077223228</v>
      </c>
    </row>
    <row r="29" spans="1:13" x14ac:dyDescent="0.25">
      <c r="A29" s="4" t="s">
        <v>30</v>
      </c>
      <c r="B29" s="10">
        <v>42817.540972222225</v>
      </c>
      <c r="C29" s="5">
        <v>28.842592592592439</v>
      </c>
      <c r="D29" s="5">
        <v>2.0543617420895393</v>
      </c>
      <c r="E29" s="37">
        <v>367.08715004014022</v>
      </c>
      <c r="F29" s="37">
        <v>286.95572252503479</v>
      </c>
      <c r="G29" s="37">
        <v>1454.7305799214098</v>
      </c>
      <c r="H29" s="37">
        <v>71.713324037689603</v>
      </c>
      <c r="I29" s="37">
        <v>258.89670997591583</v>
      </c>
      <c r="J29" s="37"/>
      <c r="K29" s="37">
        <v>221.52783496007103</v>
      </c>
      <c r="L29" s="37">
        <v>53.515722947564122</v>
      </c>
      <c r="M29" s="37">
        <v>130.2641095195842</v>
      </c>
    </row>
    <row r="30" spans="1:13" x14ac:dyDescent="0.25">
      <c r="A30" s="4" t="s">
        <v>31</v>
      </c>
      <c r="B30" s="10">
        <v>42818.54583333333</v>
      </c>
      <c r="C30" s="5">
        <v>13.451800232244436</v>
      </c>
      <c r="D30" s="5">
        <v>1.9141674882415214</v>
      </c>
      <c r="E30" s="37">
        <v>24.810205914521287</v>
      </c>
      <c r="F30" s="37">
        <v>71.823530203600825</v>
      </c>
      <c r="G30" s="37">
        <v>1809.0602679623087</v>
      </c>
      <c r="H30" s="37">
        <v>263.06240345784954</v>
      </c>
      <c r="I30" s="37">
        <v>267.38811627124352</v>
      </c>
      <c r="J30" s="37">
        <v>167.11117386000336</v>
      </c>
      <c r="K30" s="37">
        <v>38.395045852263166</v>
      </c>
      <c r="L30" s="37">
        <v>10.629584805653712</v>
      </c>
      <c r="M30" s="37">
        <v>39.627614840989416</v>
      </c>
    </row>
    <row r="31" spans="1:13" x14ac:dyDescent="0.25">
      <c r="A31" s="4" t="s">
        <v>32</v>
      </c>
      <c r="B31" s="10">
        <v>42819.54791666667</v>
      </c>
      <c r="C31" s="5">
        <v>14.491564067503539</v>
      </c>
      <c r="D31" s="5">
        <v>1.5795961230693967</v>
      </c>
      <c r="E31" s="37">
        <v>4.7387216365135156</v>
      </c>
      <c r="F31" s="37">
        <v>16.605594819731891</v>
      </c>
      <c r="G31" s="37">
        <v>5196.007850015184</v>
      </c>
      <c r="H31" s="37">
        <v>138.07535250987027</v>
      </c>
      <c r="I31" s="37">
        <v>191.69977027202913</v>
      </c>
      <c r="J31" s="37">
        <v>1425.7568057182523</v>
      </c>
      <c r="K31" s="37">
        <v>82.100066597249352</v>
      </c>
      <c r="L31" s="37">
        <v>15.751639333593644</v>
      </c>
      <c r="M31" s="37">
        <v>119.54590459455943</v>
      </c>
    </row>
    <row r="32" spans="1:13" x14ac:dyDescent="0.25">
      <c r="A32" s="4" t="s">
        <v>33</v>
      </c>
      <c r="B32" s="10">
        <v>42824.56527777778</v>
      </c>
      <c r="C32" s="5">
        <v>7.6427902621710198</v>
      </c>
      <c r="D32" s="5">
        <v>1.9681543455204733</v>
      </c>
      <c r="E32" s="37">
        <v>805.95835239020482</v>
      </c>
      <c r="F32" s="37">
        <v>101.13411902448739</v>
      </c>
      <c r="G32" s="37">
        <v>368.5396500012456</v>
      </c>
      <c r="H32" s="37">
        <v>63.427576165209366</v>
      </c>
      <c r="I32" s="37">
        <v>605.33137259298007</v>
      </c>
      <c r="J32" s="37"/>
      <c r="K32" s="37">
        <v>31.207333283511456</v>
      </c>
      <c r="L32" s="37">
        <v>4.27681986896844</v>
      </c>
      <c r="M32" s="37">
        <v>-8.97984779413596</v>
      </c>
    </row>
    <row r="33" spans="1:13" x14ac:dyDescent="0.25">
      <c r="A33" s="4" t="s">
        <v>34</v>
      </c>
      <c r="B33" s="10">
        <v>42829.559027777781</v>
      </c>
      <c r="C33" s="5">
        <v>15.57580004672298</v>
      </c>
      <c r="D33" s="5">
        <v>2.2841782573553453</v>
      </c>
      <c r="E33" s="37">
        <v>56.832251978474204</v>
      </c>
      <c r="F33" s="37"/>
      <c r="G33" s="37">
        <v>1272.0217077134114</v>
      </c>
      <c r="H33" s="37">
        <v>52.116853012556717</v>
      </c>
      <c r="I33" s="37">
        <v>160.62292687559355</v>
      </c>
      <c r="J33" s="37">
        <v>186.79160979212833</v>
      </c>
      <c r="K33" s="37">
        <v>93.388059723541218</v>
      </c>
      <c r="L33" s="37">
        <v>28.612817980373542</v>
      </c>
      <c r="M33" s="37">
        <v>466.63942112482852</v>
      </c>
    </row>
    <row r="34" spans="1:13" x14ac:dyDescent="0.25">
      <c r="A34" s="4" t="s">
        <v>35</v>
      </c>
      <c r="B34" s="10">
        <v>42830.554861111108</v>
      </c>
      <c r="C34" s="5">
        <v>14.651913324020528</v>
      </c>
      <c r="D34" s="5">
        <v>2.3880880362320522</v>
      </c>
      <c r="E34" s="37">
        <v>7.358734277247283</v>
      </c>
      <c r="F34" s="37">
        <v>102.6192191855998</v>
      </c>
      <c r="G34" s="37">
        <v>2832.5169265722752</v>
      </c>
      <c r="H34" s="37">
        <v>67.469524969816689</v>
      </c>
      <c r="I34" s="37">
        <v>98.774006365931271</v>
      </c>
      <c r="J34" s="37">
        <v>580.01243068817928</v>
      </c>
      <c r="K34" s="37">
        <v>140.67171309406217</v>
      </c>
      <c r="L34" s="37">
        <v>11.992549445724949</v>
      </c>
      <c r="M34" s="37">
        <v>74.909605751289646</v>
      </c>
    </row>
    <row r="35" spans="1:13" x14ac:dyDescent="0.25">
      <c r="A35" s="4" t="s">
        <v>36</v>
      </c>
      <c r="B35" s="10">
        <v>42835.602777777778</v>
      </c>
      <c r="C35" s="5">
        <v>13.88583218703471</v>
      </c>
      <c r="D35" s="5">
        <v>3.1029333047188707</v>
      </c>
      <c r="E35" s="37">
        <v>25.99576546026266</v>
      </c>
      <c r="F35" s="37"/>
      <c r="G35" s="37">
        <v>1530.8469441190375</v>
      </c>
      <c r="H35" s="37">
        <v>103.61814024703536</v>
      </c>
      <c r="I35" s="37">
        <v>53.599985613580792</v>
      </c>
      <c r="J35" s="37"/>
      <c r="K35" s="37">
        <v>57.635933781367527</v>
      </c>
      <c r="L35" s="37">
        <v>10.373872618533818</v>
      </c>
      <c r="M35" s="37">
        <v>83.792671969089753</v>
      </c>
    </row>
    <row r="36" spans="1:13" x14ac:dyDescent="0.25">
      <c r="A36" s="4" t="s">
        <v>37</v>
      </c>
      <c r="B36" s="10">
        <v>42836.618750000001</v>
      </c>
      <c r="C36" s="5">
        <v>10.333580429972962</v>
      </c>
      <c r="D36" s="5">
        <v>1.7510218258012766</v>
      </c>
      <c r="E36" s="37">
        <v>19.317572950232726</v>
      </c>
      <c r="F36" s="37">
        <v>87.043891201217278</v>
      </c>
      <c r="G36" s="37">
        <v>1217.8788254117435</v>
      </c>
      <c r="H36" s="37">
        <v>146.08134778911563</v>
      </c>
      <c r="I36" s="37">
        <v>104.45940118152524</v>
      </c>
      <c r="J36" s="37"/>
      <c r="K36" s="37">
        <v>4.8926548514142487</v>
      </c>
      <c r="L36" s="37">
        <v>10.987544978517722</v>
      </c>
      <c r="M36" s="37">
        <v>56.98256310418904</v>
      </c>
    </row>
    <row r="37" spans="1:13" x14ac:dyDescent="0.25">
      <c r="A37" s="4" t="s">
        <v>38</v>
      </c>
      <c r="B37" s="10">
        <v>42839.55972222222</v>
      </c>
      <c r="C37" s="5">
        <v>15.006906077294969</v>
      </c>
      <c r="D37" s="5">
        <v>2.481960807522765</v>
      </c>
      <c r="E37" s="37">
        <v>32.296229006994174</v>
      </c>
      <c r="F37" s="37">
        <v>19.609103949407331</v>
      </c>
      <c r="G37" s="37">
        <v>1591.1465569376387</v>
      </c>
      <c r="H37" s="37">
        <v>159.24312623026341</v>
      </c>
      <c r="I37" s="37">
        <v>159.97966578715918</v>
      </c>
      <c r="J37" s="37">
        <v>182.9632711395904</v>
      </c>
      <c r="K37" s="37">
        <v>50.724521296645314</v>
      </c>
      <c r="L37" s="37">
        <v>18.188268836118436</v>
      </c>
      <c r="M37" s="37">
        <v>146.89271474640864</v>
      </c>
    </row>
    <row r="38" spans="1:13" x14ac:dyDescent="0.25">
      <c r="A38" s="4" t="s">
        <v>39</v>
      </c>
      <c r="B38" s="10">
        <v>42845.556250000001</v>
      </c>
      <c r="C38" s="5">
        <v>13.880389429826504</v>
      </c>
      <c r="D38" s="5">
        <v>2.0883982188989618</v>
      </c>
      <c r="E38" s="37"/>
      <c r="F38" s="37"/>
      <c r="G38" s="37">
        <v>1957.3577454414233</v>
      </c>
      <c r="H38" s="37">
        <v>80.917038357850927</v>
      </c>
      <c r="I38" s="37">
        <v>112.73728480757391</v>
      </c>
      <c r="J38" s="37">
        <v>475.62504857528995</v>
      </c>
      <c r="K38" s="37">
        <v>36.607048546986775</v>
      </c>
      <c r="L38" s="37">
        <v>7.8829773504001412</v>
      </c>
      <c r="M38" s="37">
        <v>26.482957821223117</v>
      </c>
    </row>
    <row r="39" spans="1:13" x14ac:dyDescent="0.25">
      <c r="A39" s="4" t="s">
        <v>40</v>
      </c>
      <c r="B39" s="10">
        <v>42847.623611111114</v>
      </c>
      <c r="C39" s="5">
        <v>15.511297461073742</v>
      </c>
      <c r="D39" s="5">
        <v>1.2948244646151372</v>
      </c>
      <c r="E39" s="37">
        <v>57.72746563518956</v>
      </c>
      <c r="F39" s="37">
        <v>62.244357990750828</v>
      </c>
      <c r="G39" s="37">
        <v>1375.6591285723418</v>
      </c>
      <c r="H39" s="37">
        <v>630.7345440402363</v>
      </c>
      <c r="I39" s="37">
        <v>402.64499690983092</v>
      </c>
      <c r="J39" s="37">
        <v>1.1780990132770723</v>
      </c>
      <c r="K39" s="37">
        <v>51.972972742578271</v>
      </c>
      <c r="L39" s="37">
        <v>17.781461756494686</v>
      </c>
      <c r="M39" s="37">
        <v>186.47062762397971</v>
      </c>
    </row>
    <row r="40" spans="1:13" x14ac:dyDescent="0.25">
      <c r="A40" s="4" t="s">
        <v>41</v>
      </c>
      <c r="B40" s="10">
        <v>42849.623611111114</v>
      </c>
      <c r="C40" s="5">
        <v>22.045288531790021</v>
      </c>
      <c r="D40" s="5">
        <v>1.9110741198716052</v>
      </c>
      <c r="E40" s="37">
        <v>175.54750470686108</v>
      </c>
      <c r="F40" s="37">
        <v>336.51056504225232</v>
      </c>
      <c r="G40" s="37">
        <v>1937.2692247909279</v>
      </c>
      <c r="H40" s="37">
        <v>165.85412912123996</v>
      </c>
      <c r="I40" s="37">
        <v>331.92088598450027</v>
      </c>
      <c r="J40" s="37">
        <v>41.064736415780033</v>
      </c>
      <c r="K40" s="37">
        <v>79.545923858312548</v>
      </c>
      <c r="L40" s="37">
        <v>77.74156749419852</v>
      </c>
      <c r="M40" s="37">
        <v>834.02581789920737</v>
      </c>
    </row>
    <row r="41" spans="1:13" x14ac:dyDescent="0.25">
      <c r="A41" s="4" t="s">
        <v>42</v>
      </c>
      <c r="B41" s="10">
        <v>42853.540277777778</v>
      </c>
      <c r="C41" s="5">
        <v>24.893617021224902</v>
      </c>
      <c r="D41" s="5">
        <v>3.5916494814757782</v>
      </c>
      <c r="E41" s="37">
        <v>43.195521177206729</v>
      </c>
      <c r="F41" s="37">
        <v>12.004651433749711</v>
      </c>
      <c r="G41" s="37">
        <v>1111.2367801583705</v>
      </c>
      <c r="H41" s="37">
        <v>155.48168921397283</v>
      </c>
      <c r="I41" s="37">
        <v>220.00611776382505</v>
      </c>
      <c r="J41" s="37">
        <v>116.36691414762552</v>
      </c>
      <c r="K41" s="37">
        <v>216.21448766910481</v>
      </c>
      <c r="L41" s="37">
        <v>26.614575700692587</v>
      </c>
      <c r="M41" s="37">
        <v>127.21858998424925</v>
      </c>
    </row>
    <row r="42" spans="1:13" x14ac:dyDescent="0.25">
      <c r="A42" s="4" t="s">
        <v>43</v>
      </c>
      <c r="B42" s="10">
        <v>42854.556250000001</v>
      </c>
      <c r="C42" s="5">
        <v>26.567366283098128</v>
      </c>
      <c r="D42" s="5">
        <v>2.3983620727103987</v>
      </c>
      <c r="E42" s="37">
        <v>205.14704206080077</v>
      </c>
      <c r="F42" s="37">
        <v>226.95726932000713</v>
      </c>
      <c r="G42" s="37">
        <v>1317.2354992365204</v>
      </c>
      <c r="H42" s="37">
        <v>409.84431812322759</v>
      </c>
      <c r="I42" s="37">
        <v>115.39285819104843</v>
      </c>
      <c r="J42" s="37"/>
      <c r="K42" s="37">
        <v>155.43217938802627</v>
      </c>
      <c r="L42" s="37">
        <v>34.655866500089232</v>
      </c>
      <c r="M42" s="37">
        <v>192.95194122196443</v>
      </c>
    </row>
    <row r="43" spans="1:13" x14ac:dyDescent="0.25">
      <c r="A43" s="4" t="s">
        <v>44</v>
      </c>
      <c r="B43" s="10">
        <v>42860.573611111111</v>
      </c>
      <c r="C43" s="5">
        <v>15.280039476893911</v>
      </c>
      <c r="D43" s="5">
        <v>2.8526583478025458</v>
      </c>
      <c r="E43" s="37"/>
      <c r="F43" s="37">
        <v>70.534113850168239</v>
      </c>
      <c r="G43" s="37">
        <v>2762.2511334660899</v>
      </c>
      <c r="H43" s="37">
        <v>355.82667811119506</v>
      </c>
      <c r="I43" s="37">
        <v>140.92343770743207</v>
      </c>
      <c r="J43" s="37">
        <v>210.36823312831277</v>
      </c>
      <c r="K43" s="37">
        <v>126.05646501407679</v>
      </c>
      <c r="L43" s="37">
        <v>24.930285655428133</v>
      </c>
      <c r="M43" s="37">
        <v>207.60088786651102</v>
      </c>
    </row>
    <row r="44" spans="1:13" x14ac:dyDescent="0.25">
      <c r="A44" s="4" t="s">
        <v>45</v>
      </c>
      <c r="B44" s="10">
        <v>42864.553472222222</v>
      </c>
      <c r="C44" s="5">
        <v>17.636195752507987</v>
      </c>
      <c r="D44" s="5">
        <v>2.3471530111565966</v>
      </c>
      <c r="E44" s="37">
        <v>95.1054680962893</v>
      </c>
      <c r="F44" s="37">
        <v>112.31219405024703</v>
      </c>
      <c r="G44" s="37">
        <v>1606.1669628928835</v>
      </c>
      <c r="H44" s="37">
        <v>253.79872868705982</v>
      </c>
      <c r="I44" s="37">
        <v>254.95046693997685</v>
      </c>
      <c r="J44" s="37">
        <v>88.74271565226536</v>
      </c>
      <c r="K44" s="37">
        <v>108.61394092294755</v>
      </c>
      <c r="L44" s="37">
        <v>39.510558814254182</v>
      </c>
      <c r="M44" s="37">
        <v>206.13173026384951</v>
      </c>
    </row>
    <row r="45" spans="1:13" x14ac:dyDescent="0.25">
      <c r="A45" s="4" t="s">
        <v>46</v>
      </c>
      <c r="B45" s="10">
        <v>42868.547222222223</v>
      </c>
      <c r="C45" s="5">
        <v>20.964737192340632</v>
      </c>
      <c r="D45" s="5">
        <v>2.1681940075738493</v>
      </c>
      <c r="E45" s="37">
        <v>34.921589142554836</v>
      </c>
      <c r="F45" s="37">
        <v>56.104736906360635</v>
      </c>
      <c r="G45" s="37">
        <v>1667.42104260774</v>
      </c>
      <c r="H45" s="37">
        <v>134.89669413584014</v>
      </c>
      <c r="I45" s="37">
        <v>98.600524152525097</v>
      </c>
      <c r="J45" s="37">
        <v>274.94440259634553</v>
      </c>
      <c r="K45" s="37">
        <v>163.14247771944815</v>
      </c>
      <c r="L45" s="37">
        <v>23.965749806698398</v>
      </c>
      <c r="M45" s="37">
        <v>104.21303646278434</v>
      </c>
    </row>
    <row r="46" spans="1:13" x14ac:dyDescent="0.25">
      <c r="A46" s="4" t="s">
        <v>47</v>
      </c>
      <c r="B46" s="10">
        <v>42870.597916666666</v>
      </c>
      <c r="C46" s="5">
        <v>22.298772169153526</v>
      </c>
      <c r="D46" s="5">
        <v>2.9439888945894479</v>
      </c>
      <c r="E46" s="37">
        <v>108.8852350802407</v>
      </c>
      <c r="F46" s="37">
        <v>244.07228957706454</v>
      </c>
      <c r="G46" s="37">
        <v>1899.7740991725177</v>
      </c>
      <c r="H46" s="37">
        <v>438.82823533099304</v>
      </c>
      <c r="I46" s="37">
        <v>76.3870703778001</v>
      </c>
      <c r="J46" s="37">
        <v>7.4474839100635286</v>
      </c>
      <c r="K46" s="37">
        <v>79.155060598462029</v>
      </c>
      <c r="L46" s="37">
        <v>17.70368835673688</v>
      </c>
      <c r="M46" s="37">
        <v>149.98206995987962</v>
      </c>
    </row>
    <row r="47" spans="1:13" x14ac:dyDescent="0.25">
      <c r="A47" s="4" t="s">
        <v>48</v>
      </c>
      <c r="B47" s="10">
        <v>42878.477777777778</v>
      </c>
      <c r="C47" s="5">
        <v>22.315724815798148</v>
      </c>
      <c r="D47" s="5">
        <v>2.2498732731054005</v>
      </c>
      <c r="E47" s="37">
        <v>11.712121611553668</v>
      </c>
      <c r="F47" s="37">
        <v>35.762344355932505</v>
      </c>
      <c r="G47" s="37">
        <v>1757.7860970065144</v>
      </c>
      <c r="H47" s="37">
        <v>150.72067205379486</v>
      </c>
      <c r="I47" s="37">
        <v>240.86351385943797</v>
      </c>
      <c r="J47" s="37">
        <v>98.466779949185252</v>
      </c>
      <c r="K47" s="37">
        <v>87.829498156532381</v>
      </c>
      <c r="L47" s="37">
        <v>24.340109461860283</v>
      </c>
      <c r="M47" s="37">
        <v>92.079538082411617</v>
      </c>
    </row>
    <row r="48" spans="1:13" x14ac:dyDescent="0.25">
      <c r="A48" s="4" t="s">
        <v>49</v>
      </c>
      <c r="B48" s="10">
        <v>42879.613888888889</v>
      </c>
      <c r="C48" s="5">
        <v>19.641319942657088</v>
      </c>
      <c r="D48" s="5">
        <v>2.7123029174219702</v>
      </c>
      <c r="E48" s="37">
        <v>3.6572923358315506</v>
      </c>
      <c r="F48" s="37"/>
      <c r="G48" s="37">
        <v>3037.9542010171308</v>
      </c>
      <c r="H48" s="37">
        <v>192.1494113579586</v>
      </c>
      <c r="I48" s="37">
        <v>88.889474928622406</v>
      </c>
      <c r="J48" s="37">
        <v>261.780718794611</v>
      </c>
      <c r="K48" s="37">
        <v>155.76527480371163</v>
      </c>
      <c r="L48" s="37">
        <v>16.016022930049967</v>
      </c>
      <c r="M48" s="37">
        <v>101.93319191648824</v>
      </c>
    </row>
    <row r="49" spans="1:13" x14ac:dyDescent="0.25">
      <c r="A49" s="4" t="s">
        <v>50</v>
      </c>
      <c r="B49" s="10">
        <v>42881.54583333333</v>
      </c>
      <c r="C49" s="5">
        <v>20.176870748251485</v>
      </c>
      <c r="D49" s="5">
        <v>2.8657706413623729</v>
      </c>
      <c r="E49" s="37">
        <v>17.699452815044147</v>
      </c>
      <c r="F49" s="37">
        <v>180.9909297098956</v>
      </c>
      <c r="G49" s="37">
        <v>4432.5520928792575</v>
      </c>
      <c r="H49" s="37">
        <v>139.94331017085202</v>
      </c>
      <c r="I49" s="37">
        <v>136.87538516225206</v>
      </c>
      <c r="J49" s="37">
        <v>1164.060183923862</v>
      </c>
      <c r="K49" s="37">
        <v>186.80819217979592</v>
      </c>
      <c r="L49" s="37">
        <v>21.082829492030736</v>
      </c>
      <c r="M49" s="37">
        <v>161.85014608416463</v>
      </c>
    </row>
    <row r="50" spans="1:13" x14ac:dyDescent="0.25">
      <c r="A50" s="4" t="s">
        <v>51</v>
      </c>
      <c r="B50" s="10">
        <v>42884.572916666664</v>
      </c>
      <c r="C50" s="5">
        <v>16.13910574871527</v>
      </c>
      <c r="D50" s="5">
        <v>2.3857291054606087</v>
      </c>
      <c r="E50" s="37">
        <v>51.935044390104203</v>
      </c>
      <c r="F50" s="37">
        <v>67.107850109047604</v>
      </c>
      <c r="G50" s="37">
        <v>1024.5477844601592</v>
      </c>
      <c r="H50" s="37">
        <v>193.45168858634588</v>
      </c>
      <c r="I50" s="37">
        <v>98.429276320137461</v>
      </c>
      <c r="J50" s="37"/>
      <c r="K50" s="37">
        <v>123.37641883109733</v>
      </c>
      <c r="L50" s="37">
        <v>33.803155112021678</v>
      </c>
      <c r="M50" s="37">
        <v>262.79573194104813</v>
      </c>
    </row>
    <row r="51" spans="1:13" x14ac:dyDescent="0.25">
      <c r="A51" s="4" t="s">
        <v>52</v>
      </c>
      <c r="B51" s="10">
        <v>42886.561805555553</v>
      </c>
      <c r="C51" s="5">
        <v>15.457044673465429</v>
      </c>
      <c r="D51" s="5">
        <v>2.351359878295606</v>
      </c>
      <c r="E51" s="37">
        <v>29.29468963769952</v>
      </c>
      <c r="F51" s="37">
        <v>4.6685558652140946</v>
      </c>
      <c r="G51" s="37">
        <v>1080.8855637192803</v>
      </c>
      <c r="H51" s="37">
        <v>82.730650916307738</v>
      </c>
      <c r="I51" s="37">
        <v>40.507399923992907</v>
      </c>
      <c r="J51" s="37">
        <v>161.07943079131826</v>
      </c>
      <c r="K51" s="37">
        <v>70.725095219998323</v>
      </c>
      <c r="L51" s="37">
        <v>18.885047293302936</v>
      </c>
      <c r="M51" s="37">
        <v>90.629354361962697</v>
      </c>
    </row>
    <row r="52" spans="1:13" x14ac:dyDescent="0.25">
      <c r="A52" s="4" t="s">
        <v>53</v>
      </c>
      <c r="B52" s="10">
        <v>42893.566666666666</v>
      </c>
      <c r="C52" s="5">
        <v>12.702883970501448</v>
      </c>
      <c r="D52" s="5">
        <v>3.2129203651431575</v>
      </c>
      <c r="E52" s="37"/>
      <c r="F52" s="37"/>
      <c r="G52" s="37">
        <v>3067.5299722222221</v>
      </c>
      <c r="H52" s="37">
        <v>94.533648148148146</v>
      </c>
      <c r="I52" s="37">
        <v>52.341407407407416</v>
      </c>
      <c r="J52" s="37">
        <v>814.58548765432113</v>
      </c>
      <c r="K52" s="37">
        <v>56.5860925925926</v>
      </c>
      <c r="L52" s="37">
        <v>6.9057314814814807</v>
      </c>
      <c r="M52" s="37">
        <v>90.97775</v>
      </c>
    </row>
    <row r="53" spans="1:13" x14ac:dyDescent="0.25">
      <c r="A53" s="4" t="s">
        <v>54</v>
      </c>
      <c r="B53" s="10">
        <v>42894.607638888891</v>
      </c>
      <c r="C53" s="5">
        <v>14.885222381670356</v>
      </c>
      <c r="D53" s="5">
        <v>2.9590207608807013</v>
      </c>
      <c r="E53" s="37">
        <v>15.727650294781601</v>
      </c>
      <c r="F53" s="37">
        <v>-10.770233852762651</v>
      </c>
      <c r="G53" s="37">
        <v>1864.8687689306769</v>
      </c>
      <c r="H53" s="37">
        <v>332.64356872027531</v>
      </c>
      <c r="I53" s="37">
        <v>53.314807241326399</v>
      </c>
      <c r="J53" s="37">
        <v>253.74041116005876</v>
      </c>
      <c r="K53" s="37">
        <v>53.270852565367001</v>
      </c>
      <c r="L53" s="37">
        <v>8.529205075941876</v>
      </c>
      <c r="M53" s="37">
        <v>165.84212330418393</v>
      </c>
    </row>
    <row r="54" spans="1:13" x14ac:dyDescent="0.25">
      <c r="A54" s="4" t="s">
        <v>55</v>
      </c>
      <c r="B54" s="10">
        <v>42898.570833333331</v>
      </c>
      <c r="C54" s="5">
        <v>16.022727272721976</v>
      </c>
      <c r="D54" s="5">
        <v>2.8041842867645519</v>
      </c>
      <c r="E54" s="37">
        <v>22.767045025613374</v>
      </c>
      <c r="F54" s="37">
        <v>98.356326503100547</v>
      </c>
      <c r="G54" s="37">
        <v>1728.5743012492137</v>
      </c>
      <c r="H54" s="37">
        <v>226.86381863934574</v>
      </c>
      <c r="I54" s="37">
        <v>120.14159229801382</v>
      </c>
      <c r="J54" s="37"/>
      <c r="K54" s="37">
        <v>44.169805203558901</v>
      </c>
      <c r="L54" s="37">
        <v>9.4847712770737846</v>
      </c>
      <c r="M54" s="37">
        <v>111.59472881279773</v>
      </c>
    </row>
    <row r="55" spans="1:13" x14ac:dyDescent="0.25">
      <c r="A55" s="4" t="s">
        <v>56</v>
      </c>
      <c r="B55" s="10">
        <v>42900.612500000003</v>
      </c>
      <c r="C55" s="5">
        <v>14.029422317901041</v>
      </c>
      <c r="D55" s="5">
        <v>1.6808737707557202</v>
      </c>
      <c r="E55" s="37">
        <v>22.995554797031648</v>
      </c>
      <c r="F55" s="37">
        <v>201.33091313636993</v>
      </c>
      <c r="G55" s="37">
        <v>3279.5200599233899</v>
      </c>
      <c r="H55" s="37">
        <v>75.797223802480374</v>
      </c>
      <c r="I55" s="37">
        <v>220.48084335216996</v>
      </c>
      <c r="J55" s="37">
        <v>937.80523861898075</v>
      </c>
      <c r="K55" s="37">
        <v>112.27524456075142</v>
      </c>
      <c r="L55" s="37">
        <v>22.798817334799811</v>
      </c>
      <c r="M55" s="37">
        <v>157.63334344698546</v>
      </c>
    </row>
    <row r="56" spans="1:13" x14ac:dyDescent="0.25">
      <c r="A56" s="4" t="s">
        <v>57</v>
      </c>
      <c r="B56" s="10">
        <v>42906.568055555559</v>
      </c>
      <c r="C56" s="5">
        <v>9.7692307692386855</v>
      </c>
      <c r="D56" s="5">
        <v>1.171302120896216</v>
      </c>
      <c r="E56" s="37">
        <v>35.883663613839474</v>
      </c>
      <c r="F56" s="37">
        <v>74.326827935580923</v>
      </c>
      <c r="G56" s="37">
        <v>1383.9882174143884</v>
      </c>
      <c r="H56" s="37">
        <v>159.69292894434116</v>
      </c>
      <c r="I56" s="37">
        <v>109.55916578178922</v>
      </c>
      <c r="J56" s="37">
        <v>94.929834085479172</v>
      </c>
      <c r="K56" s="37">
        <v>1.4177805061498967</v>
      </c>
      <c r="L56" s="37">
        <v>9.4471772409521275</v>
      </c>
      <c r="M56" s="37">
        <v>126.06921002566143</v>
      </c>
    </row>
    <row r="57" spans="1:13" x14ac:dyDescent="0.25">
      <c r="A57" s="4" t="s">
        <v>58</v>
      </c>
      <c r="B57" s="10">
        <v>42908.597916666666</v>
      </c>
      <c r="C57" s="5">
        <v>11.266375545811426</v>
      </c>
      <c r="D57" s="5">
        <v>2.9317978130545965</v>
      </c>
      <c r="E57" s="37">
        <v>35.32195394061015</v>
      </c>
      <c r="F57" s="37">
        <v>161.33547815284646</v>
      </c>
      <c r="G57" s="37">
        <v>1733.2711894694094</v>
      </c>
      <c r="H57" s="37">
        <v>143.74440096514491</v>
      </c>
      <c r="I57" s="37">
        <v>105.41624787978692</v>
      </c>
      <c r="J57" s="37">
        <v>215.99975847487997</v>
      </c>
      <c r="K57" s="37">
        <v>40.77618122745406</v>
      </c>
      <c r="L57" s="37">
        <v>11.604463078429966</v>
      </c>
      <c r="M57" s="37">
        <v>230.03424185957618</v>
      </c>
    </row>
    <row r="58" spans="1:13" x14ac:dyDescent="0.25">
      <c r="A58" s="4" t="s">
        <v>59</v>
      </c>
      <c r="B58" s="10">
        <v>42911.57916666667</v>
      </c>
      <c r="C58" s="5">
        <v>11.992932862259924</v>
      </c>
      <c r="D58" s="5">
        <v>2.0691341553470295</v>
      </c>
      <c r="E58" s="37">
        <v>1.017331110203711</v>
      </c>
      <c r="F58" s="37"/>
      <c r="G58" s="37">
        <v>1548.0347359466446</v>
      </c>
      <c r="H58" s="37">
        <v>51.066162832902329</v>
      </c>
      <c r="I58" s="37">
        <v>36.751343632321593</v>
      </c>
      <c r="J58" s="37">
        <v>139.61762102445445</v>
      </c>
      <c r="K58" s="37">
        <v>21.323257338596253</v>
      </c>
      <c r="L58" s="37">
        <v>6.4500097545483435</v>
      </c>
      <c r="M58" s="37">
        <v>4.6353223537951989</v>
      </c>
    </row>
    <row r="59" spans="1:13" x14ac:dyDescent="0.25">
      <c r="A59" s="4" t="s">
        <v>60</v>
      </c>
      <c r="B59" s="10">
        <v>42914.576388888891</v>
      </c>
      <c r="C59" s="5">
        <v>15.779441797138396</v>
      </c>
      <c r="D59" s="5">
        <v>3.6194207996747876</v>
      </c>
      <c r="E59" s="37"/>
      <c r="F59" s="37"/>
      <c r="G59" s="37">
        <v>2771.1073954734538</v>
      </c>
      <c r="H59" s="37">
        <v>60.963871771369483</v>
      </c>
      <c r="I59" s="37">
        <v>174.00832404991891</v>
      </c>
      <c r="J59" s="37">
        <v>656.71391995111526</v>
      </c>
      <c r="K59" s="37">
        <v>110.97329925497661</v>
      </c>
      <c r="L59" s="37">
        <v>7.066839643704907</v>
      </c>
      <c r="M59" s="37">
        <v>39.423366941643756</v>
      </c>
    </row>
    <row r="60" spans="1:13" x14ac:dyDescent="0.25">
      <c r="A60" s="4" t="s">
        <v>61</v>
      </c>
      <c r="B60" s="10">
        <v>42916.570138888892</v>
      </c>
      <c r="C60" s="5">
        <v>23.276353276387923</v>
      </c>
      <c r="D60" s="5">
        <v>2.3525769668349183</v>
      </c>
      <c r="E60" s="37">
        <v>88.229422157889886</v>
      </c>
      <c r="F60" s="37">
        <v>187.81034440768309</v>
      </c>
      <c r="G60" s="37">
        <v>2062.1703758845692</v>
      </c>
      <c r="H60" s="37">
        <v>324.64454645712709</v>
      </c>
      <c r="I60" s="37">
        <v>53.493515531660691</v>
      </c>
      <c r="J60" s="37">
        <v>162.29103391232422</v>
      </c>
      <c r="K60" s="37">
        <v>103.73844844223876</v>
      </c>
      <c r="L60" s="37">
        <v>14.856735134638363</v>
      </c>
      <c r="M60" s="37">
        <v>174.37466225530744</v>
      </c>
    </row>
    <row r="61" spans="1:13" x14ac:dyDescent="0.25">
      <c r="A61" s="4" t="s">
        <v>62</v>
      </c>
      <c r="B61" s="10">
        <v>42920.57708333333</v>
      </c>
      <c r="C61" s="5">
        <v>15.312719606385054</v>
      </c>
      <c r="D61" s="5">
        <v>2.9109219542780203</v>
      </c>
      <c r="E61" s="37">
        <v>53.647101733947444</v>
      </c>
      <c r="F61" s="37">
        <v>164.10693895060052</v>
      </c>
      <c r="G61" s="37">
        <v>1074.0375774406214</v>
      </c>
      <c r="H61" s="37">
        <v>188.75568025828593</v>
      </c>
      <c r="I61" s="37">
        <v>362.17355797886756</v>
      </c>
      <c r="J61" s="37"/>
      <c r="K61" s="37">
        <v>79.838996658538818</v>
      </c>
      <c r="L61" s="37">
        <v>27.197985414973353</v>
      </c>
      <c r="M61" s="37">
        <v>215.50077350311568</v>
      </c>
    </row>
    <row r="62" spans="1:13" x14ac:dyDescent="0.25">
      <c r="A62" s="4" t="s">
        <v>63</v>
      </c>
      <c r="B62" s="10">
        <v>42926.564583333333</v>
      </c>
      <c r="C62" s="5">
        <v>28.039078855584226</v>
      </c>
      <c r="D62" s="5">
        <v>1.8899675131917717</v>
      </c>
      <c r="E62" s="37"/>
      <c r="F62" s="37"/>
      <c r="G62" s="37">
        <v>2629.4642186823453</v>
      </c>
      <c r="H62" s="37">
        <v>70.757268749572702</v>
      </c>
      <c r="I62" s="37">
        <v>72.449193956382018</v>
      </c>
      <c r="J62" s="37">
        <v>401.23003475308218</v>
      </c>
      <c r="K62" s="37">
        <v>38.477410496570265</v>
      </c>
      <c r="L62" s="37">
        <v>6.9457528315216184</v>
      </c>
      <c r="M62" s="37">
        <v>20.974085139354155</v>
      </c>
    </row>
    <row r="63" spans="1:13" x14ac:dyDescent="0.25">
      <c r="A63" s="4" t="s">
        <v>64</v>
      </c>
      <c r="B63" s="10">
        <v>42927.565972222219</v>
      </c>
      <c r="C63" s="5">
        <v>20.313837375151373</v>
      </c>
      <c r="D63" s="5">
        <v>2.2908747041842861</v>
      </c>
      <c r="E63" s="37">
        <v>8.4692367883347224</v>
      </c>
      <c r="F63" s="37">
        <v>347.28879910838674</v>
      </c>
      <c r="G63" s="37">
        <v>3827.1578603603602</v>
      </c>
      <c r="H63" s="37">
        <v>173.73526585864215</v>
      </c>
      <c r="I63" s="37">
        <v>62.105127240642702</v>
      </c>
      <c r="J63" s="37">
        <v>1146.4914237949292</v>
      </c>
      <c r="K63" s="37">
        <v>159.23845105414691</v>
      </c>
      <c r="L63" s="37">
        <v>14.419946363889668</v>
      </c>
      <c r="M63" s="37">
        <v>121.62819773381628</v>
      </c>
    </row>
    <row r="64" spans="1:13" x14ac:dyDescent="0.25">
      <c r="A64" s="4" t="s">
        <v>65</v>
      </c>
      <c r="B64" s="10">
        <v>42930.569444444445</v>
      </c>
      <c r="C64" s="5">
        <v>28.266187050478141</v>
      </c>
      <c r="D64" s="5">
        <v>2.6802261207082121</v>
      </c>
      <c r="E64" s="37">
        <v>22.9454697994714</v>
      </c>
      <c r="F64" s="37">
        <v>331.56900560122216</v>
      </c>
      <c r="G64" s="37">
        <v>5882.5055476346351</v>
      </c>
      <c r="H64" s="37">
        <v>108.54144225406758</v>
      </c>
      <c r="I64" s="37">
        <v>279.96020562062023</v>
      </c>
      <c r="J64" s="37">
        <v>1800.6066336897745</v>
      </c>
      <c r="K64" s="37">
        <v>150.41414805654568</v>
      </c>
      <c r="L64" s="37">
        <v>32.631714798380251</v>
      </c>
      <c r="M64" s="37">
        <v>175.70149705390267</v>
      </c>
    </row>
    <row r="65" spans="1:13" x14ac:dyDescent="0.25">
      <c r="A65" s="4" t="s">
        <v>66</v>
      </c>
      <c r="B65" s="10">
        <v>42932.560416666667</v>
      </c>
      <c r="C65" s="5">
        <v>13.63061797752578</v>
      </c>
      <c r="D65" s="5">
        <v>3.5231359738503083</v>
      </c>
      <c r="E65" s="37">
        <v>8.8422441704697672</v>
      </c>
      <c r="F65" s="37"/>
      <c r="G65" s="37">
        <v>1482.410535839975</v>
      </c>
      <c r="H65" s="37">
        <v>45.995628590241353</v>
      </c>
      <c r="I65" s="37">
        <v>95.000056308607483</v>
      </c>
      <c r="J65" s="37">
        <v>108.89550098767116</v>
      </c>
      <c r="K65" s="37">
        <v>52.447620280180736</v>
      </c>
      <c r="L65" s="37">
        <v>7.9468038053720216</v>
      </c>
      <c r="M65" s="37">
        <v>2.9406228004450239</v>
      </c>
    </row>
    <row r="66" spans="1:13" x14ac:dyDescent="0.25">
      <c r="A66" s="4" t="s">
        <v>67</v>
      </c>
      <c r="B66" s="10">
        <v>42938.563194444447</v>
      </c>
      <c r="C66" s="5">
        <v>24.682422452138333</v>
      </c>
      <c r="D66" s="5">
        <v>3.7472430743830349</v>
      </c>
      <c r="E66" s="37">
        <v>3.7306358292079209</v>
      </c>
      <c r="F66" s="37">
        <v>241.80735793110554</v>
      </c>
      <c r="G66" s="37">
        <v>2262.96450572401</v>
      </c>
      <c r="H66" s="37">
        <v>202.96312654702965</v>
      </c>
      <c r="I66" s="37">
        <v>28.426842770214513</v>
      </c>
      <c r="J66" s="37">
        <v>160.4840957611386</v>
      </c>
      <c r="K66" s="37">
        <v>94.870357621699654</v>
      </c>
      <c r="L66" s="37">
        <v>6.1758949566831705</v>
      </c>
      <c r="M66" s="37">
        <v>65.08257992986799</v>
      </c>
    </row>
    <row r="67" spans="1:13" x14ac:dyDescent="0.25">
      <c r="A67" s="4" t="s">
        <v>68</v>
      </c>
      <c r="B67" s="10">
        <v>42943.574305555558</v>
      </c>
      <c r="C67" s="5">
        <v>37.32384341633918</v>
      </c>
      <c r="D67" s="5">
        <v>3.5585022118316521</v>
      </c>
      <c r="E67" s="37">
        <v>45.043804026503565</v>
      </c>
      <c r="F67" s="37">
        <v>325.0282772680938</v>
      </c>
      <c r="G67" s="37">
        <v>3463.6897892456673</v>
      </c>
      <c r="H67" s="37">
        <v>122.34495005096841</v>
      </c>
      <c r="I67" s="37">
        <v>369.48324209989806</v>
      </c>
      <c r="J67" s="37">
        <v>576.45991612057651</v>
      </c>
      <c r="K67" s="37">
        <v>208.50160856269116</v>
      </c>
      <c r="L67" s="37">
        <v>33.432795871559641</v>
      </c>
      <c r="M67" s="37">
        <v>132.85529408766564</v>
      </c>
    </row>
    <row r="68" spans="1:13" x14ac:dyDescent="0.25">
      <c r="A68" s="4" t="s">
        <v>69</v>
      </c>
      <c r="B68" s="10">
        <v>42949.574305555558</v>
      </c>
      <c r="C68" s="5">
        <v>29.237228831441083</v>
      </c>
      <c r="D68" s="5">
        <v>3.9878719893891668</v>
      </c>
      <c r="E68" s="37">
        <v>41.252843179122188</v>
      </c>
      <c r="F68" s="37">
        <v>270.007181257414</v>
      </c>
      <c r="G68" s="37">
        <v>2715.5956491103198</v>
      </c>
      <c r="H68" s="37">
        <v>476.36809869513638</v>
      </c>
      <c r="I68" s="37">
        <v>124.36078457888495</v>
      </c>
      <c r="J68" s="37">
        <v>373.11332597864754</v>
      </c>
      <c r="K68" s="37">
        <v>441.07630011862398</v>
      </c>
      <c r="L68" s="37">
        <v>41.260892289442467</v>
      </c>
      <c r="M68" s="37">
        <v>369.60974922894417</v>
      </c>
    </row>
    <row r="69" spans="1:13" x14ac:dyDescent="0.25">
      <c r="A69" s="4" t="s">
        <v>70</v>
      </c>
      <c r="B69" s="10">
        <v>42950.576388888891</v>
      </c>
      <c r="C69" s="5">
        <v>35.947293447347079</v>
      </c>
      <c r="D69" s="5">
        <v>3.1284667763209413</v>
      </c>
      <c r="E69" s="37">
        <v>334.97550312917514</v>
      </c>
      <c r="F69" s="37">
        <v>303.92682816492032</v>
      </c>
      <c r="G69" s="37">
        <v>894.1157119752479</v>
      </c>
      <c r="H69" s="37">
        <v>504.85444999179612</v>
      </c>
      <c r="I69" s="37">
        <v>88.437261327145279</v>
      </c>
      <c r="J69" s="37"/>
      <c r="K69" s="37">
        <v>120.07945784403347</v>
      </c>
      <c r="L69" s="37">
        <v>22.551379884208806</v>
      </c>
      <c r="M69" s="37">
        <v>145.06306963879709</v>
      </c>
    </row>
    <row r="70" spans="1:13" x14ac:dyDescent="0.25">
      <c r="A70" s="4" t="s">
        <v>71</v>
      </c>
      <c r="B70" s="10">
        <v>42951.555555555555</v>
      </c>
      <c r="C70" s="5">
        <v>21.976339596370622</v>
      </c>
      <c r="D70" s="5">
        <v>2.8741008211709484</v>
      </c>
      <c r="E70" s="37">
        <v>272.28354116596853</v>
      </c>
      <c r="F70" s="37">
        <v>190.59125752477743</v>
      </c>
      <c r="G70" s="37">
        <v>813.46131131406059</v>
      </c>
      <c r="H70" s="37">
        <v>432.71105999221777</v>
      </c>
      <c r="I70" s="37">
        <v>354.16502323239268</v>
      </c>
      <c r="J70" s="37"/>
      <c r="K70" s="37">
        <v>180.43438371214725</v>
      </c>
      <c r="L70" s="37">
        <v>34.134632058412869</v>
      </c>
      <c r="M70" s="37">
        <v>197.08042001419125</v>
      </c>
    </row>
    <row r="71" spans="1:13" x14ac:dyDescent="0.25">
      <c r="A71" s="4" t="s">
        <v>72</v>
      </c>
      <c r="B71" s="10">
        <v>42956.574999999997</v>
      </c>
      <c r="C71" s="5">
        <v>24.929205663521845</v>
      </c>
      <c r="D71" s="5">
        <v>2.898317300989814</v>
      </c>
      <c r="E71" s="37">
        <v>123.0324005864028</v>
      </c>
      <c r="F71" s="37">
        <v>203.83307059739784</v>
      </c>
      <c r="G71" s="37">
        <v>1919.5121694612421</v>
      </c>
      <c r="H71" s="37">
        <v>152.74119868975629</v>
      </c>
      <c r="I71" s="37">
        <v>148.75331706981856</v>
      </c>
      <c r="J71" s="37">
        <v>95.424560656038139</v>
      </c>
      <c r="K71" s="37">
        <v>322.36255680776986</v>
      </c>
      <c r="L71" s="37">
        <v>24.88328522997984</v>
      </c>
      <c r="M71" s="37">
        <v>115.70717289719627</v>
      </c>
    </row>
    <row r="72" spans="1:13" x14ac:dyDescent="0.25">
      <c r="A72" s="4" t="s">
        <v>73</v>
      </c>
      <c r="B72" s="10">
        <v>42959.560416666667</v>
      </c>
      <c r="C72" s="5">
        <v>19.190915542887417</v>
      </c>
      <c r="D72" s="5">
        <v>2.6443672428018394</v>
      </c>
      <c r="E72" s="37">
        <v>24.76575952690823</v>
      </c>
      <c r="F72" s="37"/>
      <c r="G72" s="37">
        <v>2700.8770086992258</v>
      </c>
      <c r="H72" s="37">
        <v>672.00469118889418</v>
      </c>
      <c r="I72" s="37">
        <v>207.0479699522798</v>
      </c>
      <c r="J72" s="37">
        <v>323.08344589812089</v>
      </c>
      <c r="K72" s="37">
        <v>57.479661164006664</v>
      </c>
      <c r="L72" s="37">
        <v>26.75053199990867</v>
      </c>
      <c r="M72" s="37">
        <v>38.928720688631643</v>
      </c>
    </row>
    <row r="73" spans="1:13" x14ac:dyDescent="0.25">
      <c r="A73" s="4" t="s">
        <v>74</v>
      </c>
      <c r="B73" s="10">
        <v>42960.548611111109</v>
      </c>
      <c r="C73" s="5">
        <v>16.132776230298088</v>
      </c>
      <c r="D73" s="5">
        <v>1.97530231430461</v>
      </c>
      <c r="E73" s="37">
        <v>86.236432976084842</v>
      </c>
      <c r="F73" s="37">
        <v>92.978598539149417</v>
      </c>
      <c r="G73" s="37">
        <v>3116.4919798848614</v>
      </c>
      <c r="H73" s="37">
        <v>356.81951259471646</v>
      </c>
      <c r="I73" s="37">
        <v>460.55447106742207</v>
      </c>
      <c r="J73" s="37">
        <v>180.60863972512348</v>
      </c>
      <c r="K73" s="37">
        <v>118.18158668396023</v>
      </c>
      <c r="L73" s="37">
        <v>33.646289166496004</v>
      </c>
      <c r="M73" s="37">
        <v>66.898585341434</v>
      </c>
    </row>
    <row r="74" spans="1:13" x14ac:dyDescent="0.25">
      <c r="A74" s="4" t="s">
        <v>75</v>
      </c>
      <c r="B74" s="10">
        <v>42968.559027777781</v>
      </c>
      <c r="C74" s="5">
        <v>14.108681245910391</v>
      </c>
      <c r="D74" s="5">
        <v>2.0995463720235867</v>
      </c>
      <c r="E74" s="37">
        <v>241.68420139110461</v>
      </c>
      <c r="F74" s="37">
        <v>247.85423904026541</v>
      </c>
      <c r="G74" s="37">
        <v>1377.3223416927233</v>
      </c>
      <c r="H74" s="37">
        <v>285.97225320655986</v>
      </c>
      <c r="I74" s="37">
        <v>181.41033501371962</v>
      </c>
      <c r="J74" s="37">
        <v>42.099902154723161</v>
      </c>
      <c r="K74" s="37">
        <v>69.230987811881818</v>
      </c>
      <c r="L74" s="37">
        <v>18.389060259928112</v>
      </c>
      <c r="M74" s="37">
        <v>51.43117563227193</v>
      </c>
    </row>
    <row r="75" spans="1:13" x14ac:dyDescent="0.25">
      <c r="A75" s="4" t="s">
        <v>76</v>
      </c>
      <c r="B75" s="10">
        <v>42971.568749999999</v>
      </c>
      <c r="C75" s="5">
        <v>29.997681965610575</v>
      </c>
      <c r="D75" s="5">
        <v>4.111248004232646</v>
      </c>
      <c r="E75" s="37"/>
      <c r="F75" s="37"/>
      <c r="G75" s="37">
        <v>3196.2284494781729</v>
      </c>
      <c r="H75" s="37">
        <v>274.66882889250127</v>
      </c>
      <c r="I75" s="37">
        <v>167.6442733290927</v>
      </c>
      <c r="J75" s="37">
        <v>241.70861521426724</v>
      </c>
      <c r="K75" s="37">
        <v>58.827853558555404</v>
      </c>
      <c r="L75" s="37">
        <v>26.977118288689429</v>
      </c>
      <c r="M75" s="37">
        <v>129.30323980493324</v>
      </c>
    </row>
    <row r="76" spans="1:13" x14ac:dyDescent="0.25">
      <c r="A76" s="4" t="s">
        <v>77</v>
      </c>
      <c r="B76" s="10">
        <v>42975.581250000003</v>
      </c>
      <c r="C76" s="5">
        <v>25.555555555668558</v>
      </c>
      <c r="D76" s="5">
        <v>3.372518620625681</v>
      </c>
      <c r="E76" s="37">
        <v>19.681475728155345</v>
      </c>
      <c r="F76" s="37">
        <v>134.94601733703195</v>
      </c>
      <c r="G76" s="37">
        <v>4029.8050369856678</v>
      </c>
      <c r="H76" s="37">
        <v>878.19407928802605</v>
      </c>
      <c r="I76" s="37">
        <v>379.07008830328249</v>
      </c>
      <c r="J76" s="37">
        <v>1101.6612723069811</v>
      </c>
      <c r="K76" s="37">
        <v>103.38937494220991</v>
      </c>
      <c r="L76" s="37">
        <v>50.372879796578822</v>
      </c>
      <c r="M76" s="37">
        <v>193.27483148404991</v>
      </c>
    </row>
    <row r="77" spans="1:13" x14ac:dyDescent="0.25">
      <c r="A77" s="4" t="s">
        <v>78</v>
      </c>
      <c r="B77" s="10">
        <v>42978.568749999999</v>
      </c>
      <c r="C77" s="5">
        <v>28.976341063542627</v>
      </c>
      <c r="D77" s="5">
        <v>2.4597444135518076</v>
      </c>
      <c r="E77" s="37">
        <v>25.390940287638816</v>
      </c>
      <c r="F77" s="37">
        <v>78.564617581467303</v>
      </c>
      <c r="G77" s="37">
        <v>2270.5706926998005</v>
      </c>
      <c r="H77" s="37"/>
      <c r="I77" s="37">
        <v>366.09686669397416</v>
      </c>
      <c r="J77" s="37">
        <v>1287.845029127981</v>
      </c>
      <c r="K77" s="37">
        <v>145.59225218459858</v>
      </c>
      <c r="L77" s="37">
        <v>250.98166689422902</v>
      </c>
      <c r="M77" s="37">
        <v>263.60876797742583</v>
      </c>
    </row>
    <row r="78" spans="1:13" x14ac:dyDescent="0.25">
      <c r="A78" s="4" t="s">
        <v>79</v>
      </c>
      <c r="B78" s="10">
        <v>42981.553472222222</v>
      </c>
      <c r="C78" s="5">
        <v>28.526244952830961</v>
      </c>
      <c r="D78" s="5">
        <v>2.4857915210270001</v>
      </c>
      <c r="E78" s="37">
        <v>10.056586527905855</v>
      </c>
      <c r="F78" s="37">
        <v>111.66651363456728</v>
      </c>
      <c r="G78" s="37">
        <v>4391.6064651121942</v>
      </c>
      <c r="H78" s="37">
        <v>3151.4633346506826</v>
      </c>
      <c r="I78" s="37">
        <v>331.38107759188523</v>
      </c>
      <c r="J78" s="37">
        <v>1023.9769964431561</v>
      </c>
      <c r="K78" s="37">
        <v>55.942701664251537</v>
      </c>
      <c r="L78" s="37">
        <v>70.400401352478809</v>
      </c>
      <c r="M78" s="37">
        <v>79.54424098713389</v>
      </c>
    </row>
    <row r="79" spans="1:13" x14ac:dyDescent="0.25">
      <c r="A79" s="4" t="s">
        <v>80</v>
      </c>
      <c r="B79" s="10">
        <v>42986.55972222222</v>
      </c>
      <c r="C79" s="5">
        <v>38.482323232119718</v>
      </c>
      <c r="D79" s="5">
        <v>3.2925844009967928</v>
      </c>
      <c r="E79" s="37">
        <v>7.4691517968710954</v>
      </c>
      <c r="F79" s="37">
        <v>94.486433748188105</v>
      </c>
      <c r="G79" s="37">
        <v>6134.6989913530269</v>
      </c>
      <c r="H79" s="37">
        <v>132.60125805967908</v>
      </c>
      <c r="I79" s="37">
        <v>329.87515444594396</v>
      </c>
      <c r="J79" s="37">
        <v>1794.115100464837</v>
      </c>
      <c r="K79" s="37">
        <v>321.34899185285144</v>
      </c>
      <c r="L79" s="37">
        <v>34.392466886589695</v>
      </c>
      <c r="M79" s="37">
        <v>139.76586144849304</v>
      </c>
    </row>
    <row r="80" spans="1:13" x14ac:dyDescent="0.25">
      <c r="A80" s="4" t="s">
        <v>81</v>
      </c>
      <c r="B80" s="10">
        <v>42988.472916666666</v>
      </c>
      <c r="C80" s="5">
        <v>39.80229591841465</v>
      </c>
      <c r="D80" s="5">
        <v>2.9665380326026485</v>
      </c>
      <c r="E80" s="37">
        <v>137.57810869288537</v>
      </c>
      <c r="F80" s="37">
        <v>321.81968202452163</v>
      </c>
      <c r="G80" s="37">
        <v>7488.5046644181411</v>
      </c>
      <c r="H80" s="37">
        <v>116.41394870815832</v>
      </c>
      <c r="I80" s="37">
        <v>512.87207882567566</v>
      </c>
      <c r="J80" s="37">
        <v>2042.4623226280883</v>
      </c>
      <c r="K80" s="37">
        <v>562.61565037546143</v>
      </c>
      <c r="L80" s="37">
        <v>87.614447414195411</v>
      </c>
      <c r="M80" s="37">
        <v>349.32798841797126</v>
      </c>
    </row>
    <row r="81" spans="1:13" x14ac:dyDescent="0.25">
      <c r="A81" s="4" t="s">
        <v>82</v>
      </c>
      <c r="B81" s="10">
        <v>42989.572916666664</v>
      </c>
      <c r="C81" s="5">
        <v>36.975222066211025</v>
      </c>
      <c r="D81" s="5">
        <v>3.4949001307313612</v>
      </c>
      <c r="E81" s="37">
        <v>52.408592371899459</v>
      </c>
      <c r="F81" s="37">
        <v>182.19518195360709</v>
      </c>
      <c r="G81" s="37">
        <v>6974.0428535622241</v>
      </c>
      <c r="H81" s="37">
        <v>523.07604242037314</v>
      </c>
      <c r="I81" s="37">
        <v>130.31953701733229</v>
      </c>
      <c r="J81" s="37">
        <v>2007.4561099682364</v>
      </c>
      <c r="K81" s="37">
        <v>171.73399399399406</v>
      </c>
      <c r="L81" s="37">
        <v>31.492296706154967</v>
      </c>
      <c r="M81" s="37">
        <v>135.47032512827789</v>
      </c>
    </row>
    <row r="82" spans="1:13" x14ac:dyDescent="0.25">
      <c r="A82" s="4" t="s">
        <v>83</v>
      </c>
      <c r="B82" s="10">
        <v>42997.599999999999</v>
      </c>
      <c r="C82" s="5">
        <v>18.539749940941299</v>
      </c>
      <c r="D82" s="5">
        <v>3.2981152633029769</v>
      </c>
      <c r="E82" s="37">
        <v>6.591903178122692</v>
      </c>
      <c r="F82" s="37">
        <v>127.4495031873614</v>
      </c>
      <c r="G82" s="37">
        <v>3837.521711474501</v>
      </c>
      <c r="H82" s="37">
        <v>99.307147311529945</v>
      </c>
      <c r="I82" s="37">
        <v>242.37544507575754</v>
      </c>
      <c r="J82" s="37">
        <v>711.0519056857778</v>
      </c>
      <c r="K82" s="37">
        <v>158.63496119733927</v>
      </c>
      <c r="L82" s="37">
        <v>19.764029933481158</v>
      </c>
      <c r="M82" s="37">
        <v>49.949034783813744</v>
      </c>
    </row>
    <row r="83" spans="1:13" x14ac:dyDescent="0.25">
      <c r="A83" s="4" t="s">
        <v>84</v>
      </c>
      <c r="B83" s="10">
        <v>42998.586111111108</v>
      </c>
      <c r="C83" s="5">
        <v>16.135027052357586</v>
      </c>
      <c r="D83" s="5">
        <v>2.8614185266833254</v>
      </c>
      <c r="E83" s="37"/>
      <c r="F83" s="37">
        <v>4.4555151061513234</v>
      </c>
      <c r="G83" s="37">
        <v>3463.2748131010708</v>
      </c>
      <c r="H83" s="37">
        <v>169.89836622210123</v>
      </c>
      <c r="I83" s="37">
        <v>186.88849641625842</v>
      </c>
      <c r="J83" s="37">
        <v>266.22805604699693</v>
      </c>
      <c r="K83" s="37">
        <v>174.54598076574129</v>
      </c>
      <c r="L83" s="37">
        <v>23.771817728180004</v>
      </c>
      <c r="M83" s="37">
        <v>37.030697241879878</v>
      </c>
    </row>
    <row r="84" spans="1:13" x14ac:dyDescent="0.25">
      <c r="A84" s="4" t="s">
        <v>85</v>
      </c>
      <c r="B84" s="10">
        <v>43003.565972222219</v>
      </c>
      <c r="C84" s="5">
        <v>16.459298477819189</v>
      </c>
      <c r="D84" s="5">
        <v>3.1446106815511135</v>
      </c>
      <c r="E84" s="37">
        <v>12.880645243916643</v>
      </c>
      <c r="F84" s="37">
        <v>185.7155631621842</v>
      </c>
      <c r="G84" s="37">
        <v>3059.9152050296889</v>
      </c>
      <c r="H84" s="37">
        <v>81.372941669577358</v>
      </c>
      <c r="I84" s="37">
        <v>320.58764396320873</v>
      </c>
      <c r="J84" s="37">
        <v>174.7881762719758</v>
      </c>
      <c r="K84" s="37">
        <v>177.864511118873</v>
      </c>
      <c r="L84" s="37">
        <v>28.210723483525431</v>
      </c>
      <c r="M84" s="37">
        <v>42.278877634183274</v>
      </c>
    </row>
    <row r="85" spans="1:13" x14ac:dyDescent="0.25">
      <c r="A85" s="4" t="s">
        <v>86</v>
      </c>
      <c r="B85" s="10">
        <v>43004.618750000001</v>
      </c>
      <c r="C85" s="5">
        <v>16.17625637288679</v>
      </c>
      <c r="D85" s="5">
        <v>4.7124307650892305</v>
      </c>
      <c r="E85" s="37">
        <v>12.996356975081698</v>
      </c>
      <c r="F85" s="37">
        <v>94.140380412581649</v>
      </c>
      <c r="G85" s="37">
        <v>2721.1971989889707</v>
      </c>
      <c r="H85" s="37">
        <v>70.062554125816987</v>
      </c>
      <c r="I85" s="37">
        <v>294.16632863562091</v>
      </c>
      <c r="J85" s="37">
        <v>57.970286203022873</v>
      </c>
      <c r="K85" s="37">
        <v>100.04230826184642</v>
      </c>
      <c r="L85" s="37">
        <v>13.237496425653598</v>
      </c>
      <c r="M85" s="37">
        <v>12.239322916666669</v>
      </c>
    </row>
    <row r="86" spans="1:13" x14ac:dyDescent="0.25">
      <c r="A86" s="4" t="s">
        <v>87</v>
      </c>
      <c r="B86" s="10">
        <v>43008.561805555553</v>
      </c>
      <c r="C86" s="5">
        <v>14.088729016739338</v>
      </c>
      <c r="D86" s="5">
        <v>2.7980862223534175</v>
      </c>
      <c r="E86" s="37">
        <v>42.974719177902188</v>
      </c>
      <c r="F86" s="37">
        <v>116.21369024153059</v>
      </c>
      <c r="G86" s="37">
        <v>1707.4031551420537</v>
      </c>
      <c r="H86" s="37">
        <v>155.23056506084259</v>
      </c>
      <c r="I86" s="37">
        <v>160.01967042497833</v>
      </c>
      <c r="J86" s="37">
        <v>181.44452863412965</v>
      </c>
      <c r="K86" s="37">
        <v>347.7503088123209</v>
      </c>
      <c r="L86" s="37">
        <v>17.618246734473971</v>
      </c>
      <c r="M86" s="37">
        <v>107.61493337538437</v>
      </c>
    </row>
    <row r="87" spans="1:13" x14ac:dyDescent="0.25">
      <c r="A87" s="4" t="s">
        <v>88</v>
      </c>
      <c r="B87" s="10">
        <v>43013.564583333333</v>
      </c>
      <c r="C87" s="5">
        <v>14.3912037037038</v>
      </c>
      <c r="D87" s="5">
        <v>3.1106502143677335</v>
      </c>
      <c r="E87" s="37">
        <v>4.7841210163019543</v>
      </c>
      <c r="F87" s="37"/>
      <c r="G87" s="37">
        <v>3552.4532412982817</v>
      </c>
      <c r="H87" s="37">
        <v>90.046393254026555</v>
      </c>
      <c r="I87" s="37">
        <v>545.4643043520831</v>
      </c>
      <c r="J87" s="37">
        <v>645.21393694619849</v>
      </c>
      <c r="K87" s="37">
        <v>207.0704817153767</v>
      </c>
      <c r="L87" s="37">
        <v>38.565876291183244</v>
      </c>
      <c r="M87" s="37">
        <v>144.27425172565719</v>
      </c>
    </row>
    <row r="88" spans="1:13" x14ac:dyDescent="0.25">
      <c r="A88" s="4" t="s">
        <v>89</v>
      </c>
      <c r="B88" s="10">
        <v>43017.553472222222</v>
      </c>
      <c r="C88" s="5">
        <v>15.762711864382668</v>
      </c>
      <c r="D88" s="5">
        <v>2.9761331667177218</v>
      </c>
      <c r="E88" s="37">
        <v>4.5044357380225373</v>
      </c>
      <c r="F88" s="37">
        <v>152.59581564458179</v>
      </c>
      <c r="G88" s="37">
        <v>1477.7240299697114</v>
      </c>
      <c r="H88" s="37">
        <v>197.19619455787316</v>
      </c>
      <c r="I88" s="37">
        <v>40.786893892015847</v>
      </c>
      <c r="J88" s="37">
        <v>99.651478374964753</v>
      </c>
      <c r="K88" s="37">
        <v>68.085400311469186</v>
      </c>
      <c r="L88" s="37">
        <v>7.3287293529043867</v>
      </c>
      <c r="M88" s="37">
        <v>67.799492942893224</v>
      </c>
    </row>
    <row r="89" spans="1:13" x14ac:dyDescent="0.25">
      <c r="A89" s="4" t="s">
        <v>90</v>
      </c>
      <c r="B89" s="10">
        <v>43018.569444444445</v>
      </c>
      <c r="C89" s="5">
        <v>17.328621908098608</v>
      </c>
      <c r="D89" s="5">
        <v>3.8368523161681538</v>
      </c>
      <c r="E89" s="37">
        <v>12.942185849526661</v>
      </c>
      <c r="F89" s="37"/>
      <c r="G89" s="37">
        <v>2191.7904616342798</v>
      </c>
      <c r="H89" s="37">
        <v>123.4151741405082</v>
      </c>
      <c r="I89" s="37">
        <v>245.42979521674141</v>
      </c>
      <c r="J89" s="37">
        <v>243.94889835575492</v>
      </c>
      <c r="K89" s="37">
        <v>323.76089412057797</v>
      </c>
      <c r="L89" s="37">
        <v>47.576082710513198</v>
      </c>
      <c r="M89" s="37">
        <v>801.05668410563032</v>
      </c>
    </row>
    <row r="90" spans="1:13" x14ac:dyDescent="0.25">
      <c r="A90" s="4" t="s">
        <v>91</v>
      </c>
      <c r="B90" s="10">
        <v>43024.565972222219</v>
      </c>
      <c r="C90" s="5">
        <v>17.677111716531602</v>
      </c>
      <c r="D90" s="5">
        <v>2.1165988409152834</v>
      </c>
      <c r="E90" s="37">
        <v>356.52641508988251</v>
      </c>
      <c r="F90" s="37">
        <v>183.10110622918288</v>
      </c>
      <c r="G90" s="37">
        <v>1835.2784666808402</v>
      </c>
      <c r="H90" s="37">
        <v>53.997031866392639</v>
      </c>
      <c r="I90" s="37">
        <v>373.34968133607344</v>
      </c>
      <c r="J90" s="37">
        <v>61.985384215623753</v>
      </c>
      <c r="K90" s="37">
        <v>274.08198781092767</v>
      </c>
      <c r="L90" s="37">
        <v>47.684605863038307</v>
      </c>
      <c r="M90" s="37">
        <v>147.0930323860818</v>
      </c>
    </row>
    <row r="91" spans="1:13" x14ac:dyDescent="0.25">
      <c r="A91" s="4" t="s">
        <v>92</v>
      </c>
      <c r="B91" s="10">
        <v>43026.586111111108</v>
      </c>
      <c r="C91" s="5">
        <v>19.66025184122066</v>
      </c>
      <c r="D91" s="5">
        <v>3.3800497710456456</v>
      </c>
      <c r="E91" s="37"/>
      <c r="F91" s="37"/>
      <c r="G91" s="37">
        <v>4980.6534870500664</v>
      </c>
      <c r="H91" s="37">
        <v>1006.1452799021107</v>
      </c>
      <c r="I91" s="37">
        <v>191.30332568573468</v>
      </c>
      <c r="J91" s="37">
        <v>1064.288196332066</v>
      </c>
      <c r="K91" s="37">
        <v>74.88890435403286</v>
      </c>
      <c r="L91" s="37">
        <v>33.592747017436515</v>
      </c>
      <c r="M91" s="37">
        <v>74.900096104823106</v>
      </c>
    </row>
    <row r="92" spans="1:13" x14ac:dyDescent="0.25">
      <c r="A92" s="6" t="s">
        <v>93</v>
      </c>
      <c r="B92" s="11">
        <v>43031.559027777781</v>
      </c>
      <c r="C92" s="7">
        <v>18.116852886470678</v>
      </c>
      <c r="D92" s="7">
        <v>2.8770866792636518</v>
      </c>
      <c r="E92" s="37">
        <v>172.61647494319777</v>
      </c>
      <c r="F92" s="37">
        <v>243.05043322866405</v>
      </c>
      <c r="G92" s="37">
        <v>2007.0387493298615</v>
      </c>
      <c r="H92" s="37">
        <v>2290.5214444359344</v>
      </c>
      <c r="I92" s="37">
        <v>266.05588879528221</v>
      </c>
      <c r="J92" s="37">
        <v>90.866648030430682</v>
      </c>
      <c r="K92" s="37">
        <v>93.125182660641784</v>
      </c>
      <c r="L92" s="37">
        <v>47.454135202062737</v>
      </c>
      <c r="M92" s="37">
        <v>71.157771310408208</v>
      </c>
    </row>
    <row r="93" spans="1:13" x14ac:dyDescent="0.25">
      <c r="A93" s="6" t="s">
        <v>94</v>
      </c>
      <c r="B93" s="11">
        <v>43034.564583333333</v>
      </c>
      <c r="C93" s="7">
        <v>17.496503496517708</v>
      </c>
      <c r="D93" s="7">
        <v>3.3173394122447064</v>
      </c>
      <c r="E93" s="37">
        <v>70.636761677953899</v>
      </c>
      <c r="F93" s="37">
        <v>34.582044107067524</v>
      </c>
      <c r="G93" s="37">
        <v>2144.2391029743744</v>
      </c>
      <c r="H93" s="37">
        <v>48.834105082979832</v>
      </c>
      <c r="I93" s="37">
        <v>40.706794671429648</v>
      </c>
      <c r="J93" s="37">
        <v>206.5889243630771</v>
      </c>
      <c r="K93" s="37">
        <v>177.29342363126688</v>
      </c>
      <c r="L93" s="37">
        <v>14.221371833990725</v>
      </c>
      <c r="M93" s="37">
        <v>306.91792686859674</v>
      </c>
    </row>
    <row r="94" spans="1:13" x14ac:dyDescent="0.25">
      <c r="A94" s="4" t="s">
        <v>95</v>
      </c>
      <c r="B94" s="10">
        <v>43036.53125</v>
      </c>
      <c r="C94" s="5">
        <v>14.442148760358474</v>
      </c>
      <c r="D94" s="5">
        <v>2.396790553143183</v>
      </c>
      <c r="E94" s="37">
        <v>34.64574775543079</v>
      </c>
      <c r="F94" s="37">
        <v>75.867939734205123</v>
      </c>
      <c r="G94" s="37">
        <v>1016.115272546372</v>
      </c>
      <c r="H94" s="37">
        <v>209.40281856300189</v>
      </c>
      <c r="I94" s="37">
        <v>165.84951176177955</v>
      </c>
      <c r="J94" s="37">
        <v>21.543781299599651</v>
      </c>
      <c r="K94" s="37">
        <v>124.76568213583496</v>
      </c>
      <c r="L94" s="37">
        <v>34.296628052969467</v>
      </c>
      <c r="M94" s="37">
        <v>127.84300428777867</v>
      </c>
    </row>
    <row r="95" spans="1:13" x14ac:dyDescent="0.25">
      <c r="A95" s="4" t="s">
        <v>96</v>
      </c>
      <c r="B95" s="10">
        <v>43039.560416666667</v>
      </c>
      <c r="C95" s="5">
        <v>16.638830897695499</v>
      </c>
      <c r="D95" s="5">
        <v>1.898330734964343</v>
      </c>
      <c r="E95" s="37">
        <v>1272.3702026138928</v>
      </c>
      <c r="F95" s="37">
        <v>474.80277310715974</v>
      </c>
      <c r="G95" s="37">
        <v>1475.8068251370187</v>
      </c>
      <c r="H95" s="37">
        <v>751.55353718721346</v>
      </c>
      <c r="I95" s="37">
        <v>951.74875687159511</v>
      </c>
      <c r="J95" s="37"/>
      <c r="K95" s="37">
        <v>119.18304764030454</v>
      </c>
      <c r="L95" s="37">
        <v>118.34823574634822</v>
      </c>
      <c r="M95" s="37">
        <v>259.54151848820777</v>
      </c>
    </row>
    <row r="96" spans="1:13" x14ac:dyDescent="0.25">
      <c r="A96" s="4" t="s">
        <v>97</v>
      </c>
      <c r="B96" s="10">
        <v>43043.556944444441</v>
      </c>
      <c r="C96" s="5">
        <v>14.641975308642021</v>
      </c>
      <c r="D96" s="5">
        <v>1.9406777635622947</v>
      </c>
      <c r="E96" s="37">
        <v>13.229925298058607</v>
      </c>
      <c r="F96" s="37">
        <v>101.50537532909523</v>
      </c>
      <c r="G96" s="37">
        <v>2315.9357381365185</v>
      </c>
      <c r="H96" s="37">
        <v>95.669519039362996</v>
      </c>
      <c r="I96" s="37">
        <v>143.14349236927163</v>
      </c>
      <c r="J96" s="37">
        <v>283.45668293413814</v>
      </c>
      <c r="K96" s="37">
        <v>69.908341360046236</v>
      </c>
      <c r="L96" s="37">
        <v>25.377381579229006</v>
      </c>
      <c r="M96" s="37">
        <v>69.945313683940157</v>
      </c>
    </row>
    <row r="97" spans="1:13" x14ac:dyDescent="0.25">
      <c r="A97" s="4" t="s">
        <v>98</v>
      </c>
      <c r="B97" s="10">
        <v>43046.595138888886</v>
      </c>
      <c r="C97" s="5">
        <v>17.923261390827346</v>
      </c>
      <c r="D97" s="5">
        <v>2.3632585406182405</v>
      </c>
      <c r="E97" s="37">
        <v>373.99472646172399</v>
      </c>
      <c r="F97" s="37">
        <v>188.20027462326701</v>
      </c>
      <c r="G97" s="37">
        <v>1478.0178032549732</v>
      </c>
      <c r="H97" s="37">
        <v>68.162926100060275</v>
      </c>
      <c r="I97" s="37">
        <v>221.54080024110911</v>
      </c>
      <c r="J97" s="37">
        <v>5.354135021097048</v>
      </c>
      <c r="K97" s="37">
        <v>37.102815672091616</v>
      </c>
      <c r="L97" s="37">
        <v>24.758171428571433</v>
      </c>
      <c r="M97" s="37">
        <v>46.444696564195318</v>
      </c>
    </row>
    <row r="98" spans="1:13" x14ac:dyDescent="0.25">
      <c r="A98" s="4" t="s">
        <v>99</v>
      </c>
      <c r="B98" s="10">
        <v>43051.559027777781</v>
      </c>
      <c r="C98" s="5">
        <v>13.205038488494395</v>
      </c>
      <c r="D98" s="5">
        <v>1.5058538006911502</v>
      </c>
      <c r="E98" s="37">
        <v>30.513411147049172</v>
      </c>
      <c r="F98" s="37">
        <v>218.58518773730833</v>
      </c>
      <c r="G98" s="37">
        <v>1701.334849528899</v>
      </c>
      <c r="H98" s="37">
        <v>116.67727394178034</v>
      </c>
      <c r="I98" s="37">
        <v>153.92493296770263</v>
      </c>
      <c r="J98" s="37">
        <v>61.733743261613462</v>
      </c>
      <c r="K98" s="37">
        <v>18.381920498757797</v>
      </c>
      <c r="L98" s="37">
        <v>13.557869966718233</v>
      </c>
      <c r="M98" s="37">
        <v>7.5448542164721362</v>
      </c>
    </row>
    <row r="99" spans="1:13" x14ac:dyDescent="0.25">
      <c r="A99" s="4" t="s">
        <v>100</v>
      </c>
      <c r="B99" s="10">
        <v>43054.529861111114</v>
      </c>
      <c r="C99" s="5">
        <v>14.448888888922568</v>
      </c>
      <c r="D99" s="5">
        <v>3.0031506812852959</v>
      </c>
      <c r="E99" s="37">
        <v>5.7288147026431728</v>
      </c>
      <c r="F99" s="37"/>
      <c r="G99" s="37">
        <v>3163.7644936215129</v>
      </c>
      <c r="H99" s="37">
        <v>41.837883168135093</v>
      </c>
      <c r="I99" s="37">
        <v>471.01761357378854</v>
      </c>
      <c r="J99" s="37">
        <v>501.74835719530097</v>
      </c>
      <c r="K99" s="37">
        <v>60.789770099118954</v>
      </c>
      <c r="L99" s="37">
        <v>46.083935848017632</v>
      </c>
      <c r="M99" s="37">
        <v>72.720217969897192</v>
      </c>
    </row>
    <row r="100" spans="1:13" x14ac:dyDescent="0.25">
      <c r="A100" s="4" t="s">
        <v>101</v>
      </c>
      <c r="B100" s="10">
        <v>43057.564583333333</v>
      </c>
      <c r="C100" s="5">
        <v>9.1458482036731112</v>
      </c>
      <c r="D100" s="5">
        <v>1.7914993364063729</v>
      </c>
      <c r="E100" s="37">
        <v>76.13341138397108</v>
      </c>
      <c r="F100" s="37">
        <v>146.86995645345513</v>
      </c>
      <c r="G100" s="37">
        <v>964.69570911859887</v>
      </c>
      <c r="H100" s="37">
        <v>98.165324576432539</v>
      </c>
      <c r="I100" s="37">
        <v>100.03695626308776</v>
      </c>
      <c r="J100" s="37">
        <v>56.405452598515133</v>
      </c>
      <c r="K100" s="37">
        <v>49.398705739577373</v>
      </c>
      <c r="L100" s="37">
        <v>5.3688606510565409</v>
      </c>
      <c r="M100" s="37">
        <v>10.891563154387969</v>
      </c>
    </row>
    <row r="101" spans="1:13" x14ac:dyDescent="0.25">
      <c r="A101" s="4" t="s">
        <v>102</v>
      </c>
      <c r="B101" s="10">
        <v>43067.586805555555</v>
      </c>
      <c r="C101" s="5">
        <v>11.786990707626698</v>
      </c>
      <c r="D101" s="5">
        <v>2.0919621998118489</v>
      </c>
      <c r="E101" s="37">
        <v>11.413793276108633</v>
      </c>
      <c r="F101" s="37">
        <v>35.736660228898117</v>
      </c>
      <c r="G101" s="37">
        <v>899.63927010013526</v>
      </c>
      <c r="H101" s="37">
        <v>34.589076967095551</v>
      </c>
      <c r="I101" s="37">
        <v>34.521525751072666</v>
      </c>
      <c r="J101" s="37"/>
      <c r="K101" s="37">
        <v>93.233012160228114</v>
      </c>
      <c r="L101" s="37">
        <v>4.1419396280400225</v>
      </c>
      <c r="M101" s="37">
        <v>19.024264234620723</v>
      </c>
    </row>
    <row r="102" spans="1:13" x14ac:dyDescent="0.25">
      <c r="A102" s="4" t="s">
        <v>103</v>
      </c>
      <c r="B102" s="10">
        <v>43068.568055555559</v>
      </c>
      <c r="C102" s="5">
        <v>7.9058327477329593</v>
      </c>
      <c r="D102" s="5">
        <v>1.279262147344761</v>
      </c>
      <c r="E102" s="37">
        <v>20.314116595135737</v>
      </c>
      <c r="F102" s="37">
        <v>6.873651502145858</v>
      </c>
      <c r="G102" s="37">
        <v>758.18918297567313</v>
      </c>
      <c r="H102" s="37">
        <v>35.044987696709285</v>
      </c>
      <c r="I102" s="37">
        <v>71.486048211730434</v>
      </c>
      <c r="J102" s="37">
        <v>47.268312875536083</v>
      </c>
      <c r="K102" s="37">
        <v>90.538068669527135</v>
      </c>
      <c r="L102" s="37">
        <v>4.4239864091559005</v>
      </c>
      <c r="M102" s="37">
        <v>-2.4836221745350269</v>
      </c>
    </row>
    <row r="103" spans="1:13" x14ac:dyDescent="0.25">
      <c r="A103" s="4" t="s">
        <v>104</v>
      </c>
      <c r="B103" s="10">
        <v>43074.564583333333</v>
      </c>
      <c r="C103" s="5">
        <v>11.221835075457371</v>
      </c>
      <c r="D103" s="5">
        <v>1.4125232358069761</v>
      </c>
      <c r="E103" s="37">
        <v>14.633570529327486</v>
      </c>
      <c r="F103" s="37">
        <v>82.01139628039985</v>
      </c>
      <c r="G103" s="37">
        <v>1475.6509005722335</v>
      </c>
      <c r="H103" s="37">
        <v>77.001951645206773</v>
      </c>
      <c r="I103" s="37">
        <v>85.010501716737451</v>
      </c>
      <c r="J103" s="37">
        <v>119.87876494992746</v>
      </c>
      <c r="K103" s="37">
        <v>13.674412160228783</v>
      </c>
      <c r="L103" s="37">
        <v>5.6072799713876504</v>
      </c>
      <c r="M103" s="37">
        <v>12.225533619456263</v>
      </c>
    </row>
    <row r="104" spans="1:13" x14ac:dyDescent="0.25">
      <c r="A104" s="4" t="s">
        <v>105</v>
      </c>
      <c r="B104" s="10">
        <v>43076.555555555555</v>
      </c>
      <c r="C104" s="5">
        <v>14.497027892027118</v>
      </c>
      <c r="D104" s="5">
        <v>1.6174263110738376</v>
      </c>
      <c r="E104" s="37"/>
      <c r="F104" s="37">
        <v>121.5669220850471</v>
      </c>
      <c r="G104" s="37">
        <v>1592.7360851851731</v>
      </c>
      <c r="H104" s="37">
        <v>30.984744170095791</v>
      </c>
      <c r="I104" s="37">
        <v>224.31044375857175</v>
      </c>
      <c r="J104" s="37">
        <v>181.20507311385327</v>
      </c>
      <c r="K104" s="37">
        <v>58.101358161865129</v>
      </c>
      <c r="L104" s="37">
        <v>24.755796021947685</v>
      </c>
      <c r="M104" s="37">
        <v>68.929011796981655</v>
      </c>
    </row>
    <row r="105" spans="1:13" x14ac:dyDescent="0.25">
      <c r="A105" s="4" t="s">
        <v>106</v>
      </c>
      <c r="B105" s="10">
        <v>43079.575694444444</v>
      </c>
      <c r="C105" s="5">
        <v>17.811746402173316</v>
      </c>
      <c r="D105" s="5">
        <v>1.4856029953696503</v>
      </c>
      <c r="E105" s="37"/>
      <c r="F105" s="37">
        <v>-1.636776021080367</v>
      </c>
      <c r="G105" s="37">
        <v>3636.9176501976003</v>
      </c>
      <c r="H105" s="37">
        <v>44.176857312252608</v>
      </c>
      <c r="I105" s="37">
        <v>406.58344826525814</v>
      </c>
      <c r="J105" s="37">
        <v>709.78800368905888</v>
      </c>
      <c r="K105" s="37">
        <v>268.98791067193457</v>
      </c>
      <c r="L105" s="37">
        <v>48.91833530961754</v>
      </c>
      <c r="M105" s="37">
        <v>79.561393017127187</v>
      </c>
    </row>
    <row r="106" spans="1:13" x14ac:dyDescent="0.25">
      <c r="A106" s="4" t="s">
        <v>107</v>
      </c>
      <c r="B106" s="10">
        <v>43081.572916666664</v>
      </c>
      <c r="C106" s="5">
        <v>11.900729240192522</v>
      </c>
      <c r="D106" s="5">
        <v>2.3390238639651537</v>
      </c>
      <c r="E106" s="37">
        <v>330.9549826362458</v>
      </c>
      <c r="F106" s="37">
        <v>74.670110392901833</v>
      </c>
      <c r="G106" s="37">
        <v>581.66443891000813</v>
      </c>
      <c r="H106" s="37">
        <v>36.720632065905924</v>
      </c>
      <c r="I106" s="37"/>
      <c r="J106" s="37"/>
      <c r="K106" s="37">
        <v>123.15252319391543</v>
      </c>
      <c r="L106" s="37">
        <v>26.886602915082182</v>
      </c>
      <c r="M106" s="37">
        <v>32.501154879594189</v>
      </c>
    </row>
  </sheetData>
  <sheetProtection algorithmName="SHA-512" hashValue="jLkTWvytY17AOdKEWrBMT9L+xzQAD/KTilmN2ln2DjSmVAohdJLPESbRNGmLupd9W/JhUjQI7iE3T5xrr57aNA==" saltValue="enPU50/AkeJvRHOn3bxTHg==" spinCount="100000" sheet="1" objects="1" scenarios="1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topLeftCell="A2" workbookViewId="0">
      <selection activeCell="B24" sqref="B23:B24"/>
    </sheetView>
  </sheetViews>
  <sheetFormatPr defaultRowHeight="15" x14ac:dyDescent="0.25"/>
  <cols>
    <col min="1" max="1" width="15.85546875" style="21" customWidth="1"/>
    <col min="2" max="2" width="15.85546875" style="29" customWidth="1"/>
    <col min="3" max="3" width="14.7109375" style="30" bestFit="1" customWidth="1"/>
    <col min="4" max="4" width="10.42578125" style="30" bestFit="1" customWidth="1"/>
    <col min="5" max="6" width="11.5703125" style="21" bestFit="1" customWidth="1"/>
    <col min="7" max="8" width="9.7109375" style="21" customWidth="1"/>
    <col min="9" max="9" width="10.28515625" style="21" bestFit="1" customWidth="1"/>
    <col min="10" max="10" width="9.7109375" style="21" customWidth="1"/>
    <col min="11" max="11" width="10" style="21" customWidth="1"/>
    <col min="12" max="12" width="10.7109375" style="21" bestFit="1" customWidth="1"/>
    <col min="13" max="13" width="9.7109375" style="21" customWidth="1"/>
    <col min="14" max="14" width="10" style="21" customWidth="1"/>
    <col min="15" max="15" width="10.7109375" style="21" bestFit="1" customWidth="1"/>
    <col min="16" max="16" width="9.7109375" style="21" customWidth="1"/>
    <col min="17" max="17" width="10" style="21" customWidth="1"/>
    <col min="18" max="18" width="11.5703125" style="21" bestFit="1" customWidth="1"/>
    <col min="19" max="19" width="9.7109375" style="21" customWidth="1"/>
    <col min="20" max="20" width="10" style="21" customWidth="1"/>
    <col min="21" max="21" width="10.5703125" style="21" bestFit="1" customWidth="1"/>
    <col min="22" max="22" width="9.7109375" style="21" customWidth="1"/>
    <col min="23" max="23" width="10" style="21" customWidth="1"/>
    <col min="24" max="24" width="11.42578125" style="21" bestFit="1" customWidth="1"/>
    <col min="25" max="25" width="9.7109375" style="21" customWidth="1"/>
    <col min="26" max="26" width="10" style="21" customWidth="1"/>
    <col min="27" max="28" width="10.5703125" style="21" bestFit="1" customWidth="1"/>
    <col min="29" max="29" width="10" style="21" customWidth="1"/>
    <col min="30" max="30" width="10.140625" style="21" bestFit="1" customWidth="1"/>
    <col min="31" max="31" width="9.7109375" style="21" customWidth="1"/>
    <col min="32" max="32" width="10" style="21" customWidth="1"/>
    <col min="33" max="33" width="10.5703125" style="21" bestFit="1" customWidth="1"/>
    <col min="34" max="34" width="9.7109375" style="21" customWidth="1"/>
    <col min="35" max="35" width="10" style="21" customWidth="1"/>
    <col min="36" max="36" width="9.5703125" style="19" customWidth="1"/>
    <col min="37" max="37" width="11.5703125" style="19" bestFit="1" customWidth="1"/>
    <col min="38" max="38" width="12.5703125" style="19" bestFit="1" customWidth="1"/>
    <col min="39" max="39" width="9.5703125" style="19" bestFit="1" customWidth="1"/>
    <col min="40" max="41" width="9.140625" style="19"/>
    <col min="42" max="42" width="11.5703125" style="19" bestFit="1" customWidth="1"/>
    <col min="43" max="43" width="10.5703125" style="19" bestFit="1" customWidth="1"/>
    <col min="44" max="44" width="9.5703125" style="19" bestFit="1" customWidth="1"/>
    <col min="45" max="45" width="9.140625" style="19"/>
    <col min="46" max="46" width="9.5703125" style="19" bestFit="1" customWidth="1"/>
    <col min="47" max="16384" width="9.140625" style="19"/>
  </cols>
  <sheetData>
    <row r="1" spans="1:47" ht="18" thickBot="1" x14ac:dyDescent="0.3">
      <c r="A1" s="15" t="s">
        <v>429</v>
      </c>
      <c r="B1" s="16" t="s">
        <v>430</v>
      </c>
      <c r="C1" s="17" t="s">
        <v>431</v>
      </c>
      <c r="D1" s="17" t="s">
        <v>2</v>
      </c>
      <c r="E1" s="18" t="s">
        <v>407</v>
      </c>
      <c r="F1" s="18" t="s">
        <v>408</v>
      </c>
      <c r="G1" s="18" t="s">
        <v>419</v>
      </c>
      <c r="H1" s="18" t="s">
        <v>440</v>
      </c>
      <c r="I1" s="18" t="s">
        <v>409</v>
      </c>
      <c r="J1" s="18" t="s">
        <v>420</v>
      </c>
      <c r="K1" s="18" t="s">
        <v>442</v>
      </c>
      <c r="L1" s="18" t="s">
        <v>410</v>
      </c>
      <c r="M1" s="18" t="s">
        <v>421</v>
      </c>
      <c r="N1" s="18" t="s">
        <v>443</v>
      </c>
      <c r="O1" s="18" t="s">
        <v>411</v>
      </c>
      <c r="P1" s="18" t="s">
        <v>422</v>
      </c>
      <c r="Q1" s="18" t="s">
        <v>441</v>
      </c>
      <c r="R1" s="18" t="s">
        <v>412</v>
      </c>
      <c r="S1" s="18" t="s">
        <v>423</v>
      </c>
      <c r="T1" s="18" t="s">
        <v>444</v>
      </c>
      <c r="U1" s="18" t="s">
        <v>413</v>
      </c>
      <c r="V1" s="18" t="s">
        <v>424</v>
      </c>
      <c r="W1" s="18" t="s">
        <v>445</v>
      </c>
      <c r="X1" s="18" t="s">
        <v>414</v>
      </c>
      <c r="Y1" s="18" t="s">
        <v>425</v>
      </c>
      <c r="Z1" s="18" t="s">
        <v>446</v>
      </c>
      <c r="AA1" s="18" t="s">
        <v>415</v>
      </c>
      <c r="AB1" s="18" t="s">
        <v>426</v>
      </c>
      <c r="AC1" s="18" t="s">
        <v>447</v>
      </c>
      <c r="AD1" s="18" t="s">
        <v>416</v>
      </c>
      <c r="AE1" s="18" t="s">
        <v>427</v>
      </c>
      <c r="AF1" s="18" t="s">
        <v>448</v>
      </c>
      <c r="AG1" s="18" t="s">
        <v>417</v>
      </c>
      <c r="AH1" s="18" t="s">
        <v>428</v>
      </c>
      <c r="AI1" s="18" t="s">
        <v>449</v>
      </c>
      <c r="AJ1" s="18"/>
      <c r="AL1" s="20" t="s">
        <v>418</v>
      </c>
    </row>
    <row r="2" spans="1:47" x14ac:dyDescent="0.25">
      <c r="A2" s="21" t="s">
        <v>108</v>
      </c>
      <c r="B2" s="22">
        <v>42720.470833333333</v>
      </c>
      <c r="C2" s="23">
        <v>11.918564527277344</v>
      </c>
      <c r="D2" s="23">
        <v>1.88912070809205</v>
      </c>
      <c r="E2" s="24">
        <v>76.850134408602145</v>
      </c>
      <c r="F2" s="24">
        <v>235.8810483870968</v>
      </c>
      <c r="G2" s="24">
        <f t="shared" ref="G2:G33" si="0">(F2/E2)/(Si/Al)</f>
        <v>0.90021394790180931</v>
      </c>
      <c r="H2" s="24">
        <f t="shared" ref="H2:H33" si="1">LOG(F2/(Si*1.5),2)</f>
        <v>-10.783614531429281</v>
      </c>
      <c r="I2" s="24">
        <v>3.9979838709677424</v>
      </c>
      <c r="J2" s="24">
        <f t="shared" ref="J2:J33" si="2">(I2/E2)/(Cr/Al)</f>
        <v>42.294797687861276</v>
      </c>
      <c r="K2" s="24">
        <f t="shared" ref="K2:K33" si="3">LOG(I2/(Cr*1.5),2)</f>
        <v>-5.2295460386539085</v>
      </c>
      <c r="L2" s="24">
        <v>1.3326612903225816</v>
      </c>
      <c r="M2" s="24">
        <f t="shared" ref="M2:M23" si="4">(L2/E2)/(Cu/Al)</f>
        <v>25.633210719915944</v>
      </c>
      <c r="N2" s="24">
        <f>LOG(L2/(Cu*1.5),2)</f>
        <v>-5.9520120631249984</v>
      </c>
      <c r="O2" s="24">
        <v>3.109543010752688</v>
      </c>
      <c r="P2" s="24">
        <f t="shared" ref="P2:P33" si="5">(O2/E2)/(Pb/Al)</f>
        <v>253.04579813250334</v>
      </c>
      <c r="Q2" s="24">
        <f t="shared" ref="Q2:Q27" si="6">LOG(O2/(Pb*1.5),2)</f>
        <v>-2.6486996464049843</v>
      </c>
      <c r="R2" s="24">
        <v>140.37365591397847</v>
      </c>
      <c r="S2" s="24">
        <f t="shared" ref="S2:S33" si="7">(R2/E2)/(Fe/Al)</f>
        <v>2.9700346820809247</v>
      </c>
      <c r="T2" s="24">
        <f t="shared" ref="T2:T33" si="8">LOG(R2/(Fe*1.5),2)</f>
        <v>-9.0614745765812064</v>
      </c>
      <c r="U2" s="24">
        <v>14.65927419354839</v>
      </c>
      <c r="V2" s="24">
        <f t="shared" ref="V2:V33" si="9">(U2/E2)/(Ti/Al)</f>
        <v>3.5245664739884401</v>
      </c>
      <c r="W2" s="24">
        <f t="shared" ref="W2:W33" si="10">LOG(U2/(Ti*1.5),2)</f>
        <v>-8.8145085393750637</v>
      </c>
      <c r="X2" s="24">
        <v>7.995967741935484</v>
      </c>
      <c r="Y2" s="24">
        <f t="shared" ref="Y2:Y22" si="11">(X2/E2)/(Mn/Al)</f>
        <v>8.9041679342865834</v>
      </c>
      <c r="Z2" s="24">
        <f t="shared" ref="Z2:Z22" si="12">LOG(X2/(Mn*1.5),2)</f>
        <v>-7.4774735520974938</v>
      </c>
      <c r="AA2" s="24">
        <v>5.7748655913978517</v>
      </c>
      <c r="AB2" s="24">
        <f t="shared" ref="AB2:AB33" si="13">(AA2/E2)/(Se/Al)</f>
        <v>67880.539499036633</v>
      </c>
      <c r="AC2" s="24">
        <f t="shared" ref="AC2:AC33" si="14">LOG(AA2/(Se*1.5),2)</f>
        <v>5.4187560561520094</v>
      </c>
      <c r="AD2" s="24">
        <v>0.44422043010752732</v>
      </c>
      <c r="AE2" s="24">
        <f t="shared" ref="AE2:AE49" si="15">(AD2/E2)/(Sr/Al)</f>
        <v>1.044315992292872</v>
      </c>
      <c r="AF2" s="24">
        <f t="shared" ref="AF2:AF49" si="16">LOG(AD2/(Sr*1.5),2)</f>
        <v>-10.569396041538532</v>
      </c>
      <c r="AG2" s="24">
        <v>7.10752688172043</v>
      </c>
      <c r="AH2" s="24">
        <f t="shared" ref="AH2:AH33" si="17">(AG2/E2)/(Zn/Al)</f>
        <v>107.41535920726673</v>
      </c>
      <c r="AI2" s="24">
        <f t="shared" ref="AI2:AI33" si="18">LOG(AG2/(Zn*1.5),2)</f>
        <v>-3.8848978672664627</v>
      </c>
      <c r="AJ2" s="21"/>
      <c r="AK2" s="34" t="s">
        <v>407</v>
      </c>
      <c r="AL2" s="35" t="s">
        <v>408</v>
      </c>
      <c r="AM2" s="35" t="s">
        <v>409</v>
      </c>
      <c r="AN2" s="35" t="s">
        <v>410</v>
      </c>
      <c r="AO2" s="35" t="s">
        <v>411</v>
      </c>
      <c r="AP2" s="35" t="s">
        <v>412</v>
      </c>
      <c r="AQ2" s="35" t="s">
        <v>413</v>
      </c>
      <c r="AR2" s="35" t="s">
        <v>414</v>
      </c>
      <c r="AS2" s="35" t="s">
        <v>415</v>
      </c>
      <c r="AT2" s="35" t="s">
        <v>416</v>
      </c>
      <c r="AU2" s="36" t="s">
        <v>417</v>
      </c>
    </row>
    <row r="3" spans="1:47" ht="15.75" thickBot="1" x14ac:dyDescent="0.3">
      <c r="A3" s="21" t="s">
        <v>109</v>
      </c>
      <c r="B3" s="22">
        <v>42725.436805555553</v>
      </c>
      <c r="C3" s="23">
        <v>10.141318977097573</v>
      </c>
      <c r="D3" s="23">
        <v>1.5182815687850837</v>
      </c>
      <c r="E3" s="24">
        <v>65.187376725838263</v>
      </c>
      <c r="F3" s="24">
        <v>312.08456607495071</v>
      </c>
      <c r="G3" s="24">
        <f t="shared" si="0"/>
        <v>1.4041260822510824</v>
      </c>
      <c r="H3" s="24">
        <f t="shared" si="1"/>
        <v>-10.379737031316425</v>
      </c>
      <c r="I3" s="24">
        <v>1.6296844181459562</v>
      </c>
      <c r="J3" s="24">
        <f t="shared" si="2"/>
        <v>20.324999999999996</v>
      </c>
      <c r="K3" s="24">
        <f t="shared" si="3"/>
        <v>-6.5242260711041684</v>
      </c>
      <c r="L3" s="24">
        <v>2.0371055226824475</v>
      </c>
      <c r="M3" s="24">
        <f t="shared" si="4"/>
        <v>46.193181818181856</v>
      </c>
      <c r="N3" s="24">
        <f>LOG(L3/(Cu*1.5),2)</f>
        <v>-5.3398014999667387</v>
      </c>
      <c r="O3" s="24">
        <v>2.4445266272189352</v>
      </c>
      <c r="P3" s="24">
        <f t="shared" si="5"/>
        <v>234.5192307692308</v>
      </c>
      <c r="Q3" s="24">
        <f t="shared" si="6"/>
        <v>-2.9958470987493784</v>
      </c>
      <c r="R3" s="24">
        <v>123.85601577909267</v>
      </c>
      <c r="S3" s="24">
        <f t="shared" si="7"/>
        <v>3.0893999999999995</v>
      </c>
      <c r="T3" s="24">
        <f t="shared" si="8"/>
        <v>-9.2420828423226702</v>
      </c>
      <c r="U3" s="24">
        <v>10.185527613412228</v>
      </c>
      <c r="V3" s="24">
        <f t="shared" si="9"/>
        <v>2.8870738636363633</v>
      </c>
      <c r="W3" s="24">
        <f t="shared" si="10"/>
        <v>-9.3398014999667396</v>
      </c>
      <c r="X3" s="24">
        <v>4.4816321499013805</v>
      </c>
      <c r="Y3" s="24">
        <f t="shared" si="11"/>
        <v>5.8835526315789481</v>
      </c>
      <c r="Z3" s="24">
        <f t="shared" si="12"/>
        <v>-8.3127219659104572</v>
      </c>
      <c r="AA3" s="24">
        <v>4.0742110453648932</v>
      </c>
      <c r="AB3" s="24">
        <f t="shared" si="13"/>
        <v>56458.333333333358</v>
      </c>
      <c r="AC3" s="24">
        <f t="shared" si="14"/>
        <v>4.9154894018903326</v>
      </c>
      <c r="AD3" s="24">
        <v>1.2222633136094683</v>
      </c>
      <c r="AE3" s="24">
        <f t="shared" si="15"/>
        <v>3.3875000000000024</v>
      </c>
      <c r="AF3" s="24">
        <f t="shared" si="16"/>
        <v>-9.1091885718253227</v>
      </c>
      <c r="AG3" s="24">
        <v>13.037475345167653</v>
      </c>
      <c r="AH3" s="24">
        <f t="shared" si="17"/>
        <v>232.28571428571428</v>
      </c>
      <c r="AI3" s="24">
        <f t="shared" si="18"/>
        <v>-3.0096528982744091</v>
      </c>
      <c r="AJ3" s="21"/>
      <c r="AK3" s="31">
        <v>81300</v>
      </c>
      <c r="AL3" s="32">
        <v>277200</v>
      </c>
      <c r="AM3" s="32">
        <v>100</v>
      </c>
      <c r="AN3" s="32">
        <v>55</v>
      </c>
      <c r="AO3" s="32">
        <v>13</v>
      </c>
      <c r="AP3" s="32">
        <v>50000</v>
      </c>
      <c r="AQ3" s="32">
        <v>4400</v>
      </c>
      <c r="AR3" s="32">
        <v>950</v>
      </c>
      <c r="AS3" s="32">
        <v>0.09</v>
      </c>
      <c r="AT3" s="32">
        <v>450</v>
      </c>
      <c r="AU3" s="33">
        <v>70</v>
      </c>
    </row>
    <row r="4" spans="1:47" x14ac:dyDescent="0.25">
      <c r="A4" s="21" t="s">
        <v>110</v>
      </c>
      <c r="B4" s="22">
        <v>42728.484027777777</v>
      </c>
      <c r="C4" s="23">
        <v>7.7170570144106359</v>
      </c>
      <c r="D4" s="23">
        <v>0.59820169027636449</v>
      </c>
      <c r="E4" s="24">
        <v>43.595127532135422</v>
      </c>
      <c r="F4" s="24">
        <v>140.57204387913052</v>
      </c>
      <c r="G4" s="24">
        <f t="shared" si="0"/>
        <v>0.94571075183320064</v>
      </c>
      <c r="H4" s="24">
        <f t="shared" si="1"/>
        <v>-11.530364334416509</v>
      </c>
      <c r="I4" s="24">
        <v>0.88969648024766101</v>
      </c>
      <c r="J4" s="24">
        <f t="shared" si="2"/>
        <v>16.591836734693864</v>
      </c>
      <c r="K4" s="24">
        <f t="shared" si="3"/>
        <v>-7.3974335404563973</v>
      </c>
      <c r="L4" s="24"/>
      <c r="M4" s="24"/>
      <c r="N4" s="24"/>
      <c r="O4" s="24">
        <v>6.6727236018574612</v>
      </c>
      <c r="P4" s="24">
        <f t="shared" si="5"/>
        <v>957.22135007849283</v>
      </c>
      <c r="Q4" s="24">
        <f t="shared" si="6"/>
        <v>-1.547126473214246</v>
      </c>
      <c r="R4" s="24">
        <v>60.49936065684097</v>
      </c>
      <c r="S4" s="24">
        <f t="shared" si="7"/>
        <v>2.2564897959183665</v>
      </c>
      <c r="T4" s="24">
        <f t="shared" si="8"/>
        <v>-10.275754983868145</v>
      </c>
      <c r="U4" s="24">
        <v>4.8933306413621374</v>
      </c>
      <c r="V4" s="24">
        <f t="shared" si="9"/>
        <v>2.0739795918367339</v>
      </c>
      <c r="W4" s="24">
        <f t="shared" si="10"/>
        <v>-10.397433540456397</v>
      </c>
      <c r="X4" s="24">
        <v>0.88969648024766135</v>
      </c>
      <c r="Y4" s="24">
        <f t="shared" si="11"/>
        <v>1.746509129967776</v>
      </c>
      <c r="Z4" s="24">
        <f t="shared" si="12"/>
        <v>-10.645361053899983</v>
      </c>
      <c r="AA4" s="24">
        <v>4.8933306413621391</v>
      </c>
      <c r="AB4" s="24">
        <f t="shared" si="13"/>
        <v>101394.55782312925</v>
      </c>
      <c r="AC4" s="24">
        <f t="shared" si="14"/>
        <v>5.1797854562880374</v>
      </c>
      <c r="AD4" s="24">
        <v>0.88969648024766224</v>
      </c>
      <c r="AE4" s="24">
        <f t="shared" si="15"/>
        <v>3.6870748299319751</v>
      </c>
      <c r="AF4" s="24">
        <f t="shared" si="16"/>
        <v>-9.5673585418987077</v>
      </c>
      <c r="AG4" s="24">
        <v>3.5587859209906454</v>
      </c>
      <c r="AH4" s="24">
        <f t="shared" si="17"/>
        <v>94.810495626822117</v>
      </c>
      <c r="AI4" s="24">
        <f t="shared" si="18"/>
        <v>-4.8828603676266393</v>
      </c>
      <c r="AJ4" s="21"/>
    </row>
    <row r="5" spans="1:47" x14ac:dyDescent="0.25">
      <c r="A5" s="21" t="s">
        <v>111</v>
      </c>
      <c r="B5" s="22">
        <v>42741.480555555558</v>
      </c>
      <c r="C5" s="23">
        <v>13.122192273164513</v>
      </c>
      <c r="D5" s="23">
        <v>2.1994413511982289</v>
      </c>
      <c r="E5" s="24">
        <v>63.652142899601735</v>
      </c>
      <c r="F5" s="24">
        <v>272.2897224038519</v>
      </c>
      <c r="G5" s="24">
        <f t="shared" si="0"/>
        <v>1.2546296296296298</v>
      </c>
      <c r="H5" s="24">
        <f t="shared" si="1"/>
        <v>-10.576531514082328</v>
      </c>
      <c r="I5" s="24">
        <v>0.39291446234322058</v>
      </c>
      <c r="J5" s="24">
        <f t="shared" si="2"/>
        <v>5.0185185185185182</v>
      </c>
      <c r="K5" s="24">
        <f t="shared" si="3"/>
        <v>-8.5765315140823279</v>
      </c>
      <c r="L5" s="24"/>
      <c r="M5" s="24"/>
      <c r="N5" s="24"/>
      <c r="O5" s="24">
        <v>4.714973548118647</v>
      </c>
      <c r="P5" s="24">
        <f t="shared" si="5"/>
        <v>463.24786324786322</v>
      </c>
      <c r="Q5" s="24">
        <f t="shared" si="6"/>
        <v>-2.0481525417275388</v>
      </c>
      <c r="R5" s="24">
        <v>110.01604945610178</v>
      </c>
      <c r="S5" s="24">
        <f t="shared" si="7"/>
        <v>2.8103703703703711</v>
      </c>
      <c r="T5" s="24">
        <f t="shared" si="8"/>
        <v>-9.4130327817994477</v>
      </c>
      <c r="U5" s="24">
        <v>9.037032633894075</v>
      </c>
      <c r="V5" s="24">
        <f t="shared" si="9"/>
        <v>2.6233164983164987</v>
      </c>
      <c r="W5" s="24">
        <f t="shared" si="10"/>
        <v>-9.5124011766626122</v>
      </c>
      <c r="X5" s="24">
        <v>7.8582892468644134</v>
      </c>
      <c r="Y5" s="24">
        <f t="shared" si="11"/>
        <v>10.565302144249515</v>
      </c>
      <c r="Z5" s="24">
        <f t="shared" si="12"/>
        <v>-7.5025309326385505</v>
      </c>
      <c r="AA5" s="24">
        <v>4.7149735481186488</v>
      </c>
      <c r="AB5" s="24">
        <f t="shared" si="13"/>
        <v>66913.580246913596</v>
      </c>
      <c r="AC5" s="24">
        <f t="shared" si="14"/>
        <v>5.1262183647459665</v>
      </c>
      <c r="AD5" s="24">
        <v>1.9645723117161047</v>
      </c>
      <c r="AE5" s="24">
        <f t="shared" si="15"/>
        <v>5.5761316872428033</v>
      </c>
      <c r="AF5" s="24">
        <f t="shared" si="16"/>
        <v>-8.4245284206372766</v>
      </c>
      <c r="AG5" s="24">
        <v>16.89532188075848</v>
      </c>
      <c r="AH5" s="24">
        <f t="shared" si="17"/>
        <v>308.28042328042312</v>
      </c>
      <c r="AI5" s="24">
        <f t="shared" si="18"/>
        <v>-2.635693586550472</v>
      </c>
      <c r="AJ5" s="21"/>
    </row>
    <row r="6" spans="1:47" x14ac:dyDescent="0.25">
      <c r="A6" s="21" t="s">
        <v>112</v>
      </c>
      <c r="B6" s="22">
        <v>42746.472222222219</v>
      </c>
      <c r="C6" s="23">
        <v>14.746351633004512</v>
      </c>
      <c r="D6" s="23">
        <v>1.5397657220801555</v>
      </c>
      <c r="E6" s="24">
        <v>106.57308266932274</v>
      </c>
      <c r="F6" s="24">
        <v>254.29407370517927</v>
      </c>
      <c r="G6" s="24">
        <f t="shared" si="0"/>
        <v>0.69981948553377105</v>
      </c>
      <c r="H6" s="24">
        <f t="shared" si="1"/>
        <v>-10.675176202284439</v>
      </c>
      <c r="I6" s="24">
        <v>0.82295816733067695</v>
      </c>
      <c r="J6" s="24">
        <f t="shared" si="2"/>
        <v>6.277992277992273</v>
      </c>
      <c r="K6" s="24">
        <f t="shared" si="3"/>
        <v>-7.5099276880516008</v>
      </c>
      <c r="L6" s="24"/>
      <c r="M6" s="24"/>
      <c r="N6" s="24"/>
      <c r="O6" s="24">
        <v>3.7033117529880477</v>
      </c>
      <c r="P6" s="24">
        <f t="shared" si="5"/>
        <v>217.31511731511722</v>
      </c>
      <c r="Q6" s="24">
        <f t="shared" si="6"/>
        <v>-2.3965862149756543</v>
      </c>
      <c r="R6" s="24">
        <v>185.98854581673308</v>
      </c>
      <c r="S6" s="24">
        <f t="shared" si="7"/>
        <v>2.8376525096525089</v>
      </c>
      <c r="T6" s="24">
        <f t="shared" si="8"/>
        <v>-8.6555330102984982</v>
      </c>
      <c r="U6" s="24">
        <v>16.459163346613554</v>
      </c>
      <c r="V6" s="24">
        <f t="shared" si="9"/>
        <v>2.8536328536328539</v>
      </c>
      <c r="W6" s="24">
        <f t="shared" si="10"/>
        <v>-8.647431211801532</v>
      </c>
      <c r="X6" s="24">
        <v>6.1721862549800797</v>
      </c>
      <c r="Y6" s="24">
        <f t="shared" si="11"/>
        <v>4.9563096931517974</v>
      </c>
      <c r="Z6" s="24">
        <f t="shared" si="12"/>
        <v>-7.8509646058866664</v>
      </c>
      <c r="AA6" s="24">
        <v>5.3492280876494043</v>
      </c>
      <c r="AB6" s="24">
        <f t="shared" si="13"/>
        <v>45341.05534105534</v>
      </c>
      <c r="AC6" s="24">
        <f t="shared" si="14"/>
        <v>5.308299408196631</v>
      </c>
      <c r="AD6" s="24">
        <v>0.41147908366533903</v>
      </c>
      <c r="AE6" s="24">
        <f t="shared" si="15"/>
        <v>0.69755469755469801</v>
      </c>
      <c r="AF6" s="24">
        <f t="shared" si="16"/>
        <v>-10.679852689493909</v>
      </c>
      <c r="AG6" s="24">
        <v>11.52141434262948</v>
      </c>
      <c r="AH6" s="24">
        <f t="shared" si="17"/>
        <v>125.5598455598455</v>
      </c>
      <c r="AI6" s="24">
        <f t="shared" si="18"/>
        <v>-3.1879995931642369</v>
      </c>
      <c r="AJ6" s="21"/>
    </row>
    <row r="7" spans="1:47" x14ac:dyDescent="0.25">
      <c r="A7" s="21" t="s">
        <v>113</v>
      </c>
      <c r="B7" s="22">
        <v>42756.520833333336</v>
      </c>
      <c r="C7" s="23">
        <v>11.836833212679752</v>
      </c>
      <c r="D7" s="23">
        <v>1.3949182550239094</v>
      </c>
      <c r="E7" s="24">
        <v>112.83496521515076</v>
      </c>
      <c r="F7" s="24">
        <v>406.20587477454262</v>
      </c>
      <c r="G7" s="24">
        <f t="shared" si="0"/>
        <v>1.0558441558441556</v>
      </c>
      <c r="H7" s="24">
        <f t="shared" si="1"/>
        <v>-9.9994629380179774</v>
      </c>
      <c r="I7" s="24">
        <v>0.85158464313321269</v>
      </c>
      <c r="J7" s="24">
        <f t="shared" si="2"/>
        <v>6.1358490566037691</v>
      </c>
      <c r="K7" s="24">
        <f t="shared" si="3"/>
        <v>-7.4605968518862751</v>
      </c>
      <c r="L7" s="24">
        <v>0.85158464313321391</v>
      </c>
      <c r="M7" s="24">
        <f t="shared" si="4"/>
        <v>11.15608919382505</v>
      </c>
      <c r="N7" s="24">
        <f>LOG(L7/(Cu*1.5),2)</f>
        <v>-6.5981003756362089</v>
      </c>
      <c r="O7" s="24">
        <v>5.1095078587992786</v>
      </c>
      <c r="P7" s="24">
        <f t="shared" si="5"/>
        <v>283.19303338171255</v>
      </c>
      <c r="Q7" s="24">
        <f t="shared" si="6"/>
        <v>-1.9322178795314862</v>
      </c>
      <c r="R7" s="24">
        <v>143.91780468951302</v>
      </c>
      <c r="S7" s="24">
        <f t="shared" si="7"/>
        <v>2.0739169811320752</v>
      </c>
      <c r="T7" s="24">
        <f t="shared" si="8"/>
        <v>-9.0255017002661777</v>
      </c>
      <c r="U7" s="24">
        <v>12.347977325431591</v>
      </c>
      <c r="V7" s="24">
        <f t="shared" si="9"/>
        <v>2.0220411663807889</v>
      </c>
      <c r="W7" s="24">
        <f t="shared" si="10"/>
        <v>-9.0620474753959996</v>
      </c>
      <c r="X7" s="24">
        <v>5.5353001803658852</v>
      </c>
      <c r="Y7" s="24">
        <f t="shared" si="11"/>
        <v>4.1982125124131073</v>
      </c>
      <c r="Z7" s="24">
        <f t="shared" si="12"/>
        <v>-8.0080846471887686</v>
      </c>
      <c r="AA7" s="24">
        <v>5.1095078587992804</v>
      </c>
      <c r="AB7" s="24">
        <f t="shared" si="13"/>
        <v>40905.660377358494</v>
      </c>
      <c r="AC7" s="24">
        <f t="shared" si="14"/>
        <v>5.2421530269420185</v>
      </c>
      <c r="AD7" s="24">
        <v>0.85158464313321391</v>
      </c>
      <c r="AE7" s="24">
        <f t="shared" si="15"/>
        <v>1.3635220125786174</v>
      </c>
      <c r="AF7" s="24">
        <f t="shared" si="16"/>
        <v>-9.6305218533285863</v>
      </c>
      <c r="AG7" s="24">
        <v>5.1095078587992795</v>
      </c>
      <c r="AH7" s="24">
        <f t="shared" si="17"/>
        <v>52.592991913746623</v>
      </c>
      <c r="AI7" s="24">
        <f t="shared" si="18"/>
        <v>-4.361061178335361</v>
      </c>
      <c r="AJ7" s="21"/>
    </row>
    <row r="8" spans="1:47" x14ac:dyDescent="0.25">
      <c r="A8" s="21" t="s">
        <v>114</v>
      </c>
      <c r="B8" s="22">
        <v>42759.466666666667</v>
      </c>
      <c r="C8" s="23">
        <v>13.848142924290707</v>
      </c>
      <c r="D8" s="23">
        <v>2.0253136865684556</v>
      </c>
      <c r="E8" s="24">
        <v>92.157256798342019</v>
      </c>
      <c r="F8" s="24">
        <v>320.88990768071352</v>
      </c>
      <c r="G8" s="24">
        <f t="shared" si="0"/>
        <v>1.0212306462306466</v>
      </c>
      <c r="H8" s="24">
        <f t="shared" si="1"/>
        <v>-10.339595626775418</v>
      </c>
      <c r="I8" s="24">
        <v>2.4907366702254601</v>
      </c>
      <c r="J8" s="24">
        <f t="shared" si="2"/>
        <v>21.972972972972972</v>
      </c>
      <c r="K8" s="24">
        <f t="shared" si="3"/>
        <v>-5.9122461878418964</v>
      </c>
      <c r="L8" s="24"/>
      <c r="M8" s="24"/>
      <c r="N8" s="24"/>
      <c r="O8" s="24">
        <v>2.0756138918545499</v>
      </c>
      <c r="P8" s="24">
        <f t="shared" si="5"/>
        <v>140.85239085239084</v>
      </c>
      <c r="Q8" s="24">
        <f t="shared" si="6"/>
        <v>-3.2318641220420572</v>
      </c>
      <c r="R8" s="24">
        <v>179.33304025623312</v>
      </c>
      <c r="S8" s="24">
        <f t="shared" si="7"/>
        <v>3.1641081081081084</v>
      </c>
      <c r="T8" s="24">
        <f t="shared" si="8"/>
        <v>-8.7081054710616712</v>
      </c>
      <c r="U8" s="24">
        <v>14.11417446461094</v>
      </c>
      <c r="V8" s="24">
        <f t="shared" si="9"/>
        <v>2.82985257985258</v>
      </c>
      <c r="W8" s="24">
        <f t="shared" si="10"/>
        <v>-8.8691774659500098</v>
      </c>
      <c r="X8" s="24">
        <v>6.2268416755636498</v>
      </c>
      <c r="Y8" s="24">
        <f t="shared" si="11"/>
        <v>5.7823613086770989</v>
      </c>
      <c r="Z8" s="24">
        <f t="shared" si="12"/>
        <v>-7.838245606398119</v>
      </c>
      <c r="AA8" s="24">
        <v>4.5663505620800118</v>
      </c>
      <c r="AB8" s="24">
        <f t="shared" si="13"/>
        <v>44759.759759759778</v>
      </c>
      <c r="AC8" s="24">
        <f t="shared" si="14"/>
        <v>5.0800103081813832</v>
      </c>
      <c r="AD8" s="24">
        <v>2.0756138918545517</v>
      </c>
      <c r="AE8" s="24">
        <f t="shared" si="15"/>
        <v>4.069069069069073</v>
      </c>
      <c r="AF8" s="24">
        <f t="shared" si="16"/>
        <v>-8.3452055951180011</v>
      </c>
      <c r="AG8" s="24">
        <v>10.793192237643661</v>
      </c>
      <c r="AH8" s="24">
        <f t="shared" si="17"/>
        <v>136.02316602316603</v>
      </c>
      <c r="AI8" s="24">
        <f t="shared" si="18"/>
        <v>-3.2821957975922018</v>
      </c>
      <c r="AJ8" s="21"/>
      <c r="AL8" s="25"/>
    </row>
    <row r="9" spans="1:47" x14ac:dyDescent="0.25">
      <c r="A9" s="21" t="s">
        <v>115</v>
      </c>
      <c r="B9" s="22">
        <v>42764.510416666664</v>
      </c>
      <c r="C9" s="23">
        <v>15.795317402771012</v>
      </c>
      <c r="D9" s="23">
        <v>1.4601506550352059</v>
      </c>
      <c r="E9" s="24">
        <v>121.71449020756067</v>
      </c>
      <c r="F9" s="24">
        <v>436.5378359034421</v>
      </c>
      <c r="G9" s="24">
        <f t="shared" si="0"/>
        <v>1.0519059856515689</v>
      </c>
      <c r="H9" s="24">
        <f t="shared" si="1"/>
        <v>-9.8955673413412217</v>
      </c>
      <c r="I9" s="24">
        <v>2.1504326891795178</v>
      </c>
      <c r="J9" s="24">
        <f t="shared" si="2"/>
        <v>14.363957597173147</v>
      </c>
      <c r="K9" s="24">
        <f t="shared" si="3"/>
        <v>-6.1241917163891841</v>
      </c>
      <c r="L9" s="24"/>
      <c r="M9" s="24"/>
      <c r="N9" s="24"/>
      <c r="O9" s="24">
        <v>3.010605764851324</v>
      </c>
      <c r="P9" s="24">
        <f t="shared" si="5"/>
        <v>154.68877412340311</v>
      </c>
      <c r="Q9" s="24">
        <f t="shared" si="6"/>
        <v>-2.69534841758531</v>
      </c>
      <c r="R9" s="24">
        <v>199.56015355585919</v>
      </c>
      <c r="S9" s="24">
        <f t="shared" si="7"/>
        <v>2.6659505300353357</v>
      </c>
      <c r="T9" s="24">
        <f t="shared" si="8"/>
        <v>-8.5539231008110619</v>
      </c>
      <c r="U9" s="24">
        <v>19.783980740451558</v>
      </c>
      <c r="V9" s="24">
        <f t="shared" si="9"/>
        <v>3.0033729521362025</v>
      </c>
      <c r="W9" s="24">
        <f t="shared" si="10"/>
        <v>-8.3819894738568319</v>
      </c>
      <c r="X9" s="24">
        <v>6.4512980675385521</v>
      </c>
      <c r="Y9" s="24">
        <f t="shared" si="11"/>
        <v>4.5359866096336248</v>
      </c>
      <c r="Z9" s="24">
        <f t="shared" si="12"/>
        <v>-7.7871567291116142</v>
      </c>
      <c r="AA9" s="24">
        <v>4.7309519161949396</v>
      </c>
      <c r="AB9" s="24">
        <f t="shared" si="13"/>
        <v>35111.896348645474</v>
      </c>
      <c r="AC9" s="24">
        <f t="shared" si="14"/>
        <v>5.131099185467888</v>
      </c>
      <c r="AD9" s="24">
        <v>3.0106057648513262</v>
      </c>
      <c r="AE9" s="24">
        <f t="shared" si="15"/>
        <v>4.4687868080094271</v>
      </c>
      <c r="AF9" s="24">
        <f t="shared" si="16"/>
        <v>-7.8086898906612543</v>
      </c>
      <c r="AG9" s="24">
        <v>6.8813846053744552</v>
      </c>
      <c r="AH9" s="24">
        <f t="shared" si="17"/>
        <v>65.663806158505807</v>
      </c>
      <c r="AI9" s="24">
        <f t="shared" si="18"/>
        <v>-3.9315466384467883</v>
      </c>
      <c r="AJ9" s="21"/>
      <c r="AL9" s="25"/>
    </row>
    <row r="10" spans="1:47" x14ac:dyDescent="0.25">
      <c r="A10" s="21" t="s">
        <v>116</v>
      </c>
      <c r="B10" s="22">
        <v>42767.458333333336</v>
      </c>
      <c r="C10" s="23">
        <v>15.579558652792581</v>
      </c>
      <c r="D10" s="23">
        <v>3.075728688499423</v>
      </c>
      <c r="E10" s="24">
        <v>60.68473063436403</v>
      </c>
      <c r="F10" s="24">
        <v>312.27350972266498</v>
      </c>
      <c r="G10" s="24">
        <f t="shared" si="0"/>
        <v>1.5092216810966814</v>
      </c>
      <c r="H10" s="24">
        <f t="shared" si="1"/>
        <v>-10.378863852663173</v>
      </c>
      <c r="I10" s="24">
        <v>2.1071087025820852</v>
      </c>
      <c r="J10" s="24">
        <f t="shared" si="2"/>
        <v>28.229166666666679</v>
      </c>
      <c r="K10" s="24">
        <f t="shared" si="3"/>
        <v>-6.1535539479444292</v>
      </c>
      <c r="L10" s="24">
        <v>1.2642652215492518</v>
      </c>
      <c r="M10" s="24">
        <f t="shared" si="4"/>
        <v>30.795454545454572</v>
      </c>
      <c r="N10" s="24">
        <f>LOG(L10/(Cu*1.5),2)</f>
        <v>-6.0280230658605696</v>
      </c>
      <c r="O10" s="24">
        <v>2.5285304430985023</v>
      </c>
      <c r="P10" s="24">
        <f t="shared" si="5"/>
        <v>260.57692307692321</v>
      </c>
      <c r="Q10" s="24">
        <f t="shared" si="6"/>
        <v>-2.9471030704770032</v>
      </c>
      <c r="R10" s="24">
        <v>117.99808734459677</v>
      </c>
      <c r="S10" s="24">
        <f t="shared" si="7"/>
        <v>3.1616666666666675</v>
      </c>
      <c r="T10" s="24">
        <f t="shared" si="8"/>
        <v>-9.3119833105489125</v>
      </c>
      <c r="U10" s="24">
        <v>10.114121772394007</v>
      </c>
      <c r="V10" s="24">
        <f t="shared" si="9"/>
        <v>3.0795454545454555</v>
      </c>
      <c r="W10" s="24">
        <f t="shared" si="10"/>
        <v>-9.3499511607479331</v>
      </c>
      <c r="X10" s="24">
        <v>5.899904367229837</v>
      </c>
      <c r="Y10" s="24">
        <f t="shared" si="11"/>
        <v>8.3201754385964932</v>
      </c>
      <c r="Z10" s="24">
        <f t="shared" si="12"/>
        <v>-7.9160546342177733</v>
      </c>
      <c r="AA10" s="24">
        <v>3.7927956646477532</v>
      </c>
      <c r="AB10" s="24">
        <f t="shared" si="13"/>
        <v>56458.333333333358</v>
      </c>
      <c r="AC10" s="24">
        <f t="shared" si="14"/>
        <v>4.8122303367176569</v>
      </c>
      <c r="AD10" s="24">
        <v>1.6856869620656694</v>
      </c>
      <c r="AE10" s="24">
        <f t="shared" si="15"/>
        <v>5.0185185185185244</v>
      </c>
      <c r="AF10" s="24">
        <f t="shared" si="16"/>
        <v>-8.6454070442741031</v>
      </c>
      <c r="AG10" s="24">
        <v>10.114121772394009</v>
      </c>
      <c r="AH10" s="24">
        <f t="shared" si="17"/>
        <v>193.57142857142864</v>
      </c>
      <c r="AI10" s="24">
        <f t="shared" si="18"/>
        <v>-3.3759463692808778</v>
      </c>
      <c r="AJ10" s="21"/>
      <c r="AL10" s="26"/>
    </row>
    <row r="11" spans="1:47" x14ac:dyDescent="0.25">
      <c r="A11" s="21" t="s">
        <v>117</v>
      </c>
      <c r="B11" s="22">
        <v>42774.490972222222</v>
      </c>
      <c r="C11" s="23">
        <v>13.741448454864958</v>
      </c>
      <c r="D11" s="23">
        <v>2.2805530467997976</v>
      </c>
      <c r="E11" s="24">
        <v>54.425863279504711</v>
      </c>
      <c r="F11" s="24">
        <v>309.25703708431735</v>
      </c>
      <c r="G11" s="24">
        <f t="shared" si="0"/>
        <v>1.6665240444310205</v>
      </c>
      <c r="H11" s="24">
        <f t="shared" si="1"/>
        <v>-10.392867619035421</v>
      </c>
      <c r="I11" s="24">
        <v>0.4219059168953852</v>
      </c>
      <c r="J11" s="24">
        <f t="shared" si="2"/>
        <v>6.3023255813953467</v>
      </c>
      <c r="K11" s="24">
        <f t="shared" si="3"/>
        <v>-8.4738254650320179</v>
      </c>
      <c r="L11" s="24">
        <v>2.5314355013723113</v>
      </c>
      <c r="M11" s="24">
        <f t="shared" si="4"/>
        <v>68.752642706131056</v>
      </c>
      <c r="N11" s="24">
        <f>LOG(L11/(Cu*1.5),2)</f>
        <v>-5.0263664880607966</v>
      </c>
      <c r="O11" s="24">
        <v>5.0628710027446227</v>
      </c>
      <c r="P11" s="24">
        <f t="shared" si="5"/>
        <v>581.75313059033977</v>
      </c>
      <c r="Q11" s="24">
        <f t="shared" si="6"/>
        <v>-1.9454464926772295</v>
      </c>
      <c r="R11" s="24">
        <v>103.36694963936938</v>
      </c>
      <c r="S11" s="24">
        <f t="shared" si="7"/>
        <v>3.0881395348837199</v>
      </c>
      <c r="T11" s="24">
        <f t="shared" si="8"/>
        <v>-9.502971810691534</v>
      </c>
      <c r="U11" s="24">
        <v>8.4381183379077065</v>
      </c>
      <c r="V11" s="24">
        <f t="shared" si="9"/>
        <v>2.8646934460887947</v>
      </c>
      <c r="W11" s="24">
        <f t="shared" si="10"/>
        <v>-9.6113289887819526</v>
      </c>
      <c r="X11" s="24">
        <v>6.3285887534307781</v>
      </c>
      <c r="Y11" s="24">
        <f t="shared" si="11"/>
        <v>9.9510403916768624</v>
      </c>
      <c r="Z11" s="24">
        <f t="shared" si="12"/>
        <v>-7.8148623828670853</v>
      </c>
      <c r="AA11" s="24">
        <v>4.6409650858492393</v>
      </c>
      <c r="AB11" s="24">
        <f t="shared" si="13"/>
        <v>77028.423772609822</v>
      </c>
      <c r="AC11" s="24">
        <f t="shared" si="14"/>
        <v>5.1033935317124168</v>
      </c>
      <c r="AD11" s="24">
        <v>1.2657177506861566</v>
      </c>
      <c r="AE11" s="24">
        <f t="shared" si="15"/>
        <v>4.2015503875969014</v>
      </c>
      <c r="AF11" s="24">
        <f t="shared" si="16"/>
        <v>-9.0587879657531722</v>
      </c>
      <c r="AG11" s="24">
        <v>8.0162124210123196</v>
      </c>
      <c r="AH11" s="24">
        <f t="shared" si="17"/>
        <v>171.06312292358797</v>
      </c>
      <c r="AI11" s="24">
        <f t="shared" si="18"/>
        <v>-3.7113247787586747</v>
      </c>
      <c r="AJ11" s="21"/>
      <c r="AL11" s="25"/>
    </row>
    <row r="12" spans="1:47" x14ac:dyDescent="0.25">
      <c r="A12" s="21" t="s">
        <v>118</v>
      </c>
      <c r="B12" s="22">
        <v>42777.506944444445</v>
      </c>
      <c r="C12" s="23">
        <v>19.530313922873106</v>
      </c>
      <c r="D12" s="23">
        <v>1.4597928147612216</v>
      </c>
      <c r="E12" s="24">
        <v>108.5287653522948</v>
      </c>
      <c r="F12" s="24">
        <v>310.63154492566258</v>
      </c>
      <c r="G12" s="24">
        <f t="shared" si="0"/>
        <v>0.83945614752701347</v>
      </c>
      <c r="H12" s="24">
        <f t="shared" si="1"/>
        <v>-10.386469698654844</v>
      </c>
      <c r="I12" s="24">
        <v>1.7091144149967674</v>
      </c>
      <c r="J12" s="24">
        <f t="shared" si="2"/>
        <v>12.803149606299204</v>
      </c>
      <c r="K12" s="24">
        <f t="shared" si="3"/>
        <v>-6.4555697104372252</v>
      </c>
      <c r="L12" s="24">
        <v>2.1363930187459617</v>
      </c>
      <c r="M12" s="24">
        <f t="shared" si="4"/>
        <v>29.098067287043676</v>
      </c>
      <c r="N12" s="24">
        <f>LOG(L12/(Cu*1.5),2)</f>
        <v>-5.2711451392997963</v>
      </c>
      <c r="O12" s="24">
        <v>4.2727860374919207</v>
      </c>
      <c r="P12" s="24">
        <f t="shared" si="5"/>
        <v>246.21441550575403</v>
      </c>
      <c r="Q12" s="24">
        <f t="shared" si="6"/>
        <v>-2.1902251439162299</v>
      </c>
      <c r="R12" s="24">
        <v>198.68455074337425</v>
      </c>
      <c r="S12" s="24">
        <f t="shared" si="7"/>
        <v>2.9767322834645658</v>
      </c>
      <c r="T12" s="24">
        <f t="shared" si="8"/>
        <v>-8.5602670891039185</v>
      </c>
      <c r="U12" s="24">
        <v>20.082094376212023</v>
      </c>
      <c r="V12" s="24">
        <f t="shared" si="9"/>
        <v>3.4190229062276294</v>
      </c>
      <c r="W12" s="24">
        <f t="shared" si="10"/>
        <v>-8.3604124773968849</v>
      </c>
      <c r="X12" s="24">
        <v>8.9728506787330335</v>
      </c>
      <c r="Y12" s="24">
        <f t="shared" si="11"/>
        <v>7.0754247824285121</v>
      </c>
      <c r="Z12" s="24">
        <f t="shared" si="12"/>
        <v>-7.3111798011020506</v>
      </c>
      <c r="AA12" s="24">
        <v>5.981900452488687</v>
      </c>
      <c r="AB12" s="24">
        <f t="shared" si="13"/>
        <v>49790.026246719142</v>
      </c>
      <c r="AC12" s="24">
        <f t="shared" si="14"/>
        <v>5.4695725897275169</v>
      </c>
      <c r="AD12" s="24">
        <v>0.42727860374919241</v>
      </c>
      <c r="AE12" s="24">
        <f t="shared" si="15"/>
        <v>0.71128608923884562</v>
      </c>
      <c r="AF12" s="24">
        <f t="shared" si="16"/>
        <v>-10.625494711879536</v>
      </c>
      <c r="AG12" s="24">
        <v>16.236586942469295</v>
      </c>
      <c r="AH12" s="24">
        <f t="shared" si="17"/>
        <v>173.75703037120354</v>
      </c>
      <c r="AI12" s="24">
        <f t="shared" si="18"/>
        <v>-2.6930690241638811</v>
      </c>
      <c r="AJ12" s="21"/>
      <c r="AL12" s="26"/>
    </row>
    <row r="13" spans="1:47" x14ac:dyDescent="0.25">
      <c r="A13" s="21" t="s">
        <v>119</v>
      </c>
      <c r="B13" s="22">
        <v>42781.479166666664</v>
      </c>
      <c r="C13" s="23">
        <v>22.250119559903847</v>
      </c>
      <c r="D13" s="23">
        <v>2.3162559553780313</v>
      </c>
      <c r="E13" s="24">
        <v>132.5057825751735</v>
      </c>
      <c r="F13" s="24">
        <v>422.14983294782832</v>
      </c>
      <c r="G13" s="24">
        <f t="shared" si="0"/>
        <v>0.9343919968919967</v>
      </c>
      <c r="H13" s="24">
        <f t="shared" si="1"/>
        <v>-9.9439188996486116</v>
      </c>
      <c r="I13" s="24">
        <v>0.42469802107427396</v>
      </c>
      <c r="J13" s="24">
        <f t="shared" si="2"/>
        <v>2.6057692307692304</v>
      </c>
      <c r="K13" s="24">
        <f t="shared" si="3"/>
        <v>-8.4643093990736826</v>
      </c>
      <c r="L13" s="24"/>
      <c r="M13" s="24"/>
      <c r="N13" s="24"/>
      <c r="O13" s="24">
        <v>4.2469802107427403</v>
      </c>
      <c r="P13" s="24">
        <f t="shared" si="5"/>
        <v>200.4437869822485</v>
      </c>
      <c r="Q13" s="24">
        <f t="shared" si="6"/>
        <v>-2.1989648325526874</v>
      </c>
      <c r="R13" s="24">
        <v>231.46042148547932</v>
      </c>
      <c r="S13" s="24">
        <f t="shared" si="7"/>
        <v>2.8402884615384614</v>
      </c>
      <c r="T13" s="24">
        <f t="shared" si="8"/>
        <v>-8.339981264071481</v>
      </c>
      <c r="U13" s="24">
        <v>19.960806990490877</v>
      </c>
      <c r="V13" s="24">
        <f t="shared" si="9"/>
        <v>2.7834353146853146</v>
      </c>
      <c r="W13" s="24">
        <f t="shared" si="10"/>
        <v>-8.3691521660333432</v>
      </c>
      <c r="X13" s="24">
        <v>5.5210742739655618</v>
      </c>
      <c r="Y13" s="24">
        <f t="shared" si="11"/>
        <v>3.5657894736842106</v>
      </c>
      <c r="Z13" s="24">
        <f t="shared" si="12"/>
        <v>-8.0117971943761752</v>
      </c>
      <c r="AA13" s="24">
        <v>4.6716782318170154</v>
      </c>
      <c r="AB13" s="24">
        <f t="shared" si="13"/>
        <v>31848.290598290601</v>
      </c>
      <c r="AC13" s="24">
        <f t="shared" si="14"/>
        <v>5.1129095976707521</v>
      </c>
      <c r="AD13" s="24">
        <v>2.5481881264456456</v>
      </c>
      <c r="AE13" s="24">
        <f t="shared" si="15"/>
        <v>3.4743589743589767</v>
      </c>
      <c r="AF13" s="24">
        <f t="shared" si="16"/>
        <v>-8.0492718997948369</v>
      </c>
      <c r="AG13" s="24">
        <v>9.7680544847083013</v>
      </c>
      <c r="AH13" s="24">
        <f t="shared" si="17"/>
        <v>85.618131868131854</v>
      </c>
      <c r="AI13" s="24">
        <f t="shared" si="18"/>
        <v>-3.4261742701869116</v>
      </c>
      <c r="AJ13" s="21"/>
      <c r="AL13" s="25"/>
    </row>
    <row r="14" spans="1:47" x14ac:dyDescent="0.25">
      <c r="A14" s="21" t="s">
        <v>120</v>
      </c>
      <c r="B14" s="22">
        <v>42785.493750000001</v>
      </c>
      <c r="C14" s="23">
        <v>18.817358130672275</v>
      </c>
      <c r="D14" s="23">
        <v>1.6333176550246133</v>
      </c>
      <c r="E14" s="24">
        <v>168.38369152970924</v>
      </c>
      <c r="F14" s="24">
        <v>530.2206068268016</v>
      </c>
      <c r="G14" s="24">
        <f t="shared" si="0"/>
        <v>0.92353614127807693</v>
      </c>
      <c r="H14" s="24">
        <f t="shared" si="1"/>
        <v>-9.6150813017570886</v>
      </c>
      <c r="I14" s="24">
        <v>1.6713021491782549</v>
      </c>
      <c r="J14" s="24">
        <f t="shared" si="2"/>
        <v>8.0694789081885823</v>
      </c>
      <c r="K14" s="24">
        <f t="shared" si="3"/>
        <v>-6.4878461134609822</v>
      </c>
      <c r="L14" s="24">
        <v>0.41782553729456423</v>
      </c>
      <c r="M14" s="24">
        <f t="shared" si="4"/>
        <v>3.6679449582675416</v>
      </c>
      <c r="N14" s="24">
        <f>LOG(L14/(Cu*1.5),2)</f>
        <v>-7.6253496372109142</v>
      </c>
      <c r="O14" s="24">
        <v>2.9247787610619471</v>
      </c>
      <c r="P14" s="24">
        <f t="shared" si="5"/>
        <v>108.62760068715404</v>
      </c>
      <c r="Q14" s="24">
        <f t="shared" si="6"/>
        <v>-2.7370747197697445</v>
      </c>
      <c r="R14" s="24">
        <v>241.92098609355247</v>
      </c>
      <c r="S14" s="24">
        <f t="shared" si="7"/>
        <v>2.3361141439205952</v>
      </c>
      <c r="T14" s="24">
        <f t="shared" si="8"/>
        <v>-8.2762108601338316</v>
      </c>
      <c r="U14" s="24">
        <v>21.726927939317321</v>
      </c>
      <c r="V14" s="24">
        <f t="shared" si="9"/>
        <v>2.3841642228739</v>
      </c>
      <c r="W14" s="24">
        <f t="shared" si="10"/>
        <v>-8.2468380139571877</v>
      </c>
      <c r="X14" s="24">
        <v>9.609987357774969</v>
      </c>
      <c r="Y14" s="24">
        <f t="shared" si="11"/>
        <v>4.8841582865351967</v>
      </c>
      <c r="Z14" s="24">
        <f t="shared" si="12"/>
        <v>-7.2122116708475534</v>
      </c>
      <c r="AA14" s="24">
        <v>5.0139064475347679</v>
      </c>
      <c r="AB14" s="24">
        <f t="shared" si="13"/>
        <v>26898.263027295292</v>
      </c>
      <c r="AC14" s="24">
        <f t="shared" si="14"/>
        <v>5.2149037653673131</v>
      </c>
      <c r="AD14" s="24">
        <v>2.9247787610619493</v>
      </c>
      <c r="AE14" s="24">
        <f t="shared" si="15"/>
        <v>3.138130686517786</v>
      </c>
      <c r="AF14" s="24">
        <f t="shared" si="16"/>
        <v>-7.8504161928456888</v>
      </c>
      <c r="AG14" s="24">
        <v>8.7743362831858427</v>
      </c>
      <c r="AH14" s="24">
        <f t="shared" si="17"/>
        <v>60.521091811414394</v>
      </c>
      <c r="AI14" s="24">
        <f t="shared" si="18"/>
        <v>-3.5809555178524621</v>
      </c>
      <c r="AJ14" s="21"/>
      <c r="AL14" s="25"/>
    </row>
    <row r="15" spans="1:47" x14ac:dyDescent="0.25">
      <c r="A15" s="21" t="s">
        <v>121</v>
      </c>
      <c r="B15" s="22">
        <v>42792.492361111108</v>
      </c>
      <c r="C15" s="23">
        <v>12.948448798638861</v>
      </c>
      <c r="D15" s="23">
        <v>1.3639684989725465</v>
      </c>
      <c r="E15" s="24">
        <v>116.14555424013957</v>
      </c>
      <c r="F15" s="24">
        <v>328.66720667954394</v>
      </c>
      <c r="G15" s="24">
        <f t="shared" si="0"/>
        <v>0.82994842037395233</v>
      </c>
      <c r="H15" s="24">
        <f t="shared" si="1"/>
        <v>-10.305046526570882</v>
      </c>
      <c r="I15" s="24">
        <v>1.2355910025546766</v>
      </c>
      <c r="J15" s="24">
        <f t="shared" si="2"/>
        <v>8.6489361702127674</v>
      </c>
      <c r="K15" s="24">
        <f t="shared" si="3"/>
        <v>-6.9236174199348595</v>
      </c>
      <c r="L15" s="24">
        <v>1.6474546700729034</v>
      </c>
      <c r="M15" s="24">
        <f t="shared" si="4"/>
        <v>20.967117988394602</v>
      </c>
      <c r="N15" s="24">
        <f>LOG(L15/(Cu*1.5),2)</f>
        <v>-5.6460834444059484</v>
      </c>
      <c r="O15" s="24">
        <v>4.1186366751822554</v>
      </c>
      <c r="P15" s="24">
        <f t="shared" si="5"/>
        <v>221.76759410801969</v>
      </c>
      <c r="Q15" s="24">
        <f t="shared" si="6"/>
        <v>-2.2432353541350198</v>
      </c>
      <c r="R15" s="24">
        <v>203.8725154215216</v>
      </c>
      <c r="S15" s="24">
        <f t="shared" si="7"/>
        <v>2.8541489361702128</v>
      </c>
      <c r="T15" s="24">
        <f t="shared" si="8"/>
        <v>-8.5230794903511313</v>
      </c>
      <c r="U15" s="24">
        <v>21.416910710947722</v>
      </c>
      <c r="V15" s="24">
        <f t="shared" si="9"/>
        <v>3.4071566731141196</v>
      </c>
      <c r="W15" s="24">
        <f t="shared" si="10"/>
        <v>-8.2675718211522202</v>
      </c>
      <c r="X15" s="24">
        <v>8.2372733503645108</v>
      </c>
      <c r="Y15" s="24">
        <f t="shared" si="11"/>
        <v>6.0694288913773811</v>
      </c>
      <c r="Z15" s="24">
        <f t="shared" si="12"/>
        <v>-7.4345793392122381</v>
      </c>
      <c r="AA15" s="24">
        <v>6.1779550127733813</v>
      </c>
      <c r="AB15" s="24">
        <f t="shared" si="13"/>
        <v>48049.645390070924</v>
      </c>
      <c r="AC15" s="24">
        <f t="shared" si="14"/>
        <v>5.5160980530596406</v>
      </c>
      <c r="AD15" s="24">
        <v>1.6474546700729034</v>
      </c>
      <c r="AE15" s="24">
        <f t="shared" si="15"/>
        <v>2.5626477541371186</v>
      </c>
      <c r="AF15" s="24">
        <f t="shared" si="16"/>
        <v>-8.6785049220983268</v>
      </c>
      <c r="AG15" s="24">
        <v>7.8254096828462831</v>
      </c>
      <c r="AH15" s="24">
        <f t="shared" si="17"/>
        <v>78.252279635258361</v>
      </c>
      <c r="AI15" s="24">
        <f t="shared" si="18"/>
        <v>-3.7460792343826719</v>
      </c>
      <c r="AJ15" s="21"/>
      <c r="AL15" s="25"/>
    </row>
    <row r="16" spans="1:47" x14ac:dyDescent="0.25">
      <c r="A16" s="21" t="s">
        <v>122</v>
      </c>
      <c r="B16" s="22">
        <v>42796.564583333333</v>
      </c>
      <c r="C16" s="23">
        <v>13.570181999506181</v>
      </c>
      <c r="D16" s="23">
        <v>2.0422172766942062</v>
      </c>
      <c r="E16" s="24">
        <v>92.502475410918223</v>
      </c>
      <c r="F16" s="24">
        <v>379.17288269852793</v>
      </c>
      <c r="G16" s="24">
        <f t="shared" si="0"/>
        <v>1.2022124887690924</v>
      </c>
      <c r="H16" s="24">
        <f t="shared" si="1"/>
        <v>-10.09881825213292</v>
      </c>
      <c r="I16" s="24">
        <v>2.6179945871014589</v>
      </c>
      <c r="J16" s="24">
        <f t="shared" si="2"/>
        <v>23.009433962264147</v>
      </c>
      <c r="K16" s="24">
        <f t="shared" si="3"/>
        <v>-5.8403565760889515</v>
      </c>
      <c r="L16" s="24"/>
      <c r="M16" s="24"/>
      <c r="N16" s="24"/>
      <c r="O16" s="24">
        <v>1.7453297247343058</v>
      </c>
      <c r="P16" s="24">
        <f t="shared" si="5"/>
        <v>117.99709724238024</v>
      </c>
      <c r="Q16" s="24">
        <f t="shared" si="6"/>
        <v>-3.481902605176475</v>
      </c>
      <c r="R16" s="24">
        <v>200.27658591326161</v>
      </c>
      <c r="S16" s="24">
        <f t="shared" si="7"/>
        <v>3.520443396226415</v>
      </c>
      <c r="T16" s="24">
        <f t="shared" si="8"/>
        <v>-8.5487530180583864</v>
      </c>
      <c r="U16" s="24">
        <v>15.707967522608755</v>
      </c>
      <c r="V16" s="24">
        <f t="shared" si="9"/>
        <v>3.1376500857632932</v>
      </c>
      <c r="W16" s="24">
        <f t="shared" si="10"/>
        <v>-8.7148256940050928</v>
      </c>
      <c r="X16" s="24">
        <v>5.672321605386494</v>
      </c>
      <c r="Y16" s="24">
        <f t="shared" si="11"/>
        <v>5.2477656405163851</v>
      </c>
      <c r="Z16" s="24">
        <f t="shared" si="12"/>
        <v>-7.9728068721126011</v>
      </c>
      <c r="AA16" s="24">
        <v>4.7996567430193435</v>
      </c>
      <c r="AB16" s="24">
        <f t="shared" si="13"/>
        <v>46871.069182389947</v>
      </c>
      <c r="AC16" s="24">
        <f t="shared" si="14"/>
        <v>5.1518999199343272</v>
      </c>
      <c r="AD16" s="24">
        <v>1.7453297247343076</v>
      </c>
      <c r="AE16" s="24">
        <f t="shared" si="15"/>
        <v>3.4088050314465441</v>
      </c>
      <c r="AF16" s="24">
        <f t="shared" si="16"/>
        <v>-8.5952440782524189</v>
      </c>
      <c r="AG16" s="24">
        <v>9.5993134860386817</v>
      </c>
      <c r="AH16" s="24">
        <f t="shared" si="17"/>
        <v>120.52560646900267</v>
      </c>
      <c r="AI16" s="24">
        <f t="shared" si="18"/>
        <v>-3.4513142853430518</v>
      </c>
      <c r="AJ16" s="21"/>
      <c r="AL16" s="25"/>
    </row>
    <row r="17" spans="1:38" x14ac:dyDescent="0.25">
      <c r="A17" s="21" t="s">
        <v>123</v>
      </c>
      <c r="B17" s="22">
        <v>42798.488888888889</v>
      </c>
      <c r="C17" s="23">
        <v>12.117117117078918</v>
      </c>
      <c r="D17" s="23">
        <v>1.4151052375070319</v>
      </c>
      <c r="E17" s="24">
        <v>40.187160994218289</v>
      </c>
      <c r="F17" s="24">
        <v>161.53662752577938</v>
      </c>
      <c r="G17" s="24">
        <f t="shared" si="0"/>
        <v>1.1789109583227231</v>
      </c>
      <c r="H17" s="24">
        <f t="shared" si="1"/>
        <v>-11.329812717824646</v>
      </c>
      <c r="I17" s="24">
        <v>1.9699588722656021</v>
      </c>
      <c r="J17" s="24">
        <f t="shared" si="2"/>
        <v>39.85294117647058</v>
      </c>
      <c r="K17" s="24">
        <f t="shared" si="3"/>
        <v>-6.250653180305517</v>
      </c>
      <c r="L17" s="24">
        <v>0.39399177445312072</v>
      </c>
      <c r="M17" s="24">
        <f t="shared" si="4"/>
        <v>14.491978609625678</v>
      </c>
      <c r="N17" s="24">
        <f>LOG(L17/(Cu*1.5),2)</f>
        <v>-7.7100847989428125</v>
      </c>
      <c r="O17" s="24">
        <v>5.1218930678905643</v>
      </c>
      <c r="P17" s="24">
        <f t="shared" si="5"/>
        <v>797.0588235294116</v>
      </c>
      <c r="Q17" s="24">
        <f t="shared" si="6"/>
        <v>-1.9287250854181537</v>
      </c>
      <c r="R17" s="24">
        <v>89.830124575311444</v>
      </c>
      <c r="S17" s="24">
        <f t="shared" si="7"/>
        <v>3.634588235294117</v>
      </c>
      <c r="T17" s="24">
        <f t="shared" si="8"/>
        <v>-9.7054755456902235</v>
      </c>
      <c r="U17" s="24">
        <v>7.4858437146092864</v>
      </c>
      <c r="V17" s="24">
        <f t="shared" si="9"/>
        <v>3.441844919786095</v>
      </c>
      <c r="W17" s="24">
        <f t="shared" si="10"/>
        <v>-9.7840853803865908</v>
      </c>
      <c r="X17" s="24">
        <v>2.3639506467187226</v>
      </c>
      <c r="Y17" s="24">
        <f t="shared" si="11"/>
        <v>5.0340557275541791</v>
      </c>
      <c r="Z17" s="24">
        <f t="shared" si="12"/>
        <v>-9.235546287915307</v>
      </c>
      <c r="AA17" s="24">
        <v>3.1519341956249627</v>
      </c>
      <c r="AB17" s="24">
        <f t="shared" si="13"/>
        <v>70849.673202614344</v>
      </c>
      <c r="AC17" s="24">
        <f t="shared" si="14"/>
        <v>4.5452061029142588</v>
      </c>
      <c r="AD17" s="24">
        <v>1.5759670978124829</v>
      </c>
      <c r="AE17" s="24">
        <f t="shared" si="15"/>
        <v>7.0849673202614429</v>
      </c>
      <c r="AF17" s="24">
        <f t="shared" si="16"/>
        <v>-8.74250627663519</v>
      </c>
      <c r="AG17" s="24">
        <v>5.5158848423436844</v>
      </c>
      <c r="AH17" s="24">
        <f t="shared" si="17"/>
        <v>159.41176470588229</v>
      </c>
      <c r="AI17" s="24">
        <f t="shared" si="18"/>
        <v>-4.2506531803055161</v>
      </c>
      <c r="AJ17" s="21"/>
      <c r="AL17" s="26"/>
    </row>
    <row r="18" spans="1:38" x14ac:dyDescent="0.25">
      <c r="A18" s="21" t="s">
        <v>124</v>
      </c>
      <c r="B18" s="22">
        <v>42802.563888888886</v>
      </c>
      <c r="C18" s="23">
        <v>10.080350620898011</v>
      </c>
      <c r="D18" s="23">
        <v>2.8341460701087731</v>
      </c>
      <c r="E18" s="24">
        <v>23.057127813610634</v>
      </c>
      <c r="F18" s="24">
        <v>75.696985652231135</v>
      </c>
      <c r="G18" s="24">
        <f t="shared" si="0"/>
        <v>0.96287674589561378</v>
      </c>
      <c r="H18" s="24">
        <f t="shared" si="1"/>
        <v>-12.423366286295142</v>
      </c>
      <c r="I18" s="24">
        <v>1.7401605897064627</v>
      </c>
      <c r="J18" s="24">
        <f t="shared" si="2"/>
        <v>61.358490566037723</v>
      </c>
      <c r="K18" s="24">
        <f t="shared" si="3"/>
        <v>-6.4295982400066567</v>
      </c>
      <c r="L18" s="24"/>
      <c r="M18" s="24"/>
      <c r="N18" s="24"/>
      <c r="O18" s="24">
        <v>8.2657628011057014</v>
      </c>
      <c r="P18" s="24">
        <f t="shared" si="5"/>
        <v>2241.9448476052257</v>
      </c>
      <c r="Q18" s="24">
        <f t="shared" si="6"/>
        <v>-1.2382542549294375</v>
      </c>
      <c r="R18" s="24">
        <v>291.91193892325913</v>
      </c>
      <c r="S18" s="24">
        <f t="shared" si="7"/>
        <v>20.585773584905656</v>
      </c>
      <c r="T18" s="24">
        <f t="shared" si="8"/>
        <v>-8.0052135684685606</v>
      </c>
      <c r="U18" s="24">
        <v>5.2204817691193899</v>
      </c>
      <c r="V18" s="24">
        <f t="shared" si="9"/>
        <v>4.1835334476843915</v>
      </c>
      <c r="W18" s="24">
        <f t="shared" si="10"/>
        <v>-10.304067357922797</v>
      </c>
      <c r="X18" s="24">
        <v>13.051204422798474</v>
      </c>
      <c r="Y18" s="24">
        <f t="shared" si="11"/>
        <v>48.440913604766642</v>
      </c>
      <c r="Z18" s="24">
        <f t="shared" si="12"/>
        <v>-6.7706351578417223</v>
      </c>
      <c r="AA18" s="24">
        <v>6.0905620639726195</v>
      </c>
      <c r="AB18" s="24">
        <f t="shared" si="13"/>
        <v>238616.3522012578</v>
      </c>
      <c r="AC18" s="24">
        <f t="shared" si="14"/>
        <v>5.4955440601580854</v>
      </c>
      <c r="AD18" s="24">
        <v>2.1752007371330806</v>
      </c>
      <c r="AE18" s="24">
        <f t="shared" si="15"/>
        <v>17.044025157232721</v>
      </c>
      <c r="AF18" s="24">
        <f t="shared" si="16"/>
        <v>-8.2775951465616053</v>
      </c>
      <c r="AG18" s="24">
        <v>8.7008029485323171</v>
      </c>
      <c r="AH18" s="24">
        <f t="shared" si="17"/>
        <v>438.27493261455533</v>
      </c>
      <c r="AI18" s="24">
        <f t="shared" si="18"/>
        <v>-3.5930969722895352</v>
      </c>
      <c r="AJ18" s="21"/>
      <c r="AL18" s="25"/>
    </row>
    <row r="19" spans="1:38" x14ac:dyDescent="0.25">
      <c r="A19" s="21" t="s">
        <v>125</v>
      </c>
      <c r="B19" s="22">
        <v>42805.539583333331</v>
      </c>
      <c r="C19" s="23">
        <v>10.154589371954824</v>
      </c>
      <c r="D19" s="23">
        <v>1.8545388501290605</v>
      </c>
      <c r="E19" s="24">
        <v>39.832177800816446</v>
      </c>
      <c r="F19" s="24">
        <v>105.7908378150716</v>
      </c>
      <c r="G19" s="24">
        <f t="shared" si="0"/>
        <v>0.77895312572731901</v>
      </c>
      <c r="H19" s="24">
        <f t="shared" si="1"/>
        <v>-11.940459356910559</v>
      </c>
      <c r="I19" s="24">
        <v>1.2849089613166593</v>
      </c>
      <c r="J19" s="24">
        <f t="shared" si="2"/>
        <v>26.225806451612897</v>
      </c>
      <c r="K19" s="24">
        <f t="shared" si="3"/>
        <v>-6.8671525456368672</v>
      </c>
      <c r="L19" s="24">
        <v>1.7132119484222137</v>
      </c>
      <c r="M19" s="24">
        <f t="shared" si="4"/>
        <v>63.577712609970703</v>
      </c>
      <c r="N19" s="24">
        <f>LOG(L19/(Cu*1.5),2)</f>
        <v>-5.589618570107957</v>
      </c>
      <c r="O19" s="24">
        <v>3.4264238968444234</v>
      </c>
      <c r="P19" s="24">
        <f t="shared" si="5"/>
        <v>537.96526054590538</v>
      </c>
      <c r="Q19" s="24">
        <f t="shared" si="6"/>
        <v>-2.5086985747243915</v>
      </c>
      <c r="R19" s="24">
        <v>76.237931704788423</v>
      </c>
      <c r="S19" s="24">
        <f t="shared" si="7"/>
        <v>3.1121290322580628</v>
      </c>
      <c r="T19" s="24">
        <f t="shared" si="8"/>
        <v>-9.9421659000537126</v>
      </c>
      <c r="U19" s="24">
        <v>8.9943627292166148</v>
      </c>
      <c r="V19" s="24">
        <f t="shared" si="9"/>
        <v>4.1722873900293242</v>
      </c>
      <c r="W19" s="24">
        <f t="shared" si="10"/>
        <v>-9.5192292422165607</v>
      </c>
      <c r="X19" s="24">
        <v>3.4264238968444243</v>
      </c>
      <c r="Y19" s="24">
        <f t="shared" si="11"/>
        <v>7.3616298811544967</v>
      </c>
      <c r="Z19" s="24">
        <f t="shared" si="12"/>
        <v>-8.7000425598016093</v>
      </c>
      <c r="AA19" s="24">
        <v>3.4264238968444243</v>
      </c>
      <c r="AB19" s="24">
        <f t="shared" si="13"/>
        <v>77706.093189964129</v>
      </c>
      <c r="AC19" s="24">
        <f t="shared" si="14"/>
        <v>4.6656723317491133</v>
      </c>
      <c r="AD19" s="24">
        <v>1.28490896131666</v>
      </c>
      <c r="AE19" s="24">
        <f t="shared" si="15"/>
        <v>5.8279569892473146</v>
      </c>
      <c r="AF19" s="24">
        <f t="shared" si="16"/>
        <v>-9.0370775470791784</v>
      </c>
      <c r="AG19" s="24">
        <v>7.7094537678999551</v>
      </c>
      <c r="AH19" s="24">
        <f t="shared" si="17"/>
        <v>224.79262672811052</v>
      </c>
      <c r="AI19" s="24">
        <f t="shared" si="18"/>
        <v>-3.7676168720859526</v>
      </c>
      <c r="AJ19" s="21"/>
      <c r="AL19" s="25"/>
    </row>
    <row r="20" spans="1:38" x14ac:dyDescent="0.25">
      <c r="A20" s="21" t="s">
        <v>126</v>
      </c>
      <c r="B20" s="22">
        <v>42809.561111111114</v>
      </c>
      <c r="C20" s="23">
        <v>11.394366197201746</v>
      </c>
      <c r="D20" s="23">
        <v>2.961686938436781</v>
      </c>
      <c r="E20" s="24">
        <v>27.606150730873889</v>
      </c>
      <c r="F20" s="24">
        <v>64.832626716446242</v>
      </c>
      <c r="G20" s="24">
        <f t="shared" si="0"/>
        <v>0.68878722287813188</v>
      </c>
      <c r="H20" s="24">
        <f t="shared" si="1"/>
        <v>-12.646882112351106</v>
      </c>
      <c r="I20" s="24">
        <v>2.0913750553692343</v>
      </c>
      <c r="J20" s="24">
        <f t="shared" si="2"/>
        <v>61.590909090909101</v>
      </c>
      <c r="K20" s="24">
        <f t="shared" si="3"/>
        <v>-6.1643668806007677</v>
      </c>
      <c r="L20" s="24">
        <v>2.0913750553692356</v>
      </c>
      <c r="M20" s="24">
        <f t="shared" si="4"/>
        <v>111.98347107438025</v>
      </c>
      <c r="N20" s="24">
        <f>LOG(L20/(Cu*1.5),2)</f>
        <v>-5.3018704043507014</v>
      </c>
      <c r="O20" s="24">
        <v>2.9279250775169272</v>
      </c>
      <c r="P20" s="24">
        <f t="shared" si="5"/>
        <v>663.28671328671328</v>
      </c>
      <c r="Q20" s="24">
        <f t="shared" si="6"/>
        <v>-2.7355235817968935</v>
      </c>
      <c r="R20" s="24">
        <v>57.303676517117005</v>
      </c>
      <c r="S20" s="24">
        <f t="shared" si="7"/>
        <v>3.3751818181818183</v>
      </c>
      <c r="T20" s="24">
        <f t="shared" si="8"/>
        <v>-10.35404717718969</v>
      </c>
      <c r="U20" s="24">
        <v>5.8558501550338544</v>
      </c>
      <c r="V20" s="24">
        <f t="shared" si="9"/>
        <v>3.9194214876033051</v>
      </c>
      <c r="W20" s="24">
        <f t="shared" si="10"/>
        <v>-10.138371672067823</v>
      </c>
      <c r="X20" s="24">
        <v>3.7644750996646206</v>
      </c>
      <c r="Y20" s="24">
        <f t="shared" si="11"/>
        <v>11.669856459330143</v>
      </c>
      <c r="Z20" s="24">
        <f t="shared" si="12"/>
        <v>-8.5642974874894033</v>
      </c>
      <c r="AA20" s="24">
        <v>3.3462000885907739</v>
      </c>
      <c r="AB20" s="24">
        <f t="shared" si="13"/>
        <v>109494.94949494947</v>
      </c>
      <c r="AC20" s="24">
        <f t="shared" si="14"/>
        <v>4.6314924026190072</v>
      </c>
      <c r="AD20" s="24">
        <v>2.0913750553692356</v>
      </c>
      <c r="AE20" s="24">
        <f t="shared" si="15"/>
        <v>13.686868686868698</v>
      </c>
      <c r="AF20" s="24">
        <f t="shared" si="16"/>
        <v>-8.3342918820430789</v>
      </c>
      <c r="AG20" s="24">
        <v>7.9472252104030883</v>
      </c>
      <c r="AH20" s="24">
        <f t="shared" si="17"/>
        <v>334.35064935064929</v>
      </c>
      <c r="AI20" s="24">
        <f t="shared" si="18"/>
        <v>-3.7237942892147862</v>
      </c>
      <c r="AJ20" s="21"/>
      <c r="AL20" s="25"/>
    </row>
    <row r="21" spans="1:38" x14ac:dyDescent="0.25">
      <c r="A21" s="21" t="s">
        <v>127</v>
      </c>
      <c r="B21" s="22">
        <v>42811.519444444442</v>
      </c>
      <c r="C21" s="23">
        <v>7.8292461398330913</v>
      </c>
      <c r="D21" s="23">
        <v>1.8313351774631181</v>
      </c>
      <c r="E21" s="24">
        <v>21.381141287763199</v>
      </c>
      <c r="F21" s="24">
        <v>52.040891058895333</v>
      </c>
      <c r="G21" s="24">
        <f t="shared" si="0"/>
        <v>0.71385689781916206</v>
      </c>
      <c r="H21" s="24">
        <f t="shared" si="1"/>
        <v>-12.96395647324491</v>
      </c>
      <c r="I21" s="24">
        <v>0.40341776014647546</v>
      </c>
      <c r="J21" s="24">
        <f t="shared" si="2"/>
        <v>15.339622641509433</v>
      </c>
      <c r="K21" s="24">
        <f t="shared" si="3"/>
        <v>-8.5384721865309494</v>
      </c>
      <c r="L21" s="24"/>
      <c r="M21" s="24"/>
      <c r="N21" s="24"/>
      <c r="O21" s="24">
        <v>6.4546841623436073</v>
      </c>
      <c r="P21" s="24">
        <f t="shared" si="5"/>
        <v>1887.9535558780842</v>
      </c>
      <c r="Q21" s="24">
        <f t="shared" si="6"/>
        <v>-1.5950557148973163</v>
      </c>
      <c r="R21" s="24">
        <v>54.461397619774189</v>
      </c>
      <c r="S21" s="24">
        <f t="shared" si="7"/>
        <v>4.1416981132075472</v>
      </c>
      <c r="T21" s="24">
        <f t="shared" si="8"/>
        <v>-10.427440874142205</v>
      </c>
      <c r="U21" s="24">
        <v>4.4375953616112298</v>
      </c>
      <c r="V21" s="24">
        <f t="shared" si="9"/>
        <v>3.8349056603773581</v>
      </c>
      <c r="W21" s="24">
        <f t="shared" si="10"/>
        <v>-10.538472186530949</v>
      </c>
      <c r="X21" s="24">
        <v>2.4205065608788532</v>
      </c>
      <c r="Y21" s="24">
        <f t="shared" si="11"/>
        <v>9.6881827209533284</v>
      </c>
      <c r="Z21" s="24">
        <f t="shared" si="12"/>
        <v>-9.2014371992533786</v>
      </c>
      <c r="AA21" s="24">
        <v>3.6307598413182793</v>
      </c>
      <c r="AB21" s="24">
        <f t="shared" si="13"/>
        <v>153396.22641509434</v>
      </c>
      <c r="AC21" s="24">
        <f t="shared" si="14"/>
        <v>4.7492401930185002</v>
      </c>
      <c r="AD21" s="24">
        <v>1.2102532804394273</v>
      </c>
      <c r="AE21" s="24">
        <f t="shared" si="15"/>
        <v>10.226415094339631</v>
      </c>
      <c r="AF21" s="24">
        <f t="shared" si="16"/>
        <v>-9.1234346872521037</v>
      </c>
      <c r="AG21" s="24">
        <v>5.6478486420506551</v>
      </c>
      <c r="AH21" s="24">
        <f t="shared" si="17"/>
        <v>306.79245283018861</v>
      </c>
      <c r="AI21" s="24">
        <f t="shared" si="18"/>
        <v>-4.2165440916435868</v>
      </c>
      <c r="AJ21" s="21"/>
      <c r="AL21" s="25"/>
    </row>
    <row r="22" spans="1:38" x14ac:dyDescent="0.25">
      <c r="A22" s="21" t="s">
        <v>128</v>
      </c>
      <c r="B22" s="22">
        <v>42815.612500000003</v>
      </c>
      <c r="C22" s="23">
        <v>6.8514119820571207</v>
      </c>
      <c r="D22" s="23">
        <v>1.5021335481536631</v>
      </c>
      <c r="E22" s="24">
        <v>34.528399058269578</v>
      </c>
      <c r="F22" s="24">
        <v>169.72410241318426</v>
      </c>
      <c r="G22" s="24">
        <f t="shared" si="0"/>
        <v>1.4416651423693678</v>
      </c>
      <c r="H22" s="24">
        <f t="shared" si="1"/>
        <v>-11.25848258721261</v>
      </c>
      <c r="I22" s="24">
        <v>2.4315773984696887</v>
      </c>
      <c r="J22" s="24">
        <f t="shared" si="2"/>
        <v>57.253521126760567</v>
      </c>
      <c r="K22" s="24">
        <f t="shared" si="3"/>
        <v>-5.9469261763976844</v>
      </c>
      <c r="L22" s="24">
        <v>0.97263095938787614</v>
      </c>
      <c r="M22" s="24">
        <f t="shared" si="4"/>
        <v>41.638924455825894</v>
      </c>
      <c r="N22" s="24">
        <f>LOG(L22/(Cu*1.5),2)</f>
        <v>-6.4063577950349808</v>
      </c>
      <c r="O22" s="24">
        <v>5.8357857563272511</v>
      </c>
      <c r="P22" s="24">
        <f t="shared" si="5"/>
        <v>1056.9880823401948</v>
      </c>
      <c r="Q22" s="24">
        <f t="shared" si="6"/>
        <v>-1.740475298930259</v>
      </c>
      <c r="R22" s="24">
        <v>69.543113596233084</v>
      </c>
      <c r="S22" s="24">
        <f t="shared" si="7"/>
        <v>3.2749014084507033</v>
      </c>
      <c r="T22" s="24">
        <f t="shared" si="8"/>
        <v>-10.074767219168745</v>
      </c>
      <c r="U22" s="24">
        <v>5.3494702766333138</v>
      </c>
      <c r="V22" s="24">
        <f t="shared" si="9"/>
        <v>2.8626760563380271</v>
      </c>
      <c r="W22" s="24">
        <f t="shared" si="10"/>
        <v>-10.268854271285047</v>
      </c>
      <c r="X22" s="24">
        <v>3.4042083578575633</v>
      </c>
      <c r="Y22" s="24">
        <f t="shared" si="11"/>
        <v>8.4373610081541877</v>
      </c>
      <c r="Z22" s="24">
        <f t="shared" si="12"/>
        <v>-8.7094268626710303</v>
      </c>
      <c r="AA22" s="24">
        <v>3.890523837551501</v>
      </c>
      <c r="AB22" s="24">
        <f t="shared" si="13"/>
        <v>101784.03755868542</v>
      </c>
      <c r="AC22" s="24">
        <f t="shared" si="14"/>
        <v>4.8489331068220896</v>
      </c>
      <c r="AD22" s="24">
        <v>2.9178928781636277</v>
      </c>
      <c r="AE22" s="24">
        <f t="shared" si="15"/>
        <v>15.267605633802825</v>
      </c>
      <c r="AF22" s="24">
        <f t="shared" si="16"/>
        <v>-7.8538167720062022</v>
      </c>
      <c r="AG22" s="24">
        <v>6.8084167157151256</v>
      </c>
      <c r="AH22" s="24">
        <f t="shared" si="17"/>
        <v>229.01408450704216</v>
      </c>
      <c r="AI22" s="24">
        <f t="shared" si="18"/>
        <v>-3.9469261763976853</v>
      </c>
      <c r="AJ22" s="21"/>
      <c r="AL22" s="25"/>
    </row>
    <row r="23" spans="1:38" x14ac:dyDescent="0.25">
      <c r="A23" s="21" t="s">
        <v>129</v>
      </c>
      <c r="B23" s="22">
        <v>42821.612500000003</v>
      </c>
      <c r="C23" s="23">
        <v>6.7575534267193511</v>
      </c>
      <c r="D23" s="23">
        <v>1.8998207815502608</v>
      </c>
      <c r="E23" s="24">
        <v>18.578871597998237</v>
      </c>
      <c r="F23" s="24">
        <v>96.519503667649261</v>
      </c>
      <c r="G23" s="24">
        <f t="shared" si="0"/>
        <v>1.5236775419702231</v>
      </c>
      <c r="H23" s="24">
        <f t="shared" si="1"/>
        <v>-12.072781640945303</v>
      </c>
      <c r="I23" s="24">
        <v>0.45314320970727362</v>
      </c>
      <c r="J23" s="24">
        <f t="shared" si="2"/>
        <v>19.829268292682908</v>
      </c>
      <c r="K23" s="24">
        <f t="shared" si="3"/>
        <v>-8.3707797190339264</v>
      </c>
      <c r="L23" s="24">
        <v>0.90628641941454813</v>
      </c>
      <c r="M23" s="24">
        <f t="shared" si="4"/>
        <v>72.106430155210646</v>
      </c>
      <c r="N23" s="24">
        <f>LOG(L23/(Cu*1.5),2)</f>
        <v>-6.5082832427838593</v>
      </c>
      <c r="O23" s="24">
        <v>6.3440049359018307</v>
      </c>
      <c r="P23" s="24">
        <f t="shared" si="5"/>
        <v>2135.4596622889285</v>
      </c>
      <c r="Q23" s="24">
        <f t="shared" si="6"/>
        <v>-1.6200083253426893</v>
      </c>
      <c r="R23" s="24">
        <v>48.033180228970998</v>
      </c>
      <c r="S23" s="24">
        <f t="shared" si="7"/>
        <v>4.2038048780487758</v>
      </c>
      <c r="T23" s="24">
        <f t="shared" si="8"/>
        <v>-10.608643549132813</v>
      </c>
      <c r="U23" s="24">
        <v>2.7188592582436426</v>
      </c>
      <c r="V23" s="24">
        <f t="shared" si="9"/>
        <v>2.7039911308203974</v>
      </c>
      <c r="W23" s="24">
        <f t="shared" si="10"/>
        <v>-11.245248836950067</v>
      </c>
      <c r="X23" s="24"/>
      <c r="Y23" s="24"/>
      <c r="Z23" s="24"/>
      <c r="AA23" s="24">
        <v>2.7188592582436417</v>
      </c>
      <c r="AB23" s="24">
        <f t="shared" si="13"/>
        <v>132195.12195121936</v>
      </c>
      <c r="AC23" s="24">
        <f t="shared" si="14"/>
        <v>4.3319701597943672</v>
      </c>
      <c r="AD23" s="24">
        <v>1.8125728388290963</v>
      </c>
      <c r="AE23" s="24">
        <f t="shared" si="15"/>
        <v>17.626016260162604</v>
      </c>
      <c r="AF23" s="24">
        <f t="shared" si="16"/>
        <v>-8.5407047204762367</v>
      </c>
      <c r="AG23" s="24">
        <v>6.3440049359018298</v>
      </c>
      <c r="AH23" s="24">
        <f t="shared" si="17"/>
        <v>396.58536585365812</v>
      </c>
      <c r="AI23" s="24">
        <f t="shared" si="18"/>
        <v>-4.0488516241465637</v>
      </c>
      <c r="AJ23" s="21"/>
      <c r="AL23" s="25"/>
    </row>
    <row r="24" spans="1:38" x14ac:dyDescent="0.25">
      <c r="A24" s="21" t="s">
        <v>130</v>
      </c>
      <c r="B24" s="22">
        <v>42825.558333333334</v>
      </c>
      <c r="C24" s="23">
        <v>12.453671123613718</v>
      </c>
      <c r="D24" s="23">
        <v>2.0855021814899097</v>
      </c>
      <c r="E24" s="24">
        <v>65.183229418501085</v>
      </c>
      <c r="F24" s="24">
        <v>216.99707341901006</v>
      </c>
      <c r="G24" s="24">
        <f t="shared" si="0"/>
        <v>0.97637201508169247</v>
      </c>
      <c r="H24" s="24">
        <f t="shared" si="1"/>
        <v>-10.903998457296231</v>
      </c>
      <c r="I24" s="24">
        <v>1.6821478559613177</v>
      </c>
      <c r="J24" s="24">
        <f t="shared" si="2"/>
        <v>20.980645161290312</v>
      </c>
      <c r="K24" s="24">
        <f t="shared" si="3"/>
        <v>-6.4785141705822715</v>
      </c>
      <c r="L24" s="24"/>
      <c r="M24" s="24"/>
      <c r="N24" s="24"/>
      <c r="O24" s="24">
        <v>6.7285914238452733</v>
      </c>
      <c r="P24" s="24">
        <f t="shared" si="5"/>
        <v>645.55831265508687</v>
      </c>
      <c r="Q24" s="24">
        <f t="shared" si="6"/>
        <v>-1.535097698948638</v>
      </c>
      <c r="R24" s="24">
        <v>144.66471561267335</v>
      </c>
      <c r="S24" s="24">
        <f t="shared" si="7"/>
        <v>3.6086709677419346</v>
      </c>
      <c r="T24" s="24">
        <f t="shared" si="8"/>
        <v>-9.0180337005422597</v>
      </c>
      <c r="U24" s="24">
        <v>10.933961063748569</v>
      </c>
      <c r="V24" s="24">
        <f t="shared" si="9"/>
        <v>3.0994134897360706</v>
      </c>
      <c r="W24" s="24">
        <f t="shared" si="10"/>
        <v>-9.2375060710784762</v>
      </c>
      <c r="X24" s="24">
        <v>4.6259066038936254</v>
      </c>
      <c r="Y24" s="24">
        <f t="shared" ref="Y24:Y36" si="19">(X24/E24)/(Mn/Al)</f>
        <v>6.0733446519524623</v>
      </c>
      <c r="Z24" s="24">
        <f t="shared" ref="Z24:Z36" si="20">LOG(X24/(Mn*1.5),2)</f>
        <v>-8.2670100653885594</v>
      </c>
      <c r="AA24" s="24">
        <v>3.3642957119226367</v>
      </c>
      <c r="AB24" s="24">
        <f t="shared" si="13"/>
        <v>46623.655913978495</v>
      </c>
      <c r="AC24" s="24">
        <f t="shared" si="14"/>
        <v>4.6392732075248668</v>
      </c>
      <c r="AD24" s="24">
        <v>2.9437587479323093</v>
      </c>
      <c r="AE24" s="24">
        <f t="shared" si="15"/>
        <v>8.1591397849462428</v>
      </c>
      <c r="AF24" s="24">
        <f t="shared" si="16"/>
        <v>-7.8410842499669782</v>
      </c>
      <c r="AG24" s="24">
        <v>11.775034991729227</v>
      </c>
      <c r="AH24" s="24">
        <f t="shared" si="17"/>
        <v>209.80645161290317</v>
      </c>
      <c r="AI24" s="24">
        <f t="shared" si="18"/>
        <v>-3.156586075694908</v>
      </c>
      <c r="AJ24" s="21"/>
      <c r="AL24" s="25"/>
    </row>
    <row r="25" spans="1:38" x14ac:dyDescent="0.25">
      <c r="A25" s="21" t="s">
        <v>131</v>
      </c>
      <c r="B25" s="22">
        <v>42828.60833333333</v>
      </c>
      <c r="C25" s="23">
        <v>12.307127112377369</v>
      </c>
      <c r="D25" s="23">
        <v>2.4216158159596337</v>
      </c>
      <c r="E25" s="24">
        <v>70.994663108739147</v>
      </c>
      <c r="F25" s="24">
        <v>181.23482321547698</v>
      </c>
      <c r="G25" s="24">
        <f t="shared" si="0"/>
        <v>0.74870936516899267</v>
      </c>
      <c r="H25" s="24">
        <f t="shared" si="1"/>
        <v>-11.163813855391579</v>
      </c>
      <c r="I25" s="24">
        <v>2.204803202134757</v>
      </c>
      <c r="J25" s="24">
        <f t="shared" si="2"/>
        <v>25.248447204968954</v>
      </c>
      <c r="K25" s="24">
        <f t="shared" si="3"/>
        <v>-6.0881688020486866</v>
      </c>
      <c r="L25" s="24"/>
      <c r="M25" s="24"/>
      <c r="N25" s="24"/>
      <c r="O25" s="24">
        <v>4.850567044696465</v>
      </c>
      <c r="P25" s="24">
        <f t="shared" si="5"/>
        <v>427.28141423793608</v>
      </c>
      <c r="Q25" s="24">
        <f t="shared" si="6"/>
        <v>-2.0072488066651188</v>
      </c>
      <c r="R25" s="24">
        <v>129.64242828552366</v>
      </c>
      <c r="S25" s="24">
        <f t="shared" si="7"/>
        <v>2.969217391304348</v>
      </c>
      <c r="T25" s="24">
        <f t="shared" si="8"/>
        <v>-9.1762088367617718</v>
      </c>
      <c r="U25" s="24">
        <v>11.905937291527687</v>
      </c>
      <c r="V25" s="24">
        <f t="shared" si="9"/>
        <v>3.0986730660643715</v>
      </c>
      <c r="W25" s="24">
        <f t="shared" si="10"/>
        <v>-9.1146410134098765</v>
      </c>
      <c r="X25" s="24">
        <v>7.4963308872581722</v>
      </c>
      <c r="Y25" s="24">
        <f t="shared" si="19"/>
        <v>9.0362863680941512</v>
      </c>
      <c r="Z25" s="24">
        <f t="shared" si="20"/>
        <v>-7.5705615691292945</v>
      </c>
      <c r="AA25" s="24">
        <v>4.4096064042695149</v>
      </c>
      <c r="AB25" s="24">
        <f t="shared" si="13"/>
        <v>56107.660455486577</v>
      </c>
      <c r="AC25" s="24">
        <f t="shared" si="14"/>
        <v>5.0296185760584509</v>
      </c>
      <c r="AD25" s="24">
        <v>1.3228819212808549</v>
      </c>
      <c r="AE25" s="24">
        <f t="shared" si="15"/>
        <v>3.366459627329196</v>
      </c>
      <c r="AF25" s="24">
        <f t="shared" si="16"/>
        <v>-8.9950593976572044</v>
      </c>
      <c r="AG25" s="24">
        <v>8.819212808539028</v>
      </c>
      <c r="AH25" s="24">
        <f t="shared" si="17"/>
        <v>144.27684117125116</v>
      </c>
      <c r="AI25" s="24">
        <f t="shared" si="18"/>
        <v>-3.5735956292189281</v>
      </c>
      <c r="AJ25" s="21"/>
      <c r="AL25" s="25"/>
    </row>
    <row r="26" spans="1:38" x14ac:dyDescent="0.25">
      <c r="A26" s="21" t="s">
        <v>132</v>
      </c>
      <c r="B26" s="22">
        <v>42833.568055555559</v>
      </c>
      <c r="C26" s="23">
        <v>9.1552197802211364</v>
      </c>
      <c r="D26" s="23">
        <v>1.1545995740427146</v>
      </c>
      <c r="E26" s="24">
        <v>57.216963507286117</v>
      </c>
      <c r="F26" s="24">
        <v>158.47863993025285</v>
      </c>
      <c r="G26" s="24">
        <f t="shared" si="0"/>
        <v>0.81235011990407635</v>
      </c>
      <c r="H26" s="24">
        <f t="shared" si="1"/>
        <v>-11.357385638729205</v>
      </c>
      <c r="I26" s="24">
        <v>1.2348984929630094</v>
      </c>
      <c r="J26" s="24">
        <f t="shared" si="2"/>
        <v>17.546762589928051</v>
      </c>
      <c r="K26" s="24">
        <f t="shared" si="3"/>
        <v>-6.9244262314530989</v>
      </c>
      <c r="L26" s="24"/>
      <c r="M26" s="24"/>
      <c r="N26" s="24"/>
      <c r="O26" s="24">
        <v>6.1744924648150468</v>
      </c>
      <c r="P26" s="24">
        <f t="shared" si="5"/>
        <v>674.87548422800205</v>
      </c>
      <c r="Q26" s="24">
        <f t="shared" si="6"/>
        <v>-1.6590816649321047</v>
      </c>
      <c r="R26" s="24">
        <v>93.852285465188686</v>
      </c>
      <c r="S26" s="24">
        <f t="shared" si="7"/>
        <v>2.6671079136690632</v>
      </c>
      <c r="T26" s="24">
        <f t="shared" si="8"/>
        <v>-9.6422830026716024</v>
      </c>
      <c r="U26" s="24">
        <v>6.586125295802713</v>
      </c>
      <c r="V26" s="24">
        <f t="shared" si="9"/>
        <v>2.126880313930672</v>
      </c>
      <c r="W26" s="24">
        <f t="shared" si="10"/>
        <v>-9.9688203508115549</v>
      </c>
      <c r="X26" s="24">
        <v>8.6442894507410646</v>
      </c>
      <c r="Y26" s="24">
        <f t="shared" si="19"/>
        <v>12.929193487315407</v>
      </c>
      <c r="Z26" s="24">
        <f t="shared" si="20"/>
        <v>-7.3649988228390812</v>
      </c>
      <c r="AA26" s="24">
        <v>2.0581641549383503</v>
      </c>
      <c r="AB26" s="24">
        <f t="shared" si="13"/>
        <v>32494.004796163081</v>
      </c>
      <c r="AC26" s="24">
        <f t="shared" si="14"/>
        <v>3.9303267408202447</v>
      </c>
      <c r="AD26" s="24">
        <v>0.82326566197534023</v>
      </c>
      <c r="AE26" s="24">
        <f t="shared" si="15"/>
        <v>2.5995203836930472</v>
      </c>
      <c r="AF26" s="24">
        <f t="shared" si="16"/>
        <v>-9.6793137336165671</v>
      </c>
      <c r="AG26" s="24">
        <v>12.348984929630092</v>
      </c>
      <c r="AH26" s="24">
        <f t="shared" si="17"/>
        <v>250.66803699897213</v>
      </c>
      <c r="AI26" s="24">
        <f t="shared" si="18"/>
        <v>-3.0879249637359791</v>
      </c>
      <c r="AJ26" s="21"/>
      <c r="AL26" s="26"/>
    </row>
    <row r="27" spans="1:38" x14ac:dyDescent="0.25">
      <c r="A27" s="21" t="s">
        <v>133</v>
      </c>
      <c r="B27" s="22">
        <v>42837.559027777781</v>
      </c>
      <c r="C27" s="23">
        <v>9.0853658537101385</v>
      </c>
      <c r="D27" s="23">
        <v>1.8131657370971914</v>
      </c>
      <c r="E27" s="24">
        <v>40.477648499693828</v>
      </c>
      <c r="F27" s="24">
        <v>254.19963257807717</v>
      </c>
      <c r="G27" s="24">
        <f t="shared" si="0"/>
        <v>1.8418614718614714</v>
      </c>
      <c r="H27" s="24">
        <f t="shared" si="1"/>
        <v>-10.67571209779547</v>
      </c>
      <c r="I27" s="24">
        <v>1.6191059399877521</v>
      </c>
      <c r="J27" s="24">
        <f t="shared" si="2"/>
        <v>32.519999999999975</v>
      </c>
      <c r="K27" s="24">
        <f t="shared" si="3"/>
        <v>-6.5336213045498841</v>
      </c>
      <c r="L27" s="24"/>
      <c r="M27" s="24"/>
      <c r="N27" s="24"/>
      <c r="O27" s="24">
        <v>6.0716472749540733</v>
      </c>
      <c r="P27" s="24">
        <f t="shared" si="5"/>
        <v>938.07692307692287</v>
      </c>
      <c r="Q27" s="24">
        <f t="shared" si="6"/>
        <v>-1.6833142373077328</v>
      </c>
      <c r="R27" s="24">
        <v>80.550520514390684</v>
      </c>
      <c r="S27" s="24">
        <f t="shared" si="7"/>
        <v>3.2357399999999985</v>
      </c>
      <c r="T27" s="24">
        <f t="shared" si="8"/>
        <v>-9.8627809686683232</v>
      </c>
      <c r="U27" s="24">
        <v>5.262094304960196</v>
      </c>
      <c r="V27" s="24">
        <f t="shared" si="9"/>
        <v>2.4020454545454535</v>
      </c>
      <c r="W27" s="24">
        <f t="shared" si="10"/>
        <v>-10.29261320504609</v>
      </c>
      <c r="X27" s="24">
        <v>4.0477648499693828</v>
      </c>
      <c r="Y27" s="24">
        <f t="shared" si="19"/>
        <v>8.5578947368421066</v>
      </c>
      <c r="Z27" s="24">
        <f t="shared" si="20"/>
        <v>-8.4596207231061076</v>
      </c>
      <c r="AA27" s="24">
        <v>1.6191059399877541</v>
      </c>
      <c r="AB27" s="24">
        <f t="shared" si="13"/>
        <v>36133.33333333335</v>
      </c>
      <c r="AC27" s="24">
        <f t="shared" si="14"/>
        <v>3.5841660735572538</v>
      </c>
      <c r="AD27" s="24">
        <v>2.4286589099816305</v>
      </c>
      <c r="AE27" s="24">
        <f t="shared" si="15"/>
        <v>10.840000000000003</v>
      </c>
      <c r="AF27" s="24">
        <f t="shared" si="16"/>
        <v>-8.1185838052710402</v>
      </c>
      <c r="AG27" s="24">
        <v>9.7146356399265166</v>
      </c>
      <c r="AH27" s="24">
        <f t="shared" si="17"/>
        <v>278.74285714285708</v>
      </c>
      <c r="AI27" s="24">
        <f t="shared" si="18"/>
        <v>-3.43408563099897</v>
      </c>
      <c r="AJ27" s="21"/>
      <c r="AL27" s="25"/>
    </row>
    <row r="28" spans="1:38" x14ac:dyDescent="0.25">
      <c r="A28" s="21" t="s">
        <v>134</v>
      </c>
      <c r="B28" s="22">
        <v>42840.577777777777</v>
      </c>
      <c r="C28" s="23">
        <v>8.8363388907679923</v>
      </c>
      <c r="D28" s="23">
        <v>1.2570724778636468</v>
      </c>
      <c r="E28" s="24">
        <v>33.765963485006147</v>
      </c>
      <c r="F28" s="24">
        <v>147.77819821524298</v>
      </c>
      <c r="G28" s="24">
        <f t="shared" si="0"/>
        <v>1.2835965474854367</v>
      </c>
      <c r="H28" s="24">
        <f t="shared" si="1"/>
        <v>-11.458240599130729</v>
      </c>
      <c r="I28" s="24">
        <v>1.8758868602781196</v>
      </c>
      <c r="J28" s="24">
        <f t="shared" si="2"/>
        <v>45.166666666666671</v>
      </c>
      <c r="K28" s="24">
        <f t="shared" si="3"/>
        <v>-6.3212458727907181</v>
      </c>
      <c r="L28" s="24"/>
      <c r="M28" s="24"/>
      <c r="N28" s="24"/>
      <c r="O28" s="24"/>
      <c r="P28" s="24"/>
      <c r="Q28" s="24"/>
      <c r="R28" s="24">
        <v>55.651310188250882</v>
      </c>
      <c r="S28" s="24">
        <f t="shared" si="7"/>
        <v>2.6798888888888892</v>
      </c>
      <c r="T28" s="24">
        <f t="shared" si="8"/>
        <v>-10.396259227207564</v>
      </c>
      <c r="U28" s="24">
        <v>5.0023649607416516</v>
      </c>
      <c r="V28" s="24">
        <f t="shared" si="9"/>
        <v>2.7373737373737375</v>
      </c>
      <c r="W28" s="24">
        <f t="shared" si="10"/>
        <v>-10.365639992149172</v>
      </c>
      <c r="X28" s="24">
        <v>1.2505912401854131</v>
      </c>
      <c r="Y28" s="24">
        <f t="shared" si="19"/>
        <v>3.1695906432748551</v>
      </c>
      <c r="Z28" s="24">
        <f t="shared" si="20"/>
        <v>-10.15413588695546</v>
      </c>
      <c r="AA28" s="24">
        <v>2.0843187336423559</v>
      </c>
      <c r="AB28" s="24">
        <f t="shared" si="13"/>
        <v>55761.316872428011</v>
      </c>
      <c r="AC28" s="24">
        <f t="shared" si="14"/>
        <v>3.9485445987614693</v>
      </c>
      <c r="AD28" s="24">
        <v>0.41686374672847137</v>
      </c>
      <c r="AE28" s="24">
        <f t="shared" si="15"/>
        <v>2.2304526748971218</v>
      </c>
      <c r="AF28" s="24">
        <f t="shared" si="16"/>
        <v>-10.661095875675342</v>
      </c>
      <c r="AG28" s="24">
        <v>2.7096143537350614</v>
      </c>
      <c r="AH28" s="24">
        <f t="shared" si="17"/>
        <v>93.201058201058203</v>
      </c>
      <c r="AI28" s="24">
        <f t="shared" si="18"/>
        <v>-5.2761579832621806</v>
      </c>
      <c r="AJ28" s="21"/>
      <c r="AL28" s="25"/>
    </row>
    <row r="29" spans="1:38" x14ac:dyDescent="0.25">
      <c r="A29" s="21" t="s">
        <v>135</v>
      </c>
      <c r="B29" s="22">
        <v>42843.622916666667</v>
      </c>
      <c r="C29" s="23">
        <v>11.561024111341519</v>
      </c>
      <c r="D29" s="23">
        <v>1.2766637174388378</v>
      </c>
      <c r="E29" s="24">
        <v>70.211777202416513</v>
      </c>
      <c r="F29" s="24">
        <v>481.38949744406824</v>
      </c>
      <c r="G29" s="24">
        <f t="shared" si="0"/>
        <v>2.0108698593073595</v>
      </c>
      <c r="H29" s="24">
        <f t="shared" si="1"/>
        <v>-9.7544693762238683</v>
      </c>
      <c r="I29" s="24">
        <v>0.43882360751510324</v>
      </c>
      <c r="J29" s="24">
        <f t="shared" si="2"/>
        <v>5.0812499999999998</v>
      </c>
      <c r="K29" s="24">
        <f t="shared" si="3"/>
        <v>-8.4171056444898475</v>
      </c>
      <c r="L29" s="24"/>
      <c r="M29" s="24"/>
      <c r="N29" s="24"/>
      <c r="O29" s="24">
        <v>8.7764721503020642</v>
      </c>
      <c r="P29" s="24">
        <f t="shared" si="5"/>
        <v>781.73076923076928</v>
      </c>
      <c r="Q29" s="24">
        <f t="shared" ref="Q29:Q38" si="21">LOG(O29/(Pb*1.5),2)</f>
        <v>-1.1517610779688525</v>
      </c>
      <c r="R29" s="24">
        <v>101.80707694350394</v>
      </c>
      <c r="S29" s="24">
        <f t="shared" si="7"/>
        <v>2.3576999999999999</v>
      </c>
      <c r="T29" s="24">
        <f t="shared" si="8"/>
        <v>-9.5249089340243636</v>
      </c>
      <c r="U29" s="24">
        <v>9.6541193653322726</v>
      </c>
      <c r="V29" s="24">
        <f t="shared" si="9"/>
        <v>2.5406250000000008</v>
      </c>
      <c r="W29" s="24">
        <f t="shared" si="10"/>
        <v>-9.4171056444898475</v>
      </c>
      <c r="X29" s="24">
        <v>0.87764721503020648</v>
      </c>
      <c r="Y29" s="24">
        <f t="shared" si="19"/>
        <v>1.0697368421052633</v>
      </c>
      <c r="Z29" s="24">
        <f t="shared" si="20"/>
        <v>-10.665033157933433</v>
      </c>
      <c r="AA29" s="24">
        <v>3.9494124676359297</v>
      </c>
      <c r="AB29" s="24">
        <f t="shared" si="13"/>
        <v>50812.500000000007</v>
      </c>
      <c r="AC29" s="24">
        <f t="shared" si="14"/>
        <v>4.8706067350596021</v>
      </c>
      <c r="AD29" s="24">
        <v>1.3164708225453106</v>
      </c>
      <c r="AE29" s="24">
        <f t="shared" si="15"/>
        <v>3.3875000000000024</v>
      </c>
      <c r="AF29" s="24">
        <f t="shared" si="16"/>
        <v>-9.0020681452110018</v>
      </c>
      <c r="AG29" s="24">
        <v>6.5823541127265486</v>
      </c>
      <c r="AH29" s="24">
        <f t="shared" si="17"/>
        <v>108.88392857142857</v>
      </c>
      <c r="AI29" s="24">
        <f t="shared" si="18"/>
        <v>-3.9956418760515708</v>
      </c>
      <c r="AJ29" s="21"/>
      <c r="AL29" s="25"/>
    </row>
    <row r="30" spans="1:38" x14ac:dyDescent="0.25">
      <c r="A30" s="21" t="s">
        <v>136</v>
      </c>
      <c r="B30" s="22">
        <v>42846.563194444447</v>
      </c>
      <c r="C30" s="23">
        <v>11.043039086573327</v>
      </c>
      <c r="D30" s="23">
        <v>1.7901829038966066</v>
      </c>
      <c r="E30" s="24">
        <v>67.357070916523483</v>
      </c>
      <c r="F30" s="24">
        <v>413.14947567983887</v>
      </c>
      <c r="G30" s="24">
        <f t="shared" si="0"/>
        <v>1.7989592771569518</v>
      </c>
      <c r="H30" s="24">
        <f t="shared" si="1"/>
        <v>-9.9750102059906229</v>
      </c>
      <c r="I30" s="24">
        <v>2.7412761419515372</v>
      </c>
      <c r="J30" s="24">
        <f t="shared" si="2"/>
        <v>33.087209302325583</v>
      </c>
      <c r="K30" s="24">
        <f t="shared" si="3"/>
        <v>-5.7739710253903516</v>
      </c>
      <c r="L30" s="24"/>
      <c r="M30" s="24"/>
      <c r="N30" s="24"/>
      <c r="O30" s="24">
        <v>1.958054387108241</v>
      </c>
      <c r="P30" s="24">
        <f t="shared" si="5"/>
        <v>181.79785330948124</v>
      </c>
      <c r="Q30" s="24">
        <f t="shared" si="21"/>
        <v>-3.3159813809269605</v>
      </c>
      <c r="R30" s="24">
        <v>91.636945316665674</v>
      </c>
      <c r="S30" s="24">
        <f t="shared" si="7"/>
        <v>2.2121162790697673</v>
      </c>
      <c r="T30" s="24">
        <f t="shared" si="8"/>
        <v>-9.6767455125266384</v>
      </c>
      <c r="U30" s="24">
        <v>8.6154393032762613</v>
      </c>
      <c r="V30" s="24">
        <f t="shared" si="9"/>
        <v>2.3633720930232562</v>
      </c>
      <c r="W30" s="24">
        <f t="shared" si="10"/>
        <v>-9.5813259474479544</v>
      </c>
      <c r="X30" s="24">
        <v>3.5244978967948337</v>
      </c>
      <c r="Y30" s="24">
        <f t="shared" si="19"/>
        <v>4.4779681762545902</v>
      </c>
      <c r="Z30" s="24">
        <f t="shared" si="20"/>
        <v>-8.6593284594492292</v>
      </c>
      <c r="AA30" s="24">
        <v>4.6993305290597798</v>
      </c>
      <c r="AB30" s="24">
        <f t="shared" si="13"/>
        <v>63023.25581395351</v>
      </c>
      <c r="AC30" s="24">
        <f t="shared" si="14"/>
        <v>5.1214239313803382</v>
      </c>
      <c r="AD30" s="24">
        <v>1.1748326322649454</v>
      </c>
      <c r="AE30" s="24">
        <f t="shared" si="15"/>
        <v>3.1511627906976769</v>
      </c>
      <c r="AF30" s="24">
        <f t="shared" si="16"/>
        <v>-9.1662884481691123</v>
      </c>
      <c r="AG30" s="24">
        <v>14.097991587179335</v>
      </c>
      <c r="AH30" s="24">
        <f t="shared" si="17"/>
        <v>243.08970099667775</v>
      </c>
      <c r="AI30" s="24">
        <f t="shared" si="18"/>
        <v>-2.8968277731758847</v>
      </c>
      <c r="AJ30" s="21"/>
      <c r="AL30" s="26"/>
    </row>
    <row r="31" spans="1:38" x14ac:dyDescent="0.25">
      <c r="A31" s="21" t="s">
        <v>137</v>
      </c>
      <c r="B31" s="22">
        <v>42859.561111111114</v>
      </c>
      <c r="C31" s="23">
        <v>17.482097482105864</v>
      </c>
      <c r="D31" s="23">
        <v>2.2947954196969778</v>
      </c>
      <c r="E31" s="24">
        <v>64.110367892976569</v>
      </c>
      <c r="F31" s="24">
        <v>202.05819397993312</v>
      </c>
      <c r="G31" s="24">
        <f t="shared" si="0"/>
        <v>0.92436930885206781</v>
      </c>
      <c r="H31" s="24">
        <f t="shared" si="1"/>
        <v>-11.006903185152801</v>
      </c>
      <c r="I31" s="24">
        <v>3.0949832775919734</v>
      </c>
      <c r="J31" s="24">
        <f t="shared" si="2"/>
        <v>39.248275862068979</v>
      </c>
      <c r="K31" s="24">
        <f t="shared" si="3"/>
        <v>-5.5988870760160525</v>
      </c>
      <c r="L31" s="24"/>
      <c r="M31" s="24"/>
      <c r="N31" s="24"/>
      <c r="O31" s="24">
        <v>2.2107023411371238</v>
      </c>
      <c r="P31" s="24">
        <f t="shared" si="5"/>
        <v>215.6498673740054</v>
      </c>
      <c r="Q31" s="24">
        <f t="shared" si="21"/>
        <v>-3.1408974315526614</v>
      </c>
      <c r="R31" s="24">
        <v>117.60936454849499</v>
      </c>
      <c r="S31" s="24">
        <f t="shared" si="7"/>
        <v>2.9828689655172425</v>
      </c>
      <c r="T31" s="24">
        <f t="shared" si="8"/>
        <v>-9.3167438472345534</v>
      </c>
      <c r="U31" s="24">
        <v>10.16923076923077</v>
      </c>
      <c r="V31" s="24">
        <f t="shared" si="9"/>
        <v>2.9308777429467097</v>
      </c>
      <c r="W31" s="24">
        <f t="shared" si="10"/>
        <v>-9.3421116606539414</v>
      </c>
      <c r="X31" s="24">
        <v>3.0949832775919734</v>
      </c>
      <c r="Y31" s="24">
        <f t="shared" si="19"/>
        <v>4.1313974591651563</v>
      </c>
      <c r="Z31" s="24">
        <f t="shared" si="20"/>
        <v>-8.8468145894596386</v>
      </c>
      <c r="AA31" s="24">
        <v>3.9792642140468231</v>
      </c>
      <c r="AB31" s="24">
        <f t="shared" si="13"/>
        <v>56068.965517241399</v>
      </c>
      <c r="AC31" s="24">
        <f t="shared" si="14"/>
        <v>4.8814703814757934</v>
      </c>
      <c r="AD31" s="24">
        <v>0.4421404682274252</v>
      </c>
      <c r="AE31" s="24">
        <f t="shared" si="15"/>
        <v>1.2459770114942548</v>
      </c>
      <c r="AF31" s="24">
        <f t="shared" si="16"/>
        <v>-10.576166999515968</v>
      </c>
      <c r="AG31" s="24">
        <v>10.611371237458195</v>
      </c>
      <c r="AH31" s="24">
        <f t="shared" si="17"/>
        <v>192.23645320197053</v>
      </c>
      <c r="AI31" s="24">
        <f t="shared" si="18"/>
        <v>-3.3067063245227417</v>
      </c>
      <c r="AJ31" s="21"/>
      <c r="AL31" s="25"/>
    </row>
    <row r="32" spans="1:38" x14ac:dyDescent="0.25">
      <c r="A32" s="21" t="s">
        <v>138</v>
      </c>
      <c r="B32" s="22">
        <v>42863.570833333331</v>
      </c>
      <c r="C32" s="23">
        <v>15.769869513628645</v>
      </c>
      <c r="D32" s="23">
        <v>2.905471092882443</v>
      </c>
      <c r="E32" s="24">
        <v>66.271021992238033</v>
      </c>
      <c r="F32" s="24">
        <v>365.55950840879694</v>
      </c>
      <c r="G32" s="24">
        <f t="shared" si="0"/>
        <v>1.6178257226644324</v>
      </c>
      <c r="H32" s="24">
        <f t="shared" si="1"/>
        <v>-10.15156776527699</v>
      </c>
      <c r="I32" s="24">
        <v>3.4204398447606725</v>
      </c>
      <c r="J32" s="24">
        <f t="shared" si="2"/>
        <v>41.961290322580645</v>
      </c>
      <c r="K32" s="24">
        <f t="shared" si="3"/>
        <v>-5.454636832913037</v>
      </c>
      <c r="L32" s="24"/>
      <c r="M32" s="24"/>
      <c r="N32" s="24"/>
      <c r="O32" s="24">
        <v>1.2826649417852523</v>
      </c>
      <c r="P32" s="24">
        <f t="shared" si="5"/>
        <v>121.04218362282879</v>
      </c>
      <c r="Q32" s="24">
        <f t="shared" si="21"/>
        <v>-3.9262578605582479</v>
      </c>
      <c r="R32" s="24">
        <v>131.68693402328589</v>
      </c>
      <c r="S32" s="24">
        <f t="shared" si="7"/>
        <v>3.2310193548387094</v>
      </c>
      <c r="T32" s="24">
        <f t="shared" si="8"/>
        <v>-9.1536345768802221</v>
      </c>
      <c r="U32" s="24">
        <v>12.826649417852524</v>
      </c>
      <c r="V32" s="24">
        <f t="shared" si="9"/>
        <v>3.5762463343108508</v>
      </c>
      <c r="W32" s="24">
        <f t="shared" si="10"/>
        <v>-9.0071778559418156</v>
      </c>
      <c r="X32" s="24">
        <v>2.9928848641655885</v>
      </c>
      <c r="Y32" s="24">
        <f t="shared" si="19"/>
        <v>3.864855687606112</v>
      </c>
      <c r="Z32" s="24">
        <f t="shared" si="20"/>
        <v>-8.8952094242990185</v>
      </c>
      <c r="AA32" s="24">
        <v>3.8479948253557574</v>
      </c>
      <c r="AB32" s="24">
        <f t="shared" si="13"/>
        <v>52451.61290322581</v>
      </c>
      <c r="AC32" s="24">
        <f t="shared" si="14"/>
        <v>4.8330755466364135</v>
      </c>
      <c r="AD32" s="24">
        <v>1.710219922380338</v>
      </c>
      <c r="AE32" s="24">
        <f t="shared" si="15"/>
        <v>4.6623655913978546</v>
      </c>
      <c r="AF32" s="24">
        <f t="shared" si="16"/>
        <v>-8.6245618343553474</v>
      </c>
      <c r="AG32" s="24">
        <v>8.1235446313065971</v>
      </c>
      <c r="AH32" s="24">
        <f t="shared" si="17"/>
        <v>142.36866359447004</v>
      </c>
      <c r="AI32" s="24">
        <f t="shared" si="18"/>
        <v>-3.6921361466396929</v>
      </c>
      <c r="AJ32" s="21"/>
      <c r="AL32" s="26"/>
    </row>
    <row r="33" spans="1:38" x14ac:dyDescent="0.25">
      <c r="A33" s="21" t="s">
        <v>139</v>
      </c>
      <c r="B33" s="22">
        <v>42867.593055555553</v>
      </c>
      <c r="C33" s="23">
        <v>19.211495946915409</v>
      </c>
      <c r="D33" s="23">
        <v>2.4034378530627949</v>
      </c>
      <c r="E33" s="24">
        <v>44.614407912322925</v>
      </c>
      <c r="F33" s="24">
        <v>130.75113605987704</v>
      </c>
      <c r="G33" s="24">
        <f t="shared" si="0"/>
        <v>0.85954309716685928</v>
      </c>
      <c r="H33" s="24">
        <f t="shared" si="1"/>
        <v>-11.634850561159917</v>
      </c>
      <c r="I33" s="24">
        <v>3.5338144881047846</v>
      </c>
      <c r="J33" s="24">
        <f t="shared" si="2"/>
        <v>64.396039603960361</v>
      </c>
      <c r="K33" s="24">
        <f t="shared" si="3"/>
        <v>-5.4075923846516538</v>
      </c>
      <c r="L33" s="24"/>
      <c r="M33" s="24"/>
      <c r="N33" s="24"/>
      <c r="O33" s="24">
        <v>0.88345362202619615</v>
      </c>
      <c r="P33" s="24">
        <f t="shared" si="5"/>
        <v>123.83853769992378</v>
      </c>
      <c r="Q33" s="24">
        <f t="shared" si="21"/>
        <v>-4.4641759130180203</v>
      </c>
      <c r="R33" s="24">
        <v>93.646083934776797</v>
      </c>
      <c r="S33" s="24">
        <f t="shared" si="7"/>
        <v>3.4129900990098996</v>
      </c>
      <c r="T33" s="24">
        <f t="shared" si="8"/>
        <v>-9.645456214750542</v>
      </c>
      <c r="U33" s="24">
        <v>8.8345362202619633</v>
      </c>
      <c r="V33" s="24">
        <f t="shared" si="9"/>
        <v>3.6588658865886576</v>
      </c>
      <c r="W33" s="24">
        <f t="shared" si="10"/>
        <v>-9.5450959084015885</v>
      </c>
      <c r="X33" s="24">
        <v>2.6503608660785889</v>
      </c>
      <c r="Y33" s="24">
        <f t="shared" si="19"/>
        <v>5.0838978634705567</v>
      </c>
      <c r="Z33" s="24">
        <f t="shared" si="20"/>
        <v>-9.070557397374083</v>
      </c>
      <c r="AA33" s="24">
        <v>3.9755412991178836</v>
      </c>
      <c r="AB33" s="24">
        <f t="shared" si="13"/>
        <v>80495.049504950483</v>
      </c>
      <c r="AC33" s="24">
        <f t="shared" si="14"/>
        <v>4.8801199948977967</v>
      </c>
      <c r="AD33" s="24">
        <v>1.3251804330392953</v>
      </c>
      <c r="AE33" s="24">
        <f t="shared" si="15"/>
        <v>5.3663366336633693</v>
      </c>
      <c r="AF33" s="24">
        <f t="shared" si="16"/>
        <v>-8.9925548853728081</v>
      </c>
      <c r="AG33" s="24">
        <v>5.7424485431702754</v>
      </c>
      <c r="AH33" s="24">
        <f t="shared" si="17"/>
        <v>149.49080622347941</v>
      </c>
      <c r="AI33" s="24">
        <f t="shared" si="18"/>
        <v>-4.1925794936808032</v>
      </c>
      <c r="AJ33" s="21"/>
      <c r="AL33" s="25"/>
    </row>
    <row r="34" spans="1:38" x14ac:dyDescent="0.25">
      <c r="A34" s="21" t="s">
        <v>140</v>
      </c>
      <c r="B34" s="22">
        <v>42869.598611111112</v>
      </c>
      <c r="C34" s="23">
        <v>20.09803921564701</v>
      </c>
      <c r="D34" s="23">
        <v>1.9229683534744164</v>
      </c>
      <c r="E34" s="24">
        <v>61.295739348370923</v>
      </c>
      <c r="F34" s="24">
        <v>307.30701754385973</v>
      </c>
      <c r="G34" s="24">
        <f t="shared" ref="G34:G65" si="22">(F34/E34)/(Si/Al)</f>
        <v>1.4704135954135957</v>
      </c>
      <c r="H34" s="24">
        <f t="shared" ref="H34:H65" si="23">LOG(F34/(Si*1.5),2)</f>
        <v>-10.401993330726945</v>
      </c>
      <c r="I34" s="24">
        <v>3.3132832080200503</v>
      </c>
      <c r="J34" s="24">
        <f t="shared" ref="J34:J65" si="24">(I34/E34)/(Cr/Al)</f>
        <v>43.945945945945951</v>
      </c>
      <c r="K34" s="24">
        <f t="shared" ref="K34:K65" si="25">LOG(I34/(Cr*1.5),2)</f>
        <v>-5.5005571652105347</v>
      </c>
      <c r="L34" s="24"/>
      <c r="M34" s="24"/>
      <c r="N34" s="24"/>
      <c r="O34" s="24">
        <v>3.3132832080200494</v>
      </c>
      <c r="P34" s="24">
        <f t="shared" ref="P34:P65" si="26">(O34/E34)/(Pb/Al)</f>
        <v>338.04573804573801</v>
      </c>
      <c r="Q34" s="24">
        <f t="shared" si="21"/>
        <v>-2.557140693576903</v>
      </c>
      <c r="R34" s="24">
        <v>102.29761904761905</v>
      </c>
      <c r="S34" s="24">
        <f t="shared" ref="S34:S65" si="27">(R34/E34)/(Fe/Al)</f>
        <v>2.7136621621621626</v>
      </c>
      <c r="T34" s="24">
        <f t="shared" ref="T34:T65" si="28">LOG(R34/(Fe*1.5),2)</f>
        <v>-9.5179742182879448</v>
      </c>
      <c r="U34" s="24">
        <v>8.6973684210526336</v>
      </c>
      <c r="V34" s="24">
        <f t="shared" ref="V34:V65" si="29">(U34/E34)/(Ti/Al)</f>
        <v>2.6217751842751849</v>
      </c>
      <c r="W34" s="24">
        <f t="shared" ref="W34:W65" si="30">LOG(U34/(Ti*1.5),2)</f>
        <v>-9.5676713610690722</v>
      </c>
      <c r="X34" s="24">
        <v>2.8991228070175437</v>
      </c>
      <c r="Y34" s="24">
        <f t="shared" si="19"/>
        <v>4.0476529160739689</v>
      </c>
      <c r="Z34" s="24">
        <f t="shared" si="20"/>
        <v>-8.9411297565965171</v>
      </c>
      <c r="AA34" s="24">
        <v>4.1416040100250644</v>
      </c>
      <c r="AB34" s="24">
        <f t="shared" ref="AB34:AB65" si="31">(AA34/E34)/(Se/Al)</f>
        <v>61036.036036036065</v>
      </c>
      <c r="AC34" s="24">
        <f t="shared" ref="AC34:AC65" si="32">LOG(AA34/(Se*1.5),2)</f>
        <v>4.9391583077839654</v>
      </c>
      <c r="AD34" s="24">
        <v>1.2424812030075196</v>
      </c>
      <c r="AE34" s="24">
        <f t="shared" si="15"/>
        <v>3.6621621621621649</v>
      </c>
      <c r="AF34" s="24">
        <f t="shared" si="16"/>
        <v>-9.0855196659316899</v>
      </c>
      <c r="AG34" s="24">
        <v>5.7982456140350864</v>
      </c>
      <c r="AH34" s="24">
        <f t="shared" ref="AH34:AH65" si="33">(AG34/E34)/(Zn/Al)</f>
        <v>109.86486486486484</v>
      </c>
      <c r="AI34" s="24">
        <f t="shared" ref="AI34:AI65" si="34">LOG(AG34/(Zn*1.5),2)</f>
        <v>-4.178629070323173</v>
      </c>
      <c r="AJ34" s="21"/>
      <c r="AL34" s="25"/>
    </row>
    <row r="35" spans="1:38" x14ac:dyDescent="0.25">
      <c r="A35" s="21" t="s">
        <v>141</v>
      </c>
      <c r="B35" s="22">
        <v>42871.620833333334</v>
      </c>
      <c r="C35" s="23">
        <v>19.371345029299153</v>
      </c>
      <c r="D35" s="23">
        <v>2.8370314869739861</v>
      </c>
      <c r="E35" s="24">
        <v>90.630290311297657</v>
      </c>
      <c r="F35" s="24">
        <v>513.26337880377764</v>
      </c>
      <c r="G35" s="24">
        <f t="shared" si="22"/>
        <v>1.6609793267956536</v>
      </c>
      <c r="H35" s="24">
        <f t="shared" si="23"/>
        <v>-9.6619747145190313</v>
      </c>
      <c r="I35" s="24">
        <v>2.7743966421825812</v>
      </c>
      <c r="J35" s="24">
        <f t="shared" si="24"/>
        <v>24.887755102040813</v>
      </c>
      <c r="K35" s="24">
        <f t="shared" si="25"/>
        <v>-5.7566446328981318</v>
      </c>
      <c r="L35" s="24"/>
      <c r="M35" s="24"/>
      <c r="N35" s="24"/>
      <c r="O35" s="24">
        <v>6.4735921650926898</v>
      </c>
      <c r="P35" s="24">
        <f t="shared" si="26"/>
        <v>446.7032967032967</v>
      </c>
      <c r="Q35" s="24">
        <f t="shared" si="21"/>
        <v>-1.5908357399280506</v>
      </c>
      <c r="R35" s="24">
        <v>142.41902763203916</v>
      </c>
      <c r="S35" s="24">
        <f t="shared" si="27"/>
        <v>2.5551428571428567</v>
      </c>
      <c r="T35" s="24">
        <f t="shared" si="28"/>
        <v>-9.0406048775864729</v>
      </c>
      <c r="U35" s="24">
        <v>10.635187128366564</v>
      </c>
      <c r="V35" s="24">
        <f t="shared" si="29"/>
        <v>2.1682513914656774</v>
      </c>
      <c r="W35" s="24">
        <f t="shared" si="30"/>
        <v>-9.2774767961995721</v>
      </c>
      <c r="X35" s="24">
        <v>3.2367960825463449</v>
      </c>
      <c r="Y35" s="24">
        <f t="shared" si="19"/>
        <v>3.0563909774436091</v>
      </c>
      <c r="Z35" s="24">
        <f t="shared" si="20"/>
        <v>-8.7821797250052693</v>
      </c>
      <c r="AA35" s="24">
        <v>2.7743966421825812</v>
      </c>
      <c r="AB35" s="24">
        <f t="shared" si="31"/>
        <v>27653.061224489793</v>
      </c>
      <c r="AC35" s="24">
        <f t="shared" si="32"/>
        <v>4.3611427452090057</v>
      </c>
      <c r="AD35" s="24">
        <v>4.6239944036376395</v>
      </c>
      <c r="AE35" s="24">
        <f t="shared" si="15"/>
        <v>9.2176870748299411</v>
      </c>
      <c r="AF35" s="24">
        <f t="shared" si="16"/>
        <v>-7.1896040401742356</v>
      </c>
      <c r="AG35" s="24">
        <v>10.172787688002797</v>
      </c>
      <c r="AH35" s="24">
        <f t="shared" si="33"/>
        <v>130.36443148688045</v>
      </c>
      <c r="AI35" s="24">
        <f t="shared" si="34"/>
        <v>-3.3676023421522316</v>
      </c>
      <c r="AJ35" s="21"/>
      <c r="AL35" s="25"/>
    </row>
    <row r="36" spans="1:38" x14ac:dyDescent="0.25">
      <c r="A36" s="21" t="s">
        <v>142</v>
      </c>
      <c r="B36" s="22">
        <v>42876.602777777778</v>
      </c>
      <c r="C36" s="23">
        <v>9.7870778267454934</v>
      </c>
      <c r="D36" s="23">
        <v>1.9126105945119714</v>
      </c>
      <c r="E36" s="24">
        <v>28.395503687262835</v>
      </c>
      <c r="F36" s="24">
        <v>194.98245865253813</v>
      </c>
      <c r="G36" s="24">
        <f t="shared" si="22"/>
        <v>2.0139249639249637</v>
      </c>
      <c r="H36" s="24">
        <f t="shared" si="23"/>
        <v>-11.058329703259419</v>
      </c>
      <c r="I36" s="24">
        <v>1.893033579150855</v>
      </c>
      <c r="J36" s="24">
        <f t="shared" si="24"/>
        <v>54.199999999999974</v>
      </c>
      <c r="K36" s="24">
        <f t="shared" si="25"/>
        <v>-6.3081186883054237</v>
      </c>
      <c r="L36" s="24">
        <v>0.47325839478771436</v>
      </c>
      <c r="M36" s="24">
        <f t="shared" ref="M36:M62" si="35">(L36/E36)/(Cu/Al)</f>
        <v>24.636363636363658</v>
      </c>
      <c r="N36" s="24">
        <f>LOG(L36/(Cu*1.5),2)</f>
        <v>-7.4456222120553575</v>
      </c>
      <c r="O36" s="24">
        <v>1.4197751843631417</v>
      </c>
      <c r="P36" s="24">
        <f t="shared" si="26"/>
        <v>312.69230769230768</v>
      </c>
      <c r="Q36" s="24">
        <f t="shared" si="21"/>
        <v>-3.7797397159506345</v>
      </c>
      <c r="R36" s="24">
        <v>43.066513925681953</v>
      </c>
      <c r="S36" s="24">
        <f t="shared" si="27"/>
        <v>2.4660999999999991</v>
      </c>
      <c r="T36" s="24">
        <f t="shared" si="28"/>
        <v>-10.766108332768814</v>
      </c>
      <c r="U36" s="24">
        <v>4.7325839478771385</v>
      </c>
      <c r="V36" s="24">
        <f t="shared" si="29"/>
        <v>3.0795454545454541</v>
      </c>
      <c r="W36" s="24">
        <f t="shared" si="30"/>
        <v>-10.445622212055358</v>
      </c>
      <c r="X36" s="24">
        <v>0.94651678957542784</v>
      </c>
      <c r="Y36" s="24">
        <f t="shared" si="19"/>
        <v>2.8526315789473684</v>
      </c>
      <c r="Z36" s="24">
        <f t="shared" si="20"/>
        <v>-10.556046201749009</v>
      </c>
      <c r="AA36" s="24">
        <v>4.2593255530894254</v>
      </c>
      <c r="AB36" s="24">
        <f t="shared" si="31"/>
        <v>135500</v>
      </c>
      <c r="AC36" s="24">
        <f t="shared" si="32"/>
        <v>4.9795936912440268</v>
      </c>
      <c r="AD36" s="24">
        <v>1.4197751843631428</v>
      </c>
      <c r="AE36" s="24">
        <f t="shared" si="15"/>
        <v>9.0333333333333403</v>
      </c>
      <c r="AF36" s="24">
        <f t="shared" si="16"/>
        <v>-8.893081189026578</v>
      </c>
      <c r="AG36" s="24">
        <v>20.350110975871694</v>
      </c>
      <c r="AH36" s="24">
        <f t="shared" si="33"/>
        <v>832.35714285714255</v>
      </c>
      <c r="AI36" s="24">
        <f t="shared" si="34"/>
        <v>-2.3672807607735673</v>
      </c>
      <c r="AJ36" s="21"/>
      <c r="AL36" s="26"/>
    </row>
    <row r="37" spans="1:38" x14ac:dyDescent="0.25">
      <c r="A37" s="21" t="s">
        <v>143</v>
      </c>
      <c r="B37" s="22">
        <v>42880.587500000001</v>
      </c>
      <c r="C37" s="23">
        <v>16.864035087770876</v>
      </c>
      <c r="D37" s="23">
        <v>2.9526951198729225</v>
      </c>
      <c r="E37" s="24">
        <v>66.524625267665996</v>
      </c>
      <c r="F37" s="24">
        <v>259.02141327623133</v>
      </c>
      <c r="G37" s="24">
        <f t="shared" si="22"/>
        <v>1.1419591047250617</v>
      </c>
      <c r="H37" s="24">
        <f t="shared" si="23"/>
        <v>-10.648602672551023</v>
      </c>
      <c r="I37" s="24">
        <v>2.8308351177730193</v>
      </c>
      <c r="J37" s="24">
        <f t="shared" si="24"/>
        <v>34.595744680851041</v>
      </c>
      <c r="K37" s="24">
        <f t="shared" si="25"/>
        <v>-5.727590968697851</v>
      </c>
      <c r="L37" s="24"/>
      <c r="M37" s="24"/>
      <c r="N37" s="24"/>
      <c r="O37" s="24">
        <v>2.3590292648108493</v>
      </c>
      <c r="P37" s="24">
        <f t="shared" si="26"/>
        <v>221.76759410801949</v>
      </c>
      <c r="Q37" s="24">
        <f t="shared" si="21"/>
        <v>-3.0472089028980127</v>
      </c>
      <c r="R37" s="24">
        <v>104.26909350463954</v>
      </c>
      <c r="S37" s="24">
        <f t="shared" si="27"/>
        <v>2.54855319148936</v>
      </c>
      <c r="T37" s="24">
        <f t="shared" si="28"/>
        <v>-9.4904351946896632</v>
      </c>
      <c r="U37" s="24">
        <v>8.4925053533190571</v>
      </c>
      <c r="V37" s="24">
        <f t="shared" si="29"/>
        <v>2.358800773694389</v>
      </c>
      <c r="W37" s="24">
        <f t="shared" si="30"/>
        <v>-9.6020600866139922</v>
      </c>
      <c r="X37" s="24"/>
      <c r="Y37" s="24"/>
      <c r="Z37" s="24"/>
      <c r="AA37" s="24">
        <v>3.3026409707351885</v>
      </c>
      <c r="AB37" s="24">
        <f t="shared" si="31"/>
        <v>44846.335697399489</v>
      </c>
      <c r="AC37" s="24">
        <f t="shared" si="32"/>
        <v>4.6125888307457332</v>
      </c>
      <c r="AD37" s="24">
        <v>0.47180585296217031</v>
      </c>
      <c r="AE37" s="24">
        <f t="shared" si="15"/>
        <v>1.2813238770685582</v>
      </c>
      <c r="AF37" s="24">
        <f t="shared" si="16"/>
        <v>-10.482478470861318</v>
      </c>
      <c r="AG37" s="24">
        <v>15.569593147751608</v>
      </c>
      <c r="AH37" s="24">
        <f t="shared" si="33"/>
        <v>271.82370820668677</v>
      </c>
      <c r="AI37" s="24">
        <f t="shared" si="34"/>
        <v>-2.7535861772307957</v>
      </c>
      <c r="AJ37" s="21"/>
      <c r="AL37" s="25"/>
    </row>
    <row r="38" spans="1:38" x14ac:dyDescent="0.25">
      <c r="A38" s="21" t="s">
        <v>144</v>
      </c>
      <c r="B38" s="22">
        <v>42883.627083333333</v>
      </c>
      <c r="C38" s="23">
        <v>8.6751497006229847</v>
      </c>
      <c r="D38" s="23">
        <v>2.3020527282684009</v>
      </c>
      <c r="E38" s="24">
        <v>48.589708684998662</v>
      </c>
      <c r="F38" s="24">
        <v>166.91464742717127</v>
      </c>
      <c r="G38" s="24">
        <f t="shared" si="22"/>
        <v>1.007505611672278</v>
      </c>
      <c r="H38" s="24">
        <f t="shared" si="23"/>
        <v>-11.282563480348895</v>
      </c>
      <c r="I38" s="24">
        <v>3.1493329703239858</v>
      </c>
      <c r="J38" s="24">
        <f t="shared" si="24"/>
        <v>52.694444444444414</v>
      </c>
      <c r="K38" s="24">
        <f t="shared" si="25"/>
        <v>-5.5737723927748801</v>
      </c>
      <c r="L38" s="24"/>
      <c r="M38" s="24"/>
      <c r="N38" s="24"/>
      <c r="O38" s="24">
        <v>0.4499047100462833</v>
      </c>
      <c r="P38" s="24">
        <f t="shared" si="26"/>
        <v>57.905982905982825</v>
      </c>
      <c r="Q38" s="24">
        <f t="shared" si="21"/>
        <v>-5.437710843198853</v>
      </c>
      <c r="R38" s="24">
        <v>95.829703239858404</v>
      </c>
      <c r="S38" s="24">
        <f t="shared" si="27"/>
        <v>3.2068333333333312</v>
      </c>
      <c r="T38" s="24">
        <f t="shared" si="28"/>
        <v>-9.6122019792687343</v>
      </c>
      <c r="U38" s="24">
        <v>8.5481894908793894</v>
      </c>
      <c r="V38" s="24">
        <f t="shared" si="29"/>
        <v>3.2506313131313109</v>
      </c>
      <c r="W38" s="24">
        <f t="shared" si="30"/>
        <v>-9.592631420026196</v>
      </c>
      <c r="X38" s="24">
        <v>2.249523550231419</v>
      </c>
      <c r="Y38" s="24">
        <f>(X38/E38)/(Mn/Al)</f>
        <v>3.9619883040935666</v>
      </c>
      <c r="Z38" s="24">
        <f>LOG(X38/(Mn*1.5),2)</f>
        <v>-9.3071267333887082</v>
      </c>
      <c r="AA38" s="24">
        <v>3.1493329703239854</v>
      </c>
      <c r="AB38" s="24">
        <f t="shared" si="31"/>
        <v>58549.382716049338</v>
      </c>
      <c r="AC38" s="24">
        <f t="shared" si="32"/>
        <v>4.5440149853322565</v>
      </c>
      <c r="AD38" s="24">
        <v>2.2495235502314204</v>
      </c>
      <c r="AE38" s="24">
        <f t="shared" si="15"/>
        <v>8.3641975308642014</v>
      </c>
      <c r="AF38" s="24">
        <f t="shared" si="16"/>
        <v>-8.2291242213874334</v>
      </c>
      <c r="AG38" s="24">
        <v>7.198475360740539</v>
      </c>
      <c r="AH38" s="24">
        <f t="shared" si="33"/>
        <v>172.06349206349199</v>
      </c>
      <c r="AI38" s="24">
        <f t="shared" si="34"/>
        <v>-3.8665541420027263</v>
      </c>
      <c r="AJ38" s="21"/>
      <c r="AL38" s="25"/>
    </row>
    <row r="39" spans="1:38" x14ac:dyDescent="0.25">
      <c r="A39" s="21" t="s">
        <v>145</v>
      </c>
      <c r="B39" s="22">
        <v>42889.574999999997</v>
      </c>
      <c r="C39" s="23">
        <v>8.2111436949922449</v>
      </c>
      <c r="D39" s="23">
        <v>2.0152385050412152</v>
      </c>
      <c r="E39" s="24">
        <v>32.909910516046565</v>
      </c>
      <c r="F39" s="24">
        <v>203.24093386261185</v>
      </c>
      <c r="G39" s="24">
        <f t="shared" si="22"/>
        <v>1.8112641862641858</v>
      </c>
      <c r="H39" s="24">
        <f t="shared" si="23"/>
        <v>-10.998483044620421</v>
      </c>
      <c r="I39" s="24">
        <v>3.5578281638969251</v>
      </c>
      <c r="J39" s="24">
        <f t="shared" si="24"/>
        <v>87.891891891891873</v>
      </c>
      <c r="K39" s="24">
        <f t="shared" si="25"/>
        <v>-5.3978218575412775</v>
      </c>
      <c r="L39" s="24"/>
      <c r="M39" s="24"/>
      <c r="N39" s="24"/>
      <c r="O39" s="24"/>
      <c r="P39" s="24"/>
      <c r="Q39" s="24"/>
      <c r="R39" s="24">
        <v>46.696494651147141</v>
      </c>
      <c r="S39" s="24">
        <f t="shared" si="27"/>
        <v>2.3071621621621619</v>
      </c>
      <c r="T39" s="24">
        <f t="shared" si="28"/>
        <v>-10.649360624537241</v>
      </c>
      <c r="U39" s="24">
        <v>4.8920137253582725</v>
      </c>
      <c r="V39" s="24">
        <f t="shared" si="29"/>
        <v>2.746621621621621</v>
      </c>
      <c r="W39" s="24">
        <f t="shared" si="30"/>
        <v>-10.397821857541278</v>
      </c>
      <c r="X39" s="24"/>
      <c r="Y39" s="24"/>
      <c r="Z39" s="24"/>
      <c r="AA39" s="24">
        <v>2.6683711229226938</v>
      </c>
      <c r="AB39" s="24">
        <f t="shared" si="31"/>
        <v>73243.243243243225</v>
      </c>
      <c r="AC39" s="24">
        <f t="shared" si="32"/>
        <v>4.3049280212870169</v>
      </c>
      <c r="AD39" s="24">
        <v>1.7789140819484643</v>
      </c>
      <c r="AE39" s="24">
        <f t="shared" si="15"/>
        <v>9.7657657657657726</v>
      </c>
      <c r="AF39" s="24">
        <f t="shared" si="16"/>
        <v>-8.5677468589835879</v>
      </c>
      <c r="AG39" s="24">
        <v>4.0025566843840412</v>
      </c>
      <c r="AH39" s="24">
        <f t="shared" si="33"/>
        <v>141.25482625482621</v>
      </c>
      <c r="AI39" s="24">
        <f t="shared" si="34"/>
        <v>-4.7133236832692065</v>
      </c>
      <c r="AJ39" s="21"/>
      <c r="AL39" s="26"/>
    </row>
    <row r="40" spans="1:38" x14ac:dyDescent="0.25">
      <c r="A40" s="21" t="s">
        <v>146</v>
      </c>
      <c r="B40" s="22">
        <v>42891.573611111111</v>
      </c>
      <c r="C40" s="23">
        <v>11.322565543069199</v>
      </c>
      <c r="D40" s="23">
        <v>2.8191017281230368</v>
      </c>
      <c r="E40" s="24">
        <v>66.818181818181813</v>
      </c>
      <c r="F40" s="24">
        <v>236.3636363636364</v>
      </c>
      <c r="G40" s="24">
        <f t="shared" si="22"/>
        <v>1.0374885885089968</v>
      </c>
      <c r="H40" s="24">
        <f t="shared" si="23"/>
        <v>-10.780665943354576</v>
      </c>
      <c r="I40" s="24">
        <v>2.2727272727272734</v>
      </c>
      <c r="J40" s="24">
        <f t="shared" si="24"/>
        <v>27.653061224489804</v>
      </c>
      <c r="K40" s="24">
        <f t="shared" si="25"/>
        <v>-6.0443941193584534</v>
      </c>
      <c r="L40" s="24"/>
      <c r="M40" s="24"/>
      <c r="N40" s="24"/>
      <c r="O40" s="24">
        <v>5.0000000000000009</v>
      </c>
      <c r="P40" s="24">
        <f t="shared" si="26"/>
        <v>467.97488226059664</v>
      </c>
      <c r="Q40" s="24">
        <f t="shared" ref="Q40:Q51" si="36">LOG(O40/(Pb*1.5),2)</f>
        <v>-1.9634741239748859</v>
      </c>
      <c r="R40" s="24">
        <v>124.09090909090911</v>
      </c>
      <c r="S40" s="24">
        <f t="shared" si="27"/>
        <v>3.019714285714286</v>
      </c>
      <c r="T40" s="24">
        <f t="shared" si="28"/>
        <v>-9.2393493579880506</v>
      </c>
      <c r="U40" s="24">
        <v>9.5454545454545467</v>
      </c>
      <c r="V40" s="24">
        <f t="shared" si="29"/>
        <v>2.63961038961039</v>
      </c>
      <c r="W40" s="24">
        <f t="shared" si="30"/>
        <v>-9.4334364101043526</v>
      </c>
      <c r="X40" s="24">
        <v>3.1818181818181817</v>
      </c>
      <c r="Y40" s="24">
        <f>(X40/E40)/(Mn/Al)</f>
        <v>4.0751879699248121</v>
      </c>
      <c r="Z40" s="24">
        <f>LOG(X40/(Mn*1.5),2)</f>
        <v>-8.8068948056317975</v>
      </c>
      <c r="AA40" s="24">
        <v>2.2727272727272747</v>
      </c>
      <c r="AB40" s="24">
        <f t="shared" si="31"/>
        <v>30725.623582766468</v>
      </c>
      <c r="AC40" s="24">
        <f t="shared" si="32"/>
        <v>4.073393258748685</v>
      </c>
      <c r="AD40" s="24">
        <v>2.2727272727272747</v>
      </c>
      <c r="AE40" s="24">
        <f t="shared" si="15"/>
        <v>6.1451247165532941</v>
      </c>
      <c r="AF40" s="24">
        <f t="shared" si="16"/>
        <v>-8.2143191208007647</v>
      </c>
      <c r="AG40" s="24">
        <v>10</v>
      </c>
      <c r="AH40" s="24">
        <f t="shared" si="33"/>
        <v>173.81924198250726</v>
      </c>
      <c r="AI40" s="24">
        <f t="shared" si="34"/>
        <v>-3.3923174227787602</v>
      </c>
      <c r="AJ40" s="21"/>
      <c r="AL40" s="25"/>
    </row>
    <row r="41" spans="1:38" x14ac:dyDescent="0.25">
      <c r="A41" s="21" t="s">
        <v>147</v>
      </c>
      <c r="B41" s="22">
        <v>42895.584722222222</v>
      </c>
      <c r="C41" s="23">
        <v>10.897155361005911</v>
      </c>
      <c r="D41" s="23">
        <v>1.420923834841979</v>
      </c>
      <c r="E41" s="24">
        <v>83.444150693985463</v>
      </c>
      <c r="F41" s="24">
        <v>268.68142762723068</v>
      </c>
      <c r="G41" s="24">
        <f t="shared" si="22"/>
        <v>0.94436322839464204</v>
      </c>
      <c r="H41" s="24">
        <f t="shared" si="23"/>
        <v>-10.595777443115537</v>
      </c>
      <c r="I41" s="24">
        <v>3.0581625908790482</v>
      </c>
      <c r="J41" s="24">
        <f t="shared" si="24"/>
        <v>29.795811518324605</v>
      </c>
      <c r="K41" s="24">
        <f t="shared" si="25"/>
        <v>-5.6161535791473227</v>
      </c>
      <c r="L41" s="24">
        <v>3.0581625908790477</v>
      </c>
      <c r="M41" s="24">
        <f t="shared" si="35"/>
        <v>54.174202760590177</v>
      </c>
      <c r="N41" s="24">
        <f>LOG(L41/(Cu*1.5),2)</f>
        <v>-4.7536571028972574</v>
      </c>
      <c r="O41" s="24">
        <v>4.3688037012557839</v>
      </c>
      <c r="P41" s="24">
        <f t="shared" si="26"/>
        <v>327.42650020136938</v>
      </c>
      <c r="Q41" s="24">
        <f t="shared" si="36"/>
        <v>-2.1581639346839312</v>
      </c>
      <c r="R41" s="24">
        <v>128.87970918704556</v>
      </c>
      <c r="S41" s="24">
        <f t="shared" si="27"/>
        <v>2.5113612565445016</v>
      </c>
      <c r="T41" s="24">
        <f t="shared" si="28"/>
        <v>-9.184721641617811</v>
      </c>
      <c r="U41" s="24">
        <v>14.417052214144087</v>
      </c>
      <c r="V41" s="24">
        <f t="shared" si="29"/>
        <v>3.1924083769633511</v>
      </c>
      <c r="W41" s="24">
        <f t="shared" si="30"/>
        <v>-8.8385460004837704</v>
      </c>
      <c r="X41" s="24">
        <v>6.9900859220092535</v>
      </c>
      <c r="Y41" s="24">
        <f>(X41/E41)/(Mn/Al)</f>
        <v>7.1689170570405079</v>
      </c>
      <c r="Z41" s="24">
        <f>LOG(X41/(Mn*1.5),2)</f>
        <v>-7.6714360146485117</v>
      </c>
      <c r="AA41" s="24">
        <v>4.8056840713813633</v>
      </c>
      <c r="AB41" s="24">
        <f t="shared" si="31"/>
        <v>52024.432809773141</v>
      </c>
      <c r="AC41" s="24">
        <f t="shared" si="32"/>
        <v>5.1537104955395083</v>
      </c>
      <c r="AD41" s="24">
        <v>3.0581625908790508</v>
      </c>
      <c r="AE41" s="24">
        <f t="shared" si="15"/>
        <v>6.6212914485165859</v>
      </c>
      <c r="AF41" s="24">
        <f t="shared" si="16"/>
        <v>-7.786078580589634</v>
      </c>
      <c r="AG41" s="24">
        <v>12.669530733641771</v>
      </c>
      <c r="AH41" s="24">
        <f t="shared" si="33"/>
        <v>176.34255796559461</v>
      </c>
      <c r="AI41" s="24">
        <f t="shared" si="34"/>
        <v>-3.0509543332475961</v>
      </c>
      <c r="AJ41" s="21"/>
      <c r="AL41" s="25"/>
    </row>
    <row r="42" spans="1:38" x14ac:dyDescent="0.25">
      <c r="A42" s="21" t="s">
        <v>148</v>
      </c>
      <c r="B42" s="22">
        <v>42896.543055555558</v>
      </c>
      <c r="C42" s="23">
        <v>12.817938420366007</v>
      </c>
      <c r="D42" s="23">
        <v>2.6356659685552932</v>
      </c>
      <c r="E42" s="24">
        <v>102.92102640757352</v>
      </c>
      <c r="F42" s="24">
        <v>545.48143996013948</v>
      </c>
      <c r="G42" s="24">
        <f t="shared" si="22"/>
        <v>1.5544372294372288</v>
      </c>
      <c r="H42" s="24">
        <f t="shared" si="23"/>
        <v>-9.5741439332627341</v>
      </c>
      <c r="I42" s="24">
        <v>4.940209267563529</v>
      </c>
      <c r="J42" s="24">
        <f t="shared" si="24"/>
        <v>39.024000000000001</v>
      </c>
      <c r="K42" s="24">
        <f t="shared" si="25"/>
        <v>-4.924246534742287</v>
      </c>
      <c r="L42" s="24">
        <v>5.7635774788241143</v>
      </c>
      <c r="M42" s="24">
        <f t="shared" si="35"/>
        <v>82.778181818181778</v>
      </c>
      <c r="N42" s="24">
        <f>LOG(L42/(Cu*1.5),2)</f>
        <v>-3.8393576371557749</v>
      </c>
      <c r="O42" s="24">
        <v>4.1168410563029409</v>
      </c>
      <c r="P42" s="24">
        <f t="shared" si="26"/>
        <v>250.15384615384616</v>
      </c>
      <c r="Q42" s="24">
        <f t="shared" si="36"/>
        <v>-2.2438644689424487</v>
      </c>
      <c r="R42" s="24">
        <v>167.55543099152968</v>
      </c>
      <c r="S42" s="24">
        <f t="shared" si="27"/>
        <v>2.6471279999999999</v>
      </c>
      <c r="T42" s="24">
        <f t="shared" si="28"/>
        <v>-8.8061083358592853</v>
      </c>
      <c r="U42" s="24">
        <v>16.055680119581471</v>
      </c>
      <c r="V42" s="24">
        <f t="shared" si="29"/>
        <v>2.8824545454545452</v>
      </c>
      <c r="W42" s="24">
        <f t="shared" si="30"/>
        <v>-8.6832384352384917</v>
      </c>
      <c r="X42" s="24">
        <v>7.8219980069755852</v>
      </c>
      <c r="Y42" s="24">
        <f>(X42/E42)/(Mn/Al)</f>
        <v>6.5039999999999978</v>
      </c>
      <c r="Z42" s="24">
        <f>LOG(X42/(Mn*1.5),2)</f>
        <v>-7.509209035463444</v>
      </c>
      <c r="AA42" s="24">
        <v>4.9402092675635298</v>
      </c>
      <c r="AB42" s="24">
        <f t="shared" si="31"/>
        <v>43360.000000000007</v>
      </c>
      <c r="AC42" s="24">
        <f t="shared" si="32"/>
        <v>5.1935408433648496</v>
      </c>
      <c r="AD42" s="24">
        <v>2.4701046337817658</v>
      </c>
      <c r="AE42" s="24">
        <f t="shared" si="15"/>
        <v>4.336000000000003</v>
      </c>
      <c r="AF42" s="24">
        <f t="shared" si="16"/>
        <v>-8.0941715361846001</v>
      </c>
      <c r="AG42" s="24">
        <v>13.997259591429994</v>
      </c>
      <c r="AH42" s="24">
        <f t="shared" si="33"/>
        <v>157.95428571428565</v>
      </c>
      <c r="AI42" s="24">
        <f t="shared" si="34"/>
        <v>-2.9071730213833469</v>
      </c>
      <c r="AJ42" s="21"/>
      <c r="AL42" s="25"/>
    </row>
    <row r="43" spans="1:38" x14ac:dyDescent="0.25">
      <c r="A43" s="21" t="s">
        <v>149</v>
      </c>
      <c r="B43" s="22">
        <v>42909.556944444441</v>
      </c>
      <c r="C43" s="23">
        <v>10.850622406570761</v>
      </c>
      <c r="D43" s="23">
        <v>2.2957184182188808</v>
      </c>
      <c r="E43" s="24">
        <v>38.307354116706641</v>
      </c>
      <c r="F43" s="24">
        <v>125.04929389821476</v>
      </c>
      <c r="G43" s="24">
        <f t="shared" si="22"/>
        <v>0.95740657809623297</v>
      </c>
      <c r="H43" s="24">
        <f t="shared" si="23"/>
        <v>-11.699177131620335</v>
      </c>
      <c r="I43" s="24">
        <v>2.2015720756727957</v>
      </c>
      <c r="J43" s="24">
        <f t="shared" si="24"/>
        <v>46.724137931034484</v>
      </c>
      <c r="K43" s="24">
        <f t="shared" si="25"/>
        <v>-6.0902846141004403</v>
      </c>
      <c r="L43" s="24"/>
      <c r="M43" s="24"/>
      <c r="N43" s="24"/>
      <c r="O43" s="24">
        <v>3.522515321076471</v>
      </c>
      <c r="P43" s="24">
        <f t="shared" si="26"/>
        <v>575.06631299734727</v>
      </c>
      <c r="Q43" s="24">
        <f t="shared" si="36"/>
        <v>-2.4687962373541708</v>
      </c>
      <c r="R43" s="24">
        <v>66.047162270183861</v>
      </c>
      <c r="S43" s="24">
        <f t="shared" si="27"/>
        <v>2.8034482758620687</v>
      </c>
      <c r="T43" s="24">
        <f t="shared" si="28"/>
        <v>-10.149178303154009</v>
      </c>
      <c r="U43" s="24">
        <v>7.0450306421529421</v>
      </c>
      <c r="V43" s="24">
        <f t="shared" si="29"/>
        <v>3.3981191222570515</v>
      </c>
      <c r="W43" s="24">
        <f t="shared" si="30"/>
        <v>-9.871644327625102</v>
      </c>
      <c r="X43" s="24"/>
      <c r="Y43" s="24"/>
      <c r="Z43" s="24"/>
      <c r="AA43" s="24">
        <v>2.6418864908073543</v>
      </c>
      <c r="AB43" s="24">
        <f t="shared" si="31"/>
        <v>62298.85057471264</v>
      </c>
      <c r="AC43" s="24">
        <f t="shared" si="32"/>
        <v>4.2905371698404906</v>
      </c>
      <c r="AD43" s="24">
        <v>1.7612576605382377</v>
      </c>
      <c r="AE43" s="24">
        <f t="shared" si="15"/>
        <v>8.306513409961692</v>
      </c>
      <c r="AF43" s="24">
        <f t="shared" si="16"/>
        <v>-8.5821377104301142</v>
      </c>
      <c r="AG43" s="24">
        <v>6.6047162270183852</v>
      </c>
      <c r="AH43" s="24">
        <f t="shared" si="33"/>
        <v>200.24630541871917</v>
      </c>
      <c r="AI43" s="24">
        <f t="shared" si="34"/>
        <v>-3.9907489405495262</v>
      </c>
      <c r="AJ43" s="21"/>
      <c r="AL43" s="25"/>
    </row>
    <row r="44" spans="1:38" x14ac:dyDescent="0.25">
      <c r="A44" s="21" t="s">
        <v>150</v>
      </c>
      <c r="B44" s="22">
        <v>42915.602777777778</v>
      </c>
      <c r="C44" s="23">
        <v>11.813583815066723</v>
      </c>
      <c r="D44" s="23">
        <v>2.5738916032502055</v>
      </c>
      <c r="E44" s="24">
        <v>44.359314924851468</v>
      </c>
      <c r="F44" s="24">
        <v>137.69870674589305</v>
      </c>
      <c r="G44" s="24">
        <f t="shared" si="22"/>
        <v>0.91042117604617578</v>
      </c>
      <c r="H44" s="24">
        <f t="shared" si="23"/>
        <v>-11.560159032986425</v>
      </c>
      <c r="I44" s="24">
        <v>2.7724571828032158</v>
      </c>
      <c r="J44" s="24">
        <f t="shared" si="24"/>
        <v>50.812499999999979</v>
      </c>
      <c r="K44" s="24">
        <f t="shared" si="25"/>
        <v>-5.7576535105902158</v>
      </c>
      <c r="L44" s="24"/>
      <c r="M44" s="24"/>
      <c r="N44" s="24"/>
      <c r="O44" s="24">
        <v>2.7724571828032163</v>
      </c>
      <c r="P44" s="24">
        <f t="shared" si="26"/>
        <v>390.86538461538458</v>
      </c>
      <c r="Q44" s="24">
        <f t="shared" si="36"/>
        <v>-2.8142370389565836</v>
      </c>
      <c r="R44" s="24">
        <v>62.842362810206218</v>
      </c>
      <c r="S44" s="24">
        <f t="shared" si="27"/>
        <v>2.3034999999999992</v>
      </c>
      <c r="T44" s="24">
        <f t="shared" si="28"/>
        <v>-10.220937454723121</v>
      </c>
      <c r="U44" s="24">
        <v>5.5449143656064326</v>
      </c>
      <c r="V44" s="24">
        <f t="shared" si="29"/>
        <v>2.3096590909090904</v>
      </c>
      <c r="W44" s="24">
        <f t="shared" si="30"/>
        <v>-10.217085129227513</v>
      </c>
      <c r="X44" s="24"/>
      <c r="Y44" s="24"/>
      <c r="Z44" s="24"/>
      <c r="AA44" s="24">
        <v>1.3862285914016088</v>
      </c>
      <c r="AB44" s="24">
        <f t="shared" si="31"/>
        <v>28229.166666666672</v>
      </c>
      <c r="AC44" s="24">
        <f t="shared" si="32"/>
        <v>3.3601338675169221</v>
      </c>
      <c r="AD44" s="24">
        <v>2.7724571828032176</v>
      </c>
      <c r="AE44" s="24">
        <f t="shared" si="15"/>
        <v>11.29166666666667</v>
      </c>
      <c r="AF44" s="24">
        <f t="shared" si="16"/>
        <v>-7.9275785120325271</v>
      </c>
      <c r="AG44" s="24">
        <v>7.8552953512757773</v>
      </c>
      <c r="AH44" s="24">
        <f t="shared" si="33"/>
        <v>205.66964285714275</v>
      </c>
      <c r="AI44" s="24">
        <f t="shared" si="34"/>
        <v>-3.7405799972312748</v>
      </c>
      <c r="AJ44" s="21"/>
      <c r="AL44" s="26"/>
    </row>
    <row r="45" spans="1:38" x14ac:dyDescent="0.25">
      <c r="A45" s="21" t="s">
        <v>151</v>
      </c>
      <c r="B45" s="22">
        <v>42919.599305555559</v>
      </c>
      <c r="C45" s="23">
        <v>15.332380271709294</v>
      </c>
      <c r="D45" s="23">
        <v>2.0673744176752886</v>
      </c>
      <c r="E45" s="24">
        <v>121.30913539967372</v>
      </c>
      <c r="F45" s="24">
        <v>503.65755845568242</v>
      </c>
      <c r="G45" s="24">
        <f t="shared" si="22"/>
        <v>1.2176968093634761</v>
      </c>
      <c r="H45" s="24">
        <f t="shared" si="23"/>
        <v>-9.6892308778445511</v>
      </c>
      <c r="I45" s="24">
        <v>2.695758564437194</v>
      </c>
      <c r="J45" s="24">
        <f t="shared" si="24"/>
        <v>18.066666666666666</v>
      </c>
      <c r="K45" s="24">
        <f t="shared" si="25"/>
        <v>-5.7981273977916095</v>
      </c>
      <c r="L45" s="24"/>
      <c r="M45" s="24"/>
      <c r="N45" s="24"/>
      <c r="O45" s="24">
        <v>1.347879282218597</v>
      </c>
      <c r="P45" s="24">
        <f t="shared" si="26"/>
        <v>69.487179487179489</v>
      </c>
      <c r="Q45" s="24">
        <f t="shared" si="36"/>
        <v>-3.8547109261579759</v>
      </c>
      <c r="R45" s="24">
        <v>202.6311854268624</v>
      </c>
      <c r="S45" s="24">
        <f t="shared" si="27"/>
        <v>2.7160222222222221</v>
      </c>
      <c r="T45" s="24">
        <f t="shared" si="28"/>
        <v>-8.5318905599194714</v>
      </c>
      <c r="U45" s="24">
        <v>19.768896139206092</v>
      </c>
      <c r="V45" s="24">
        <f t="shared" si="29"/>
        <v>3.0111111111111115</v>
      </c>
      <c r="W45" s="24">
        <f t="shared" si="30"/>
        <v>-8.3830898985127646</v>
      </c>
      <c r="X45" s="24">
        <v>5.3915171288743888</v>
      </c>
      <c r="Y45" s="24">
        <f>(X45/E45)/(Mn/Al)</f>
        <v>3.8035087719298253</v>
      </c>
      <c r="Z45" s="24">
        <f>LOG(X45/(Mn*1.5),2)</f>
        <v>-8.0460549112351938</v>
      </c>
      <c r="AA45" s="24">
        <v>5.3915171288743906</v>
      </c>
      <c r="AB45" s="24">
        <f t="shared" si="31"/>
        <v>40148.148148148168</v>
      </c>
      <c r="AC45" s="24">
        <f t="shared" si="32"/>
        <v>5.3196599803155298</v>
      </c>
      <c r="AD45" s="24">
        <v>3.5943447525829288</v>
      </c>
      <c r="AE45" s="24">
        <f t="shared" si="15"/>
        <v>5.353086419753093</v>
      </c>
      <c r="AF45" s="24">
        <f t="shared" si="16"/>
        <v>-7.5530148999550759</v>
      </c>
      <c r="AG45" s="24">
        <v>8.0872756933115824</v>
      </c>
      <c r="AH45" s="24">
        <f t="shared" si="33"/>
        <v>77.428571428571445</v>
      </c>
      <c r="AI45" s="24">
        <f t="shared" si="34"/>
        <v>-3.698591724240694</v>
      </c>
      <c r="AJ45" s="21"/>
      <c r="AL45" s="26"/>
    </row>
    <row r="46" spans="1:38" x14ac:dyDescent="0.25">
      <c r="A46" s="21" t="s">
        <v>152</v>
      </c>
      <c r="B46" s="22">
        <v>42921.572222222225</v>
      </c>
      <c r="C46" s="23">
        <v>13.967921896778607</v>
      </c>
      <c r="D46" s="23">
        <v>2.4203547550692219</v>
      </c>
      <c r="E46" s="24">
        <v>64.39182789879581</v>
      </c>
      <c r="F46" s="24">
        <v>330.45528345284805</v>
      </c>
      <c r="G46" s="24">
        <f t="shared" si="22"/>
        <v>1.5051482082732088</v>
      </c>
      <c r="H46" s="24">
        <f t="shared" si="23"/>
        <v>-10.297218980521667</v>
      </c>
      <c r="I46" s="24">
        <v>1.7886618860776615</v>
      </c>
      <c r="J46" s="24">
        <f t="shared" si="24"/>
        <v>22.583333333333336</v>
      </c>
      <c r="K46" s="24">
        <f t="shared" si="25"/>
        <v>-6.389937992530605</v>
      </c>
      <c r="L46" s="24">
        <v>2.6829928291164928</v>
      </c>
      <c r="M46" s="24">
        <f t="shared" si="35"/>
        <v>61.590909090909101</v>
      </c>
      <c r="N46" s="24">
        <f>LOG(L46/(Cu*1.5),2)</f>
        <v>-4.9424790155593827</v>
      </c>
      <c r="O46" s="24">
        <v>2.2358273575970777</v>
      </c>
      <c r="P46" s="24">
        <f t="shared" si="26"/>
        <v>217.147435897436</v>
      </c>
      <c r="Q46" s="24">
        <f t="shared" si="36"/>
        <v>-3.1245934260096093</v>
      </c>
      <c r="R46" s="24">
        <v>99.27073467731023</v>
      </c>
      <c r="S46" s="24">
        <f t="shared" si="27"/>
        <v>2.5067500000000007</v>
      </c>
      <c r="T46" s="24">
        <f t="shared" si="28"/>
        <v>-9.5613064108425867</v>
      </c>
      <c r="U46" s="24">
        <v>8.0489784873494798</v>
      </c>
      <c r="V46" s="24">
        <f t="shared" si="29"/>
        <v>2.3096590909090917</v>
      </c>
      <c r="W46" s="24">
        <f t="shared" si="30"/>
        <v>-9.6794446097255893</v>
      </c>
      <c r="X46" s="24">
        <v>1.788661886077662</v>
      </c>
      <c r="Y46" s="24">
        <f>(X46/E46)/(Mn/Al)</f>
        <v>2.3771929824561413</v>
      </c>
      <c r="Z46" s="24">
        <f>LOG(X46/(Mn*1.5),2)</f>
        <v>-9.6378655059741902</v>
      </c>
      <c r="AA46" s="24">
        <v>3.1301583006359079</v>
      </c>
      <c r="AB46" s="24">
        <f t="shared" si="31"/>
        <v>43912.037037037044</v>
      </c>
      <c r="AC46" s="24">
        <f t="shared" si="32"/>
        <v>4.5352043076341362</v>
      </c>
      <c r="AD46" s="24">
        <v>1.7886618860776637</v>
      </c>
      <c r="AE46" s="24">
        <f t="shared" si="15"/>
        <v>5.0185185185185253</v>
      </c>
      <c r="AF46" s="24">
        <f t="shared" si="16"/>
        <v>-8.5598629939729154</v>
      </c>
      <c r="AG46" s="24">
        <v>7.1546475443106479</v>
      </c>
      <c r="AH46" s="24">
        <f t="shared" si="33"/>
        <v>129.04761904761909</v>
      </c>
      <c r="AI46" s="24">
        <f t="shared" si="34"/>
        <v>-3.8753648197008461</v>
      </c>
      <c r="AJ46" s="21"/>
      <c r="AL46" s="26"/>
    </row>
    <row r="47" spans="1:38" x14ac:dyDescent="0.25">
      <c r="A47" s="21" t="s">
        <v>153</v>
      </c>
      <c r="B47" s="22">
        <v>42923.561111111114</v>
      </c>
      <c r="C47" s="23">
        <v>13.572433192746329</v>
      </c>
      <c r="D47" s="23">
        <v>3.3715535294360137</v>
      </c>
      <c r="E47" s="24">
        <v>38.589716536540777</v>
      </c>
      <c r="F47" s="24">
        <v>246.41626222128437</v>
      </c>
      <c r="G47" s="24">
        <f t="shared" si="22"/>
        <v>1.8728159390809984</v>
      </c>
      <c r="H47" s="24">
        <f t="shared" si="23"/>
        <v>-10.720576573141237</v>
      </c>
      <c r="I47" s="24">
        <v>1.859745375254976</v>
      </c>
      <c r="J47" s="24">
        <f t="shared" si="24"/>
        <v>39.180722891566241</v>
      </c>
      <c r="K47" s="24">
        <f t="shared" si="25"/>
        <v>-6.3337135804545843</v>
      </c>
      <c r="L47" s="24"/>
      <c r="M47" s="24"/>
      <c r="N47" s="24"/>
      <c r="O47" s="24">
        <v>2.7896180628824654</v>
      </c>
      <c r="P47" s="24">
        <f t="shared" si="26"/>
        <v>452.0852641334568</v>
      </c>
      <c r="Q47" s="24">
        <f t="shared" si="36"/>
        <v>-2.8053346080997952</v>
      </c>
      <c r="R47" s="24">
        <v>52.537806850953082</v>
      </c>
      <c r="S47" s="24">
        <f t="shared" si="27"/>
        <v>2.2137108433734931</v>
      </c>
      <c r="T47" s="24">
        <f t="shared" si="28"/>
        <v>-10.479318902701483</v>
      </c>
      <c r="U47" s="24">
        <v>4.1844270943236959</v>
      </c>
      <c r="V47" s="24">
        <f t="shared" si="29"/>
        <v>2.0035596933187279</v>
      </c>
      <c r="W47" s="24">
        <f t="shared" si="30"/>
        <v>-10.623220197649569</v>
      </c>
      <c r="X47" s="24"/>
      <c r="Y47" s="24"/>
      <c r="Z47" s="24"/>
      <c r="AA47" s="24">
        <v>1.8597453752549782</v>
      </c>
      <c r="AB47" s="24">
        <f t="shared" si="31"/>
        <v>43534.13654618476</v>
      </c>
      <c r="AC47" s="24">
        <f t="shared" si="32"/>
        <v>3.7840737976525545</v>
      </c>
      <c r="AD47" s="24">
        <v>1.3948090314412334</v>
      </c>
      <c r="AE47" s="24">
        <f t="shared" si="15"/>
        <v>6.5301204819277139</v>
      </c>
      <c r="AF47" s="24">
        <f t="shared" si="16"/>
        <v>-8.9186760811757395</v>
      </c>
      <c r="AG47" s="24">
        <v>12.088344939157347</v>
      </c>
      <c r="AH47" s="24">
        <f t="shared" si="33"/>
        <v>363.82099827882939</v>
      </c>
      <c r="AI47" s="24">
        <f t="shared" si="34"/>
        <v>-3.1187006894837332</v>
      </c>
      <c r="AJ47" s="21"/>
      <c r="AL47" s="25"/>
    </row>
    <row r="48" spans="1:38" x14ac:dyDescent="0.25">
      <c r="A48" s="21" t="s">
        <v>154</v>
      </c>
      <c r="B48" s="22">
        <v>42925.602777777778</v>
      </c>
      <c r="C48" s="23">
        <v>16.339350180519162</v>
      </c>
      <c r="D48" s="23">
        <v>2.4844564321879385</v>
      </c>
      <c r="E48" s="24">
        <v>54.246634511554269</v>
      </c>
      <c r="F48" s="24">
        <v>172.25685695774243</v>
      </c>
      <c r="G48" s="24">
        <f t="shared" si="22"/>
        <v>0.93132452342978622</v>
      </c>
      <c r="H48" s="24">
        <f t="shared" si="23"/>
        <v>-11.237112630018588</v>
      </c>
      <c r="I48" s="24">
        <v>1.427543013461954</v>
      </c>
      <c r="J48" s="24">
        <f t="shared" si="24"/>
        <v>21.394736842105257</v>
      </c>
      <c r="K48" s="24">
        <f t="shared" si="25"/>
        <v>-6.7152844742434228</v>
      </c>
      <c r="L48" s="24"/>
      <c r="M48" s="24"/>
      <c r="N48" s="24"/>
      <c r="O48" s="24">
        <v>4.2826290403858618</v>
      </c>
      <c r="P48" s="24">
        <f t="shared" si="26"/>
        <v>493.7246963562751</v>
      </c>
      <c r="Q48" s="24">
        <f t="shared" si="36"/>
        <v>-2.1869055018886341</v>
      </c>
      <c r="R48" s="24">
        <v>95.169534230796899</v>
      </c>
      <c r="S48" s="24">
        <f t="shared" si="27"/>
        <v>2.8526315789473666</v>
      </c>
      <c r="T48" s="24">
        <f t="shared" si="28"/>
        <v>-9.6221750698519415</v>
      </c>
      <c r="U48" s="24">
        <v>8.5652580807717236</v>
      </c>
      <c r="V48" s="24">
        <f t="shared" si="29"/>
        <v>2.9174641148325344</v>
      </c>
      <c r="W48" s="24">
        <f t="shared" si="30"/>
        <v>-9.589753592159564</v>
      </c>
      <c r="X48" s="24"/>
      <c r="Y48" s="24"/>
      <c r="Z48" s="24"/>
      <c r="AA48" s="24">
        <v>3.3309336980778919</v>
      </c>
      <c r="AB48" s="24">
        <f t="shared" si="31"/>
        <v>55467.836257309915</v>
      </c>
      <c r="AC48" s="24">
        <f t="shared" si="32"/>
        <v>4.6248953252001614</v>
      </c>
      <c r="AD48" s="24">
        <v>0.47584767115398507</v>
      </c>
      <c r="AE48" s="24">
        <f t="shared" si="15"/>
        <v>1.5847953216374278</v>
      </c>
      <c r="AF48" s="24">
        <f t="shared" si="16"/>
        <v>-10.47017197640689</v>
      </c>
      <c r="AG48" s="24">
        <v>8.5652580807717236</v>
      </c>
      <c r="AH48" s="24">
        <f t="shared" si="33"/>
        <v>183.38345864661645</v>
      </c>
      <c r="AI48" s="24">
        <f t="shared" si="34"/>
        <v>-3.6157488006925087</v>
      </c>
      <c r="AJ48" s="21"/>
      <c r="AL48" s="26"/>
    </row>
    <row r="49" spans="1:38" x14ac:dyDescent="0.25">
      <c r="A49" s="21" t="s">
        <v>155</v>
      </c>
      <c r="B49" s="22">
        <v>42928.548611111109</v>
      </c>
      <c r="C49" s="23">
        <v>14.597471723159188</v>
      </c>
      <c r="D49" s="23">
        <v>2.0058572842482012</v>
      </c>
      <c r="E49" s="24">
        <v>84.06155925539106</v>
      </c>
      <c r="F49" s="24">
        <v>182.33642563125886</v>
      </c>
      <c r="G49" s="24">
        <f t="shared" si="22"/>
        <v>0.6361701905180166</v>
      </c>
      <c r="H49" s="24">
        <f t="shared" si="23"/>
        <v>-11.155071243257934</v>
      </c>
      <c r="I49" s="24">
        <v>2.0304724457823928</v>
      </c>
      <c r="J49" s="24">
        <f t="shared" si="24"/>
        <v>19.637681159420289</v>
      </c>
      <c r="K49" s="24">
        <f t="shared" si="25"/>
        <v>-6.2070032409745055</v>
      </c>
      <c r="L49" s="24"/>
      <c r="M49" s="24"/>
      <c r="N49" s="24"/>
      <c r="O49" s="24">
        <v>0.40609448915647811</v>
      </c>
      <c r="P49" s="24">
        <f t="shared" si="26"/>
        <v>30.211817168338875</v>
      </c>
      <c r="Q49" s="24">
        <f t="shared" si="36"/>
        <v>-5.5855148642282373</v>
      </c>
      <c r="R49" s="24">
        <v>114.92474043128342</v>
      </c>
      <c r="S49" s="24">
        <f t="shared" si="27"/>
        <v>2.2229855072463764</v>
      </c>
      <c r="T49" s="24">
        <f t="shared" si="28"/>
        <v>-9.3500573776920728</v>
      </c>
      <c r="U49" s="24">
        <v>10.152362228911961</v>
      </c>
      <c r="V49" s="24">
        <f t="shared" si="29"/>
        <v>2.2315546772068506</v>
      </c>
      <c r="W49" s="24">
        <f t="shared" si="30"/>
        <v>-9.3445067647244411</v>
      </c>
      <c r="X49" s="24"/>
      <c r="Y49" s="24"/>
      <c r="Z49" s="24"/>
      <c r="AA49" s="24">
        <v>4.0609448915647866</v>
      </c>
      <c r="AB49" s="24">
        <f t="shared" si="31"/>
        <v>43639.291465378432</v>
      </c>
      <c r="AC49" s="24">
        <f t="shared" si="32"/>
        <v>4.910784137132632</v>
      </c>
      <c r="AD49" s="24">
        <v>1.6243779566259153</v>
      </c>
      <c r="AE49" s="24">
        <f t="shared" si="15"/>
        <v>3.4911433172302764</v>
      </c>
      <c r="AF49" s="24">
        <f t="shared" si="16"/>
        <v>-8.6988563373041803</v>
      </c>
      <c r="AG49" s="24">
        <v>8.5279842722860497</v>
      </c>
      <c r="AH49" s="24">
        <f t="shared" si="33"/>
        <v>117.82608695652173</v>
      </c>
      <c r="AI49" s="24">
        <f t="shared" si="34"/>
        <v>-3.6220407402533499</v>
      </c>
      <c r="AJ49" s="21"/>
      <c r="AL49" s="25"/>
    </row>
    <row r="50" spans="1:38" x14ac:dyDescent="0.25">
      <c r="A50" s="21" t="s">
        <v>156</v>
      </c>
      <c r="B50" s="22">
        <v>42935.601388888892</v>
      </c>
      <c r="C50" s="23">
        <v>8.7015635622246279</v>
      </c>
      <c r="D50" s="23">
        <v>1.6569227671560889</v>
      </c>
      <c r="E50" s="24">
        <v>33.827168491287182</v>
      </c>
      <c r="F50" s="24">
        <v>162.71296236315345</v>
      </c>
      <c r="G50" s="24">
        <f t="shared" si="22"/>
        <v>1.4107622335470429</v>
      </c>
      <c r="H50" s="24">
        <f t="shared" si="23"/>
        <v>-11.319344856432243</v>
      </c>
      <c r="I50" s="24">
        <v>2.5691520373129495</v>
      </c>
      <c r="J50" s="24">
        <f t="shared" si="24"/>
        <v>61.746835443037952</v>
      </c>
      <c r="K50" s="24">
        <f t="shared" si="25"/>
        <v>-5.8675264219048193</v>
      </c>
      <c r="L50" s="24"/>
      <c r="M50" s="24"/>
      <c r="N50" s="24"/>
      <c r="O50" s="24">
        <v>1.2845760186564747</v>
      </c>
      <c r="P50" s="24">
        <f t="shared" si="26"/>
        <v>237.48782862706906</v>
      </c>
      <c r="Q50" s="24">
        <f t="shared" si="36"/>
        <v>-3.9241099502711871</v>
      </c>
      <c r="R50" s="24">
        <v>60.80326488307314</v>
      </c>
      <c r="S50" s="24">
        <f t="shared" si="27"/>
        <v>2.9226835443037964</v>
      </c>
      <c r="T50" s="24">
        <f t="shared" si="28"/>
        <v>-10.26852608778338</v>
      </c>
      <c r="U50" s="24">
        <v>5.1383040746258999</v>
      </c>
      <c r="V50" s="24">
        <f t="shared" si="29"/>
        <v>2.8066743383199073</v>
      </c>
      <c r="W50" s="24">
        <f t="shared" si="30"/>
        <v>-10.326958040542117</v>
      </c>
      <c r="X50" s="24"/>
      <c r="Y50" s="24"/>
      <c r="Z50" s="24"/>
      <c r="AA50" s="24">
        <v>2.1409600310941266</v>
      </c>
      <c r="AB50" s="24">
        <f t="shared" si="31"/>
        <v>57172.995780590747</v>
      </c>
      <c r="AC50" s="24">
        <f t="shared" si="32"/>
        <v>3.9872265503685251</v>
      </c>
      <c r="AD50" s="24"/>
      <c r="AE50" s="24"/>
      <c r="AF50" s="24"/>
      <c r="AG50" s="24">
        <v>7.7074561119388481</v>
      </c>
      <c r="AH50" s="24">
        <f t="shared" si="33"/>
        <v>264.62929475587686</v>
      </c>
      <c r="AI50" s="24">
        <f t="shared" si="34"/>
        <v>-3.7679907483539052</v>
      </c>
      <c r="AJ50" s="21"/>
      <c r="AL50" s="25"/>
    </row>
    <row r="51" spans="1:38" x14ac:dyDescent="0.25">
      <c r="A51" s="21" t="s">
        <v>157</v>
      </c>
      <c r="B51" s="22">
        <v>42939.507638888892</v>
      </c>
      <c r="C51" s="23">
        <v>20.21262458482704</v>
      </c>
      <c r="D51" s="23">
        <v>2.9469443105683601</v>
      </c>
      <c r="E51" s="24">
        <v>78.61805309734514</v>
      </c>
      <c r="F51" s="24">
        <v>193.26938053097345</v>
      </c>
      <c r="G51" s="24">
        <f t="shared" si="22"/>
        <v>0.72100468975468968</v>
      </c>
      <c r="H51" s="24">
        <f t="shared" si="23"/>
        <v>-11.071060951895872</v>
      </c>
      <c r="I51" s="24">
        <v>3.2757522123893805</v>
      </c>
      <c r="J51" s="24">
        <f t="shared" si="24"/>
        <v>33.875</v>
      </c>
      <c r="K51" s="24">
        <f t="shared" si="25"/>
        <v>-5.5169924591204973</v>
      </c>
      <c r="L51" s="24"/>
      <c r="M51" s="24"/>
      <c r="N51" s="24"/>
      <c r="O51" s="24">
        <v>0.46796460176991111</v>
      </c>
      <c r="P51" s="24">
        <f t="shared" si="26"/>
        <v>37.225274725274694</v>
      </c>
      <c r="Q51" s="24">
        <f t="shared" si="36"/>
        <v>-5.3809309095444711</v>
      </c>
      <c r="R51" s="24">
        <v>146.94088495575218</v>
      </c>
      <c r="S51" s="24">
        <f t="shared" si="27"/>
        <v>3.0390714285714275</v>
      </c>
      <c r="T51" s="24">
        <f t="shared" si="28"/>
        <v>-8.9955109169485628</v>
      </c>
      <c r="U51" s="24">
        <v>13.570973451327436</v>
      </c>
      <c r="V51" s="24">
        <f t="shared" si="29"/>
        <v>3.189529220779221</v>
      </c>
      <c r="W51" s="24">
        <f t="shared" si="30"/>
        <v>-8.9257980046878256</v>
      </c>
      <c r="X51" s="24"/>
      <c r="Y51" s="24"/>
      <c r="Z51" s="24"/>
      <c r="AA51" s="24">
        <v>3.743716814159292</v>
      </c>
      <c r="AB51" s="24">
        <f t="shared" si="31"/>
        <v>43015.87301587301</v>
      </c>
      <c r="AC51" s="24">
        <f t="shared" si="32"/>
        <v>4.7934399969290356</v>
      </c>
      <c r="AD51" s="24">
        <v>0.46796460176991195</v>
      </c>
      <c r="AE51" s="24">
        <f>(AD51/E51)/(Sr/Al)</f>
        <v>1.0753968253968265</v>
      </c>
      <c r="AF51" s="24">
        <f>LOG(AD51/(Sr*1.5),2)</f>
        <v>-10.494272382620414</v>
      </c>
      <c r="AG51" s="24">
        <v>11.231150442477878</v>
      </c>
      <c r="AH51" s="24">
        <f t="shared" si="33"/>
        <v>165.91836734693879</v>
      </c>
      <c r="AI51" s="24">
        <f t="shared" si="34"/>
        <v>-3.2248117076271874</v>
      </c>
      <c r="AJ51" s="21"/>
      <c r="AL51" s="25"/>
    </row>
    <row r="52" spans="1:38" x14ac:dyDescent="0.25">
      <c r="A52" s="21" t="s">
        <v>158</v>
      </c>
      <c r="B52" s="22">
        <v>42942.613194444442</v>
      </c>
      <c r="C52" s="23">
        <v>23.944281524861356</v>
      </c>
      <c r="D52" s="23">
        <v>3.8100314640724959</v>
      </c>
      <c r="E52" s="24">
        <v>55.911143959924466</v>
      </c>
      <c r="F52" s="24">
        <v>148.19167282581915</v>
      </c>
      <c r="G52" s="24">
        <f t="shared" si="22"/>
        <v>0.77736098852603674</v>
      </c>
      <c r="H52" s="24">
        <f t="shared" si="23"/>
        <v>-11.454209660737039</v>
      </c>
      <c r="I52" s="24">
        <v>0.54282664038761597</v>
      </c>
      <c r="J52" s="24">
        <f t="shared" si="24"/>
        <v>7.8932038834951417</v>
      </c>
      <c r="K52" s="24">
        <f t="shared" si="25"/>
        <v>-8.1102552595196773</v>
      </c>
      <c r="L52" s="24"/>
      <c r="M52" s="24"/>
      <c r="N52" s="24"/>
      <c r="O52" s="24"/>
      <c r="P52" s="24"/>
      <c r="Q52" s="24"/>
      <c r="R52" s="24">
        <v>81.966822698530024</v>
      </c>
      <c r="S52" s="24">
        <f t="shared" si="27"/>
        <v>2.3837475728155333</v>
      </c>
      <c r="T52" s="24">
        <f t="shared" si="28"/>
        <v>-9.837634804856684</v>
      </c>
      <c r="U52" s="24">
        <v>6.5139196846513929</v>
      </c>
      <c r="V52" s="24">
        <f t="shared" si="29"/>
        <v>2.1526919682259482</v>
      </c>
      <c r="W52" s="24">
        <f t="shared" si="30"/>
        <v>-9.9847243774358176</v>
      </c>
      <c r="X52" s="24"/>
      <c r="Y52" s="24"/>
      <c r="Z52" s="24"/>
      <c r="AA52" s="24">
        <v>3.256959842325696</v>
      </c>
      <c r="AB52" s="24">
        <f t="shared" si="31"/>
        <v>52621.359223300955</v>
      </c>
      <c r="AC52" s="24">
        <f t="shared" si="32"/>
        <v>4.5924946193086171</v>
      </c>
      <c r="AD52" s="24">
        <v>1.085653280775233</v>
      </c>
      <c r="AE52" s="24">
        <f>(AD52/E52)/(Sr/Al)</f>
        <v>3.5080906148867337</v>
      </c>
      <c r="AF52" s="24">
        <f>LOG(AD52/(Sr*1.5),2)</f>
        <v>-9.2801802609619877</v>
      </c>
      <c r="AG52" s="24">
        <v>12.485012728915168</v>
      </c>
      <c r="AH52" s="24">
        <f t="shared" si="33"/>
        <v>259.34812760055468</v>
      </c>
      <c r="AI52" s="24">
        <f t="shared" si="34"/>
        <v>-3.0721201306329049</v>
      </c>
      <c r="AJ52" s="21"/>
      <c r="AL52" s="25"/>
    </row>
    <row r="53" spans="1:38" x14ac:dyDescent="0.25">
      <c r="A53" s="21" t="s">
        <v>159</v>
      </c>
      <c r="B53" s="22">
        <v>42945.568055555559</v>
      </c>
      <c r="C53" s="23">
        <v>27.100591716055707</v>
      </c>
      <c r="D53" s="23">
        <v>3.0439880817975298</v>
      </c>
      <c r="E53" s="24">
        <v>59.33481663342031</v>
      </c>
      <c r="F53" s="24">
        <v>353.47322387601662</v>
      </c>
      <c r="G53" s="24">
        <f t="shared" si="22"/>
        <v>1.7472064972064967</v>
      </c>
      <c r="H53" s="24">
        <f t="shared" si="23"/>
        <v>-10.200073109986016</v>
      </c>
      <c r="I53" s="24">
        <v>1.5214055547030845</v>
      </c>
      <c r="J53" s="24">
        <f t="shared" si="24"/>
        <v>20.84615384615384</v>
      </c>
      <c r="K53" s="24">
        <f t="shared" si="25"/>
        <v>-6.6234139129960683</v>
      </c>
      <c r="L53" s="24"/>
      <c r="M53" s="24"/>
      <c r="N53" s="24"/>
      <c r="O53" s="24">
        <v>3.0428111094061689</v>
      </c>
      <c r="P53" s="24">
        <f t="shared" si="26"/>
        <v>320.71005917159755</v>
      </c>
      <c r="Q53" s="24">
        <f t="shared" ref="Q53:Q60" si="37">LOG(O53/(Pb*1.5),2)</f>
        <v>-2.6799974413624361</v>
      </c>
      <c r="R53" s="24">
        <v>85.198711063372684</v>
      </c>
      <c r="S53" s="24">
        <f t="shared" si="27"/>
        <v>2.3347692307692292</v>
      </c>
      <c r="T53" s="24">
        <f t="shared" si="28"/>
        <v>-9.7818432756005524</v>
      </c>
      <c r="U53" s="24">
        <v>9.1284333282185059</v>
      </c>
      <c r="V53" s="24">
        <f t="shared" si="29"/>
        <v>2.8426573426573416</v>
      </c>
      <c r="W53" s="24">
        <f t="shared" si="30"/>
        <v>-9.4978830309122095</v>
      </c>
      <c r="X53" s="24"/>
      <c r="Y53" s="24"/>
      <c r="Z53" s="24"/>
      <c r="AA53" s="24">
        <v>2.0285407396041144</v>
      </c>
      <c r="AB53" s="24">
        <f t="shared" si="31"/>
        <v>30883.190883190902</v>
      </c>
      <c r="AC53" s="24">
        <f t="shared" si="32"/>
        <v>3.909410964389914</v>
      </c>
      <c r="AD53" s="24">
        <v>2.5356759245051426</v>
      </c>
      <c r="AE53" s="24">
        <f>(AD53/E53)/(Sr/Al)</f>
        <v>7.7207977207977256</v>
      </c>
      <c r="AF53" s="24">
        <f>LOG(AD53/(Sr*1.5),2)</f>
        <v>-8.0563733202721739</v>
      </c>
      <c r="AG53" s="24">
        <v>6.0856222188123379</v>
      </c>
      <c r="AH53" s="24">
        <f t="shared" si="33"/>
        <v>119.12087912087908</v>
      </c>
      <c r="AI53" s="24">
        <f t="shared" si="34"/>
        <v>-4.1088407401663103</v>
      </c>
      <c r="AJ53" s="21"/>
      <c r="AL53" s="25"/>
    </row>
    <row r="54" spans="1:38" x14ac:dyDescent="0.25">
      <c r="A54" s="21" t="s">
        <v>160</v>
      </c>
      <c r="B54" s="22">
        <v>42948.566666666666</v>
      </c>
      <c r="C54" s="23">
        <v>24.923822714637211</v>
      </c>
      <c r="D54" s="23">
        <v>3.628582198573723</v>
      </c>
      <c r="E54" s="24">
        <v>135.2087405752583</v>
      </c>
      <c r="F54" s="24">
        <v>284.722842781346</v>
      </c>
      <c r="G54" s="24">
        <f t="shared" si="22"/>
        <v>0.61761077375411844</v>
      </c>
      <c r="H54" s="24">
        <f t="shared" si="23"/>
        <v>-10.512115800409147</v>
      </c>
      <c r="I54" s="24">
        <v>2.307316392069255</v>
      </c>
      <c r="J54" s="24">
        <f t="shared" si="24"/>
        <v>13.873720136518774</v>
      </c>
      <c r="K54" s="24">
        <f t="shared" si="25"/>
        <v>-6.0226028425339884</v>
      </c>
      <c r="L54" s="24"/>
      <c r="M54" s="24"/>
      <c r="N54" s="24"/>
      <c r="O54" s="24">
        <v>0.92292655682770175</v>
      </c>
      <c r="P54" s="24">
        <f t="shared" si="26"/>
        <v>42.688369650826992</v>
      </c>
      <c r="Q54" s="24">
        <f t="shared" si="37"/>
        <v>-4.4011144657877193</v>
      </c>
      <c r="R54" s="24">
        <v>253.34333984920414</v>
      </c>
      <c r="S54" s="24">
        <f t="shared" si="27"/>
        <v>3.0466689419795223</v>
      </c>
      <c r="T54" s="24">
        <f t="shared" si="28"/>
        <v>-8.20965288307824</v>
      </c>
      <c r="U54" s="24">
        <v>29.995113096900312</v>
      </c>
      <c r="V54" s="24">
        <f t="shared" si="29"/>
        <v>4.0990536766987287</v>
      </c>
      <c r="W54" s="24">
        <f t="shared" si="30"/>
        <v>-7.7815947430301948</v>
      </c>
      <c r="X54" s="24">
        <v>2.307316392069255</v>
      </c>
      <c r="Y54" s="24">
        <f>(X54/E54)/(Mn/Al)</f>
        <v>1.4603915933177658</v>
      </c>
      <c r="Z54" s="24">
        <f>LOG(X54/(Mn*1.5),2)</f>
        <v>-9.2705303559775754</v>
      </c>
      <c r="AA54" s="24">
        <v>4.1531695057246587</v>
      </c>
      <c r="AB54" s="24">
        <f t="shared" si="31"/>
        <v>27747.440273037548</v>
      </c>
      <c r="AC54" s="24">
        <f t="shared" si="32"/>
        <v>4.9431814421280977</v>
      </c>
      <c r="AD54" s="24">
        <v>1.3843898352415536</v>
      </c>
      <c r="AE54" s="24">
        <f>(AD54/E54)/(Sr/Al)</f>
        <v>1.8498293515358375</v>
      </c>
      <c r="AF54" s="24">
        <f>LOG(AD54/(Sr*1.5),2)</f>
        <v>-8.9294934381425062</v>
      </c>
      <c r="AG54" s="24">
        <v>9.6907288466908703</v>
      </c>
      <c r="AH54" s="24">
        <f t="shared" si="33"/>
        <v>83.242320819112635</v>
      </c>
      <c r="AI54" s="24">
        <f t="shared" si="34"/>
        <v>-3.4376403418128327</v>
      </c>
      <c r="AJ54" s="21"/>
      <c r="AL54" s="25"/>
    </row>
    <row r="55" spans="1:38" x14ac:dyDescent="0.25">
      <c r="A55" s="21" t="s">
        <v>161</v>
      </c>
      <c r="B55" s="22">
        <v>42954.550694444442</v>
      </c>
      <c r="C55" s="23">
        <v>21.070127504483441</v>
      </c>
      <c r="D55" s="23">
        <v>3.3138651820451361</v>
      </c>
      <c r="E55" s="24">
        <v>26.336410120193904</v>
      </c>
      <c r="F55" s="24">
        <v>171.18666578126033</v>
      </c>
      <c r="G55" s="24">
        <f t="shared" si="22"/>
        <v>1.9063852813852808</v>
      </c>
      <c r="H55" s="24">
        <f t="shared" si="23"/>
        <v>-11.246103712383627</v>
      </c>
      <c r="I55" s="24">
        <v>4.8283418553688824</v>
      </c>
      <c r="J55" s="24">
        <f t="shared" si="24"/>
        <v>149.05000000000001</v>
      </c>
      <c r="K55" s="24">
        <f t="shared" si="25"/>
        <v>-4.9572908653587264</v>
      </c>
      <c r="L55" s="24"/>
      <c r="M55" s="24"/>
      <c r="N55" s="24"/>
      <c r="O55" s="24">
        <v>1.3168205060096951</v>
      </c>
      <c r="P55" s="24">
        <f t="shared" si="26"/>
        <v>312.69230769230768</v>
      </c>
      <c r="Q55" s="24">
        <f t="shared" si="37"/>
        <v>-3.888343511641235</v>
      </c>
      <c r="R55" s="24">
        <v>98.761537950727146</v>
      </c>
      <c r="S55" s="24">
        <f t="shared" si="27"/>
        <v>6.097500000000001</v>
      </c>
      <c r="T55" s="24">
        <f t="shared" si="28"/>
        <v>-9.5687255774410733</v>
      </c>
      <c r="U55" s="24">
        <v>9.2177435420678684</v>
      </c>
      <c r="V55" s="24">
        <f t="shared" si="29"/>
        <v>6.4670454545454561</v>
      </c>
      <c r="W55" s="24">
        <f t="shared" si="30"/>
        <v>-9.4838366798545604</v>
      </c>
      <c r="X55" s="24"/>
      <c r="Y55" s="24"/>
      <c r="Z55" s="24"/>
      <c r="AA55" s="24">
        <v>3.0725811806892884</v>
      </c>
      <c r="AB55" s="24">
        <f t="shared" si="31"/>
        <v>105388.88888888888</v>
      </c>
      <c r="AC55" s="24">
        <f t="shared" si="32"/>
        <v>4.5084198161687175</v>
      </c>
      <c r="AD55" s="24">
        <v>0.43894016866989882</v>
      </c>
      <c r="AE55" s="24">
        <f>(AD55/E55)/(Sr/Al)</f>
        <v>3.0111111111111146</v>
      </c>
      <c r="AF55" s="24">
        <f>LOG(AD55/(Sr*1.5),2)</f>
        <v>-10.586647485438334</v>
      </c>
      <c r="AG55" s="24">
        <v>4.8283418553688824</v>
      </c>
      <c r="AH55" s="24">
        <f t="shared" si="33"/>
        <v>212.92857142857144</v>
      </c>
      <c r="AI55" s="24">
        <f t="shared" si="34"/>
        <v>-4.4427176925289684</v>
      </c>
      <c r="AJ55" s="21"/>
      <c r="AL55" s="25"/>
    </row>
    <row r="56" spans="1:38" x14ac:dyDescent="0.25">
      <c r="A56" s="21" t="s">
        <v>162</v>
      </c>
      <c r="B56" s="22">
        <v>42955.573611111111</v>
      </c>
      <c r="C56" s="23">
        <v>21.594506517610114</v>
      </c>
      <c r="D56" s="23">
        <v>2.1550447157141139</v>
      </c>
      <c r="E56" s="24">
        <v>63.992513230928083</v>
      </c>
      <c r="F56" s="24">
        <v>205.20265909384281</v>
      </c>
      <c r="G56" s="24">
        <f t="shared" si="22"/>
        <v>0.94048340548340592</v>
      </c>
      <c r="H56" s="24">
        <f t="shared" si="23"/>
        <v>-10.98462461680305</v>
      </c>
      <c r="I56" s="24">
        <v>2.9863172841099779</v>
      </c>
      <c r="J56" s="24">
        <f t="shared" si="24"/>
        <v>37.940000000000005</v>
      </c>
      <c r="K56" s="24">
        <f t="shared" si="25"/>
        <v>-5.6504512363782746</v>
      </c>
      <c r="L56" s="24"/>
      <c r="M56" s="24"/>
      <c r="N56" s="24"/>
      <c r="O56" s="24">
        <v>2.5597005292371247</v>
      </c>
      <c r="P56" s="24">
        <f t="shared" si="26"/>
        <v>250.1538461538463</v>
      </c>
      <c r="Q56" s="24">
        <f t="shared" si="37"/>
        <v>-2.9294271860810901</v>
      </c>
      <c r="R56" s="24">
        <v>121.58577513876341</v>
      </c>
      <c r="S56" s="24">
        <f t="shared" si="27"/>
        <v>3.0894000000000013</v>
      </c>
      <c r="T56" s="24">
        <f t="shared" si="28"/>
        <v>-9.2687723340458614</v>
      </c>
      <c r="U56" s="24">
        <v>12.371885891312768</v>
      </c>
      <c r="V56" s="24">
        <f t="shared" si="29"/>
        <v>3.5722727272727286</v>
      </c>
      <c r="W56" s="24">
        <f t="shared" si="30"/>
        <v>-9.0592567819456047</v>
      </c>
      <c r="X56" s="24">
        <v>3.8395507938556861</v>
      </c>
      <c r="Y56" s="24">
        <f>(X56/E56)/(Mn/Al)</f>
        <v>5.1347368421052648</v>
      </c>
      <c r="Z56" s="24">
        <f>LOG(X56/(Mn*1.5),2)</f>
        <v>-8.5358086704371523</v>
      </c>
      <c r="AA56" s="24">
        <v>2.9863172841099774</v>
      </c>
      <c r="AB56" s="24">
        <f t="shared" si="31"/>
        <v>42155.555555555555</v>
      </c>
      <c r="AC56" s="24">
        <f t="shared" si="32"/>
        <v>4.467336141728862</v>
      </c>
      <c r="AD56" s="24"/>
      <c r="AE56" s="24"/>
      <c r="AF56" s="24"/>
      <c r="AG56" s="24">
        <v>10.66541887182135</v>
      </c>
      <c r="AH56" s="24">
        <f t="shared" si="33"/>
        <v>193.57142857142861</v>
      </c>
      <c r="AI56" s="24">
        <f t="shared" si="34"/>
        <v>-3.299376795831396</v>
      </c>
      <c r="AJ56" s="21"/>
      <c r="AL56" s="27"/>
    </row>
    <row r="57" spans="1:38" x14ac:dyDescent="0.25">
      <c r="A57" s="21" t="s">
        <v>163</v>
      </c>
      <c r="B57" s="22">
        <v>42961.554166666669</v>
      </c>
      <c r="C57" s="23">
        <v>32.177991306501838</v>
      </c>
      <c r="D57" s="23">
        <v>2.3510393087691877</v>
      </c>
      <c r="E57" s="24">
        <v>178.22049131216295</v>
      </c>
      <c r="F57" s="24">
        <v>602.4292656946941</v>
      </c>
      <c r="G57" s="24">
        <f t="shared" si="22"/>
        <v>0.99139276361498607</v>
      </c>
      <c r="H57" s="24">
        <f t="shared" si="23"/>
        <v>-9.4308821857850518</v>
      </c>
      <c r="I57" s="24">
        <v>2.2002529791625065</v>
      </c>
      <c r="J57" s="24">
        <f t="shared" si="24"/>
        <v>10.037037037037042</v>
      </c>
      <c r="K57" s="24">
        <f t="shared" si="25"/>
        <v>-6.0911492800183762</v>
      </c>
      <c r="L57" s="24"/>
      <c r="M57" s="24"/>
      <c r="N57" s="24"/>
      <c r="O57" s="24">
        <v>3.5204047666600085</v>
      </c>
      <c r="P57" s="24">
        <f t="shared" si="26"/>
        <v>123.53276353276351</v>
      </c>
      <c r="Q57" s="24">
        <f t="shared" si="37"/>
        <v>-2.4696609032721057</v>
      </c>
      <c r="R57" s="24">
        <v>233.66686638705815</v>
      </c>
      <c r="S57" s="24">
        <f t="shared" si="27"/>
        <v>2.1318666666666672</v>
      </c>
      <c r="T57" s="24">
        <f t="shared" si="28"/>
        <v>-8.3262936087636721</v>
      </c>
      <c r="U57" s="24">
        <v>15.841821449970045</v>
      </c>
      <c r="V57" s="24">
        <f t="shared" si="29"/>
        <v>1.642424242424243</v>
      </c>
      <c r="W57" s="24">
        <f t="shared" si="30"/>
        <v>-8.7025839921007222</v>
      </c>
      <c r="X57" s="24">
        <v>8.3609613208175215</v>
      </c>
      <c r="Y57" s="24">
        <f>(X57/E57)/(Mn/Al)</f>
        <v>4.0148148148148151</v>
      </c>
      <c r="Z57" s="24">
        <f>LOG(X57/(Mn*1.5),2)</f>
        <v>-7.4130773749057379</v>
      </c>
      <c r="AA57" s="24">
        <v>3.0803541708275075</v>
      </c>
      <c r="AB57" s="24">
        <f t="shared" si="31"/>
        <v>15613.168724279833</v>
      </c>
      <c r="AC57" s="24">
        <f t="shared" si="32"/>
        <v>4.5120649252590033</v>
      </c>
      <c r="AD57" s="24">
        <v>5.2806071499900176</v>
      </c>
      <c r="AE57" s="24">
        <f>(AD57/E57)/(Sr/Al)</f>
        <v>5.3530864197530912</v>
      </c>
      <c r="AF57" s="24">
        <f>LOG(AD57/(Sr*1.5),2)</f>
        <v>-6.9980398756268931</v>
      </c>
      <c r="AG57" s="24">
        <v>11.001264895812529</v>
      </c>
      <c r="AH57" s="24">
        <f t="shared" si="33"/>
        <v>71.693121693121697</v>
      </c>
      <c r="AI57" s="24">
        <f t="shared" si="34"/>
        <v>-3.2546480123012551</v>
      </c>
      <c r="AJ57" s="21"/>
      <c r="AL57" s="26"/>
    </row>
    <row r="58" spans="1:38" x14ac:dyDescent="0.25">
      <c r="A58" s="21" t="s">
        <v>164</v>
      </c>
      <c r="B58" s="22">
        <v>42964.561111111114</v>
      </c>
      <c r="C58" s="23">
        <v>12.16292134831259</v>
      </c>
      <c r="D58" s="23">
        <v>2.4104702217577616</v>
      </c>
      <c r="E58" s="24">
        <v>66.283623551731139</v>
      </c>
      <c r="F58" s="24">
        <v>328.73094383088289</v>
      </c>
      <c r="G58" s="24">
        <f t="shared" si="22"/>
        <v>1.4545600795600799</v>
      </c>
      <c r="H58" s="24">
        <f t="shared" si="23"/>
        <v>-10.304766777464884</v>
      </c>
      <c r="I58" s="24">
        <v>2.6871739277728843</v>
      </c>
      <c r="J58" s="24">
        <f t="shared" si="24"/>
        <v>32.95945945945946</v>
      </c>
      <c r="K58" s="24">
        <f t="shared" si="25"/>
        <v>-5.8027289874497274</v>
      </c>
      <c r="L58" s="24"/>
      <c r="M58" s="24"/>
      <c r="N58" s="24"/>
      <c r="O58" s="24">
        <v>4.9264855342502889</v>
      </c>
      <c r="P58" s="24">
        <f t="shared" si="26"/>
        <v>464.81288981288992</v>
      </c>
      <c r="Q58" s="24">
        <f t="shared" si="37"/>
        <v>-1.9848433978999533</v>
      </c>
      <c r="R58" s="24">
        <v>119.13137746459789</v>
      </c>
      <c r="S58" s="24">
        <f t="shared" si="27"/>
        <v>2.9224054054054061</v>
      </c>
      <c r="T58" s="24">
        <f t="shared" si="28"/>
        <v>-9.2981933373317815</v>
      </c>
      <c r="U58" s="24">
        <v>12.54014499627346</v>
      </c>
      <c r="V58" s="24">
        <f t="shared" si="29"/>
        <v>3.4957002457002457</v>
      </c>
      <c r="W58" s="24">
        <f t="shared" si="30"/>
        <v>-9.039768184750578</v>
      </c>
      <c r="X58" s="24">
        <v>0.4478623212954807</v>
      </c>
      <c r="Y58" s="24">
        <f>(X58/E58)/(Mn/Al)</f>
        <v>0.57823613086770986</v>
      </c>
      <c r="Z58" s="24">
        <f>LOG(X58/(Mn*1.5),2)</f>
        <v>-11.635619001614469</v>
      </c>
      <c r="AA58" s="24">
        <v>4.4786232129548091</v>
      </c>
      <c r="AB58" s="24">
        <f t="shared" si="31"/>
        <v>61036.036036036065</v>
      </c>
      <c r="AC58" s="24">
        <f t="shared" si="32"/>
        <v>5.0520239848236166</v>
      </c>
      <c r="AD58" s="24">
        <v>1.7914492851819246</v>
      </c>
      <c r="AE58" s="24">
        <f>(AD58/E58)/(Sr/Al)</f>
        <v>4.8828828828828881</v>
      </c>
      <c r="AF58" s="24">
        <f>LOG(AD58/(Sr*1.5),2)</f>
        <v>-8.5576164896131939</v>
      </c>
      <c r="AG58" s="24">
        <v>8.0615217833186534</v>
      </c>
      <c r="AH58" s="24">
        <f t="shared" si="33"/>
        <v>141.25482625482627</v>
      </c>
      <c r="AI58" s="24">
        <f t="shared" si="34"/>
        <v>-3.7031933138988125</v>
      </c>
      <c r="AJ58" s="21"/>
      <c r="AL58" s="25"/>
    </row>
    <row r="59" spans="1:38" x14ac:dyDescent="0.25">
      <c r="A59" s="21" t="s">
        <v>165</v>
      </c>
      <c r="B59" s="22">
        <v>42970.574305555558</v>
      </c>
      <c r="C59" s="23">
        <v>14.714587737901629</v>
      </c>
      <c r="D59" s="23">
        <v>3.3831061608784325</v>
      </c>
      <c r="E59" s="24">
        <v>37.564440836208654</v>
      </c>
      <c r="F59" s="24">
        <v>128.34517285704621</v>
      </c>
      <c r="G59" s="24">
        <f t="shared" si="22"/>
        <v>1.0020743145743145</v>
      </c>
      <c r="H59" s="24">
        <f t="shared" si="23"/>
        <v>-11.661645006595693</v>
      </c>
      <c r="I59" s="24">
        <v>2.6831743454434749</v>
      </c>
      <c r="J59" s="24">
        <f t="shared" si="24"/>
        <v>58.071428571428569</v>
      </c>
      <c r="K59" s="24">
        <f t="shared" si="25"/>
        <v>-5.8048778904130112</v>
      </c>
      <c r="L59" s="24"/>
      <c r="M59" s="24"/>
      <c r="N59" s="24"/>
      <c r="O59" s="24">
        <v>0.89439144848115826</v>
      </c>
      <c r="P59" s="24">
        <f t="shared" si="26"/>
        <v>148.90109890109886</v>
      </c>
      <c r="Q59" s="24">
        <f t="shared" si="37"/>
        <v>-4.4464239195005337</v>
      </c>
      <c r="R59" s="24">
        <v>64.843380014883977</v>
      </c>
      <c r="S59" s="24">
        <f t="shared" si="27"/>
        <v>2.8067857142857142</v>
      </c>
      <c r="T59" s="24">
        <f t="shared" si="28"/>
        <v>-10.175715585781319</v>
      </c>
      <c r="U59" s="24">
        <v>5.3663486908869507</v>
      </c>
      <c r="V59" s="24">
        <f t="shared" si="29"/>
        <v>2.6396103896103895</v>
      </c>
      <c r="W59" s="24">
        <f t="shared" si="30"/>
        <v>-10.264309509050308</v>
      </c>
      <c r="X59" s="24"/>
      <c r="Y59" s="24"/>
      <c r="Z59" s="24"/>
      <c r="AA59" s="24">
        <v>2.6831743454434749</v>
      </c>
      <c r="AB59" s="24">
        <f t="shared" si="31"/>
        <v>64523.809523809519</v>
      </c>
      <c r="AC59" s="24">
        <f t="shared" si="32"/>
        <v>4.3129094876941263</v>
      </c>
      <c r="AD59" s="24">
        <v>1.7887828969623183</v>
      </c>
      <c r="AE59" s="24">
        <f>(AD59/E59)/(Sr/Al)</f>
        <v>8.6031746031746117</v>
      </c>
      <c r="AF59" s="24">
        <f>LOG(AD59/(Sr*1.5),2)</f>
        <v>-8.5597653925764785</v>
      </c>
      <c r="AG59" s="24">
        <v>5.8135444151275282</v>
      </c>
      <c r="AH59" s="24">
        <f t="shared" si="33"/>
        <v>179.74489795918362</v>
      </c>
      <c r="AI59" s="24">
        <f t="shared" si="34"/>
        <v>-4.1748275001633166</v>
      </c>
      <c r="AJ59" s="21"/>
      <c r="AL59" s="25"/>
    </row>
    <row r="60" spans="1:38" x14ac:dyDescent="0.25">
      <c r="A60" s="21" t="s">
        <v>166</v>
      </c>
      <c r="B60" s="22">
        <v>42974.593055555553</v>
      </c>
      <c r="C60" s="23">
        <v>22.221433640821331</v>
      </c>
      <c r="D60" s="23">
        <v>2.4362407283944272</v>
      </c>
      <c r="E60" s="24">
        <v>98.432264736297839</v>
      </c>
      <c r="F60" s="24">
        <v>277.98000689417444</v>
      </c>
      <c r="G60" s="24">
        <f t="shared" si="22"/>
        <v>0.82827280743947407</v>
      </c>
      <c r="H60" s="24">
        <f t="shared" si="23"/>
        <v>-10.546692918873152</v>
      </c>
      <c r="I60" s="24">
        <v>3.1899345053429853</v>
      </c>
      <c r="J60" s="24">
        <f t="shared" si="24"/>
        <v>26.347222222222221</v>
      </c>
      <c r="K60" s="24">
        <f t="shared" si="25"/>
        <v>-5.5552918871285826</v>
      </c>
      <c r="L60" s="24"/>
      <c r="M60" s="24"/>
      <c r="N60" s="24"/>
      <c r="O60" s="24">
        <v>0.91140985866942437</v>
      </c>
      <c r="P60" s="24">
        <f t="shared" si="26"/>
        <v>57.905982905982903</v>
      </c>
      <c r="Q60" s="24">
        <f t="shared" si="37"/>
        <v>-4.4192303375525537</v>
      </c>
      <c r="R60" s="24">
        <v>151.29403653912445</v>
      </c>
      <c r="S60" s="24">
        <f t="shared" si="27"/>
        <v>2.499222222222222</v>
      </c>
      <c r="T60" s="24">
        <f t="shared" si="28"/>
        <v>-8.9533916625013497</v>
      </c>
      <c r="U60" s="24">
        <v>14.58255773871079</v>
      </c>
      <c r="V60" s="24">
        <f t="shared" si="29"/>
        <v>2.737373737373737</v>
      </c>
      <c r="W60" s="24">
        <f t="shared" si="30"/>
        <v>-8.8220784278234845</v>
      </c>
      <c r="X60" s="24"/>
      <c r="Y60" s="24"/>
      <c r="Z60" s="24"/>
      <c r="AA60" s="24">
        <v>3.6456394346776975</v>
      </c>
      <c r="AB60" s="24">
        <f t="shared" si="31"/>
        <v>33456.790123456783</v>
      </c>
      <c r="AC60" s="24">
        <f t="shared" si="32"/>
        <v>4.7551405689209512</v>
      </c>
      <c r="AD60" s="24"/>
      <c r="AE60" s="24"/>
      <c r="AF60" s="24"/>
      <c r="AG60" s="24">
        <v>6.3798690106859697</v>
      </c>
      <c r="AH60" s="24">
        <f t="shared" si="33"/>
        <v>75.277777777777757</v>
      </c>
      <c r="AI60" s="24">
        <f t="shared" si="34"/>
        <v>-4.0407187142988246</v>
      </c>
      <c r="AJ60" s="21"/>
      <c r="AL60" s="25"/>
    </row>
    <row r="61" spans="1:38" x14ac:dyDescent="0.25">
      <c r="A61" s="21" t="s">
        <v>167</v>
      </c>
      <c r="B61" s="22">
        <v>42976.572916666664</v>
      </c>
      <c r="C61" s="23">
        <v>22.332395686760208</v>
      </c>
      <c r="D61" s="23">
        <v>4.3116794075627602</v>
      </c>
      <c r="E61" s="24">
        <v>57.714677442632443</v>
      </c>
      <c r="F61" s="24">
        <v>241.35228748737194</v>
      </c>
      <c r="G61" s="24">
        <f t="shared" si="22"/>
        <v>1.2264856355765441</v>
      </c>
      <c r="H61" s="24">
        <f t="shared" si="23"/>
        <v>-10.750533542444</v>
      </c>
      <c r="I61" s="24">
        <v>3.8158464424880933</v>
      </c>
      <c r="J61" s="24">
        <f t="shared" si="24"/>
        <v>53.752066115702448</v>
      </c>
      <c r="K61" s="24">
        <f t="shared" si="25"/>
        <v>-5.2968155750010952</v>
      </c>
      <c r="L61" s="24"/>
      <c r="M61" s="24"/>
      <c r="N61" s="24"/>
      <c r="O61" s="24"/>
      <c r="P61" s="24"/>
      <c r="Q61" s="24"/>
      <c r="R61" s="24">
        <v>96.827103478135371</v>
      </c>
      <c r="S61" s="24">
        <f t="shared" si="27"/>
        <v>2.7279173553718992</v>
      </c>
      <c r="T61" s="24">
        <f t="shared" si="28"/>
        <v>-9.5972639424780066</v>
      </c>
      <c r="U61" s="24">
        <v>9.5396161062202367</v>
      </c>
      <c r="V61" s="24">
        <f t="shared" si="29"/>
        <v>3.0540946656649131</v>
      </c>
      <c r="W61" s="24">
        <f t="shared" si="30"/>
        <v>-9.434319098751029</v>
      </c>
      <c r="X61" s="24"/>
      <c r="Y61" s="24"/>
      <c r="Z61" s="24"/>
      <c r="AA61" s="24">
        <v>2.8618848318660701</v>
      </c>
      <c r="AB61" s="24">
        <f t="shared" si="31"/>
        <v>44793.388429752042</v>
      </c>
      <c r="AC61" s="24">
        <f t="shared" si="32"/>
        <v>4.4059343038271983</v>
      </c>
      <c r="AD61" s="24">
        <v>0.95396161062202434</v>
      </c>
      <c r="AE61" s="24">
        <f>(AD61/E61)/(Sr/Al)</f>
        <v>2.9862258953168062</v>
      </c>
      <c r="AF61" s="24">
        <f>LOG(AD61/(Sr*1.5),2)</f>
        <v>-9.4667405764434065</v>
      </c>
      <c r="AG61" s="24">
        <v>9.5396161062202367</v>
      </c>
      <c r="AH61" s="24">
        <f t="shared" si="33"/>
        <v>191.97166469893739</v>
      </c>
      <c r="AI61" s="24">
        <f t="shared" si="34"/>
        <v>-3.4603143072839742</v>
      </c>
      <c r="AJ61" s="21"/>
      <c r="AL61" s="25"/>
    </row>
    <row r="62" spans="1:38" x14ac:dyDescent="0.25">
      <c r="A62" s="21" t="s">
        <v>168</v>
      </c>
      <c r="B62" s="22">
        <v>42982.593055555553</v>
      </c>
      <c r="C62" s="23">
        <v>21.438645980229257</v>
      </c>
      <c r="D62" s="23">
        <v>4.0144883493109331</v>
      </c>
      <c r="E62" s="24">
        <v>167.528695786149</v>
      </c>
      <c r="F62" s="24">
        <v>393.61605423310999</v>
      </c>
      <c r="G62" s="24">
        <f t="shared" si="22"/>
        <v>0.6890978828668799</v>
      </c>
      <c r="H62" s="24">
        <f t="shared" si="23"/>
        <v>-10.044884978456242</v>
      </c>
      <c r="I62" s="24">
        <v>3.0552345736075801</v>
      </c>
      <c r="J62" s="24">
        <f t="shared" si="24"/>
        <v>14.826747720364738</v>
      </c>
      <c r="K62" s="24">
        <f t="shared" si="25"/>
        <v>-5.6175355395227182</v>
      </c>
      <c r="L62" s="24">
        <v>4.5828518604113713</v>
      </c>
      <c r="M62" s="24">
        <f t="shared" si="35"/>
        <v>40.436584691903846</v>
      </c>
      <c r="N62" s="24">
        <f>LOG(L62/(Cu*1.5),2)</f>
        <v>-4.1700765625514968</v>
      </c>
      <c r="O62" s="24">
        <v>11.202526769894462</v>
      </c>
      <c r="P62" s="24">
        <f t="shared" si="26"/>
        <v>418.19032031797985</v>
      </c>
      <c r="Q62" s="24">
        <f>LOG(O62/(Pb*1.5),2)</f>
        <v>-0.79964994997294436</v>
      </c>
      <c r="R62" s="24">
        <v>259.69493875664438</v>
      </c>
      <c r="S62" s="24">
        <f t="shared" si="27"/>
        <v>2.5205471124620065</v>
      </c>
      <c r="T62" s="24">
        <f t="shared" si="28"/>
        <v>-8.1739288880471026</v>
      </c>
      <c r="U62" s="24">
        <v>20.877436252985142</v>
      </c>
      <c r="V62" s="24">
        <f t="shared" si="29"/>
        <v>2.3026388505111917</v>
      </c>
      <c r="W62" s="24">
        <f t="shared" si="30"/>
        <v>-8.3043776542630869</v>
      </c>
      <c r="X62" s="24">
        <v>18.331407441645482</v>
      </c>
      <c r="Y62" s="24">
        <f>(X62/E62)/(Mn/Al)</f>
        <v>9.3642617181250998</v>
      </c>
      <c r="Z62" s="24">
        <f>LOG(X62/(Mn*1.5),2)</f>
        <v>-6.2805005522451474</v>
      </c>
      <c r="AA62" s="24">
        <v>8.1472921962868803</v>
      </c>
      <c r="AB62" s="24">
        <f t="shared" si="31"/>
        <v>43931.104356636264</v>
      </c>
      <c r="AC62" s="24">
        <f t="shared" si="32"/>
        <v>5.9152893378632632</v>
      </c>
      <c r="AD62" s="24">
        <v>2.0368230490717223</v>
      </c>
      <c r="AE62" s="24">
        <f>(AD62/E62)/(Sr/Al)</f>
        <v>2.1965552178318157</v>
      </c>
      <c r="AF62" s="24">
        <f>LOG(AD62/(Sr*1.5),2)</f>
        <v>-8.3724230416861847</v>
      </c>
      <c r="AG62" s="24">
        <v>30.043139973807879</v>
      </c>
      <c r="AH62" s="24">
        <f t="shared" si="33"/>
        <v>208.28050369083806</v>
      </c>
      <c r="AI62" s="24">
        <f t="shared" si="34"/>
        <v>-1.8052818180522745</v>
      </c>
      <c r="AJ62" s="21"/>
      <c r="AL62" s="25"/>
    </row>
    <row r="63" spans="1:38" x14ac:dyDescent="0.25">
      <c r="A63" s="21" t="s">
        <v>169</v>
      </c>
      <c r="B63" s="22">
        <v>42987.564583333333</v>
      </c>
      <c r="C63" s="23">
        <v>27.249936044941457</v>
      </c>
      <c r="D63" s="23">
        <v>2.0514344669801243</v>
      </c>
      <c r="E63" s="24">
        <v>117.61891573772766</v>
      </c>
      <c r="F63" s="24">
        <v>229.28823651595931</v>
      </c>
      <c r="G63" s="24">
        <f t="shared" si="22"/>
        <v>0.5717444034564656</v>
      </c>
      <c r="H63" s="24">
        <f t="shared" si="23"/>
        <v>-10.824511702573018</v>
      </c>
      <c r="I63" s="24">
        <v>2.2883057536522888</v>
      </c>
      <c r="J63" s="24">
        <f t="shared" si="24"/>
        <v>15.81712062256809</v>
      </c>
      <c r="K63" s="24">
        <f t="shared" si="25"/>
        <v>-6.0345388587436481</v>
      </c>
      <c r="L63" s="24"/>
      <c r="M63" s="24"/>
      <c r="N63" s="24"/>
      <c r="O63" s="24">
        <v>2.7459669043827466</v>
      </c>
      <c r="P63" s="24">
        <f t="shared" si="26"/>
        <v>146.00419036216701</v>
      </c>
      <c r="Q63" s="24">
        <f>LOG(O63/(Pb*1.5),2)</f>
        <v>-2.8280879812762221</v>
      </c>
      <c r="R63" s="24">
        <v>167.50398116734746</v>
      </c>
      <c r="S63" s="24">
        <f t="shared" si="27"/>
        <v>2.3156264591439677</v>
      </c>
      <c r="T63" s="24">
        <f t="shared" si="28"/>
        <v>-8.8065514000090559</v>
      </c>
      <c r="U63" s="24">
        <v>15.56047912483556</v>
      </c>
      <c r="V63" s="24">
        <f t="shared" si="29"/>
        <v>2.4444640962150679</v>
      </c>
      <c r="W63" s="24">
        <f t="shared" si="30"/>
        <v>-8.728435731017969</v>
      </c>
      <c r="X63" s="24">
        <v>3.6612892058436612</v>
      </c>
      <c r="Y63" s="24">
        <f>(X63/E63)/(Mn/Al)</f>
        <v>2.663936104853573</v>
      </c>
      <c r="Z63" s="24">
        <f>LOG(X63/(Mn*1.5),2)</f>
        <v>-8.6043944670745969</v>
      </c>
      <c r="AA63" s="24">
        <v>4.5766115073045786</v>
      </c>
      <c r="AB63" s="24">
        <f t="shared" si="31"/>
        <v>35149.156939040207</v>
      </c>
      <c r="AC63" s="24">
        <f t="shared" si="32"/>
        <v>5.0832485193634893</v>
      </c>
      <c r="AD63" s="24"/>
      <c r="AE63" s="24"/>
      <c r="AF63" s="24"/>
      <c r="AG63" s="24">
        <v>8.6955618638786962</v>
      </c>
      <c r="AH63" s="24">
        <f t="shared" si="33"/>
        <v>85.864369093941036</v>
      </c>
      <c r="AI63" s="24">
        <f t="shared" si="34"/>
        <v>-3.5939662673576676</v>
      </c>
      <c r="AJ63" s="21"/>
      <c r="AL63" s="25"/>
    </row>
    <row r="64" spans="1:38" x14ac:dyDescent="0.25">
      <c r="A64" s="21" t="s">
        <v>170</v>
      </c>
      <c r="B64" s="22">
        <v>42992.555555555555</v>
      </c>
      <c r="C64" s="23">
        <v>28.676056338075032</v>
      </c>
      <c r="D64" s="23">
        <v>4.1284035514889625</v>
      </c>
      <c r="E64" s="24">
        <v>82.014498815000692</v>
      </c>
      <c r="F64" s="24">
        <v>234.06385055067614</v>
      </c>
      <c r="G64" s="24">
        <f t="shared" si="22"/>
        <v>0.83703001118731457</v>
      </c>
      <c r="H64" s="24">
        <f t="shared" si="23"/>
        <v>-10.79477190489866</v>
      </c>
      <c r="I64" s="24">
        <v>1.8430224452809141</v>
      </c>
      <c r="J64" s="24">
        <f t="shared" si="24"/>
        <v>18.26966292134831</v>
      </c>
      <c r="K64" s="24">
        <f t="shared" si="25"/>
        <v>-6.3467450495336122</v>
      </c>
      <c r="L64" s="24"/>
      <c r="M64" s="24"/>
      <c r="N64" s="24"/>
      <c r="O64" s="24">
        <v>6.4505785584832012</v>
      </c>
      <c r="P64" s="24">
        <f t="shared" si="26"/>
        <v>491.87554019014703</v>
      </c>
      <c r="Q64" s="24">
        <f>LOG(O64/(Pb*1.5),2)</f>
        <v>-1.5959736558423743</v>
      </c>
      <c r="R64" s="24">
        <v>143.2949951205911</v>
      </c>
      <c r="S64" s="24">
        <f t="shared" si="27"/>
        <v>2.8409325842696629</v>
      </c>
      <c r="T64" s="24">
        <f t="shared" si="28"/>
        <v>-9.031758564065095</v>
      </c>
      <c r="U64" s="24">
        <v>13.822668339606862</v>
      </c>
      <c r="V64" s="24">
        <f t="shared" si="29"/>
        <v>3.1141470888661908</v>
      </c>
      <c r="W64" s="24">
        <f t="shared" si="30"/>
        <v>-8.8992860725623899</v>
      </c>
      <c r="X64" s="24"/>
      <c r="Y64" s="24"/>
      <c r="Z64" s="24"/>
      <c r="AA64" s="24">
        <v>2.7645336679213717</v>
      </c>
      <c r="AB64" s="24">
        <f t="shared" si="31"/>
        <v>30449.438202247187</v>
      </c>
      <c r="AC64" s="24">
        <f t="shared" si="32"/>
        <v>4.3560048292946822</v>
      </c>
      <c r="AD64" s="24"/>
      <c r="AE64" s="24"/>
      <c r="AF64" s="24"/>
      <c r="AG64" s="24">
        <v>13.361912728286631</v>
      </c>
      <c r="AH64" s="24">
        <f t="shared" si="33"/>
        <v>189.22150882825039</v>
      </c>
      <c r="AI64" s="24">
        <f t="shared" si="34"/>
        <v>-2.9741908815762805</v>
      </c>
      <c r="AJ64" s="21"/>
      <c r="AL64" s="25"/>
    </row>
    <row r="65" spans="1:38" x14ac:dyDescent="0.25">
      <c r="A65" s="21" t="s">
        <v>171</v>
      </c>
      <c r="B65" s="22">
        <v>42993.54583333333</v>
      </c>
      <c r="C65" s="23">
        <v>11.589350075532161</v>
      </c>
      <c r="D65" s="23">
        <v>2.0106453769470973</v>
      </c>
      <c r="E65" s="24">
        <v>56.155579359509488</v>
      </c>
      <c r="F65" s="24">
        <v>131.11107006981126</v>
      </c>
      <c r="G65" s="24">
        <f t="shared" si="22"/>
        <v>0.68476849237718795</v>
      </c>
      <c r="H65" s="24">
        <f t="shared" si="23"/>
        <v>-11.630884541428577</v>
      </c>
      <c r="I65" s="24">
        <v>0.48830938573486482</v>
      </c>
      <c r="J65" s="24">
        <f t="shared" si="24"/>
        <v>7.0695652173913004</v>
      </c>
      <c r="K65" s="24">
        <f t="shared" si="25"/>
        <v>-8.2629512772767768</v>
      </c>
      <c r="L65" s="24"/>
      <c r="M65" s="24"/>
      <c r="N65" s="24"/>
      <c r="O65" s="24">
        <v>1.7090828500720274</v>
      </c>
      <c r="P65" s="24">
        <f t="shared" si="26"/>
        <v>190.33444816053506</v>
      </c>
      <c r="Q65" s="24">
        <f>LOG(O65/(Pb*1.5),2)</f>
        <v>-3.51217988358554</v>
      </c>
      <c r="R65" s="24">
        <v>96.196948989768401</v>
      </c>
      <c r="S65" s="24">
        <f t="shared" si="27"/>
        <v>2.7854086956521731</v>
      </c>
      <c r="T65" s="24">
        <f t="shared" si="28"/>
        <v>-9.6066837424824882</v>
      </c>
      <c r="U65" s="24">
        <v>8.5454142503601389</v>
      </c>
      <c r="V65" s="24">
        <f t="shared" si="29"/>
        <v>2.8117588932806319</v>
      </c>
      <c r="W65" s="24">
        <f t="shared" si="30"/>
        <v>-9.5930998789691078</v>
      </c>
      <c r="X65" s="24"/>
      <c r="Y65" s="24"/>
      <c r="Z65" s="24"/>
      <c r="AA65" s="24">
        <v>2.4415469286743261</v>
      </c>
      <c r="AB65" s="24">
        <f t="shared" si="31"/>
        <v>39275.362318840591</v>
      </c>
      <c r="AC65" s="24">
        <f t="shared" si="32"/>
        <v>4.1767641957177233</v>
      </c>
      <c r="AD65" s="24">
        <v>0.48830938573486549</v>
      </c>
      <c r="AE65" s="24">
        <f>(AD65/E65)/(Sr/Al)</f>
        <v>1.5710144927536245</v>
      </c>
      <c r="AF65" s="24">
        <f>LOG(AD65/(Sr*1.5),2)</f>
        <v>-10.432876278719087</v>
      </c>
      <c r="AG65" s="24">
        <v>4.3947844716137849</v>
      </c>
      <c r="AH65" s="24">
        <f t="shared" si="33"/>
        <v>90.89440993788817</v>
      </c>
      <c r="AI65" s="24">
        <f t="shared" si="34"/>
        <v>-4.5784531030047058</v>
      </c>
      <c r="AJ65" s="21"/>
      <c r="AL65" s="25"/>
    </row>
    <row r="66" spans="1:38" x14ac:dyDescent="0.25">
      <c r="A66" s="21" t="s">
        <v>172</v>
      </c>
      <c r="B66" s="22">
        <v>42996.568749999999</v>
      </c>
      <c r="C66" s="23">
        <v>11.58457374832324</v>
      </c>
      <c r="D66" s="23">
        <v>2.0990843231111427</v>
      </c>
      <c r="E66" s="24">
        <v>41.427279188473236</v>
      </c>
      <c r="F66" s="24">
        <v>150.76112941784584</v>
      </c>
      <c r="G66" s="24">
        <f t="shared" ref="G66:G77" si="38">(F66/E66)/(Si/Al)</f>
        <v>1.0673338688802603</v>
      </c>
      <c r="H66" s="24">
        <f t="shared" ref="H66:H77" si="39">LOG(F66/(Si*1.5),2)</f>
        <v>-11.429409534840691</v>
      </c>
      <c r="I66" s="24">
        <v>0.85417070491697322</v>
      </c>
      <c r="J66" s="24">
        <f t="shared" ref="J66:J77" si="40">(I66/E66)/(Cr/Al)</f>
        <v>16.762886597938131</v>
      </c>
      <c r="K66" s="24">
        <f t="shared" ref="K66:K77" si="41">LOG(I66/(Cr*1.5),2)</f>
        <v>-7.4562223659746572</v>
      </c>
      <c r="L66" s="24"/>
      <c r="M66" s="24"/>
      <c r="N66" s="24"/>
      <c r="O66" s="24"/>
      <c r="P66" s="24"/>
      <c r="Q66" s="24"/>
      <c r="R66" s="24">
        <v>73.885765975318193</v>
      </c>
      <c r="S66" s="24">
        <f t="shared" ref="S66:S77" si="42">(R66/E66)/(Fe/Al)</f>
        <v>2.899979381443297</v>
      </c>
      <c r="T66" s="24">
        <f t="shared" ref="T66:T77" si="43">LOG(R66/(Fe*1.5),2)</f>
        <v>-9.9873784230000204</v>
      </c>
      <c r="U66" s="24">
        <v>5.5521095819603286</v>
      </c>
      <c r="V66" s="24">
        <f t="shared" ref="V66:V77" si="44">(U66/E66)/(Ti/Al)</f>
        <v>2.4763355201499517</v>
      </c>
      <c r="W66" s="24">
        <f t="shared" ref="W66:W77" si="45">LOG(U66/(Ti*1.5),2)</f>
        <v>-10.215214266470863</v>
      </c>
      <c r="X66" s="24"/>
      <c r="Y66" s="24"/>
      <c r="Z66" s="24"/>
      <c r="AA66" s="24">
        <v>2.1354267622924357</v>
      </c>
      <c r="AB66" s="24">
        <f t="shared" ref="AB66:AB77" si="46">(AA66/E66)/(Se/Al)</f>
        <v>46563.573883161524</v>
      </c>
      <c r="AC66" s="24">
        <f t="shared" ref="AC66:AC77" si="47">LOG(AA66/(Se*1.5),2)</f>
        <v>3.9834931070198434</v>
      </c>
      <c r="AD66" s="24"/>
      <c r="AE66" s="24"/>
      <c r="AF66" s="24"/>
      <c r="AG66" s="24">
        <v>19.218840860631904</v>
      </c>
      <c r="AH66" s="24">
        <f t="shared" ref="AH66:AH77" si="48">(AG66/E66)/(Zn/Al)</f>
        <v>538.80706921944</v>
      </c>
      <c r="AI66" s="24">
        <f t="shared" ref="AI66:AI77" si="49">LOG(AG66/(Zn*1.5),2)</f>
        <v>-2.4497960968152239</v>
      </c>
      <c r="AJ66" s="21"/>
      <c r="AL66" s="27"/>
    </row>
    <row r="67" spans="1:38" x14ac:dyDescent="0.25">
      <c r="A67" s="21" t="s">
        <v>173</v>
      </c>
      <c r="B67" s="22">
        <v>43006.572916666664</v>
      </c>
      <c r="C67" s="23">
        <v>7.0084865629466222</v>
      </c>
      <c r="D67" s="23">
        <v>2.3779002271531628</v>
      </c>
      <c r="E67" s="24">
        <v>44.738564522127206</v>
      </c>
      <c r="F67" s="24">
        <v>102.2595760505764</v>
      </c>
      <c r="G67" s="24">
        <f t="shared" si="38"/>
        <v>0.67037724180581282</v>
      </c>
      <c r="H67" s="24">
        <f t="shared" si="39"/>
        <v>-11.989438092857185</v>
      </c>
      <c r="I67" s="24">
        <v>0.49163257716623282</v>
      </c>
      <c r="J67" s="24">
        <f t="shared" si="40"/>
        <v>8.9340659340659307</v>
      </c>
      <c r="K67" s="24">
        <f t="shared" si="41"/>
        <v>-8.2531662688610616</v>
      </c>
      <c r="L67" s="24"/>
      <c r="M67" s="24"/>
      <c r="N67" s="24"/>
      <c r="O67" s="24">
        <v>4.9163257716623292</v>
      </c>
      <c r="P67" s="24">
        <f t="shared" ref="P67:P77" si="50">(O67/E67)/(Pb/Al)</f>
        <v>687.23584108199475</v>
      </c>
      <c r="Q67" s="24">
        <f t="shared" ref="Q67:Q74" si="51">LOG(O67/(Pb*1.5),2)</f>
        <v>-1.9878217023400668</v>
      </c>
      <c r="R67" s="24">
        <v>104.71773893640757</v>
      </c>
      <c r="S67" s="24">
        <f t="shared" si="42"/>
        <v>3.8059120879120854</v>
      </c>
      <c r="T67" s="24">
        <f t="shared" si="43"/>
        <v>-9.4842409332973112</v>
      </c>
      <c r="U67" s="24">
        <v>5.4079583488285605</v>
      </c>
      <c r="V67" s="24">
        <f t="shared" si="44"/>
        <v>2.2335164835164822</v>
      </c>
      <c r="W67" s="24">
        <f t="shared" si="45"/>
        <v>-10.253166268861063</v>
      </c>
      <c r="X67" s="24">
        <v>2.4581628858311646</v>
      </c>
      <c r="Y67" s="24">
        <f>(X67/E67)/(Mn/Al)</f>
        <v>4.7021399652978593</v>
      </c>
      <c r="Z67" s="24">
        <f>LOG(X67/(Mn*1.5),2)</f>
        <v>-9.1791656874172851</v>
      </c>
      <c r="AA67" s="24">
        <v>2.9497954629973968</v>
      </c>
      <c r="AB67" s="24">
        <f t="shared" si="46"/>
        <v>59560.439560439532</v>
      </c>
      <c r="AC67" s="24">
        <f t="shared" si="47"/>
        <v>4.449583609967231</v>
      </c>
      <c r="AD67" s="24">
        <v>0.49163257716623326</v>
      </c>
      <c r="AE67" s="24">
        <f t="shared" ref="AE67:AE72" si="52">(AD67/E67)/(Sr/Al)</f>
        <v>1.9853479853479865</v>
      </c>
      <c r="AF67" s="24">
        <f t="shared" ref="AF67:AF72" si="53">LOG(AD67/(Sr*1.5),2)</f>
        <v>-10.423091270303374</v>
      </c>
      <c r="AG67" s="24">
        <v>6.3912235031610267</v>
      </c>
      <c r="AH67" s="24">
        <f t="shared" si="48"/>
        <v>165.91836734693868</v>
      </c>
      <c r="AI67" s="24">
        <f t="shared" si="49"/>
        <v>-4.0381533778902119</v>
      </c>
      <c r="AJ67" s="21"/>
      <c r="AL67" s="25"/>
    </row>
    <row r="68" spans="1:38" x14ac:dyDescent="0.25">
      <c r="A68" s="21" t="s">
        <v>174</v>
      </c>
      <c r="B68" s="22">
        <v>43010.568055555559</v>
      </c>
      <c r="C68" s="23">
        <v>8.4456186702463238</v>
      </c>
      <c r="D68" s="23">
        <v>2.4854508041491625</v>
      </c>
      <c r="E68" s="24">
        <v>73.278587559022782</v>
      </c>
      <c r="F68" s="24">
        <v>249.23766509272568</v>
      </c>
      <c r="G68" s="24">
        <f t="shared" si="38"/>
        <v>0.99754823365934486</v>
      </c>
      <c r="H68" s="24">
        <f t="shared" si="39"/>
        <v>-10.704151936228488</v>
      </c>
      <c r="I68" s="24">
        <v>2.7140217614452884</v>
      </c>
      <c r="J68" s="24">
        <f t="shared" si="40"/>
        <v>30.111111111111114</v>
      </c>
      <c r="K68" s="24">
        <f t="shared" si="41"/>
        <v>-5.7883864019412758</v>
      </c>
      <c r="L68" s="24"/>
      <c r="M68" s="24"/>
      <c r="N68" s="24"/>
      <c r="O68" s="24">
        <v>2.7140217614452888</v>
      </c>
      <c r="P68" s="24">
        <f t="shared" si="50"/>
        <v>231.6239316239317</v>
      </c>
      <c r="Q68" s="24">
        <f t="shared" si="51"/>
        <v>-2.8449699303076423</v>
      </c>
      <c r="R68" s="24">
        <v>94.086087730103316</v>
      </c>
      <c r="S68" s="24">
        <f t="shared" si="42"/>
        <v>2.0877037037037036</v>
      </c>
      <c r="T68" s="24">
        <f t="shared" si="43"/>
        <v>-9.6386934691834263</v>
      </c>
      <c r="U68" s="24">
        <v>7.6897283240949825</v>
      </c>
      <c r="V68" s="24">
        <f t="shared" si="44"/>
        <v>1.9389730639730638</v>
      </c>
      <c r="W68" s="24">
        <f t="shared" si="45"/>
        <v>-9.7453176800493893</v>
      </c>
      <c r="X68" s="24">
        <v>2.2616848012044075</v>
      </c>
      <c r="Y68" s="24">
        <f>(X68/E68)/(Mn/Al)</f>
        <v>2.6413255360623791</v>
      </c>
      <c r="Z68" s="24">
        <f>LOG(X68/(Mn*1.5),2)</f>
        <v>-9.2993483212186536</v>
      </c>
      <c r="AA68" s="24">
        <v>3.1663587216861693</v>
      </c>
      <c r="AB68" s="24">
        <f t="shared" si="46"/>
        <v>39032.921810699583</v>
      </c>
      <c r="AC68" s="24">
        <f t="shared" si="47"/>
        <v>4.5517933975023093</v>
      </c>
      <c r="AD68" s="24">
        <v>1.8093478409635273</v>
      </c>
      <c r="AE68" s="24">
        <f t="shared" si="52"/>
        <v>4.4609053497942437</v>
      </c>
      <c r="AF68" s="24">
        <f t="shared" si="53"/>
        <v>-8.5432739041047423</v>
      </c>
      <c r="AG68" s="24">
        <v>9.9514131252993909</v>
      </c>
      <c r="AH68" s="24">
        <f t="shared" si="48"/>
        <v>157.72486772486775</v>
      </c>
      <c r="AI68" s="24">
        <f t="shared" si="49"/>
        <v>-3.3993441111953757</v>
      </c>
      <c r="AJ68" s="21"/>
      <c r="AL68" s="25"/>
    </row>
    <row r="69" spans="1:38" x14ac:dyDescent="0.25">
      <c r="A69" s="21" t="s">
        <v>175</v>
      </c>
      <c r="B69" s="22">
        <v>43012.629166666666</v>
      </c>
      <c r="C69" s="23">
        <v>13.838308457723384</v>
      </c>
      <c r="D69" s="23">
        <v>2.8975665334434346</v>
      </c>
      <c r="E69" s="24">
        <v>116.13696704669688</v>
      </c>
      <c r="F69" s="24">
        <v>401.57582383257858</v>
      </c>
      <c r="G69" s="24">
        <f t="shared" si="38"/>
        <v>1.0141317941317942</v>
      </c>
      <c r="H69" s="24">
        <f t="shared" si="39"/>
        <v>-10.016001625877294</v>
      </c>
      <c r="I69" s="24">
        <v>5.1616429798531964</v>
      </c>
      <c r="J69" s="24">
        <f t="shared" si="40"/>
        <v>36.133333333333347</v>
      </c>
      <c r="K69" s="24">
        <f t="shared" si="41"/>
        <v>-4.8609883338389075</v>
      </c>
      <c r="L69" s="24">
        <v>1.0323285959706399</v>
      </c>
      <c r="M69" s="24">
        <f t="shared" ref="M69:M77" si="54">(L69/E69)/(Cu/Al)</f>
        <v>13.139393939393951</v>
      </c>
      <c r="N69" s="24">
        <f>LOG(L69/(Cu*1.5),2)</f>
        <v>-6.3204199524762039</v>
      </c>
      <c r="O69" s="24">
        <v>4.1293143838825541</v>
      </c>
      <c r="P69" s="24">
        <f t="shared" si="50"/>
        <v>222.35897435897428</v>
      </c>
      <c r="Q69" s="24">
        <f t="shared" si="51"/>
        <v>-2.2394999570926384</v>
      </c>
      <c r="R69" s="24">
        <v>209.56270498203972</v>
      </c>
      <c r="S69" s="24">
        <f t="shared" si="42"/>
        <v>2.934026666666667</v>
      </c>
      <c r="T69" s="24">
        <f t="shared" si="43"/>
        <v>-8.4833647962031815</v>
      </c>
      <c r="U69" s="24">
        <v>18.065750429486179</v>
      </c>
      <c r="V69" s="24">
        <f t="shared" si="44"/>
        <v>2.8742424242424236</v>
      </c>
      <c r="W69" s="24">
        <f t="shared" si="45"/>
        <v>-8.513065030418602</v>
      </c>
      <c r="X69" s="24">
        <v>6.1939715758238334</v>
      </c>
      <c r="Y69" s="24">
        <f>(X69/E69)/(Mn/Al)</f>
        <v>4.5642105263157893</v>
      </c>
      <c r="Z69" s="24">
        <f>LOG(X69/(Mn*1.5),2)</f>
        <v>-7.8458814414487001</v>
      </c>
      <c r="AA69" s="24">
        <v>5.6778072778385154</v>
      </c>
      <c r="AB69" s="24">
        <f t="shared" si="46"/>
        <v>44162.962962962971</v>
      </c>
      <c r="AC69" s="24">
        <f t="shared" si="47"/>
        <v>5.3943025680181638</v>
      </c>
      <c r="AD69" s="24">
        <v>3.0969857879119185</v>
      </c>
      <c r="AE69" s="24">
        <f t="shared" si="52"/>
        <v>4.8177777777777813</v>
      </c>
      <c r="AF69" s="24">
        <f t="shared" si="53"/>
        <v>-7.7678789294474262</v>
      </c>
      <c r="AG69" s="24">
        <v>11.355614555677027</v>
      </c>
      <c r="AH69" s="24">
        <f t="shared" si="48"/>
        <v>113.56190476190474</v>
      </c>
      <c r="AI69" s="24">
        <f t="shared" si="49"/>
        <v>-3.2089116372592152</v>
      </c>
      <c r="AJ69" s="21"/>
      <c r="AL69" s="25"/>
    </row>
    <row r="70" spans="1:38" x14ac:dyDescent="0.25">
      <c r="A70" s="21" t="s">
        <v>176</v>
      </c>
      <c r="B70" s="22">
        <v>43020.556944444441</v>
      </c>
      <c r="C70" s="23">
        <v>13.647842056860789</v>
      </c>
      <c r="D70" s="23">
        <v>2.5233760371862584</v>
      </c>
      <c r="E70" s="24">
        <v>38.78377399492939</v>
      </c>
      <c r="F70" s="24">
        <v>78.525172039116256</v>
      </c>
      <c r="G70" s="24">
        <f t="shared" si="38"/>
        <v>0.59382181604403794</v>
      </c>
      <c r="H70" s="24">
        <f t="shared" si="39"/>
        <v>-12.370446939095389</v>
      </c>
      <c r="I70" s="24">
        <v>1.9152480985150302</v>
      </c>
      <c r="J70" s="24">
        <f t="shared" si="40"/>
        <v>40.148148148148117</v>
      </c>
      <c r="K70" s="24">
        <f t="shared" si="41"/>
        <v>-6.2912874015762599</v>
      </c>
      <c r="L70" s="24"/>
      <c r="M70" s="24"/>
      <c r="N70" s="24"/>
      <c r="O70" s="24">
        <v>1.9152480985150309</v>
      </c>
      <c r="P70" s="24">
        <f t="shared" si="50"/>
        <v>308.83190883190872</v>
      </c>
      <c r="Q70" s="24">
        <f t="shared" si="51"/>
        <v>-3.3478709299426264</v>
      </c>
      <c r="R70" s="24">
        <v>58.893879029337207</v>
      </c>
      <c r="S70" s="24">
        <f t="shared" si="42"/>
        <v>2.4691111111111104</v>
      </c>
      <c r="T70" s="24">
        <f t="shared" si="43"/>
        <v>-10.314557180899106</v>
      </c>
      <c r="U70" s="24">
        <v>4.7881202462875772</v>
      </c>
      <c r="V70" s="24">
        <f t="shared" si="44"/>
        <v>2.2811447811447803</v>
      </c>
      <c r="W70" s="24">
        <f t="shared" si="45"/>
        <v>-10.428790925326194</v>
      </c>
      <c r="X70" s="24"/>
      <c r="Y70" s="24"/>
      <c r="Z70" s="24"/>
      <c r="AA70" s="24">
        <v>2.8728721477725463</v>
      </c>
      <c r="AB70" s="24">
        <f t="shared" si="46"/>
        <v>66913.580246913552</v>
      </c>
      <c r="AC70" s="24">
        <f t="shared" si="47"/>
        <v>4.4114624772520346</v>
      </c>
      <c r="AD70" s="24">
        <v>0.95762404925751632</v>
      </c>
      <c r="AE70" s="24">
        <f t="shared" si="52"/>
        <v>4.460905349794241</v>
      </c>
      <c r="AF70" s="24">
        <f t="shared" si="53"/>
        <v>-9.4612124030185694</v>
      </c>
      <c r="AG70" s="24">
        <v>9.097428467946397</v>
      </c>
      <c r="AH70" s="24">
        <f t="shared" si="48"/>
        <v>272.43386243386232</v>
      </c>
      <c r="AI70" s="24">
        <f t="shared" si="49"/>
        <v>-3.5287867153029149</v>
      </c>
      <c r="AJ70" s="21"/>
      <c r="AL70" s="25"/>
    </row>
    <row r="71" spans="1:38" x14ac:dyDescent="0.25">
      <c r="A71" s="21" t="s">
        <v>177</v>
      </c>
      <c r="B71" s="22">
        <v>43027.56527777778</v>
      </c>
      <c r="C71" s="23">
        <v>17.351068667565102</v>
      </c>
      <c r="D71" s="23">
        <v>1.8099504840653744</v>
      </c>
      <c r="E71" s="24">
        <v>119.5485616633438</v>
      </c>
      <c r="F71" s="24">
        <v>324.28724010253495</v>
      </c>
      <c r="G71" s="24">
        <f t="shared" si="38"/>
        <v>0.79557810955448749</v>
      </c>
      <c r="H71" s="24">
        <f t="shared" si="39"/>
        <v>-10.324401784414503</v>
      </c>
      <c r="I71" s="24">
        <v>1.4119908857875252</v>
      </c>
      <c r="J71" s="24">
        <f t="shared" si="40"/>
        <v>9.6023622047244093</v>
      </c>
      <c r="K71" s="24">
        <f t="shared" si="41"/>
        <v>-6.7310879142604261</v>
      </c>
      <c r="L71" s="24"/>
      <c r="M71" s="24"/>
      <c r="N71" s="24"/>
      <c r="O71" s="24">
        <v>1.8826545143833666</v>
      </c>
      <c r="P71" s="24">
        <f t="shared" si="50"/>
        <v>98.485766202301619</v>
      </c>
      <c r="Q71" s="24">
        <f t="shared" si="51"/>
        <v>-3.3726339433479495</v>
      </c>
      <c r="R71" s="24">
        <v>201.91469666761603</v>
      </c>
      <c r="S71" s="24">
        <f t="shared" si="42"/>
        <v>2.7462755905511798</v>
      </c>
      <c r="T71" s="24">
        <f t="shared" si="43"/>
        <v>-8.537000862144124</v>
      </c>
      <c r="U71" s="24">
        <v>19.297208772429517</v>
      </c>
      <c r="V71" s="24">
        <f t="shared" si="44"/>
        <v>2.9825518969219762</v>
      </c>
      <c r="W71" s="24">
        <f t="shared" si="45"/>
        <v>-8.4179300290007948</v>
      </c>
      <c r="X71" s="24">
        <v>6.1186271717459411</v>
      </c>
      <c r="Y71" s="24">
        <f t="shared" ref="Y71:Y77" si="55">(X71/E71)/(Mn/Al)</f>
        <v>4.3800248653128877</v>
      </c>
      <c r="Z71" s="24">
        <f t="shared" ref="Z71:Z77" si="56">LOG(X71/(Mn*1.5),2)</f>
        <v>-7.8635382102840756</v>
      </c>
      <c r="AA71" s="24">
        <v>6.1186271717459437</v>
      </c>
      <c r="AB71" s="24">
        <f t="shared" si="46"/>
        <v>46233.595800524941</v>
      </c>
      <c r="AC71" s="24">
        <f t="shared" si="47"/>
        <v>5.5021766812666479</v>
      </c>
      <c r="AD71" s="24">
        <v>1.4119908857875259</v>
      </c>
      <c r="AE71" s="24">
        <f t="shared" si="52"/>
        <v>2.1338582677165365</v>
      </c>
      <c r="AF71" s="24">
        <f t="shared" si="53"/>
        <v>-8.9010129157027382</v>
      </c>
      <c r="AG71" s="24">
        <v>15.531899743662777</v>
      </c>
      <c r="AH71" s="24">
        <f t="shared" si="48"/>
        <v>150.89426321709786</v>
      </c>
      <c r="AI71" s="24">
        <f t="shared" si="49"/>
        <v>-2.7570831227933703</v>
      </c>
      <c r="AJ71" s="21"/>
      <c r="AL71" s="26"/>
    </row>
    <row r="72" spans="1:38" x14ac:dyDescent="0.25">
      <c r="A72" s="21" t="s">
        <v>178</v>
      </c>
      <c r="B72" s="22">
        <v>43029.556944444441</v>
      </c>
      <c r="C72" s="23">
        <v>11.96527777777777</v>
      </c>
      <c r="D72" s="23">
        <v>1.9329296613627021</v>
      </c>
      <c r="E72" s="24">
        <v>76.781852717708929</v>
      </c>
      <c r="F72" s="24">
        <v>247.24722384570427</v>
      </c>
      <c r="G72" s="24">
        <f t="shared" si="38"/>
        <v>0.9444308312232842</v>
      </c>
      <c r="H72" s="24">
        <f t="shared" si="39"/>
        <v>-10.715719720727453</v>
      </c>
      <c r="I72" s="24">
        <v>5.3119520748100522</v>
      </c>
      <c r="J72" s="24">
        <f t="shared" si="40"/>
        <v>56.24528301886793</v>
      </c>
      <c r="K72" s="24">
        <f t="shared" si="41"/>
        <v>-4.8195765599529432</v>
      </c>
      <c r="L72" s="24"/>
      <c r="M72" s="24"/>
      <c r="N72" s="24"/>
      <c r="O72" s="24">
        <v>14.970046756282876</v>
      </c>
      <c r="P72" s="24">
        <f t="shared" si="50"/>
        <v>1219.303338171263</v>
      </c>
      <c r="Q72" s="24">
        <f t="shared" si="51"/>
        <v>-0.38139539656973254</v>
      </c>
      <c r="R72" s="24">
        <v>181.57218001168908</v>
      </c>
      <c r="S72" s="24">
        <f t="shared" si="42"/>
        <v>3.8451320754716987</v>
      </c>
      <c r="T72" s="24">
        <f t="shared" si="43"/>
        <v>-8.6902036115746899</v>
      </c>
      <c r="U72" s="24">
        <v>12.55552308591467</v>
      </c>
      <c r="V72" s="24">
        <f t="shared" si="44"/>
        <v>3.021440823327616</v>
      </c>
      <c r="W72" s="24">
        <f t="shared" si="45"/>
        <v>-9.0380000790864461</v>
      </c>
      <c r="X72" s="24">
        <v>8.6922852133255404</v>
      </c>
      <c r="Y72" s="24">
        <f t="shared" si="55"/>
        <v>9.6881827209533284</v>
      </c>
      <c r="Z72" s="24">
        <f t="shared" si="56"/>
        <v>-7.3570106905915136</v>
      </c>
      <c r="AA72" s="24">
        <v>5.7948568088836963</v>
      </c>
      <c r="AB72" s="24">
        <f t="shared" si="46"/>
        <v>68176.100628930857</v>
      </c>
      <c r="AC72" s="24">
        <f t="shared" si="47"/>
        <v>5.423741700238053</v>
      </c>
      <c r="AD72" s="24">
        <v>3.8632378725891328</v>
      </c>
      <c r="AE72" s="24">
        <f t="shared" si="52"/>
        <v>9.09014675052412</v>
      </c>
      <c r="AF72" s="24">
        <f t="shared" si="53"/>
        <v>-7.4489331800325509</v>
      </c>
      <c r="AG72" s="24">
        <v>18.833284628872008</v>
      </c>
      <c r="AH72" s="24">
        <f t="shared" si="48"/>
        <v>284.87870619946102</v>
      </c>
      <c r="AI72" s="24">
        <f t="shared" si="49"/>
        <v>-2.4790327868982334</v>
      </c>
      <c r="AJ72" s="21"/>
      <c r="AL72" s="26"/>
    </row>
    <row r="73" spans="1:38" x14ac:dyDescent="0.25">
      <c r="A73" s="21" t="s">
        <v>179</v>
      </c>
      <c r="B73" s="22">
        <v>43038.5625</v>
      </c>
      <c r="C73" s="23">
        <v>9.9018232819332681</v>
      </c>
      <c r="D73" s="23">
        <v>2.5482315389739751</v>
      </c>
      <c r="E73" s="24">
        <v>58.096681315350835</v>
      </c>
      <c r="F73" s="24">
        <v>286.97757235944846</v>
      </c>
      <c r="G73" s="24">
        <f t="shared" si="38"/>
        <v>1.4487516793551272</v>
      </c>
      <c r="H73" s="24">
        <f t="shared" si="39"/>
        <v>-10.500736049895069</v>
      </c>
      <c r="I73" s="24">
        <v>3.0050007576905591</v>
      </c>
      <c r="J73" s="24">
        <f t="shared" si="40"/>
        <v>42.051724137931018</v>
      </c>
      <c r="K73" s="24">
        <f t="shared" si="41"/>
        <v>-5.6414533357936056</v>
      </c>
      <c r="L73" s="24">
        <v>1.5025003788452806</v>
      </c>
      <c r="M73" s="24">
        <f t="shared" si="54"/>
        <v>38.228840125391855</v>
      </c>
      <c r="N73" s="24">
        <f>LOG(L73/(Cu*1.5),2)</f>
        <v>-5.7789568595435385</v>
      </c>
      <c r="O73" s="24">
        <v>5.5091680557660263</v>
      </c>
      <c r="P73" s="24">
        <f t="shared" si="50"/>
        <v>593.03713527851448</v>
      </c>
      <c r="Q73" s="24">
        <f t="shared" si="51"/>
        <v>-1.8235677462438311</v>
      </c>
      <c r="R73" s="24">
        <v>104.67419305955445</v>
      </c>
      <c r="S73" s="24">
        <f t="shared" si="42"/>
        <v>2.9296034482758602</v>
      </c>
      <c r="T73" s="24">
        <f t="shared" si="43"/>
        <v>-9.4848409890959662</v>
      </c>
      <c r="U73" s="24">
        <v>7.5125018942263999</v>
      </c>
      <c r="V73" s="24">
        <f t="shared" si="44"/>
        <v>2.3893025078369901</v>
      </c>
      <c r="W73" s="24">
        <f t="shared" si="45"/>
        <v>-9.7789568595435394</v>
      </c>
      <c r="X73" s="24">
        <v>2.5041672980754663</v>
      </c>
      <c r="Y73" s="24">
        <f t="shared" si="55"/>
        <v>3.6887477313974584</v>
      </c>
      <c r="Z73" s="24">
        <f t="shared" si="56"/>
        <v>-9.1524152550709843</v>
      </c>
      <c r="AA73" s="24">
        <v>6.0100015153811208</v>
      </c>
      <c r="AB73" s="24">
        <f t="shared" si="46"/>
        <v>93448.275862068956</v>
      </c>
      <c r="AC73" s="24">
        <f t="shared" si="47"/>
        <v>5.4763340423135327</v>
      </c>
      <c r="AD73" s="24"/>
      <c r="AE73" s="24"/>
      <c r="AF73" s="24"/>
      <c r="AG73" s="24">
        <v>9.0150022730716781</v>
      </c>
      <c r="AH73" s="24">
        <f t="shared" si="48"/>
        <v>180.22167487684723</v>
      </c>
      <c r="AI73" s="24">
        <f t="shared" si="49"/>
        <v>-3.5419176622426911</v>
      </c>
      <c r="AJ73" s="21"/>
      <c r="AL73" s="26"/>
    </row>
    <row r="74" spans="1:38" x14ac:dyDescent="0.25">
      <c r="A74" s="21" t="s">
        <v>180</v>
      </c>
      <c r="B74" s="22">
        <v>43044.597222222219</v>
      </c>
      <c r="C74" s="23">
        <v>12.802144249453828</v>
      </c>
      <c r="D74" s="23">
        <v>1.2890097147432715</v>
      </c>
      <c r="E74" s="24">
        <v>103.64449003517001</v>
      </c>
      <c r="F74" s="24">
        <v>379.22259671746781</v>
      </c>
      <c r="G74" s="24">
        <f t="shared" si="38"/>
        <v>1.0731126350285227</v>
      </c>
      <c r="H74" s="24">
        <f t="shared" si="39"/>
        <v>-10.098629110265291</v>
      </c>
      <c r="I74" s="24">
        <v>0.96864009378663496</v>
      </c>
      <c r="J74" s="24">
        <f t="shared" si="40"/>
        <v>7.5981308411214901</v>
      </c>
      <c r="K74" s="24">
        <f t="shared" si="41"/>
        <v>-7.2747860654191179</v>
      </c>
      <c r="L74" s="24"/>
      <c r="M74" s="24"/>
      <c r="N74" s="24"/>
      <c r="O74" s="24">
        <v>4.3588804220398591</v>
      </c>
      <c r="P74" s="24">
        <f t="shared" si="50"/>
        <v>263.0122214234363</v>
      </c>
      <c r="Q74" s="24">
        <f t="shared" si="51"/>
        <v>-2.1614445923431722</v>
      </c>
      <c r="R74" s="24">
        <v>142.39009378663539</v>
      </c>
      <c r="S74" s="24">
        <f t="shared" si="42"/>
        <v>2.2338504672897188</v>
      </c>
      <c r="T74" s="24">
        <f t="shared" si="43"/>
        <v>-9.0408980052448413</v>
      </c>
      <c r="U74" s="24">
        <v>13.07664126611958</v>
      </c>
      <c r="V74" s="24">
        <f t="shared" si="44"/>
        <v>2.3312446898895494</v>
      </c>
      <c r="W74" s="24">
        <f t="shared" si="45"/>
        <v>-8.9793301818929461</v>
      </c>
      <c r="X74" s="24">
        <v>6.7804806565064482</v>
      </c>
      <c r="Y74" s="24">
        <f t="shared" si="55"/>
        <v>5.5986227250368907</v>
      </c>
      <c r="Z74" s="24">
        <f t="shared" si="56"/>
        <v>-7.7153586568050985</v>
      </c>
      <c r="AA74" s="24">
        <v>4.35888042203986</v>
      </c>
      <c r="AB74" s="24">
        <f t="shared" si="46"/>
        <v>37990.654205607476</v>
      </c>
      <c r="AC74" s="24">
        <f t="shared" si="47"/>
        <v>5.0129263141303326</v>
      </c>
      <c r="AD74" s="24">
        <v>3.8745603751465452</v>
      </c>
      <c r="AE74" s="24">
        <f>(AD74/E74)/(Sr/Al)</f>
        <v>6.7538940809968899</v>
      </c>
      <c r="AF74" s="24">
        <f>LOG(AD74/(Sr*1.5),2)</f>
        <v>-7.4447110668614283</v>
      </c>
      <c r="AG74" s="24">
        <v>5.8118405627198131</v>
      </c>
      <c r="AH74" s="24">
        <f t="shared" si="48"/>
        <v>65.126835781041379</v>
      </c>
      <c r="AI74" s="24">
        <f t="shared" si="49"/>
        <v>-4.1752503918682029</v>
      </c>
      <c r="AJ74" s="21"/>
      <c r="AL74" s="25"/>
    </row>
    <row r="75" spans="1:38" x14ac:dyDescent="0.25">
      <c r="A75" s="21" t="s">
        <v>181</v>
      </c>
      <c r="B75" s="22">
        <v>43047.564583333333</v>
      </c>
      <c r="C75" s="23">
        <v>11.176333566254412</v>
      </c>
      <c r="D75" s="23">
        <v>2.3677769119893504</v>
      </c>
      <c r="E75" s="24">
        <v>48.955989175331169</v>
      </c>
      <c r="F75" s="24">
        <v>157.69477282438399</v>
      </c>
      <c r="G75" s="24">
        <f t="shared" si="38"/>
        <v>0.94473235098235064</v>
      </c>
      <c r="H75" s="24">
        <f t="shared" si="39"/>
        <v>-11.364539203562691</v>
      </c>
      <c r="I75" s="24">
        <v>5.6487679817689802</v>
      </c>
      <c r="J75" s="24">
        <f t="shared" si="40"/>
        <v>93.807692307692292</v>
      </c>
      <c r="K75" s="24">
        <f t="shared" si="41"/>
        <v>-4.7308824460494554</v>
      </c>
      <c r="L75" s="24"/>
      <c r="M75" s="24"/>
      <c r="N75" s="24"/>
      <c r="O75" s="24"/>
      <c r="P75" s="24"/>
      <c r="Q75" s="24"/>
      <c r="R75" s="24">
        <v>90.851018373451055</v>
      </c>
      <c r="S75" s="24">
        <f t="shared" si="42"/>
        <v>3.017480769230767</v>
      </c>
      <c r="T75" s="24">
        <f t="shared" si="43"/>
        <v>-9.6891721941646196</v>
      </c>
      <c r="U75" s="24">
        <v>8.0024213075060526</v>
      </c>
      <c r="V75" s="24">
        <f t="shared" si="44"/>
        <v>3.0203234265734249</v>
      </c>
      <c r="W75" s="24">
        <f t="shared" si="45"/>
        <v>-9.6878137241575697</v>
      </c>
      <c r="X75" s="24">
        <v>0.94146133029482981</v>
      </c>
      <c r="Y75" s="24">
        <f t="shared" si="55"/>
        <v>1.6457489878542506</v>
      </c>
      <c r="Z75" s="24">
        <f t="shared" si="56"/>
        <v>-10.563772460214198</v>
      </c>
      <c r="AA75" s="24">
        <v>3.2951146560319038</v>
      </c>
      <c r="AB75" s="24">
        <f t="shared" si="46"/>
        <v>60801.282051282018</v>
      </c>
      <c r="AC75" s="24">
        <f t="shared" si="47"/>
        <v>4.6092973533941297</v>
      </c>
      <c r="AD75" s="24">
        <v>0.47073066514741535</v>
      </c>
      <c r="AE75" s="24">
        <f>(AD75/E75)/(Sr/Al)</f>
        <v>1.7371794871794883</v>
      </c>
      <c r="AF75" s="24">
        <f>LOG(AD75/(Sr*1.5),2)</f>
        <v>-10.485769948212923</v>
      </c>
      <c r="AG75" s="24">
        <v>9.8853439680957145</v>
      </c>
      <c r="AH75" s="24">
        <f t="shared" si="48"/>
        <v>234.51923076923069</v>
      </c>
      <c r="AI75" s="24">
        <f t="shared" si="49"/>
        <v>-3.4089543511620932</v>
      </c>
      <c r="AJ75" s="21"/>
      <c r="AL75" s="25"/>
    </row>
    <row r="76" spans="1:38" x14ac:dyDescent="0.25">
      <c r="A76" s="21" t="s">
        <v>182</v>
      </c>
      <c r="B76" s="22">
        <v>43052.556944444441</v>
      </c>
      <c r="C76" s="23">
        <v>12.833105957245126</v>
      </c>
      <c r="D76" s="23">
        <v>2.3114831636630133</v>
      </c>
      <c r="E76" s="24">
        <v>90.379117464263516</v>
      </c>
      <c r="F76" s="24">
        <v>298.06850355638431</v>
      </c>
      <c r="G76" s="24">
        <f t="shared" si="38"/>
        <v>0.96726463771918347</v>
      </c>
      <c r="H76" s="24">
        <f t="shared" si="39"/>
        <v>-10.446030106857368</v>
      </c>
      <c r="I76" s="24">
        <v>4.1081417029210696</v>
      </c>
      <c r="J76" s="24">
        <f t="shared" si="40"/>
        <v>36.95454545454546</v>
      </c>
      <c r="K76" s="24">
        <f t="shared" si="41"/>
        <v>-5.1903327448242731</v>
      </c>
      <c r="L76" s="24"/>
      <c r="M76" s="24"/>
      <c r="N76" s="24"/>
      <c r="O76" s="24">
        <v>2.7387611352807131</v>
      </c>
      <c r="P76" s="24">
        <f t="shared" si="50"/>
        <v>189.51048951048955</v>
      </c>
      <c r="Q76" s="24">
        <f>LOG(O76/(Pb*1.5),2)</f>
        <v>-2.8318787739117965</v>
      </c>
      <c r="R76" s="24">
        <v>125.52655203369935</v>
      </c>
      <c r="S76" s="24">
        <f t="shared" si="42"/>
        <v>2.2583333333333337</v>
      </c>
      <c r="T76" s="24">
        <f t="shared" si="43"/>
        <v>-9.2227542225166506</v>
      </c>
      <c r="U76" s="24">
        <v>11.867964919549754</v>
      </c>
      <c r="V76" s="24">
        <f t="shared" si="44"/>
        <v>2.4263085399449031</v>
      </c>
      <c r="W76" s="24">
        <f t="shared" si="45"/>
        <v>-9.1192496467627908</v>
      </c>
      <c r="X76" s="24">
        <v>4.5646018921345224</v>
      </c>
      <c r="Y76" s="24">
        <f t="shared" si="55"/>
        <v>4.3221690590111654</v>
      </c>
      <c r="Z76" s="24">
        <f t="shared" si="56"/>
        <v>-8.2862571648228087</v>
      </c>
      <c r="AA76" s="24">
        <v>5.9339824597748798</v>
      </c>
      <c r="AB76" s="24">
        <f t="shared" si="46"/>
        <v>59309.764309764338</v>
      </c>
      <c r="AC76" s="24">
        <f t="shared" si="47"/>
        <v>5.457969349981644</v>
      </c>
      <c r="AD76" s="24"/>
      <c r="AE76" s="24"/>
      <c r="AF76" s="24"/>
      <c r="AG76" s="24">
        <v>9.5856639734824967</v>
      </c>
      <c r="AH76" s="24">
        <f t="shared" si="48"/>
        <v>123.18181818181822</v>
      </c>
      <c r="AI76" s="24">
        <f t="shared" si="49"/>
        <v>-3.453367150658067</v>
      </c>
      <c r="AJ76" s="21"/>
      <c r="AL76" s="28"/>
    </row>
    <row r="77" spans="1:38" x14ac:dyDescent="0.25">
      <c r="A77" s="21" t="s">
        <v>183</v>
      </c>
      <c r="B77" s="22">
        <v>43066.585416666669</v>
      </c>
      <c r="C77" s="23">
        <v>6.6829951014902109</v>
      </c>
      <c r="D77" s="23">
        <v>2.5689144130217745</v>
      </c>
      <c r="E77" s="24">
        <v>25.380168776371534</v>
      </c>
      <c r="F77" s="24">
        <v>64.426582278481561</v>
      </c>
      <c r="G77" s="24">
        <f t="shared" si="38"/>
        <v>0.74450549450549419</v>
      </c>
      <c r="H77" s="24">
        <f t="shared" si="39"/>
        <v>-12.655946073494954</v>
      </c>
      <c r="I77" s="24">
        <v>2.5101265822785024</v>
      </c>
      <c r="J77" s="24">
        <f t="shared" si="40"/>
        <v>80.406593406593373</v>
      </c>
      <c r="K77" s="24">
        <f t="shared" si="41"/>
        <v>-5.901058571331486</v>
      </c>
      <c r="L77" s="24">
        <v>1.6734177215190014</v>
      </c>
      <c r="M77" s="24">
        <f t="shared" si="54"/>
        <v>97.462537462537398</v>
      </c>
      <c r="N77" s="24">
        <f>LOG(L77/(Cu*1.5),2)</f>
        <v>-5.6235245958025777</v>
      </c>
      <c r="O77" s="24">
        <v>2.2312236286920015</v>
      </c>
      <c r="P77" s="24">
        <f t="shared" si="50"/>
        <v>549.78867286559557</v>
      </c>
      <c r="Q77" s="24">
        <f>LOG(O77/(Pb*1.5),2)</f>
        <v>-3.127567101140166</v>
      </c>
      <c r="R77" s="24">
        <v>47.971308016878012</v>
      </c>
      <c r="S77" s="24">
        <f t="shared" si="42"/>
        <v>3.0733186813186779</v>
      </c>
      <c r="T77" s="24">
        <f t="shared" si="43"/>
        <v>-10.610503102733789</v>
      </c>
      <c r="U77" s="24">
        <v>3.9046413502110036</v>
      </c>
      <c r="V77" s="24">
        <f t="shared" si="44"/>
        <v>2.8426573426573412</v>
      </c>
      <c r="W77" s="24">
        <f t="shared" si="45"/>
        <v>-10.723060269353493</v>
      </c>
      <c r="X77" s="24">
        <v>2.231223628692002</v>
      </c>
      <c r="Y77" s="24">
        <f t="shared" si="55"/>
        <v>7.5234239444765736</v>
      </c>
      <c r="Z77" s="24">
        <f t="shared" si="56"/>
        <v>-9.3189110862173834</v>
      </c>
      <c r="AA77" s="24">
        <v>1.9523206751055013</v>
      </c>
      <c r="AB77" s="24">
        <f t="shared" si="46"/>
        <v>69487.179487179441</v>
      </c>
      <c r="AC77" s="24">
        <f t="shared" si="47"/>
        <v>3.8541587273909421</v>
      </c>
      <c r="AD77" s="24">
        <v>0.83670886075950135</v>
      </c>
      <c r="AE77" s="24">
        <f>(AD77/E77)/(Sr/Al)</f>
        <v>5.956043956043958</v>
      </c>
      <c r="AF77" s="24">
        <f>LOG(AD77/(Sr*1.5),2)</f>
        <v>-9.6559460734949543</v>
      </c>
      <c r="AG77" s="24">
        <v>3.3468354430380036</v>
      </c>
      <c r="AH77" s="24">
        <f t="shared" si="48"/>
        <v>153.15541601255885</v>
      </c>
      <c r="AI77" s="24">
        <f t="shared" si="49"/>
        <v>-4.9714478992228841</v>
      </c>
      <c r="AJ77" s="21"/>
      <c r="AL77" s="25"/>
    </row>
    <row r="78" spans="1:38" x14ac:dyDescent="0.25">
      <c r="AL78" s="25"/>
    </row>
    <row r="79" spans="1:38" x14ac:dyDescent="0.25">
      <c r="AL79" s="26"/>
    </row>
    <row r="80" spans="1:38" x14ac:dyDescent="0.25">
      <c r="AL80" s="25"/>
    </row>
    <row r="81" spans="38:38" x14ac:dyDescent="0.25">
      <c r="AL81" s="25"/>
    </row>
    <row r="82" spans="38:38" x14ac:dyDescent="0.25">
      <c r="AL82" s="25"/>
    </row>
    <row r="83" spans="38:38" x14ac:dyDescent="0.25">
      <c r="AL83" s="26"/>
    </row>
  </sheetData>
  <sheetProtection algorithmName="SHA-512" hashValue="U4xAh51P1OhKGUXRsSbXI44W5JIhzoq88Dw1us0Hze/ZqUmIwmAroj6HLeu5jv1UziuTLtWJZoAL66+zHkeG1w==" saltValue="LhZHhYDvjUhSlddzswFTnQ==" spinCount="100000" sheet="1" objects="1" scenarios="1"/>
  <conditionalFormatting sqref="G2:G1048576">
    <cfRule type="cellIs" dxfId="38" priority="37" operator="greaterThan">
      <formula>40</formula>
    </cfRule>
    <cfRule type="cellIs" dxfId="37" priority="38" operator="greaterThan">
      <formula>20</formula>
    </cfRule>
    <cfRule type="cellIs" dxfId="36" priority="39" operator="greaterThan">
      <formula>5</formula>
    </cfRule>
  </conditionalFormatting>
  <conditionalFormatting sqref="J2:J1048576">
    <cfRule type="cellIs" dxfId="35" priority="34" operator="greaterThan">
      <formula>40</formula>
    </cfRule>
    <cfRule type="cellIs" dxfId="34" priority="35" operator="greaterThan">
      <formula>20</formula>
    </cfRule>
    <cfRule type="cellIs" dxfId="33" priority="36" operator="greaterThan">
      <formula>5</formula>
    </cfRule>
  </conditionalFormatting>
  <conditionalFormatting sqref="M2:M1048576">
    <cfRule type="cellIs" dxfId="32" priority="31" operator="greaterThan">
      <formula>40</formula>
    </cfRule>
    <cfRule type="cellIs" dxfId="31" priority="32" operator="greaterThan">
      <formula>20</formula>
    </cfRule>
    <cfRule type="cellIs" dxfId="30" priority="33" operator="greaterThan">
      <formula>5</formula>
    </cfRule>
  </conditionalFormatting>
  <conditionalFormatting sqref="P2:P1048576">
    <cfRule type="cellIs" dxfId="29" priority="28" operator="greaterThan">
      <formula>40</formula>
    </cfRule>
    <cfRule type="cellIs" dxfId="28" priority="29" operator="greaterThan">
      <formula>20</formula>
    </cfRule>
    <cfRule type="cellIs" dxfId="27" priority="30" operator="greaterThan">
      <formula>5</formula>
    </cfRule>
  </conditionalFormatting>
  <conditionalFormatting sqref="S2:S1048576">
    <cfRule type="cellIs" dxfId="26" priority="25" operator="greaterThan">
      <formula>40</formula>
    </cfRule>
    <cfRule type="cellIs" dxfId="25" priority="26" operator="greaterThan">
      <formula>20</formula>
    </cfRule>
    <cfRule type="cellIs" dxfId="24" priority="27" operator="greaterThan">
      <formula>5</formula>
    </cfRule>
  </conditionalFormatting>
  <conditionalFormatting sqref="V2:V1048576">
    <cfRule type="cellIs" dxfId="23" priority="22" operator="greaterThan">
      <formula>40</formula>
    </cfRule>
    <cfRule type="cellIs" dxfId="22" priority="23" operator="greaterThan">
      <formula>20</formula>
    </cfRule>
    <cfRule type="cellIs" dxfId="21" priority="24" operator="greaterThan">
      <formula>5</formula>
    </cfRule>
  </conditionalFormatting>
  <conditionalFormatting sqref="Y2:Y1048576">
    <cfRule type="cellIs" dxfId="20" priority="19" operator="greaterThan">
      <formula>40</formula>
    </cfRule>
    <cfRule type="cellIs" dxfId="19" priority="20" operator="greaterThan">
      <formula>20</formula>
    </cfRule>
    <cfRule type="cellIs" dxfId="18" priority="21" operator="greaterThan">
      <formula>5</formula>
    </cfRule>
  </conditionalFormatting>
  <conditionalFormatting sqref="AB2:AB1048576">
    <cfRule type="cellIs" dxfId="17" priority="16" operator="greaterThan">
      <formula>40</formula>
    </cfRule>
    <cfRule type="cellIs" dxfId="16" priority="17" operator="greaterThan">
      <formula>20</formula>
    </cfRule>
    <cfRule type="cellIs" dxfId="15" priority="18" operator="greaterThan">
      <formula>5</formula>
    </cfRule>
  </conditionalFormatting>
  <conditionalFormatting sqref="AE2:AE1048576">
    <cfRule type="cellIs" dxfId="14" priority="13" operator="greaterThan">
      <formula>40</formula>
    </cfRule>
    <cfRule type="cellIs" dxfId="13" priority="14" operator="greaterThan">
      <formula>20</formula>
    </cfRule>
    <cfRule type="cellIs" dxfId="12" priority="15" operator="greaterThan">
      <formula>5</formula>
    </cfRule>
  </conditionalFormatting>
  <conditionalFormatting sqref="AH2:AH1048576">
    <cfRule type="cellIs" dxfId="11" priority="10" operator="greaterThan">
      <formula>40</formula>
    </cfRule>
    <cfRule type="cellIs" dxfId="10" priority="11" operator="greaterThan">
      <formula>20</formula>
    </cfRule>
    <cfRule type="cellIs" dxfId="9" priority="12" operator="greaterThan">
      <formula>5</formula>
    </cfRule>
  </conditionalFormatting>
  <conditionalFormatting sqref="K2:K1048576">
    <cfRule type="cellIs" dxfId="8" priority="9" operator="greaterThan">
      <formula>0</formula>
    </cfRule>
  </conditionalFormatting>
  <conditionalFormatting sqref="N2:N1048576">
    <cfRule type="cellIs" dxfId="7" priority="8" operator="greaterThan">
      <formula>0</formula>
    </cfRule>
  </conditionalFormatting>
  <conditionalFormatting sqref="Q2:Q1048576">
    <cfRule type="cellIs" dxfId="6" priority="7" operator="greaterThan">
      <formula>0</formula>
    </cfRule>
  </conditionalFormatting>
  <conditionalFormatting sqref="T2:T1048576">
    <cfRule type="cellIs" dxfId="5" priority="6" operator="greaterThan">
      <formula>0</formula>
    </cfRule>
  </conditionalFormatting>
  <conditionalFormatting sqref="W2:W1048576">
    <cfRule type="cellIs" dxfId="4" priority="5" operator="greaterThan">
      <formula>0</formula>
    </cfRule>
  </conditionalFormatting>
  <conditionalFormatting sqref="Z2:Z1048576">
    <cfRule type="cellIs" dxfId="3" priority="4" operator="greaterThan">
      <formula>0</formula>
    </cfRule>
  </conditionalFormatting>
  <conditionalFormatting sqref="AC2:AC1048576">
    <cfRule type="cellIs" dxfId="2" priority="3" operator="greaterThan">
      <formula>0</formula>
    </cfRule>
  </conditionalFormatting>
  <conditionalFormatting sqref="AF2:AF1048576">
    <cfRule type="cellIs" dxfId="1" priority="2" operator="greaterThan">
      <formula>0</formula>
    </cfRule>
  </conditionalFormatting>
  <conditionalFormatting sqref="AI2:AI1048576">
    <cfRule type="cellIs" dxfId="0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7"/>
  <sheetViews>
    <sheetView workbookViewId="0">
      <selection activeCell="E10" sqref="E10:F10"/>
    </sheetView>
  </sheetViews>
  <sheetFormatPr defaultRowHeight="15" x14ac:dyDescent="0.25"/>
  <cols>
    <col min="1" max="1" width="15.85546875" style="8" customWidth="1"/>
    <col min="2" max="2" width="15.85546875" style="14" customWidth="1"/>
    <col min="3" max="4" width="15.85546875" style="8" customWidth="1"/>
    <col min="5" max="16384" width="9.140625" style="8"/>
  </cols>
  <sheetData>
    <row r="1" spans="1:4" x14ac:dyDescent="0.25">
      <c r="A1" s="9" t="s">
        <v>0</v>
      </c>
      <c r="B1" s="13" t="s">
        <v>1</v>
      </c>
      <c r="C1" s="9" t="s">
        <v>405</v>
      </c>
      <c r="D1" s="9" t="s">
        <v>406</v>
      </c>
    </row>
    <row r="2" spans="1:4" x14ac:dyDescent="0.25">
      <c r="A2" s="6" t="s">
        <v>184</v>
      </c>
      <c r="B2" s="14">
        <v>42720.470833333333</v>
      </c>
      <c r="C2" s="7">
        <v>11.918564527277344</v>
      </c>
      <c r="D2" s="7">
        <v>1.88912070809205</v>
      </c>
    </row>
    <row r="3" spans="1:4" x14ac:dyDescent="0.25">
      <c r="A3" s="6" t="s">
        <v>3</v>
      </c>
      <c r="B3" s="14">
        <v>42721.490972222222</v>
      </c>
      <c r="C3" s="7">
        <v>20.098918794599982</v>
      </c>
      <c r="D3" s="7">
        <v>2.016582168288096</v>
      </c>
    </row>
    <row r="4" spans="1:4" x14ac:dyDescent="0.25">
      <c r="A4" s="6" t="s">
        <v>185</v>
      </c>
      <c r="B4" s="14">
        <v>42722.505555555559</v>
      </c>
      <c r="C4" s="7">
        <v>16.055638350781685</v>
      </c>
      <c r="D4" s="7">
        <v>1.8123574976614203</v>
      </c>
    </row>
    <row r="5" spans="1:4" x14ac:dyDescent="0.25">
      <c r="A5" s="6" t="s">
        <v>186</v>
      </c>
      <c r="B5" s="14">
        <v>42723.446527777778</v>
      </c>
      <c r="C5" s="7">
        <v>34.071557971025108</v>
      </c>
      <c r="D5" s="7">
        <v>2.9471956001785538</v>
      </c>
    </row>
    <row r="6" spans="1:4" x14ac:dyDescent="0.25">
      <c r="A6" s="6" t="s">
        <v>187</v>
      </c>
      <c r="B6" s="14">
        <v>42724.489583333336</v>
      </c>
      <c r="C6" s="7">
        <v>8.1650215135582762</v>
      </c>
      <c r="D6" s="7">
        <v>0.7061573906715618</v>
      </c>
    </row>
    <row r="7" spans="1:4" x14ac:dyDescent="0.25">
      <c r="A7" s="6" t="s">
        <v>188</v>
      </c>
      <c r="B7" s="14">
        <v>42725.436805555553</v>
      </c>
      <c r="C7" s="7">
        <v>10.141318977097573</v>
      </c>
      <c r="D7" s="7">
        <v>1.5182815687850837</v>
      </c>
    </row>
    <row r="8" spans="1:4" x14ac:dyDescent="0.25">
      <c r="A8" s="6" t="s">
        <v>4</v>
      </c>
      <c r="B8" s="14">
        <v>42726.475694444445</v>
      </c>
      <c r="C8" s="7">
        <v>19.221428571492627</v>
      </c>
      <c r="D8" s="7">
        <v>2.6223656090260401</v>
      </c>
    </row>
    <row r="9" spans="1:4" x14ac:dyDescent="0.25">
      <c r="A9" s="6" t="s">
        <v>5</v>
      </c>
      <c r="B9" s="14">
        <v>42727.466666666667</v>
      </c>
      <c r="C9" s="7">
        <v>20.449771689465177</v>
      </c>
      <c r="D9" s="7">
        <v>2.3804156643677916</v>
      </c>
    </row>
    <row r="10" spans="1:4" x14ac:dyDescent="0.25">
      <c r="A10" s="6" t="s">
        <v>189</v>
      </c>
      <c r="B10" s="14">
        <v>42728.484027777777</v>
      </c>
      <c r="C10" s="7">
        <v>7.7170570144106359</v>
      </c>
      <c r="D10" s="7">
        <v>0.59820169027636449</v>
      </c>
    </row>
    <row r="11" spans="1:4" x14ac:dyDescent="0.25">
      <c r="A11" s="6" t="s">
        <v>190</v>
      </c>
      <c r="B11" s="14">
        <v>42729.46875</v>
      </c>
      <c r="C11" s="7">
        <v>5.3214774281863768</v>
      </c>
      <c r="D11" s="7">
        <v>0.26847326175508457</v>
      </c>
    </row>
    <row r="12" spans="1:4" x14ac:dyDescent="0.25">
      <c r="A12" s="6" t="s">
        <v>6</v>
      </c>
      <c r="B12" s="14">
        <v>42732.475694444445</v>
      </c>
      <c r="C12" s="7">
        <v>31.534246575292293</v>
      </c>
      <c r="D12" s="7">
        <v>2.1254906602875066</v>
      </c>
    </row>
    <row r="13" spans="1:4" x14ac:dyDescent="0.25">
      <c r="A13" s="6" t="s">
        <v>191</v>
      </c>
      <c r="B13" s="14">
        <v>42734.463194444441</v>
      </c>
      <c r="C13" s="7">
        <v>23.702651515143653</v>
      </c>
      <c r="D13" s="7">
        <v>2.1644463110525267</v>
      </c>
    </row>
    <row r="14" spans="1:4" x14ac:dyDescent="0.25">
      <c r="A14" s="6" t="s">
        <v>7</v>
      </c>
      <c r="B14" s="14">
        <v>42735.452777777777</v>
      </c>
      <c r="C14" s="7">
        <v>17.849462365554331</v>
      </c>
      <c r="D14" s="7">
        <v>1.2935463602454016</v>
      </c>
    </row>
    <row r="15" spans="1:4" x14ac:dyDescent="0.25">
      <c r="A15" s="6" t="s">
        <v>192</v>
      </c>
      <c r="B15" s="14">
        <v>42737.507638888892</v>
      </c>
      <c r="C15" s="7">
        <v>30.383088063546655</v>
      </c>
      <c r="D15" s="7">
        <v>2.1794919194823894</v>
      </c>
    </row>
    <row r="16" spans="1:4" x14ac:dyDescent="0.25">
      <c r="A16" s="6" t="s">
        <v>193</v>
      </c>
      <c r="B16" s="14">
        <v>42738.505555555559</v>
      </c>
      <c r="C16" s="7">
        <v>41.005917159883445</v>
      </c>
      <c r="D16" s="7">
        <v>2.9213653357918927</v>
      </c>
    </row>
    <row r="17" spans="1:4" x14ac:dyDescent="0.25">
      <c r="A17" s="6" t="s">
        <v>8</v>
      </c>
      <c r="B17" s="14">
        <v>42739.457638888889</v>
      </c>
      <c r="C17" s="7">
        <v>13.227665706069766</v>
      </c>
      <c r="D17" s="7">
        <v>2.2864790055658633</v>
      </c>
    </row>
    <row r="18" spans="1:4" x14ac:dyDescent="0.25">
      <c r="A18" s="6" t="s">
        <v>194</v>
      </c>
      <c r="B18" s="14">
        <v>42740.476388888892</v>
      </c>
      <c r="C18" s="7">
        <v>29.880534082987101</v>
      </c>
      <c r="D18" s="7">
        <v>2.7139290173032289</v>
      </c>
    </row>
    <row r="19" spans="1:4" x14ac:dyDescent="0.25">
      <c r="A19" s="6" t="s">
        <v>195</v>
      </c>
      <c r="B19" s="14">
        <v>42741.480555555558</v>
      </c>
      <c r="C19" s="7">
        <v>13.122192273164513</v>
      </c>
      <c r="D19" s="7">
        <v>2.1994413511982289</v>
      </c>
    </row>
    <row r="20" spans="1:4" x14ac:dyDescent="0.25">
      <c r="A20" s="6" t="s">
        <v>9</v>
      </c>
      <c r="B20" s="14">
        <v>42742.523611111108</v>
      </c>
      <c r="C20" s="7">
        <v>19.315977539512701</v>
      </c>
      <c r="D20" s="7">
        <v>2.1260986033351097</v>
      </c>
    </row>
    <row r="21" spans="1:4" x14ac:dyDescent="0.25">
      <c r="A21" s="6" t="s">
        <v>196</v>
      </c>
      <c r="B21" s="14">
        <v>42743.438888888886</v>
      </c>
      <c r="C21" s="7">
        <v>20.705993840209054</v>
      </c>
      <c r="D21" s="7">
        <v>1.9733746892097133</v>
      </c>
    </row>
    <row r="22" spans="1:4" x14ac:dyDescent="0.25">
      <c r="A22" s="6" t="s">
        <v>197</v>
      </c>
      <c r="B22" s="14">
        <v>42744.469444444447</v>
      </c>
      <c r="C22" s="7">
        <v>28.619217081826879</v>
      </c>
      <c r="D22" s="7">
        <v>2.0865984951645213</v>
      </c>
    </row>
    <row r="23" spans="1:4" x14ac:dyDescent="0.25">
      <c r="A23" s="6" t="s">
        <v>10</v>
      </c>
      <c r="B23" s="14">
        <v>42745.459722222222</v>
      </c>
      <c r="C23" s="7">
        <v>20.295271049661661</v>
      </c>
      <c r="D23" s="7">
        <v>2.092285924890434</v>
      </c>
    </row>
    <row r="24" spans="1:4" x14ac:dyDescent="0.25">
      <c r="A24" s="6" t="s">
        <v>198</v>
      </c>
      <c r="B24" s="14">
        <v>42746.472222222219</v>
      </c>
      <c r="C24" s="7">
        <v>14.746351633004512</v>
      </c>
      <c r="D24" s="7">
        <v>1.5397657220801555</v>
      </c>
    </row>
    <row r="25" spans="1:4" x14ac:dyDescent="0.25">
      <c r="A25" s="6" t="s">
        <v>199</v>
      </c>
      <c r="B25" s="14">
        <v>42747.478472222225</v>
      </c>
      <c r="C25" s="7">
        <v>23.637877706423865</v>
      </c>
      <c r="D25" s="7">
        <v>2.0512485568256893</v>
      </c>
    </row>
    <row r="26" spans="1:4" x14ac:dyDescent="0.25">
      <c r="A26" s="6" t="s">
        <v>200</v>
      </c>
      <c r="B26" s="14">
        <v>42748.467361111114</v>
      </c>
      <c r="C26" s="7">
        <v>33.656059580346898</v>
      </c>
      <c r="D26" s="7">
        <v>2.4926289528928014</v>
      </c>
    </row>
    <row r="27" spans="1:4" x14ac:dyDescent="0.25">
      <c r="A27" s="6" t="s">
        <v>201</v>
      </c>
      <c r="B27" s="14">
        <v>42749.503472222219</v>
      </c>
      <c r="C27" s="7">
        <v>26.147832267092632</v>
      </c>
      <c r="D27" s="7">
        <v>1.661427218220483</v>
      </c>
    </row>
    <row r="28" spans="1:4" x14ac:dyDescent="0.25">
      <c r="A28" s="6" t="s">
        <v>202</v>
      </c>
      <c r="B28" s="14">
        <v>42750.488194444442</v>
      </c>
      <c r="C28" s="7">
        <v>36.294131969832264</v>
      </c>
      <c r="D28" s="7">
        <v>1.5050554920923198</v>
      </c>
    </row>
    <row r="29" spans="1:4" x14ac:dyDescent="0.25">
      <c r="A29" s="6" t="s">
        <v>11</v>
      </c>
      <c r="B29" s="14">
        <v>42751.447222222225</v>
      </c>
      <c r="C29" s="7">
        <v>21.525101118270292</v>
      </c>
      <c r="D29" s="7">
        <v>1.8557420137049754</v>
      </c>
    </row>
    <row r="30" spans="1:4" x14ac:dyDescent="0.25">
      <c r="A30" s="6" t="s">
        <v>203</v>
      </c>
      <c r="B30" s="14">
        <v>42752.429166666669</v>
      </c>
      <c r="C30" s="7">
        <v>12.664414414464192</v>
      </c>
      <c r="D30" s="7">
        <v>2.5010495696944979</v>
      </c>
    </row>
    <row r="31" spans="1:4" x14ac:dyDescent="0.25">
      <c r="A31" s="6" t="s">
        <v>12</v>
      </c>
      <c r="B31" s="14">
        <v>42753.463194444441</v>
      </c>
      <c r="C31" s="7">
        <v>12.51643192481086</v>
      </c>
      <c r="D31" s="7">
        <v>2.1874725240303237</v>
      </c>
    </row>
    <row r="32" spans="1:4" x14ac:dyDescent="0.25">
      <c r="A32" s="6" t="s">
        <v>204</v>
      </c>
      <c r="B32" s="14">
        <v>42755.417361111111</v>
      </c>
      <c r="C32" s="7">
        <v>10.219966159031317</v>
      </c>
      <c r="D32" s="7">
        <v>1.9675171371201661</v>
      </c>
    </row>
    <row r="33" spans="1:4" x14ac:dyDescent="0.25">
      <c r="A33" s="6" t="s">
        <v>205</v>
      </c>
      <c r="B33" s="14">
        <v>42756.520833333336</v>
      </c>
      <c r="C33" s="7">
        <v>11.836833212679752</v>
      </c>
      <c r="D33" s="7">
        <v>1.3949182550239094</v>
      </c>
    </row>
    <row r="34" spans="1:4" x14ac:dyDescent="0.25">
      <c r="A34" s="6" t="s">
        <v>206</v>
      </c>
      <c r="B34" s="14">
        <v>42757.486111111109</v>
      </c>
      <c r="C34" s="7">
        <v>9.0696553386175047</v>
      </c>
      <c r="D34" s="7">
        <v>1.1539742217366928</v>
      </c>
    </row>
    <row r="35" spans="1:4" x14ac:dyDescent="0.25">
      <c r="A35" s="6" t="s">
        <v>13</v>
      </c>
      <c r="B35" s="14">
        <v>42758.461111111108</v>
      </c>
      <c r="C35" s="7">
        <v>18.107541899373601</v>
      </c>
      <c r="D35" s="7">
        <v>1.6364926589927091</v>
      </c>
    </row>
    <row r="36" spans="1:4" x14ac:dyDescent="0.25">
      <c r="A36" s="6" t="s">
        <v>207</v>
      </c>
      <c r="B36" s="14">
        <v>42759.466666666667</v>
      </c>
      <c r="C36" s="7">
        <v>13.848142924290707</v>
      </c>
      <c r="D36" s="7">
        <v>2.0253136865684556</v>
      </c>
    </row>
    <row r="37" spans="1:4" x14ac:dyDescent="0.25">
      <c r="A37" s="6" t="s">
        <v>14</v>
      </c>
      <c r="B37" s="14">
        <v>42760.458333333336</v>
      </c>
      <c r="C37" s="7">
        <v>21.438181396417214</v>
      </c>
      <c r="D37" s="7">
        <v>3.505780362280063</v>
      </c>
    </row>
    <row r="38" spans="1:4" x14ac:dyDescent="0.25">
      <c r="A38" s="6" t="s">
        <v>208</v>
      </c>
      <c r="B38" s="14">
        <v>42761.463888888888</v>
      </c>
      <c r="C38" s="7">
        <v>17.740949694384909</v>
      </c>
      <c r="D38" s="7">
        <v>2.9606020728008144</v>
      </c>
    </row>
    <row r="39" spans="1:4" x14ac:dyDescent="0.25">
      <c r="A39" s="6" t="s">
        <v>209</v>
      </c>
      <c r="B39" s="14">
        <v>42762.462500000001</v>
      </c>
      <c r="C39" s="7">
        <v>10.53214133672509</v>
      </c>
      <c r="D39" s="7">
        <v>1.8074717863998984</v>
      </c>
    </row>
    <row r="40" spans="1:4" x14ac:dyDescent="0.25">
      <c r="A40" s="6" t="s">
        <v>210</v>
      </c>
      <c r="B40" s="14">
        <v>42763.554861111108</v>
      </c>
      <c r="C40" s="7">
        <v>8.380882711515218</v>
      </c>
      <c r="D40" s="7">
        <v>1.7679009520243332</v>
      </c>
    </row>
    <row r="41" spans="1:4" x14ac:dyDescent="0.25">
      <c r="A41" s="6" t="s">
        <v>211</v>
      </c>
      <c r="B41" s="14">
        <v>42764.510416666664</v>
      </c>
      <c r="C41" s="7">
        <v>15.795317402771012</v>
      </c>
      <c r="D41" s="7">
        <v>1.4601506550352059</v>
      </c>
    </row>
    <row r="42" spans="1:4" x14ac:dyDescent="0.25">
      <c r="A42" s="6" t="s">
        <v>15</v>
      </c>
      <c r="B42" s="14">
        <v>42765.472916666666</v>
      </c>
      <c r="C42" s="7">
        <v>22.223806129641005</v>
      </c>
      <c r="D42" s="7">
        <v>2.8011317277223848</v>
      </c>
    </row>
    <row r="43" spans="1:4" x14ac:dyDescent="0.25">
      <c r="A43" s="6" t="s">
        <v>212</v>
      </c>
      <c r="B43" s="14">
        <v>42766.453472222223</v>
      </c>
      <c r="C43" s="7">
        <v>7.7276930189763009</v>
      </c>
      <c r="D43" s="7">
        <v>2.1026616329994652</v>
      </c>
    </row>
    <row r="44" spans="1:4" x14ac:dyDescent="0.25">
      <c r="A44" s="6" t="s">
        <v>213</v>
      </c>
      <c r="B44" s="14">
        <v>42767.458333333336</v>
      </c>
      <c r="C44" s="7">
        <v>15.579558652792581</v>
      </c>
      <c r="D44" s="7">
        <v>3.075728688499423</v>
      </c>
    </row>
    <row r="45" spans="1:4" x14ac:dyDescent="0.25">
      <c r="A45" s="6" t="s">
        <v>16</v>
      </c>
      <c r="B45" s="14">
        <v>42768.461111111108</v>
      </c>
      <c r="C45" s="7">
        <v>19.61971830974662</v>
      </c>
      <c r="D45" s="7">
        <v>2.4785076490382738</v>
      </c>
    </row>
    <row r="46" spans="1:4" x14ac:dyDescent="0.25">
      <c r="A46" s="6" t="s">
        <v>214</v>
      </c>
      <c r="B46" s="14">
        <v>42769.458333333336</v>
      </c>
      <c r="C46" s="7">
        <v>2.7109917170503799</v>
      </c>
      <c r="D46" s="7">
        <v>2.1975650719072779</v>
      </c>
    </row>
    <row r="47" spans="1:4" x14ac:dyDescent="0.25">
      <c r="A47" s="6" t="s">
        <v>215</v>
      </c>
      <c r="B47" s="14">
        <v>42770.5</v>
      </c>
      <c r="C47" s="7">
        <v>20.392848741496078</v>
      </c>
      <c r="D47" s="7">
        <v>1.982401525135177</v>
      </c>
    </row>
    <row r="48" spans="1:4" x14ac:dyDescent="0.25">
      <c r="A48" s="6" t="s">
        <v>17</v>
      </c>
      <c r="B48" s="14">
        <v>42771.488194444442</v>
      </c>
      <c r="C48" s="7">
        <v>17.208451369179272</v>
      </c>
      <c r="D48" s="7">
        <v>1.7953102437414055</v>
      </c>
    </row>
    <row r="49" spans="1:4" x14ac:dyDescent="0.25">
      <c r="A49" s="6" t="s">
        <v>18</v>
      </c>
      <c r="B49" s="14">
        <v>42773.493055555555</v>
      </c>
      <c r="C49" s="7">
        <v>20.817565989261588</v>
      </c>
      <c r="D49" s="7">
        <v>2.2922572450294947</v>
      </c>
    </row>
    <row r="50" spans="1:4" x14ac:dyDescent="0.25">
      <c r="A50" s="6" t="s">
        <v>216</v>
      </c>
      <c r="B50" s="14">
        <v>42774.490972222222</v>
      </c>
      <c r="C50" s="7">
        <v>13.741448454864958</v>
      </c>
      <c r="D50" s="7">
        <v>2.2805530467997976</v>
      </c>
    </row>
    <row r="51" spans="1:4" x14ac:dyDescent="0.25">
      <c r="A51" s="6" t="s">
        <v>217</v>
      </c>
      <c r="B51" s="14">
        <v>42775.479166666664</v>
      </c>
      <c r="C51" s="7">
        <v>23.557623478773412</v>
      </c>
      <c r="D51" s="7">
        <v>2.6683727759022302</v>
      </c>
    </row>
    <row r="52" spans="1:4" x14ac:dyDescent="0.25">
      <c r="A52" s="6" t="s">
        <v>19</v>
      </c>
      <c r="B52" s="14">
        <v>42776.457638888889</v>
      </c>
      <c r="C52" s="7">
        <v>25.260695187091223</v>
      </c>
      <c r="D52" s="7">
        <v>2.1677579294326823</v>
      </c>
    </row>
    <row r="53" spans="1:4" x14ac:dyDescent="0.25">
      <c r="A53" s="6" t="s">
        <v>218</v>
      </c>
      <c r="B53" s="14">
        <v>42777.506944444445</v>
      </c>
      <c r="C53" s="7">
        <v>19.530313922873106</v>
      </c>
      <c r="D53" s="7">
        <v>1.4597928147612216</v>
      </c>
    </row>
    <row r="54" spans="1:4" x14ac:dyDescent="0.25">
      <c r="A54" s="6" t="s">
        <v>219</v>
      </c>
      <c r="B54" s="14">
        <v>42778.479166666664</v>
      </c>
      <c r="C54" s="7">
        <v>14.486997635862208</v>
      </c>
      <c r="D54" s="7">
        <v>1.7899704803873655</v>
      </c>
    </row>
    <row r="55" spans="1:4" x14ac:dyDescent="0.25">
      <c r="A55" s="6" t="s">
        <v>20</v>
      </c>
      <c r="B55" s="14">
        <v>42779.466666666667</v>
      </c>
      <c r="C55" s="7">
        <v>23.385416666658976</v>
      </c>
      <c r="D55" s="7">
        <v>3.1104213527102988</v>
      </c>
    </row>
    <row r="56" spans="1:4" x14ac:dyDescent="0.25">
      <c r="A56" s="6" t="s">
        <v>220</v>
      </c>
      <c r="B56" s="14">
        <v>42780.45</v>
      </c>
      <c r="C56" s="7">
        <v>28.210169491347312</v>
      </c>
      <c r="D56" s="7">
        <v>2.7550041440250506</v>
      </c>
    </row>
    <row r="57" spans="1:4" x14ac:dyDescent="0.25">
      <c r="A57" s="6" t="s">
        <v>221</v>
      </c>
      <c r="B57" s="14">
        <v>42781.479166666664</v>
      </c>
      <c r="C57" s="7">
        <v>22.250119559903847</v>
      </c>
      <c r="D57" s="7">
        <v>2.3162559553780313</v>
      </c>
    </row>
    <row r="58" spans="1:4" x14ac:dyDescent="0.25">
      <c r="A58" s="6" t="s">
        <v>222</v>
      </c>
      <c r="B58" s="14">
        <v>42782.456250000003</v>
      </c>
      <c r="C58" s="7">
        <v>28.708771929965067</v>
      </c>
      <c r="D58" s="7">
        <v>3.5385852191608111</v>
      </c>
    </row>
    <row r="59" spans="1:4" x14ac:dyDescent="0.25">
      <c r="A59" s="6" t="s">
        <v>21</v>
      </c>
      <c r="B59" s="14">
        <v>42783.455555555556</v>
      </c>
      <c r="C59" s="7">
        <v>21.697653829198451</v>
      </c>
      <c r="D59" s="7">
        <v>2.2500895939325738</v>
      </c>
    </row>
    <row r="60" spans="1:4" x14ac:dyDescent="0.25">
      <c r="A60" s="6" t="s">
        <v>223</v>
      </c>
      <c r="B60" s="14">
        <v>42785.493750000001</v>
      </c>
      <c r="C60" s="7">
        <v>18.817358130672275</v>
      </c>
      <c r="D60" s="7">
        <v>1.6333176550246133</v>
      </c>
    </row>
    <row r="61" spans="1:4" x14ac:dyDescent="0.25">
      <c r="A61" s="6" t="s">
        <v>224</v>
      </c>
      <c r="B61" s="14">
        <v>42786.470833333333</v>
      </c>
      <c r="C61" s="7">
        <v>32.043386984004179</v>
      </c>
      <c r="D61" s="7">
        <v>2.6273217921927836</v>
      </c>
    </row>
    <row r="62" spans="1:4" x14ac:dyDescent="0.25">
      <c r="A62" s="6" t="s">
        <v>225</v>
      </c>
      <c r="B62" s="14">
        <v>42787.470833333333</v>
      </c>
      <c r="C62" s="7">
        <v>32.740373257742263</v>
      </c>
      <c r="D62" s="7">
        <v>2.2902238679862763</v>
      </c>
    </row>
    <row r="63" spans="1:4" x14ac:dyDescent="0.25">
      <c r="A63" s="6" t="s">
        <v>226</v>
      </c>
      <c r="B63" s="14">
        <v>42788.459027777775</v>
      </c>
      <c r="C63" s="7">
        <v>21.845363232896723</v>
      </c>
      <c r="D63" s="7">
        <v>2.900816873749446</v>
      </c>
    </row>
    <row r="64" spans="1:4" x14ac:dyDescent="0.25">
      <c r="A64" s="6" t="s">
        <v>22</v>
      </c>
      <c r="B64" s="14">
        <v>42789.456250000003</v>
      </c>
      <c r="C64" s="7">
        <v>22.807386629325588</v>
      </c>
      <c r="D64" s="7">
        <v>2.3548846406908805</v>
      </c>
    </row>
    <row r="65" spans="1:4" x14ac:dyDescent="0.25">
      <c r="A65" s="6" t="s">
        <v>23</v>
      </c>
      <c r="B65" s="14">
        <v>42790.456250000003</v>
      </c>
      <c r="C65" s="7">
        <v>20.171240910143897</v>
      </c>
      <c r="D65" s="7">
        <v>3.3196032266587765</v>
      </c>
    </row>
    <row r="66" spans="1:4" x14ac:dyDescent="0.25">
      <c r="A66" s="6" t="s">
        <v>24</v>
      </c>
      <c r="B66" s="14">
        <v>42791.451388888891</v>
      </c>
      <c r="C66" s="7">
        <v>20.033624747867854</v>
      </c>
      <c r="D66" s="7">
        <v>2.948349292961526</v>
      </c>
    </row>
    <row r="67" spans="1:4" x14ac:dyDescent="0.25">
      <c r="A67" s="6" t="s">
        <v>227</v>
      </c>
      <c r="B67" s="14">
        <v>42792.492361111108</v>
      </c>
      <c r="C67" s="7">
        <v>12.948448798638861</v>
      </c>
      <c r="D67" s="7">
        <v>1.3639684989725465</v>
      </c>
    </row>
    <row r="68" spans="1:4" x14ac:dyDescent="0.25">
      <c r="A68" s="6" t="s">
        <v>228</v>
      </c>
      <c r="B68" s="14">
        <v>42793.494444444441</v>
      </c>
      <c r="C68" s="7">
        <v>24.023484303721276</v>
      </c>
      <c r="D68" s="7">
        <v>1.7782211487059447</v>
      </c>
    </row>
    <row r="69" spans="1:4" x14ac:dyDescent="0.25">
      <c r="A69" s="6" t="s">
        <v>229</v>
      </c>
      <c r="B69" s="14">
        <v>42794.467361111114</v>
      </c>
      <c r="C69" s="7">
        <v>30.245158632177823</v>
      </c>
      <c r="D69" s="7">
        <v>1.7755538442152241</v>
      </c>
    </row>
    <row r="70" spans="1:4" x14ac:dyDescent="0.25">
      <c r="A70" s="6" t="s">
        <v>230</v>
      </c>
      <c r="B70" s="14">
        <v>42795.602083333331</v>
      </c>
      <c r="C70" s="7">
        <v>24.584846284117798</v>
      </c>
      <c r="D70" s="7">
        <v>2.1236723826419355</v>
      </c>
    </row>
    <row r="71" spans="1:4" x14ac:dyDescent="0.25">
      <c r="A71" s="6" t="s">
        <v>231</v>
      </c>
      <c r="B71" s="14">
        <v>42796.564583333333</v>
      </c>
      <c r="C71" s="7">
        <v>13.570181999506181</v>
      </c>
      <c r="D71" s="7">
        <v>2.0422172766942062</v>
      </c>
    </row>
    <row r="72" spans="1:4" x14ac:dyDescent="0.25">
      <c r="A72" s="6" t="s">
        <v>25</v>
      </c>
      <c r="B72" s="14">
        <v>42797.501388888886</v>
      </c>
      <c r="C72" s="7">
        <v>22.462228517421185</v>
      </c>
      <c r="D72" s="7">
        <v>2.6385343513591812</v>
      </c>
    </row>
    <row r="73" spans="1:4" x14ac:dyDescent="0.25">
      <c r="A73" s="6" t="s">
        <v>232</v>
      </c>
      <c r="B73" s="14">
        <v>42798.488888888889</v>
      </c>
      <c r="C73" s="7">
        <v>12.117117117078918</v>
      </c>
      <c r="D73" s="7">
        <v>1.4151052375070319</v>
      </c>
    </row>
    <row r="74" spans="1:4" x14ac:dyDescent="0.25">
      <c r="A74" s="6" t="s">
        <v>233</v>
      </c>
      <c r="B74" s="14">
        <v>42799.525000000001</v>
      </c>
      <c r="C74" s="7">
        <v>6.5535549399698487</v>
      </c>
      <c r="D74" s="7">
        <v>0.86234786227062266</v>
      </c>
    </row>
    <row r="75" spans="1:4" x14ac:dyDescent="0.25">
      <c r="A75" s="6" t="s">
        <v>234</v>
      </c>
      <c r="B75" s="14">
        <v>42800.534722222219</v>
      </c>
      <c r="C75" s="7">
        <v>7.5827664398911709</v>
      </c>
      <c r="D75" s="7">
        <v>2.0598251351837908</v>
      </c>
    </row>
    <row r="76" spans="1:4" x14ac:dyDescent="0.25">
      <c r="A76" s="6" t="s">
        <v>26</v>
      </c>
      <c r="B76" s="14">
        <v>42801.561805555553</v>
      </c>
      <c r="C76" s="7">
        <v>18.12775842038257</v>
      </c>
      <c r="D76" s="7">
        <v>2.4137907470401321</v>
      </c>
    </row>
    <row r="77" spans="1:4" x14ac:dyDescent="0.25">
      <c r="A77" s="6" t="s">
        <v>235</v>
      </c>
      <c r="B77" s="14">
        <v>42802.563888888886</v>
      </c>
      <c r="C77" s="7">
        <v>10.080350620898011</v>
      </c>
      <c r="D77" s="7">
        <v>2.8341460701087731</v>
      </c>
    </row>
    <row r="78" spans="1:4" x14ac:dyDescent="0.25">
      <c r="A78" s="6" t="s">
        <v>236</v>
      </c>
      <c r="B78" s="14">
        <v>42803.527777777781</v>
      </c>
      <c r="C78" s="7">
        <v>15.406181015476228</v>
      </c>
      <c r="D78" s="7">
        <v>2.524725668534491</v>
      </c>
    </row>
    <row r="79" spans="1:4" x14ac:dyDescent="0.25">
      <c r="A79" s="6" t="s">
        <v>27</v>
      </c>
      <c r="B79" s="14">
        <v>42804.583333333336</v>
      </c>
      <c r="C79" s="7">
        <v>10.982251398045461</v>
      </c>
      <c r="D79" s="7">
        <v>1.7550778987495013</v>
      </c>
    </row>
    <row r="80" spans="1:4" x14ac:dyDescent="0.25">
      <c r="A80" s="6" t="s">
        <v>237</v>
      </c>
      <c r="B80" s="14">
        <v>42805.539583333331</v>
      </c>
      <c r="C80" s="7">
        <v>10.154589371954824</v>
      </c>
      <c r="D80" s="7">
        <v>1.8545388501290605</v>
      </c>
    </row>
    <row r="81" spans="1:4" x14ac:dyDescent="0.25">
      <c r="A81" s="6" t="s">
        <v>238</v>
      </c>
      <c r="B81" s="14">
        <v>42806.504861111112</v>
      </c>
      <c r="C81" s="7">
        <v>14.7189021691491</v>
      </c>
      <c r="D81" s="7">
        <v>1.8879373876296037</v>
      </c>
    </row>
    <row r="82" spans="1:4" x14ac:dyDescent="0.25">
      <c r="A82" s="6" t="s">
        <v>239</v>
      </c>
      <c r="B82" s="14">
        <v>42807.556250000001</v>
      </c>
      <c r="C82" s="7">
        <v>8.3488063660385841</v>
      </c>
      <c r="D82" s="7">
        <v>1.5483328205965075</v>
      </c>
    </row>
    <row r="83" spans="1:4" x14ac:dyDescent="0.25">
      <c r="A83" s="6" t="s">
        <v>240</v>
      </c>
      <c r="B83" s="14">
        <v>42808.60833333333</v>
      </c>
      <c r="C83" s="7">
        <v>8.6910866910422211</v>
      </c>
      <c r="D83" s="7">
        <v>1.9831478855870759</v>
      </c>
    </row>
    <row r="84" spans="1:4" x14ac:dyDescent="0.25">
      <c r="A84" s="6" t="s">
        <v>241</v>
      </c>
      <c r="B84" s="14">
        <v>42809.561111111114</v>
      </c>
      <c r="C84" s="7">
        <v>11.394366197201746</v>
      </c>
      <c r="D84" s="7">
        <v>2.961686938436781</v>
      </c>
    </row>
    <row r="85" spans="1:4" x14ac:dyDescent="0.25">
      <c r="A85" s="6" t="s">
        <v>28</v>
      </c>
      <c r="B85" s="14">
        <v>42810.551388888889</v>
      </c>
      <c r="C85" s="7">
        <v>12.694625210868416</v>
      </c>
      <c r="D85" s="7">
        <v>2.7820377043579056</v>
      </c>
    </row>
    <row r="86" spans="1:4" x14ac:dyDescent="0.25">
      <c r="A86" s="6" t="s">
        <v>242</v>
      </c>
      <c r="B86" s="14">
        <v>42811.519444444442</v>
      </c>
      <c r="C86" s="7">
        <v>7.8292461398330913</v>
      </c>
      <c r="D86" s="7">
        <v>1.8313351774631181</v>
      </c>
    </row>
    <row r="87" spans="1:4" x14ac:dyDescent="0.25">
      <c r="A87" s="6" t="s">
        <v>243</v>
      </c>
      <c r="B87" s="14">
        <v>42812.543055555558</v>
      </c>
      <c r="C87" s="7">
        <v>5.3360674413246443</v>
      </c>
      <c r="D87" s="7">
        <v>1.1030277507280617</v>
      </c>
    </row>
    <row r="88" spans="1:4" x14ac:dyDescent="0.25">
      <c r="A88" s="6" t="s">
        <v>244</v>
      </c>
      <c r="B88" s="14">
        <v>42813.566666666666</v>
      </c>
      <c r="C88" s="7">
        <v>4.4553529686885049</v>
      </c>
      <c r="D88" s="7">
        <v>1.3561909927084677</v>
      </c>
    </row>
    <row r="89" spans="1:4" x14ac:dyDescent="0.25">
      <c r="A89" s="6" t="s">
        <v>245</v>
      </c>
      <c r="B89" s="14">
        <v>42814.5625</v>
      </c>
      <c r="C89" s="7">
        <v>5.9451084550878219</v>
      </c>
      <c r="D89" s="7">
        <v>1.2360159212682664</v>
      </c>
    </row>
    <row r="90" spans="1:4" x14ac:dyDescent="0.25">
      <c r="A90" s="6" t="s">
        <v>246</v>
      </c>
      <c r="B90" s="14">
        <v>42815.612500000003</v>
      </c>
      <c r="C90" s="7">
        <v>6.8514119820571207</v>
      </c>
      <c r="D90" s="7">
        <v>1.5021335481536631</v>
      </c>
    </row>
    <row r="91" spans="1:4" x14ac:dyDescent="0.25">
      <c r="A91" s="6" t="s">
        <v>29</v>
      </c>
      <c r="B91" s="14">
        <v>42816.496527777781</v>
      </c>
      <c r="C91" s="7">
        <v>8.6768957082888729</v>
      </c>
      <c r="D91" s="7">
        <v>1.4941696316467912</v>
      </c>
    </row>
    <row r="92" spans="1:4" x14ac:dyDescent="0.25">
      <c r="A92" s="6" t="s">
        <v>30</v>
      </c>
      <c r="B92" s="14">
        <v>42817.540972222225</v>
      </c>
      <c r="C92" s="7">
        <v>28.842592592592439</v>
      </c>
      <c r="D92" s="7">
        <v>2.0543617420895393</v>
      </c>
    </row>
    <row r="93" spans="1:4" x14ac:dyDescent="0.25">
      <c r="A93" s="6" t="s">
        <v>31</v>
      </c>
      <c r="B93" s="14">
        <v>42818.54583333333</v>
      </c>
      <c r="C93" s="7">
        <v>13.451800232244436</v>
      </c>
      <c r="D93" s="7">
        <v>1.9141674882415214</v>
      </c>
    </row>
    <row r="94" spans="1:4" x14ac:dyDescent="0.25">
      <c r="A94" s="6" t="s">
        <v>32</v>
      </c>
      <c r="B94" s="14">
        <v>42819.54791666667</v>
      </c>
      <c r="C94" s="7">
        <v>14.491564067503539</v>
      </c>
      <c r="D94" s="7">
        <v>1.5795961230693967</v>
      </c>
    </row>
    <row r="95" spans="1:4" x14ac:dyDescent="0.25">
      <c r="A95" s="6" t="s">
        <v>247</v>
      </c>
      <c r="B95" s="14">
        <v>42820.566666666666</v>
      </c>
      <c r="C95" s="7">
        <v>5.9684233933585222</v>
      </c>
      <c r="D95" s="7">
        <v>1.3447240386354518</v>
      </c>
    </row>
    <row r="96" spans="1:4" x14ac:dyDescent="0.25">
      <c r="A96" s="6" t="s">
        <v>248</v>
      </c>
      <c r="B96" s="14">
        <v>42821.612500000003</v>
      </c>
      <c r="C96" s="7">
        <v>6.7575534267193511</v>
      </c>
      <c r="D96" s="7">
        <v>1.8998207815502608</v>
      </c>
    </row>
    <row r="97" spans="1:4" x14ac:dyDescent="0.25">
      <c r="A97" s="6" t="s">
        <v>249</v>
      </c>
      <c r="B97" s="14">
        <v>42822.560416666667</v>
      </c>
      <c r="C97" s="7">
        <v>6.096706377016563</v>
      </c>
      <c r="D97" s="7">
        <v>1.51841153367436</v>
      </c>
    </row>
    <row r="98" spans="1:4" x14ac:dyDescent="0.25">
      <c r="A98" s="6" t="s">
        <v>250</v>
      </c>
      <c r="B98" s="14">
        <v>42823.558333333334</v>
      </c>
      <c r="C98" s="7">
        <v>5.3300790330027583</v>
      </c>
      <c r="D98" s="7">
        <v>1.2178474447377472</v>
      </c>
    </row>
    <row r="99" spans="1:4" x14ac:dyDescent="0.25">
      <c r="A99" s="6" t="s">
        <v>33</v>
      </c>
      <c r="B99" s="14">
        <v>42824.56527777778</v>
      </c>
      <c r="C99" s="7">
        <v>7.6427902621710198</v>
      </c>
      <c r="D99" s="7">
        <v>1.9681543455204733</v>
      </c>
    </row>
    <row r="100" spans="1:4" x14ac:dyDescent="0.25">
      <c r="A100" s="6" t="s">
        <v>251</v>
      </c>
      <c r="B100" s="14">
        <v>42825.558333333334</v>
      </c>
      <c r="C100" s="7">
        <v>12.453671123613718</v>
      </c>
      <c r="D100" s="7">
        <v>2.0855021814899097</v>
      </c>
    </row>
    <row r="101" spans="1:4" x14ac:dyDescent="0.25">
      <c r="A101" s="6" t="s">
        <v>252</v>
      </c>
      <c r="B101" s="14">
        <v>42826.55</v>
      </c>
      <c r="C101" s="7">
        <v>6.4721050164375411</v>
      </c>
      <c r="D101" s="7">
        <v>1.2298099758081948</v>
      </c>
    </row>
    <row r="102" spans="1:4" x14ac:dyDescent="0.25">
      <c r="A102" s="6" t="s">
        <v>253</v>
      </c>
      <c r="B102" s="14">
        <v>42827.544444444444</v>
      </c>
      <c r="C102" s="7">
        <v>7.9224194608700733</v>
      </c>
      <c r="D102" s="7">
        <v>1.2859452319000875</v>
      </c>
    </row>
    <row r="103" spans="1:4" x14ac:dyDescent="0.25">
      <c r="A103" s="6" t="s">
        <v>254</v>
      </c>
      <c r="B103" s="14">
        <v>42828.60833333333</v>
      </c>
      <c r="C103" s="7">
        <v>12.307127112377369</v>
      </c>
      <c r="D103" s="7">
        <v>2.4216158159596337</v>
      </c>
    </row>
    <row r="104" spans="1:4" x14ac:dyDescent="0.25">
      <c r="A104" s="6" t="s">
        <v>34</v>
      </c>
      <c r="B104" s="14">
        <v>42829.559027777781</v>
      </c>
      <c r="C104" s="7">
        <v>15.57580004672298</v>
      </c>
      <c r="D104" s="7">
        <v>2.2841782573553453</v>
      </c>
    </row>
    <row r="105" spans="1:4" x14ac:dyDescent="0.25">
      <c r="A105" s="6" t="s">
        <v>35</v>
      </c>
      <c r="B105" s="14">
        <v>42830.554861111108</v>
      </c>
      <c r="C105" s="7">
        <v>14.651913324020528</v>
      </c>
      <c r="D105" s="7">
        <v>2.3880880362320522</v>
      </c>
    </row>
    <row r="106" spans="1:4" x14ac:dyDescent="0.25">
      <c r="A106" s="6" t="s">
        <v>255</v>
      </c>
      <c r="B106" s="14">
        <v>42831.563888888886</v>
      </c>
      <c r="C106" s="7">
        <v>5.8752327746521793</v>
      </c>
      <c r="D106" s="7">
        <v>1.4474117468139331</v>
      </c>
    </row>
    <row r="107" spans="1:4" x14ac:dyDescent="0.25">
      <c r="A107" s="6" t="s">
        <v>256</v>
      </c>
      <c r="B107" s="14">
        <v>42832.563194444447</v>
      </c>
      <c r="C107" s="7">
        <v>5.4805013927674038</v>
      </c>
      <c r="D107" s="7">
        <v>1.3606804368992713</v>
      </c>
    </row>
    <row r="108" spans="1:4" x14ac:dyDescent="0.25">
      <c r="A108" s="6" t="s">
        <v>257</v>
      </c>
      <c r="B108" s="14">
        <v>42833.568055555559</v>
      </c>
      <c r="C108" s="7">
        <v>9.1552197802211364</v>
      </c>
      <c r="D108" s="7">
        <v>1.1545995740427146</v>
      </c>
    </row>
    <row r="109" spans="1:4" x14ac:dyDescent="0.25">
      <c r="A109" s="6" t="s">
        <v>258</v>
      </c>
      <c r="B109" s="14">
        <v>42834.583333333336</v>
      </c>
      <c r="C109" s="7">
        <v>5.8726899384180635</v>
      </c>
      <c r="D109" s="7">
        <v>1.2832595354043941</v>
      </c>
    </row>
    <row r="110" spans="1:4" x14ac:dyDescent="0.25">
      <c r="A110" s="6" t="s">
        <v>36</v>
      </c>
      <c r="B110" s="14">
        <v>42835.602777777778</v>
      </c>
      <c r="C110" s="7">
        <v>13.88583218703471</v>
      </c>
      <c r="D110" s="7">
        <v>3.1029333047188707</v>
      </c>
    </row>
    <row r="111" spans="1:4" x14ac:dyDescent="0.25">
      <c r="A111" s="6" t="s">
        <v>37</v>
      </c>
      <c r="B111" s="14">
        <v>42836.618750000001</v>
      </c>
      <c r="C111" s="7">
        <v>10.333580429972962</v>
      </c>
      <c r="D111" s="7">
        <v>1.7510218258012766</v>
      </c>
    </row>
    <row r="112" spans="1:4" x14ac:dyDescent="0.25">
      <c r="A112" s="6" t="s">
        <v>259</v>
      </c>
      <c r="B112" s="14">
        <v>42837.559027777781</v>
      </c>
      <c r="C112" s="7">
        <v>9.0853658537101385</v>
      </c>
      <c r="D112" s="7">
        <v>1.8131657370971914</v>
      </c>
    </row>
    <row r="113" spans="1:4" x14ac:dyDescent="0.25">
      <c r="A113" s="6" t="s">
        <v>260</v>
      </c>
      <c r="B113" s="14">
        <v>42838.588194444441</v>
      </c>
      <c r="C113" s="7">
        <v>6.8320153366493503</v>
      </c>
      <c r="D113" s="7">
        <v>1.6597434722762745</v>
      </c>
    </row>
    <row r="114" spans="1:4" x14ac:dyDescent="0.25">
      <c r="A114" s="6" t="s">
        <v>38</v>
      </c>
      <c r="B114" s="14">
        <v>42839.55972222222</v>
      </c>
      <c r="C114" s="7">
        <v>15.006906077294969</v>
      </c>
      <c r="D114" s="7">
        <v>2.481960807522765</v>
      </c>
    </row>
    <row r="115" spans="1:4" x14ac:dyDescent="0.25">
      <c r="A115" s="6" t="s">
        <v>261</v>
      </c>
      <c r="B115" s="14">
        <v>42840.577777777777</v>
      </c>
      <c r="C115" s="7">
        <v>8.8363388907679923</v>
      </c>
      <c r="D115" s="7">
        <v>1.2570724778636468</v>
      </c>
    </row>
    <row r="116" spans="1:4" x14ac:dyDescent="0.25">
      <c r="A116" s="6" t="s">
        <v>262</v>
      </c>
      <c r="B116" s="14">
        <v>42842.624305555553</v>
      </c>
      <c r="C116" s="7">
        <v>6.9764733286643317</v>
      </c>
      <c r="D116" s="7">
        <v>1.4788913550996103</v>
      </c>
    </row>
    <row r="117" spans="1:4" x14ac:dyDescent="0.25">
      <c r="A117" s="6" t="s">
        <v>263</v>
      </c>
      <c r="B117" s="14">
        <v>42843.622916666667</v>
      </c>
      <c r="C117" s="7">
        <v>11.561024111341519</v>
      </c>
      <c r="D117" s="7">
        <v>1.2766637174388378</v>
      </c>
    </row>
    <row r="118" spans="1:4" x14ac:dyDescent="0.25">
      <c r="A118" s="6" t="s">
        <v>264</v>
      </c>
      <c r="B118" s="14">
        <v>42844.564583333333</v>
      </c>
      <c r="C118" s="7">
        <v>8.9407879217060238</v>
      </c>
      <c r="D118" s="7">
        <v>1.9390013489517628</v>
      </c>
    </row>
    <row r="119" spans="1:4" x14ac:dyDescent="0.25">
      <c r="A119" s="6" t="s">
        <v>39</v>
      </c>
      <c r="B119" s="14">
        <v>42845.556250000001</v>
      </c>
      <c r="C119" s="7">
        <v>13.880389429826504</v>
      </c>
      <c r="D119" s="7">
        <v>2.0883982188989618</v>
      </c>
    </row>
    <row r="120" spans="1:4" x14ac:dyDescent="0.25">
      <c r="A120" s="6" t="s">
        <v>265</v>
      </c>
      <c r="B120" s="14">
        <v>42846.563194444447</v>
      </c>
      <c r="C120" s="7">
        <v>11.043039086573327</v>
      </c>
      <c r="D120" s="7">
        <v>1.7901829038966066</v>
      </c>
    </row>
    <row r="121" spans="1:4" x14ac:dyDescent="0.25">
      <c r="A121" s="6" t="s">
        <v>40</v>
      </c>
      <c r="B121" s="14">
        <v>42847.623611111114</v>
      </c>
      <c r="C121" s="7">
        <v>15.511297461073742</v>
      </c>
      <c r="D121" s="7">
        <v>1.2948244646151372</v>
      </c>
    </row>
    <row r="122" spans="1:4" x14ac:dyDescent="0.25">
      <c r="A122" s="6" t="s">
        <v>266</v>
      </c>
      <c r="B122" s="14">
        <v>42848.624305555553</v>
      </c>
      <c r="C122" s="7">
        <v>9.9274344569271982</v>
      </c>
      <c r="D122" s="7">
        <v>1.258201646993911</v>
      </c>
    </row>
    <row r="123" spans="1:4" x14ac:dyDescent="0.25">
      <c r="A123" s="6" t="s">
        <v>41</v>
      </c>
      <c r="B123" s="14">
        <v>42849.623611111114</v>
      </c>
      <c r="C123" s="7">
        <v>22.045288531790021</v>
      </c>
      <c r="D123" s="7">
        <v>1.9110741198716052</v>
      </c>
    </row>
    <row r="124" spans="1:4" x14ac:dyDescent="0.25">
      <c r="A124" s="6" t="s">
        <v>267</v>
      </c>
      <c r="B124" s="14">
        <v>42850.580555555556</v>
      </c>
      <c r="C124" s="7">
        <v>10.938967136168152</v>
      </c>
      <c r="D124" s="7">
        <v>2.7531046265918384</v>
      </c>
    </row>
    <row r="125" spans="1:4" x14ac:dyDescent="0.25">
      <c r="A125" s="6" t="s">
        <v>268</v>
      </c>
      <c r="B125" s="14">
        <v>42851.572222222225</v>
      </c>
      <c r="C125" s="7">
        <v>12.512384996498545</v>
      </c>
      <c r="D125" s="7">
        <v>2.425888208603336</v>
      </c>
    </row>
    <row r="126" spans="1:4" x14ac:dyDescent="0.25">
      <c r="A126" s="6" t="s">
        <v>269</v>
      </c>
      <c r="B126" s="14">
        <v>42852.561805555553</v>
      </c>
      <c r="C126" s="7">
        <v>12.915479582069239</v>
      </c>
      <c r="D126" s="7">
        <v>2.0941771494209003</v>
      </c>
    </row>
    <row r="127" spans="1:4" x14ac:dyDescent="0.25">
      <c r="A127" s="6" t="s">
        <v>42</v>
      </c>
      <c r="B127" s="14">
        <v>42853.540277777778</v>
      </c>
      <c r="C127" s="7">
        <v>24.893617021224902</v>
      </c>
      <c r="D127" s="7">
        <v>3.5916494814757782</v>
      </c>
    </row>
    <row r="128" spans="1:4" x14ac:dyDescent="0.25">
      <c r="A128" s="6" t="s">
        <v>43</v>
      </c>
      <c r="B128" s="14">
        <v>42854.556250000001</v>
      </c>
      <c r="C128" s="7">
        <v>26.567366283098128</v>
      </c>
      <c r="D128" s="7">
        <v>2.3983620727103987</v>
      </c>
    </row>
    <row r="129" spans="1:4" x14ac:dyDescent="0.25">
      <c r="A129" s="6" t="s">
        <v>270</v>
      </c>
      <c r="B129" s="14">
        <v>42855.626388888886</v>
      </c>
      <c r="C129" s="7">
        <v>11.3100332857671</v>
      </c>
      <c r="D129" s="7">
        <v>1.4208829047972746</v>
      </c>
    </row>
    <row r="130" spans="1:4" x14ac:dyDescent="0.25">
      <c r="A130" s="6" t="s">
        <v>271</v>
      </c>
      <c r="B130" s="14">
        <v>42856.606249999997</v>
      </c>
      <c r="C130" s="7">
        <v>12.717131474056341</v>
      </c>
      <c r="D130" s="7">
        <v>2.3169008877791111</v>
      </c>
    </row>
    <row r="131" spans="1:4" x14ac:dyDescent="0.25">
      <c r="A131" s="6" t="s">
        <v>272</v>
      </c>
      <c r="B131" s="14">
        <v>42857.480555555558</v>
      </c>
      <c r="C131" s="7">
        <v>14.727503168574335</v>
      </c>
      <c r="D131" s="7">
        <v>1.8796421867008879</v>
      </c>
    </row>
    <row r="132" spans="1:4" x14ac:dyDescent="0.25">
      <c r="A132" s="6" t="s">
        <v>273</v>
      </c>
      <c r="B132" s="14">
        <v>42858.586111111108</v>
      </c>
      <c r="C132" s="7">
        <v>24.34979718432923</v>
      </c>
      <c r="D132" s="7">
        <v>3.5875797082842706</v>
      </c>
    </row>
    <row r="133" spans="1:4" x14ac:dyDescent="0.25">
      <c r="A133" s="6" t="s">
        <v>274</v>
      </c>
      <c r="B133" s="14">
        <v>42859.561111111114</v>
      </c>
      <c r="C133" s="7">
        <v>17.482097482105864</v>
      </c>
      <c r="D133" s="7">
        <v>2.2947954196969778</v>
      </c>
    </row>
    <row r="134" spans="1:4" x14ac:dyDescent="0.25">
      <c r="A134" s="6" t="s">
        <v>44</v>
      </c>
      <c r="B134" s="14">
        <v>42860.573611111111</v>
      </c>
      <c r="C134" s="7">
        <v>15.280039476893911</v>
      </c>
      <c r="D134" s="7">
        <v>2.8526583478025458</v>
      </c>
    </row>
    <row r="135" spans="1:4" x14ac:dyDescent="0.25">
      <c r="A135" s="6" t="s">
        <v>275</v>
      </c>
      <c r="B135" s="14">
        <v>42861.522916666669</v>
      </c>
      <c r="C135" s="7">
        <v>12.363099295667539</v>
      </c>
      <c r="D135" s="7">
        <v>2.0673707277964444</v>
      </c>
    </row>
    <row r="136" spans="1:4" x14ac:dyDescent="0.25">
      <c r="A136" s="6" t="s">
        <v>276</v>
      </c>
      <c r="B136" s="14">
        <v>42862.552777777775</v>
      </c>
      <c r="C136" s="7">
        <v>10.847573479140193</v>
      </c>
      <c r="D136" s="7">
        <v>1.7888259211686957</v>
      </c>
    </row>
    <row r="137" spans="1:4" x14ac:dyDescent="0.25">
      <c r="A137" s="6" t="s">
        <v>277</v>
      </c>
      <c r="B137" s="14">
        <v>42863.570833333331</v>
      </c>
      <c r="C137" s="7">
        <v>15.769869513628645</v>
      </c>
      <c r="D137" s="7">
        <v>2.905471092882443</v>
      </c>
    </row>
    <row r="138" spans="1:4" x14ac:dyDescent="0.25">
      <c r="A138" s="6" t="s">
        <v>45</v>
      </c>
      <c r="B138" s="14">
        <v>42864.553472222222</v>
      </c>
      <c r="C138" s="7">
        <v>17.636195752507987</v>
      </c>
      <c r="D138" s="7">
        <v>2.3471530111565966</v>
      </c>
    </row>
    <row r="139" spans="1:4" x14ac:dyDescent="0.25">
      <c r="A139" s="6" t="s">
        <v>278</v>
      </c>
      <c r="B139" s="14">
        <v>42865.563194444447</v>
      </c>
      <c r="C139" s="7">
        <v>11.160575858310821</v>
      </c>
      <c r="D139" s="7">
        <v>1.8633912652351861</v>
      </c>
    </row>
    <row r="140" spans="1:4" x14ac:dyDescent="0.25">
      <c r="A140" s="6" t="s">
        <v>279</v>
      </c>
      <c r="B140" s="14">
        <v>42866.615277777775</v>
      </c>
      <c r="C140" s="7">
        <v>12.658107465508687</v>
      </c>
      <c r="D140" s="7">
        <v>1.6736638857577366</v>
      </c>
    </row>
    <row r="141" spans="1:4" x14ac:dyDescent="0.25">
      <c r="A141" s="6" t="s">
        <v>280</v>
      </c>
      <c r="B141" s="14">
        <v>42867.593055555553</v>
      </c>
      <c r="C141" s="7">
        <v>19.211495946915409</v>
      </c>
      <c r="D141" s="7">
        <v>2.4034378530627949</v>
      </c>
    </row>
    <row r="142" spans="1:4" x14ac:dyDescent="0.25">
      <c r="A142" s="6" t="s">
        <v>46</v>
      </c>
      <c r="B142" s="14">
        <v>42868.547222222223</v>
      </c>
      <c r="C142" s="7">
        <v>20.964737192340632</v>
      </c>
      <c r="D142" s="7">
        <v>2.1681940075738493</v>
      </c>
    </row>
    <row r="143" spans="1:4" x14ac:dyDescent="0.25">
      <c r="A143" s="6" t="s">
        <v>281</v>
      </c>
      <c r="B143" s="14">
        <v>42869.598611111112</v>
      </c>
      <c r="C143" s="7">
        <v>20.09803921564701</v>
      </c>
      <c r="D143" s="7">
        <v>1.9229683534744164</v>
      </c>
    </row>
    <row r="144" spans="1:4" x14ac:dyDescent="0.25">
      <c r="A144" s="6" t="s">
        <v>47</v>
      </c>
      <c r="B144" s="14">
        <v>42870.597916666666</v>
      </c>
      <c r="C144" s="7">
        <v>22.298772169153526</v>
      </c>
      <c r="D144" s="7">
        <v>2.9439888945894479</v>
      </c>
    </row>
    <row r="145" spans="1:4" x14ac:dyDescent="0.25">
      <c r="A145" s="6" t="s">
        <v>282</v>
      </c>
      <c r="B145" s="14">
        <v>42871.620833333334</v>
      </c>
      <c r="C145" s="7">
        <v>19.371345029299153</v>
      </c>
      <c r="D145" s="7">
        <v>2.8370314869739861</v>
      </c>
    </row>
    <row r="146" spans="1:4" x14ac:dyDescent="0.25">
      <c r="A146" s="6" t="s">
        <v>283</v>
      </c>
      <c r="B146" s="14">
        <v>42872.579861111109</v>
      </c>
      <c r="C146" s="7">
        <v>12.999999999969027</v>
      </c>
      <c r="D146" s="7">
        <v>2.6198436965341583</v>
      </c>
    </row>
    <row r="147" spans="1:4" x14ac:dyDescent="0.25">
      <c r="A147" s="6" t="s">
        <v>284</v>
      </c>
      <c r="B147" s="14">
        <v>42873.604861111111</v>
      </c>
      <c r="C147" s="7">
        <v>7.9901960784157771</v>
      </c>
      <c r="D147" s="7">
        <v>2.4966150688357041</v>
      </c>
    </row>
    <row r="148" spans="1:4" x14ac:dyDescent="0.25">
      <c r="A148" s="6" t="s">
        <v>285</v>
      </c>
      <c r="B148" s="14">
        <v>42874.521527777775</v>
      </c>
      <c r="C148" s="7">
        <v>6.3950456323230096</v>
      </c>
      <c r="D148" s="7">
        <v>1.7235275242814088</v>
      </c>
    </row>
    <row r="149" spans="1:4" x14ac:dyDescent="0.25">
      <c r="A149" s="6" t="s">
        <v>286</v>
      </c>
      <c r="B149" s="14">
        <v>42875.591666666667</v>
      </c>
      <c r="C149" s="7">
        <v>8.9134948097173066</v>
      </c>
      <c r="D149" s="7">
        <v>2.2820582347666241</v>
      </c>
    </row>
    <row r="150" spans="1:4" x14ac:dyDescent="0.25">
      <c r="A150" s="6" t="s">
        <v>287</v>
      </c>
      <c r="B150" s="14">
        <v>42876.602777777778</v>
      </c>
      <c r="C150" s="7">
        <v>9.7870778267454934</v>
      </c>
      <c r="D150" s="7">
        <v>1.9126105945119714</v>
      </c>
    </row>
    <row r="151" spans="1:4" x14ac:dyDescent="0.25">
      <c r="A151" s="6" t="s">
        <v>288</v>
      </c>
      <c r="B151" s="14">
        <v>42877.555555555555</v>
      </c>
      <c r="C151" s="7">
        <v>9.583648750947928</v>
      </c>
      <c r="D151" s="7">
        <v>2.0489104968468226</v>
      </c>
    </row>
    <row r="152" spans="1:4" x14ac:dyDescent="0.25">
      <c r="A152" s="6" t="s">
        <v>48</v>
      </c>
      <c r="B152" s="14">
        <v>42878.477777777778</v>
      </c>
      <c r="C152" s="7">
        <v>22.315724815798148</v>
      </c>
      <c r="D152" s="7">
        <v>2.2498732731054005</v>
      </c>
    </row>
    <row r="153" spans="1:4" x14ac:dyDescent="0.25">
      <c r="A153" s="6" t="s">
        <v>49</v>
      </c>
      <c r="B153" s="14">
        <v>42879.613888888889</v>
      </c>
      <c r="C153" s="7">
        <v>19.641319942657088</v>
      </c>
      <c r="D153" s="7">
        <v>2.7123029174219702</v>
      </c>
    </row>
    <row r="154" spans="1:4" x14ac:dyDescent="0.25">
      <c r="A154" s="6" t="s">
        <v>289</v>
      </c>
      <c r="B154" s="14">
        <v>42880.587500000001</v>
      </c>
      <c r="C154" s="7">
        <v>16.864035087770876</v>
      </c>
      <c r="D154" s="7">
        <v>2.9526951198729225</v>
      </c>
    </row>
    <row r="155" spans="1:4" x14ac:dyDescent="0.25">
      <c r="A155" s="6" t="s">
        <v>50</v>
      </c>
      <c r="B155" s="14">
        <v>42881.54583333333</v>
      </c>
      <c r="C155" s="7">
        <v>20.176870748251485</v>
      </c>
      <c r="D155" s="7">
        <v>2.8657706413623729</v>
      </c>
    </row>
    <row r="156" spans="1:4" x14ac:dyDescent="0.25">
      <c r="A156" s="6" t="s">
        <v>290</v>
      </c>
      <c r="B156" s="14">
        <v>42882.583333333336</v>
      </c>
      <c r="C156" s="7">
        <v>8.9913159652805721</v>
      </c>
      <c r="D156" s="7">
        <v>1.35449994241876</v>
      </c>
    </row>
    <row r="157" spans="1:4" x14ac:dyDescent="0.25">
      <c r="A157" s="6" t="s">
        <v>291</v>
      </c>
      <c r="B157" s="14">
        <v>42883.627083333333</v>
      </c>
      <c r="C157" s="7">
        <v>8.6751497006229847</v>
      </c>
      <c r="D157" s="7">
        <v>2.3020527282684009</v>
      </c>
    </row>
    <row r="158" spans="1:4" x14ac:dyDescent="0.25">
      <c r="A158" s="6" t="s">
        <v>51</v>
      </c>
      <c r="B158" s="14">
        <v>42884.572916666664</v>
      </c>
      <c r="C158" s="7">
        <v>16.13910574871527</v>
      </c>
      <c r="D158" s="7">
        <v>2.3857291054606087</v>
      </c>
    </row>
    <row r="159" spans="1:4" x14ac:dyDescent="0.25">
      <c r="A159" s="6" t="s">
        <v>292</v>
      </c>
      <c r="B159" s="14">
        <v>42885.558333333334</v>
      </c>
      <c r="C159" s="7">
        <v>6.1908077994539834</v>
      </c>
      <c r="D159" s="7">
        <v>1.9890025394716715</v>
      </c>
    </row>
    <row r="160" spans="1:4" x14ac:dyDescent="0.25">
      <c r="A160" s="6" t="s">
        <v>52</v>
      </c>
      <c r="B160" s="14">
        <v>42886.561805555553</v>
      </c>
      <c r="C160" s="7">
        <v>15.457044673465429</v>
      </c>
      <c r="D160" s="7">
        <v>2.351359878295606</v>
      </c>
    </row>
    <row r="161" spans="1:4" x14ac:dyDescent="0.25">
      <c r="A161" s="6" t="s">
        <v>293</v>
      </c>
      <c r="B161" s="14">
        <v>42888.554861111108</v>
      </c>
      <c r="C161" s="7">
        <v>6.9541409992889029</v>
      </c>
      <c r="D161" s="7">
        <v>1.8447002329804283</v>
      </c>
    </row>
    <row r="162" spans="1:4" x14ac:dyDescent="0.25">
      <c r="A162" s="6" t="s">
        <v>294</v>
      </c>
      <c r="B162" s="14">
        <v>42889.574999999997</v>
      </c>
      <c r="C162" s="7">
        <v>8.2111436949922449</v>
      </c>
      <c r="D162" s="7">
        <v>2.0152385050412152</v>
      </c>
    </row>
    <row r="163" spans="1:4" x14ac:dyDescent="0.25">
      <c r="A163" s="6" t="s">
        <v>295</v>
      </c>
      <c r="B163" s="14">
        <v>42890.527777777781</v>
      </c>
      <c r="C163" s="7">
        <v>7.9437374414217077</v>
      </c>
      <c r="D163" s="7">
        <v>1.8125710713206002</v>
      </c>
    </row>
    <row r="164" spans="1:4" x14ac:dyDescent="0.25">
      <c r="A164" s="6" t="s">
        <v>296</v>
      </c>
      <c r="B164" s="14">
        <v>42891.573611111111</v>
      </c>
      <c r="C164" s="7">
        <v>11.322565543069199</v>
      </c>
      <c r="D164" s="7">
        <v>2.8191017281230368</v>
      </c>
    </row>
    <row r="165" spans="1:4" x14ac:dyDescent="0.25">
      <c r="A165" s="6" t="s">
        <v>297</v>
      </c>
      <c r="B165" s="14">
        <v>42892.574305555558</v>
      </c>
      <c r="C165" s="7">
        <v>8.583450210401157</v>
      </c>
      <c r="D165" s="7">
        <v>2.8262564926392439</v>
      </c>
    </row>
    <row r="166" spans="1:4" x14ac:dyDescent="0.25">
      <c r="A166" s="6" t="s">
        <v>53</v>
      </c>
      <c r="B166" s="14">
        <v>42893.566666666666</v>
      </c>
      <c r="C166" s="7">
        <v>12.702883970501448</v>
      </c>
      <c r="D166" s="7">
        <v>3.2129203651431575</v>
      </c>
    </row>
    <row r="167" spans="1:4" x14ac:dyDescent="0.25">
      <c r="A167" s="6" t="s">
        <v>54</v>
      </c>
      <c r="B167" s="14">
        <v>42894.607638888891</v>
      </c>
      <c r="C167" s="7">
        <v>14.885222381670356</v>
      </c>
      <c r="D167" s="7">
        <v>2.9590207608807013</v>
      </c>
    </row>
    <row r="168" spans="1:4" x14ac:dyDescent="0.25">
      <c r="A168" s="6" t="s">
        <v>298</v>
      </c>
      <c r="B168" s="14">
        <v>42895.584722222222</v>
      </c>
      <c r="C168" s="7">
        <v>10.897155361005911</v>
      </c>
      <c r="D168" s="7">
        <v>1.420923834841979</v>
      </c>
    </row>
    <row r="169" spans="1:4" x14ac:dyDescent="0.25">
      <c r="A169" s="6" t="s">
        <v>299</v>
      </c>
      <c r="B169" s="14">
        <v>42896.543055555558</v>
      </c>
      <c r="C169" s="7">
        <v>12.817938420366007</v>
      </c>
      <c r="D169" s="7">
        <v>2.6356659685552932</v>
      </c>
    </row>
    <row r="170" spans="1:4" x14ac:dyDescent="0.25">
      <c r="A170" s="6" t="s">
        <v>55</v>
      </c>
      <c r="B170" s="14">
        <v>42898.570833333331</v>
      </c>
      <c r="C170" s="7">
        <v>16.022727272721976</v>
      </c>
      <c r="D170" s="7">
        <v>2.8041842867645519</v>
      </c>
    </row>
    <row r="171" spans="1:4" x14ac:dyDescent="0.25">
      <c r="A171" s="6" t="s">
        <v>300</v>
      </c>
      <c r="B171" s="14">
        <v>42899.570833333331</v>
      </c>
      <c r="C171" s="7">
        <v>14.029422317901041</v>
      </c>
      <c r="D171" s="7">
        <v>1.6808737707557202</v>
      </c>
    </row>
    <row r="172" spans="1:4" x14ac:dyDescent="0.25">
      <c r="A172" s="6" t="s">
        <v>56</v>
      </c>
      <c r="B172" s="14">
        <v>42900.612500000003</v>
      </c>
      <c r="C172" s="7">
        <v>14.029422317901041</v>
      </c>
      <c r="D172" s="7">
        <v>1.6808737707557202</v>
      </c>
    </row>
    <row r="173" spans="1:4" x14ac:dyDescent="0.25">
      <c r="A173" s="6" t="s">
        <v>301</v>
      </c>
      <c r="B173" s="14">
        <v>42902.553472222222</v>
      </c>
      <c r="C173" s="7">
        <v>6.310746064315361</v>
      </c>
      <c r="D173" s="7">
        <v>2.643214341144041</v>
      </c>
    </row>
    <row r="174" spans="1:4" x14ac:dyDescent="0.25">
      <c r="A174" s="6" t="s">
        <v>302</v>
      </c>
      <c r="B174" s="14">
        <v>42905.573611111111</v>
      </c>
      <c r="C174" s="7">
        <v>0.66666666666509955</v>
      </c>
      <c r="D174" s="7">
        <v>1.0963559178980204</v>
      </c>
    </row>
    <row r="175" spans="1:4" x14ac:dyDescent="0.25">
      <c r="A175" s="6" t="s">
        <v>57</v>
      </c>
      <c r="B175" s="14">
        <v>42906.568055555559</v>
      </c>
      <c r="C175" s="7">
        <v>9.7692307692386855</v>
      </c>
      <c r="D175" s="7">
        <v>1.171302120896216</v>
      </c>
    </row>
    <row r="176" spans="1:4" x14ac:dyDescent="0.25">
      <c r="A176" s="6" t="s">
        <v>303</v>
      </c>
      <c r="B176" s="14">
        <v>42907.568055555559</v>
      </c>
      <c r="C176" s="7">
        <v>5.7684495599387864</v>
      </c>
      <c r="D176" s="7">
        <v>2.122969931957233</v>
      </c>
    </row>
    <row r="177" spans="1:4" x14ac:dyDescent="0.25">
      <c r="A177" s="6" t="s">
        <v>58</v>
      </c>
      <c r="B177" s="14">
        <v>42908.597916666666</v>
      </c>
      <c r="C177" s="7">
        <v>11.266375545811426</v>
      </c>
      <c r="D177" s="7">
        <v>2.9317978130545965</v>
      </c>
    </row>
    <row r="178" spans="1:4" x14ac:dyDescent="0.25">
      <c r="A178" s="6" t="s">
        <v>304</v>
      </c>
      <c r="B178" s="14">
        <v>42909.556944444441</v>
      </c>
      <c r="C178" s="7">
        <v>10.850622406570761</v>
      </c>
      <c r="D178" s="7">
        <v>2.2957184182188808</v>
      </c>
    </row>
    <row r="179" spans="1:4" x14ac:dyDescent="0.25">
      <c r="A179" s="6" t="s">
        <v>305</v>
      </c>
      <c r="B179" s="14">
        <v>42910.574305555558</v>
      </c>
      <c r="C179" s="7">
        <v>10.626304801664938</v>
      </c>
      <c r="D179" s="7">
        <v>1.7796568079296327</v>
      </c>
    </row>
    <row r="180" spans="1:4" x14ac:dyDescent="0.25">
      <c r="A180" s="6" t="s">
        <v>59</v>
      </c>
      <c r="B180" s="14">
        <v>42911.57916666667</v>
      </c>
      <c r="C180" s="7">
        <v>11.992932862259924</v>
      </c>
      <c r="D180" s="7">
        <v>2.0691341553470295</v>
      </c>
    </row>
    <row r="181" spans="1:4" x14ac:dyDescent="0.25">
      <c r="A181" s="6" t="s">
        <v>306</v>
      </c>
      <c r="B181" s="14">
        <v>42912.570833333331</v>
      </c>
      <c r="C181" s="7">
        <v>8.6788475052251108</v>
      </c>
      <c r="D181" s="7">
        <v>2.4955752353676028</v>
      </c>
    </row>
    <row r="182" spans="1:4" x14ac:dyDescent="0.25">
      <c r="A182" s="6" t="s">
        <v>307</v>
      </c>
      <c r="B182" s="14">
        <v>42913.56527777778</v>
      </c>
      <c r="C182" s="7">
        <v>6.7241379310290945</v>
      </c>
      <c r="D182" s="7">
        <v>2.6796539336706728</v>
      </c>
    </row>
    <row r="183" spans="1:4" x14ac:dyDescent="0.25">
      <c r="A183" s="6" t="s">
        <v>60</v>
      </c>
      <c r="B183" s="14">
        <v>42914.576388888891</v>
      </c>
      <c r="C183" s="7">
        <v>15.779441797138396</v>
      </c>
      <c r="D183" s="7">
        <v>3.6194207996747876</v>
      </c>
    </row>
    <row r="184" spans="1:4" x14ac:dyDescent="0.25">
      <c r="A184" s="6" t="s">
        <v>308</v>
      </c>
      <c r="B184" s="14">
        <v>42915.602777777778</v>
      </c>
      <c r="C184" s="7">
        <v>11.813583815066723</v>
      </c>
      <c r="D184" s="7">
        <v>2.5738916032502055</v>
      </c>
    </row>
    <row r="185" spans="1:4" x14ac:dyDescent="0.25">
      <c r="A185" s="6" t="s">
        <v>61</v>
      </c>
      <c r="B185" s="14">
        <v>42916.570138888892</v>
      </c>
      <c r="C185" s="7">
        <v>23.276353276387923</v>
      </c>
      <c r="D185" s="7">
        <v>2.3525769668349183</v>
      </c>
    </row>
    <row r="186" spans="1:4" x14ac:dyDescent="0.25">
      <c r="A186" s="6" t="s">
        <v>309</v>
      </c>
      <c r="B186" s="14">
        <v>42917.552777777775</v>
      </c>
      <c r="C186" s="7">
        <v>7.8692988427489636</v>
      </c>
      <c r="D186" s="7">
        <v>1.0067008687948151</v>
      </c>
    </row>
    <row r="187" spans="1:4" x14ac:dyDescent="0.25">
      <c r="A187" s="6" t="s">
        <v>310</v>
      </c>
      <c r="B187" s="14">
        <v>42918.552777777775</v>
      </c>
      <c r="C187" s="7">
        <v>7.8692988427489636</v>
      </c>
      <c r="D187" s="7">
        <v>1.0067008687948151</v>
      </c>
    </row>
    <row r="188" spans="1:4" x14ac:dyDescent="0.25">
      <c r="A188" s="6" t="s">
        <v>311</v>
      </c>
      <c r="B188" s="14">
        <v>42919.599305555559</v>
      </c>
      <c r="C188" s="7">
        <v>15.332380271709294</v>
      </c>
      <c r="D188" s="7">
        <v>2.0673744176752886</v>
      </c>
    </row>
    <row r="189" spans="1:4" x14ac:dyDescent="0.25">
      <c r="A189" s="6" t="s">
        <v>62</v>
      </c>
      <c r="B189" s="14">
        <v>42920.57708333333</v>
      </c>
      <c r="C189" s="7">
        <v>15.312719606385054</v>
      </c>
      <c r="D189" s="7">
        <v>2.9109219542780203</v>
      </c>
    </row>
    <row r="190" spans="1:4" x14ac:dyDescent="0.25">
      <c r="A190" s="6" t="s">
        <v>312</v>
      </c>
      <c r="B190" s="14">
        <v>42921.572222222225</v>
      </c>
      <c r="C190" s="7">
        <v>13.967921896778607</v>
      </c>
      <c r="D190" s="7">
        <v>2.4203547550692219</v>
      </c>
    </row>
    <row r="191" spans="1:4" x14ac:dyDescent="0.25">
      <c r="A191" s="6" t="s">
        <v>313</v>
      </c>
      <c r="B191" s="14">
        <v>42922.570833333331</v>
      </c>
      <c r="C191" s="7">
        <v>8.2319660537536894</v>
      </c>
      <c r="D191" s="7">
        <v>3.5218537886360508</v>
      </c>
    </row>
    <row r="192" spans="1:4" x14ac:dyDescent="0.25">
      <c r="A192" s="6" t="s">
        <v>314</v>
      </c>
      <c r="B192" s="14">
        <v>42923.561111111114</v>
      </c>
      <c r="C192" s="7">
        <v>13.572433192746329</v>
      </c>
      <c r="D192" s="7">
        <v>3.3715535294360137</v>
      </c>
    </row>
    <row r="193" spans="1:4" x14ac:dyDescent="0.25">
      <c r="A193" s="6" t="s">
        <v>315</v>
      </c>
      <c r="B193" s="14">
        <v>42924.552083333336</v>
      </c>
      <c r="C193" s="7">
        <v>9.7072521623691177</v>
      </c>
      <c r="D193" s="7">
        <v>1.9295070100416527</v>
      </c>
    </row>
    <row r="194" spans="1:4" x14ac:dyDescent="0.25">
      <c r="A194" s="6" t="s">
        <v>316</v>
      </c>
      <c r="B194" s="14">
        <v>42925.602777777778</v>
      </c>
      <c r="C194" s="7">
        <v>16.339350180519162</v>
      </c>
      <c r="D194" s="7">
        <v>2.4844564321879385</v>
      </c>
    </row>
    <row r="195" spans="1:4" x14ac:dyDescent="0.25">
      <c r="A195" s="6" t="s">
        <v>63</v>
      </c>
      <c r="B195" s="14">
        <v>42926.564583333333</v>
      </c>
      <c r="C195" s="7">
        <v>28.039078855584226</v>
      </c>
      <c r="D195" s="7">
        <v>1.8899675131917717</v>
      </c>
    </row>
    <row r="196" spans="1:4" x14ac:dyDescent="0.25">
      <c r="A196" s="6" t="s">
        <v>64</v>
      </c>
      <c r="B196" s="14">
        <v>42927.565972222219</v>
      </c>
      <c r="C196" s="7">
        <v>20.313837375151373</v>
      </c>
      <c r="D196" s="7">
        <v>2.2908747041842861</v>
      </c>
    </row>
    <row r="197" spans="1:4" x14ac:dyDescent="0.25">
      <c r="A197" s="6" t="s">
        <v>317</v>
      </c>
      <c r="B197" s="14">
        <v>42928.548611111109</v>
      </c>
      <c r="C197" s="7">
        <v>14.597471723159188</v>
      </c>
      <c r="D197" s="7">
        <v>2.0058572842482012</v>
      </c>
    </row>
    <row r="198" spans="1:4" x14ac:dyDescent="0.25">
      <c r="A198" s="6" t="s">
        <v>318</v>
      </c>
      <c r="B198" s="14">
        <v>42929.59652777778</v>
      </c>
      <c r="C198" s="7">
        <v>11.610352264579264</v>
      </c>
      <c r="D198" s="7">
        <v>2.5669455143085651</v>
      </c>
    </row>
    <row r="199" spans="1:4" x14ac:dyDescent="0.25">
      <c r="A199" s="6" t="s">
        <v>65</v>
      </c>
      <c r="B199" s="14">
        <v>42930.569444444445</v>
      </c>
      <c r="C199" s="7">
        <v>28.266187050478141</v>
      </c>
      <c r="D199" s="7">
        <v>2.6802261207082121</v>
      </c>
    </row>
    <row r="200" spans="1:4" x14ac:dyDescent="0.25">
      <c r="A200" s="6" t="s">
        <v>66</v>
      </c>
      <c r="B200" s="14">
        <v>42932.560416666667</v>
      </c>
      <c r="C200" s="7">
        <v>13.63061797752578</v>
      </c>
      <c r="D200" s="7">
        <v>3.5231359738503083</v>
      </c>
    </row>
    <row r="201" spans="1:4" x14ac:dyDescent="0.25">
      <c r="A201" s="6" t="s">
        <v>319</v>
      </c>
      <c r="B201" s="14">
        <v>42933.553472222222</v>
      </c>
      <c r="C201" s="7">
        <v>5.1745810055672141</v>
      </c>
      <c r="D201" s="7">
        <v>0.9556343373504016</v>
      </c>
    </row>
    <row r="202" spans="1:4" x14ac:dyDescent="0.25">
      <c r="A202" s="6" t="s">
        <v>320</v>
      </c>
      <c r="B202" s="14">
        <v>42934.553472222222</v>
      </c>
      <c r="C202" s="7">
        <v>7.4966711051780006</v>
      </c>
      <c r="D202" s="7">
        <v>1.412903499844806</v>
      </c>
    </row>
    <row r="203" spans="1:4" x14ac:dyDescent="0.25">
      <c r="A203" s="6" t="s">
        <v>321</v>
      </c>
      <c r="B203" s="14">
        <v>42935.601388888892</v>
      </c>
      <c r="C203" s="7">
        <v>8.7015635622246279</v>
      </c>
      <c r="D203" s="7">
        <v>1.6569227671560889</v>
      </c>
    </row>
    <row r="204" spans="1:4" x14ac:dyDescent="0.25">
      <c r="A204" s="6" t="s">
        <v>67</v>
      </c>
      <c r="B204" s="14">
        <v>42938.563194444447</v>
      </c>
      <c r="C204" s="7">
        <v>24.682422452138333</v>
      </c>
      <c r="D204" s="7">
        <v>3.7472430743830349</v>
      </c>
    </row>
    <row r="205" spans="1:4" x14ac:dyDescent="0.25">
      <c r="A205" s="6" t="s">
        <v>322</v>
      </c>
      <c r="B205" s="14">
        <v>42939.507638888892</v>
      </c>
      <c r="C205" s="7">
        <v>20.21262458482704</v>
      </c>
      <c r="D205" s="7">
        <v>2.9469443105683601</v>
      </c>
    </row>
    <row r="206" spans="1:4" x14ac:dyDescent="0.25">
      <c r="A206" s="6" t="s">
        <v>323</v>
      </c>
      <c r="B206" s="14">
        <v>42942.613194444442</v>
      </c>
      <c r="C206" s="7">
        <v>23.944281524861356</v>
      </c>
      <c r="D206" s="7">
        <v>3.8100314640724959</v>
      </c>
    </row>
    <row r="207" spans="1:4" x14ac:dyDescent="0.25">
      <c r="A207" s="6" t="s">
        <v>68</v>
      </c>
      <c r="B207" s="14">
        <v>42943.574305555558</v>
      </c>
      <c r="C207" s="7">
        <v>37.32384341633918</v>
      </c>
      <c r="D207" s="7">
        <v>3.5585022118316521</v>
      </c>
    </row>
    <row r="208" spans="1:4" x14ac:dyDescent="0.25">
      <c r="A208" s="6" t="s">
        <v>324</v>
      </c>
      <c r="B208" s="14">
        <v>42944.556944444441</v>
      </c>
      <c r="C208" s="7">
        <v>17.654836464848653</v>
      </c>
      <c r="D208" s="7">
        <v>3.0473022354525159</v>
      </c>
    </row>
    <row r="209" spans="1:4" x14ac:dyDescent="0.25">
      <c r="A209" s="6" t="s">
        <v>325</v>
      </c>
      <c r="B209" s="14">
        <v>42945.568055555559</v>
      </c>
      <c r="C209" s="7">
        <v>27.100591716055707</v>
      </c>
      <c r="D209" s="7">
        <v>3.0439880817975298</v>
      </c>
    </row>
    <row r="210" spans="1:4" x14ac:dyDescent="0.25">
      <c r="A210" s="6" t="s">
        <v>326</v>
      </c>
      <c r="B210" s="14">
        <v>42946.536111111112</v>
      </c>
      <c r="C210" s="7">
        <v>19.902024820336489</v>
      </c>
      <c r="D210" s="7">
        <v>3.0055319278159547</v>
      </c>
    </row>
    <row r="211" spans="1:4" x14ac:dyDescent="0.25">
      <c r="A211" s="6" t="s">
        <v>327</v>
      </c>
      <c r="B211" s="14">
        <v>42947.597916666666</v>
      </c>
      <c r="C211" s="7">
        <v>20.742609949451218</v>
      </c>
      <c r="D211" s="7">
        <v>3.7617059236868173</v>
      </c>
    </row>
    <row r="212" spans="1:4" x14ac:dyDescent="0.25">
      <c r="A212" s="6" t="s">
        <v>328</v>
      </c>
      <c r="B212" s="14">
        <v>42948.566666666666</v>
      </c>
      <c r="C212" s="7">
        <v>24.923822714637211</v>
      </c>
      <c r="D212" s="7">
        <v>3.628582198573723</v>
      </c>
    </row>
    <row r="213" spans="1:4" x14ac:dyDescent="0.25">
      <c r="A213" s="6" t="s">
        <v>69</v>
      </c>
      <c r="B213" s="14">
        <v>42949.574305555558</v>
      </c>
      <c r="C213" s="7">
        <v>29.237228831441083</v>
      </c>
      <c r="D213" s="7">
        <v>3.9878719893891668</v>
      </c>
    </row>
    <row r="214" spans="1:4" x14ac:dyDescent="0.25">
      <c r="A214" s="6" t="s">
        <v>70</v>
      </c>
      <c r="B214" s="14">
        <v>42950.576388888891</v>
      </c>
      <c r="C214" s="7">
        <v>35.947293447347079</v>
      </c>
      <c r="D214" s="7">
        <v>3.1284667763209413</v>
      </c>
    </row>
    <row r="215" spans="1:4" x14ac:dyDescent="0.25">
      <c r="A215" s="6" t="s">
        <v>71</v>
      </c>
      <c r="B215" s="14">
        <v>42951.555555555555</v>
      </c>
      <c r="C215" s="7">
        <v>21.976339596370622</v>
      </c>
      <c r="D215" s="7">
        <v>2.8741008211709484</v>
      </c>
    </row>
    <row r="216" spans="1:4" x14ac:dyDescent="0.25">
      <c r="A216" s="6" t="s">
        <v>329</v>
      </c>
      <c r="B216" s="14">
        <v>42952.560416666667</v>
      </c>
      <c r="C216" s="7">
        <v>18.649848166322432</v>
      </c>
      <c r="D216" s="7">
        <v>2.1360681013980489</v>
      </c>
    </row>
    <row r="217" spans="1:4" x14ac:dyDescent="0.25">
      <c r="A217" s="6" t="s">
        <v>330</v>
      </c>
      <c r="B217" s="14">
        <v>42953.556250000001</v>
      </c>
      <c r="C217" s="7">
        <v>11.459358163528881</v>
      </c>
      <c r="D217" s="7">
        <v>1.5431052465106307</v>
      </c>
    </row>
    <row r="218" spans="1:4" x14ac:dyDescent="0.25">
      <c r="A218" s="6" t="s">
        <v>331</v>
      </c>
      <c r="B218" s="14">
        <v>42954.550694444442</v>
      </c>
      <c r="C218" s="7">
        <v>21.070127504483441</v>
      </c>
      <c r="D218" s="7">
        <v>3.3138651820451361</v>
      </c>
    </row>
    <row r="219" spans="1:4" x14ac:dyDescent="0.25">
      <c r="A219" s="6" t="s">
        <v>332</v>
      </c>
      <c r="B219" s="14">
        <v>42955.573611111111</v>
      </c>
      <c r="C219" s="7">
        <v>21.594506517610114</v>
      </c>
      <c r="D219" s="7">
        <v>2.1550447157141139</v>
      </c>
    </row>
    <row r="220" spans="1:4" x14ac:dyDescent="0.25">
      <c r="A220" s="6" t="s">
        <v>72</v>
      </c>
      <c r="B220" s="14">
        <v>42956.574999999997</v>
      </c>
      <c r="C220" s="7">
        <v>24.929205663521845</v>
      </c>
      <c r="D220" s="7">
        <v>2.898317300989814</v>
      </c>
    </row>
    <row r="221" spans="1:4" x14ac:dyDescent="0.25">
      <c r="A221" s="6" t="s">
        <v>333</v>
      </c>
      <c r="B221" s="14">
        <v>42957.548611111109</v>
      </c>
      <c r="C221" s="7">
        <v>12.985869816937432</v>
      </c>
      <c r="D221" s="7">
        <v>2.061387118454137</v>
      </c>
    </row>
    <row r="222" spans="1:4" x14ac:dyDescent="0.25">
      <c r="A222" s="6" t="s">
        <v>334</v>
      </c>
      <c r="B222" s="14">
        <v>42958.555555555555</v>
      </c>
      <c r="C222" s="7">
        <v>11.9004629629629</v>
      </c>
      <c r="D222" s="7">
        <v>2.5813295157330192</v>
      </c>
    </row>
    <row r="223" spans="1:4" x14ac:dyDescent="0.25">
      <c r="A223" s="6" t="s">
        <v>73</v>
      </c>
      <c r="B223" s="14">
        <v>42959.560416666667</v>
      </c>
      <c r="C223" s="7">
        <v>19.190915542887417</v>
      </c>
      <c r="D223" s="7">
        <v>2.6443672428018394</v>
      </c>
    </row>
    <row r="224" spans="1:4" x14ac:dyDescent="0.25">
      <c r="A224" s="6" t="s">
        <v>74</v>
      </c>
      <c r="B224" s="14">
        <v>42960.548611111109</v>
      </c>
      <c r="C224" s="7">
        <v>16.132776230298088</v>
      </c>
      <c r="D224" s="7">
        <v>1.97530231430461</v>
      </c>
    </row>
    <row r="225" spans="1:4" x14ac:dyDescent="0.25">
      <c r="A225" s="6" t="s">
        <v>335</v>
      </c>
      <c r="B225" s="14">
        <v>42961.554166666669</v>
      </c>
      <c r="C225" s="7">
        <v>32.177991306501838</v>
      </c>
      <c r="D225" s="7">
        <v>2.3510393087691877</v>
      </c>
    </row>
    <row r="226" spans="1:4" x14ac:dyDescent="0.25">
      <c r="A226" s="6" t="s">
        <v>336</v>
      </c>
      <c r="B226" s="14">
        <v>42962.569444444445</v>
      </c>
      <c r="C226" s="7">
        <v>14.650462962963031</v>
      </c>
      <c r="D226" s="7">
        <v>2.6373426970849669</v>
      </c>
    </row>
    <row r="227" spans="1:4" x14ac:dyDescent="0.25">
      <c r="A227" s="6" t="s">
        <v>337</v>
      </c>
      <c r="B227" s="14">
        <v>42964.561111111114</v>
      </c>
      <c r="C227" s="7">
        <v>12.16292134831259</v>
      </c>
      <c r="D227" s="7">
        <v>2.4104702217577616</v>
      </c>
    </row>
    <row r="228" spans="1:4" x14ac:dyDescent="0.25">
      <c r="A228" s="6" t="s">
        <v>338</v>
      </c>
      <c r="B228" s="14">
        <v>42965.561805555553</v>
      </c>
      <c r="C228" s="7">
        <v>9.8816155988312975</v>
      </c>
      <c r="D228" s="7">
        <v>2.0367659339921143</v>
      </c>
    </row>
    <row r="229" spans="1:4" x14ac:dyDescent="0.25">
      <c r="A229" s="6" t="s">
        <v>339</v>
      </c>
      <c r="B229" s="14">
        <v>42966.563194444447</v>
      </c>
      <c r="C229" s="7">
        <v>6.7323730098904813</v>
      </c>
      <c r="D229" s="7">
        <v>2.1158652601601067</v>
      </c>
    </row>
    <row r="230" spans="1:4" x14ac:dyDescent="0.25">
      <c r="A230" s="6" t="s">
        <v>75</v>
      </c>
      <c r="B230" s="14">
        <v>42968.559027777781</v>
      </c>
      <c r="C230" s="7">
        <v>14.108681245910391</v>
      </c>
      <c r="D230" s="7">
        <v>2.0995463720235867</v>
      </c>
    </row>
    <row r="231" spans="1:4" x14ac:dyDescent="0.25">
      <c r="A231" s="6" t="s">
        <v>340</v>
      </c>
      <c r="B231" s="14">
        <v>42970.574305555558</v>
      </c>
      <c r="C231" s="7">
        <v>14.714587737901629</v>
      </c>
      <c r="D231" s="7">
        <v>3.3831061608784325</v>
      </c>
    </row>
    <row r="232" spans="1:4" x14ac:dyDescent="0.25">
      <c r="A232" s="6" t="s">
        <v>76</v>
      </c>
      <c r="B232" s="14">
        <v>42971.568749999999</v>
      </c>
      <c r="C232" s="7">
        <v>29.997681965610575</v>
      </c>
      <c r="D232" s="7">
        <v>4.111248004232646</v>
      </c>
    </row>
    <row r="233" spans="1:4" x14ac:dyDescent="0.25">
      <c r="A233" s="6" t="s">
        <v>341</v>
      </c>
      <c r="B233" s="14">
        <v>42972.575694444444</v>
      </c>
      <c r="C233" s="7">
        <v>19.893465909084394</v>
      </c>
      <c r="D233" s="7">
        <v>4.7965281885733164</v>
      </c>
    </row>
    <row r="234" spans="1:4" x14ac:dyDescent="0.25">
      <c r="A234" s="6" t="s">
        <v>342</v>
      </c>
      <c r="B234" s="14">
        <v>42973.559027777781</v>
      </c>
      <c r="C234" s="7">
        <v>18.060647205344218</v>
      </c>
      <c r="D234" s="7">
        <v>2.893529018228536</v>
      </c>
    </row>
    <row r="235" spans="1:4" x14ac:dyDescent="0.25">
      <c r="A235" s="6" t="s">
        <v>343</v>
      </c>
      <c r="B235" s="14">
        <v>42974.593055555553</v>
      </c>
      <c r="C235" s="7">
        <v>22.221433640821331</v>
      </c>
      <c r="D235" s="7">
        <v>2.4362407283944272</v>
      </c>
    </row>
    <row r="236" spans="1:4" x14ac:dyDescent="0.25">
      <c r="A236" s="6" t="s">
        <v>77</v>
      </c>
      <c r="B236" s="14">
        <v>42975.581250000003</v>
      </c>
      <c r="C236" s="7">
        <v>25.555555555668558</v>
      </c>
      <c r="D236" s="7">
        <v>3.372518620625681</v>
      </c>
    </row>
    <row r="237" spans="1:4" x14ac:dyDescent="0.25">
      <c r="A237" s="6" t="s">
        <v>344</v>
      </c>
      <c r="B237" s="14">
        <v>42976.572916666664</v>
      </c>
      <c r="C237" s="7">
        <v>22.332395686760208</v>
      </c>
      <c r="D237" s="7">
        <v>4.3116794075627602</v>
      </c>
    </row>
    <row r="238" spans="1:4" x14ac:dyDescent="0.25">
      <c r="A238" s="6" t="s">
        <v>345</v>
      </c>
      <c r="B238" s="14">
        <v>42977.560416666667</v>
      </c>
      <c r="C238" s="7">
        <v>11.274577839437733</v>
      </c>
      <c r="D238" s="7">
        <v>1.5865681893332346</v>
      </c>
    </row>
    <row r="239" spans="1:4" x14ac:dyDescent="0.25">
      <c r="A239" s="6" t="s">
        <v>78</v>
      </c>
      <c r="B239" s="14">
        <v>42978.568749999999</v>
      </c>
      <c r="C239" s="7">
        <v>28.976341063542627</v>
      </c>
      <c r="D239" s="7">
        <v>2.4597444135518076</v>
      </c>
    </row>
    <row r="240" spans="1:4" x14ac:dyDescent="0.25">
      <c r="A240" s="6" t="s">
        <v>346</v>
      </c>
      <c r="B240" s="14">
        <v>42979.563194444447</v>
      </c>
      <c r="C240" s="7">
        <v>14.473375557109852</v>
      </c>
      <c r="D240" s="7">
        <v>3.125679769260119</v>
      </c>
    </row>
    <row r="241" spans="1:4" x14ac:dyDescent="0.25">
      <c r="A241" s="6" t="s">
        <v>347</v>
      </c>
      <c r="B241" s="14">
        <v>42980.556250000001</v>
      </c>
      <c r="C241" s="7">
        <v>11.46872803937786</v>
      </c>
      <c r="D241" s="7">
        <v>2.5602145250637194</v>
      </c>
    </row>
    <row r="242" spans="1:4" x14ac:dyDescent="0.25">
      <c r="A242" s="6" t="s">
        <v>79</v>
      </c>
      <c r="B242" s="14">
        <v>42981.553472222222</v>
      </c>
      <c r="C242" s="7">
        <v>28.526244952830961</v>
      </c>
      <c r="D242" s="7">
        <v>2.4857915210270001</v>
      </c>
    </row>
    <row r="243" spans="1:4" x14ac:dyDescent="0.25">
      <c r="A243" s="6" t="s">
        <v>348</v>
      </c>
      <c r="B243" s="14">
        <v>42982.593055555553</v>
      </c>
      <c r="C243" s="7">
        <v>21.438645980229257</v>
      </c>
      <c r="D243" s="7">
        <v>4.0144883493109331</v>
      </c>
    </row>
    <row r="244" spans="1:4" x14ac:dyDescent="0.25">
      <c r="A244" s="6" t="s">
        <v>349</v>
      </c>
      <c r="B244" s="14">
        <v>42983.584027777775</v>
      </c>
      <c r="C244" s="7">
        <v>17.535612535507848</v>
      </c>
      <c r="D244" s="7">
        <v>2.6864749377593893</v>
      </c>
    </row>
    <row r="245" spans="1:4" x14ac:dyDescent="0.25">
      <c r="A245" s="6" t="s">
        <v>350</v>
      </c>
      <c r="B245" s="14">
        <v>42984.56527777778</v>
      </c>
      <c r="C245" s="7">
        <v>10.545851528427153</v>
      </c>
      <c r="D245" s="7">
        <v>2.6822314303395633</v>
      </c>
    </row>
    <row r="246" spans="1:4" x14ac:dyDescent="0.25">
      <c r="A246" s="6" t="s">
        <v>351</v>
      </c>
      <c r="B246" s="14">
        <v>42985.531944444447</v>
      </c>
      <c r="C246" s="7">
        <v>23.490115882854564</v>
      </c>
      <c r="D246" s="7">
        <v>2.6695704967702563</v>
      </c>
    </row>
    <row r="247" spans="1:4" x14ac:dyDescent="0.25">
      <c r="A247" s="6" t="s">
        <v>80</v>
      </c>
      <c r="B247" s="14">
        <v>42986.55972222222</v>
      </c>
      <c r="C247" s="7">
        <v>38.482323232119718</v>
      </c>
      <c r="D247" s="7">
        <v>3.2925844009967928</v>
      </c>
    </row>
    <row r="248" spans="1:4" x14ac:dyDescent="0.25">
      <c r="A248" s="6" t="s">
        <v>352</v>
      </c>
      <c r="B248" s="14">
        <v>42987.564583333333</v>
      </c>
      <c r="C248" s="7">
        <v>27.249936044941457</v>
      </c>
      <c r="D248" s="7">
        <v>2.0514344669801243</v>
      </c>
    </row>
    <row r="249" spans="1:4" x14ac:dyDescent="0.25">
      <c r="A249" s="6" t="s">
        <v>81</v>
      </c>
      <c r="B249" s="14">
        <v>42988.472916666666</v>
      </c>
      <c r="C249" s="7">
        <v>39.80229591841465</v>
      </c>
      <c r="D249" s="7">
        <v>2.9665380326026485</v>
      </c>
    </row>
    <row r="250" spans="1:4" x14ac:dyDescent="0.25">
      <c r="A250" s="6" t="s">
        <v>82</v>
      </c>
      <c r="B250" s="14">
        <v>42989.572916666664</v>
      </c>
      <c r="C250" s="7">
        <v>36.975222066211025</v>
      </c>
      <c r="D250" s="7">
        <v>3.4949001307313612</v>
      </c>
    </row>
    <row r="251" spans="1:4" x14ac:dyDescent="0.25">
      <c r="A251" s="6" t="s">
        <v>353</v>
      </c>
      <c r="B251" s="14">
        <v>42990.572222222225</v>
      </c>
      <c r="C251" s="7">
        <v>24.644582470705007</v>
      </c>
      <c r="D251" s="7">
        <v>3.2318785489701547</v>
      </c>
    </row>
    <row r="252" spans="1:4" x14ac:dyDescent="0.25">
      <c r="A252" s="6" t="s">
        <v>354</v>
      </c>
      <c r="B252" s="14">
        <v>42991.584027777775</v>
      </c>
      <c r="C252" s="7">
        <v>27.282530553403337</v>
      </c>
      <c r="D252" s="7">
        <v>3.9790947123282367</v>
      </c>
    </row>
    <row r="253" spans="1:4" x14ac:dyDescent="0.25">
      <c r="A253" s="6" t="s">
        <v>355</v>
      </c>
      <c r="B253" s="14">
        <v>42992.555555555555</v>
      </c>
      <c r="C253" s="7">
        <v>28.676056338075032</v>
      </c>
      <c r="D253" s="7">
        <v>4.1284035514889625</v>
      </c>
    </row>
    <row r="254" spans="1:4" x14ac:dyDescent="0.25">
      <c r="A254" s="6" t="s">
        <v>356</v>
      </c>
      <c r="B254" s="14">
        <v>42993.54583333333</v>
      </c>
      <c r="C254" s="7">
        <v>11.589350075532161</v>
      </c>
      <c r="D254" s="7">
        <v>2.0106453769470973</v>
      </c>
    </row>
    <row r="255" spans="1:4" x14ac:dyDescent="0.25">
      <c r="A255" s="6" t="s">
        <v>357</v>
      </c>
      <c r="B255" s="14">
        <v>42994.54583333333</v>
      </c>
      <c r="C255" s="7">
        <v>11.589350075532161</v>
      </c>
      <c r="D255" s="7">
        <v>2.0106453769470973</v>
      </c>
    </row>
    <row r="256" spans="1:4" x14ac:dyDescent="0.25">
      <c r="A256" s="6" t="s">
        <v>358</v>
      </c>
      <c r="B256" s="14">
        <v>42995.541666666664</v>
      </c>
      <c r="C256" s="7">
        <v>11.936875567605146</v>
      </c>
      <c r="D256" s="7">
        <v>1.5606418472502217</v>
      </c>
    </row>
    <row r="257" spans="1:4" x14ac:dyDescent="0.25">
      <c r="A257" s="6" t="s">
        <v>359</v>
      </c>
      <c r="B257" s="14">
        <v>42996.568749999999</v>
      </c>
      <c r="C257" s="7">
        <v>11.58457374832324</v>
      </c>
      <c r="D257" s="7">
        <v>2.0990843231111427</v>
      </c>
    </row>
    <row r="258" spans="1:4" x14ac:dyDescent="0.25">
      <c r="A258" s="6" t="s">
        <v>83</v>
      </c>
      <c r="B258" s="14">
        <v>42997.599999999999</v>
      </c>
      <c r="C258" s="7">
        <v>18.539749940941299</v>
      </c>
      <c r="D258" s="7">
        <v>3.2981152633029769</v>
      </c>
    </row>
    <row r="259" spans="1:4" x14ac:dyDescent="0.25">
      <c r="A259" s="6" t="s">
        <v>84</v>
      </c>
      <c r="B259" s="14">
        <v>42998.586111111108</v>
      </c>
      <c r="C259" s="7">
        <v>16.135027052357586</v>
      </c>
      <c r="D259" s="7">
        <v>2.8614185266833254</v>
      </c>
    </row>
    <row r="260" spans="1:4" x14ac:dyDescent="0.25">
      <c r="A260" s="6" t="s">
        <v>360</v>
      </c>
      <c r="B260" s="14">
        <v>43002.572916666664</v>
      </c>
      <c r="C260" s="7">
        <v>5.4272300469172388</v>
      </c>
      <c r="D260" s="7">
        <v>2.1494501972566669</v>
      </c>
    </row>
    <row r="261" spans="1:4" x14ac:dyDescent="0.25">
      <c r="A261" s="6" t="s">
        <v>85</v>
      </c>
      <c r="B261" s="14">
        <v>43003.565972222219</v>
      </c>
      <c r="C261" s="7">
        <v>16.459298477819189</v>
      </c>
      <c r="D261" s="7">
        <v>3.1446106815511135</v>
      </c>
    </row>
    <row r="262" spans="1:4" x14ac:dyDescent="0.25">
      <c r="A262" s="6" t="s">
        <v>86</v>
      </c>
      <c r="B262" s="14">
        <v>43004.618750000001</v>
      </c>
      <c r="C262" s="7">
        <v>16.17625637288679</v>
      </c>
      <c r="D262" s="7">
        <v>4.7124307650892305</v>
      </c>
    </row>
    <row r="263" spans="1:4" x14ac:dyDescent="0.25">
      <c r="A263" s="6" t="s">
        <v>361</v>
      </c>
      <c r="B263" s="14">
        <v>43005.577777777777</v>
      </c>
      <c r="C263" s="7">
        <v>17.939733707083658</v>
      </c>
      <c r="D263" s="7">
        <v>3.5833132796832148</v>
      </c>
    </row>
    <row r="264" spans="1:4" x14ac:dyDescent="0.25">
      <c r="A264" s="6" t="s">
        <v>362</v>
      </c>
      <c r="B264" s="14">
        <v>43006.572916666664</v>
      </c>
      <c r="C264" s="7">
        <v>7.0084865629466222</v>
      </c>
      <c r="D264" s="7">
        <v>2.3779002271531628</v>
      </c>
    </row>
    <row r="265" spans="1:4" x14ac:dyDescent="0.25">
      <c r="A265" s="6" t="s">
        <v>363</v>
      </c>
      <c r="B265" s="14">
        <v>43007.565972222219</v>
      </c>
      <c r="C265" s="7">
        <v>5.6713615023147472</v>
      </c>
      <c r="D265" s="7">
        <v>2.3373144731677162</v>
      </c>
    </row>
    <row r="266" spans="1:4" x14ac:dyDescent="0.25">
      <c r="A266" s="6" t="s">
        <v>87</v>
      </c>
      <c r="B266" s="14">
        <v>43008.561805555553</v>
      </c>
      <c r="C266" s="7">
        <v>14.088729016739338</v>
      </c>
      <c r="D266" s="7">
        <v>2.7980862223534175</v>
      </c>
    </row>
    <row r="267" spans="1:4" x14ac:dyDescent="0.25">
      <c r="A267" s="6" t="s">
        <v>364</v>
      </c>
      <c r="B267" s="14">
        <v>43009.533333333333</v>
      </c>
      <c r="C267" s="7">
        <v>6.1833105335227945</v>
      </c>
      <c r="D267" s="7">
        <v>2.8188348997824217</v>
      </c>
    </row>
    <row r="268" spans="1:4" x14ac:dyDescent="0.25">
      <c r="A268" s="6" t="s">
        <v>365</v>
      </c>
      <c r="B268" s="14">
        <v>43010.568055555559</v>
      </c>
      <c r="C268" s="7">
        <v>8.4456186702463238</v>
      </c>
      <c r="D268" s="7">
        <v>2.4854508041491625</v>
      </c>
    </row>
    <row r="269" spans="1:4" x14ac:dyDescent="0.25">
      <c r="A269" s="6" t="s">
        <v>366</v>
      </c>
      <c r="B269" s="14">
        <v>43011.631944444445</v>
      </c>
      <c r="C269" s="7">
        <v>12.232372921084934</v>
      </c>
      <c r="D269" s="7">
        <v>3.270823297484184</v>
      </c>
    </row>
    <row r="270" spans="1:4" x14ac:dyDescent="0.25">
      <c r="A270" s="6" t="s">
        <v>367</v>
      </c>
      <c r="B270" s="14">
        <v>43012.629166666666</v>
      </c>
      <c r="C270" s="7">
        <v>13.838308457723384</v>
      </c>
      <c r="D270" s="7">
        <v>2.8975665334434346</v>
      </c>
    </row>
    <row r="271" spans="1:4" x14ac:dyDescent="0.25">
      <c r="A271" s="6" t="s">
        <v>88</v>
      </c>
      <c r="B271" s="14">
        <v>43013.564583333333</v>
      </c>
      <c r="C271" s="7">
        <v>14.3912037037038</v>
      </c>
      <c r="D271" s="7">
        <v>3.1106502143677335</v>
      </c>
    </row>
    <row r="272" spans="1:4" x14ac:dyDescent="0.25">
      <c r="A272" s="6" t="s">
        <v>368</v>
      </c>
      <c r="B272" s="14">
        <v>43014.568749999999</v>
      </c>
      <c r="C272" s="7">
        <v>8.4609929077594384</v>
      </c>
      <c r="D272" s="7">
        <v>1.8204536708147292</v>
      </c>
    </row>
    <row r="273" spans="1:4" x14ac:dyDescent="0.25">
      <c r="A273" s="6" t="s">
        <v>369</v>
      </c>
      <c r="B273" s="14">
        <v>43015.554861111108</v>
      </c>
      <c r="C273" s="7">
        <v>4.3784916200950779</v>
      </c>
      <c r="D273" s="7">
        <v>0.82894020057413575</v>
      </c>
    </row>
    <row r="274" spans="1:4" x14ac:dyDescent="0.25">
      <c r="A274" s="6" t="s">
        <v>370</v>
      </c>
      <c r="B274" s="14">
        <v>43016.553472222222</v>
      </c>
      <c r="C274" s="7">
        <v>15.762711864382668</v>
      </c>
      <c r="D274" s="7">
        <v>2.9761331667177218</v>
      </c>
    </row>
    <row r="275" spans="1:4" x14ac:dyDescent="0.25">
      <c r="A275" s="6" t="s">
        <v>89</v>
      </c>
      <c r="B275" s="14">
        <v>43017.553472222222</v>
      </c>
      <c r="C275" s="7">
        <v>15.762711864382668</v>
      </c>
      <c r="D275" s="7">
        <v>2.9761331667177218</v>
      </c>
    </row>
    <row r="276" spans="1:4" x14ac:dyDescent="0.25">
      <c r="A276" s="6" t="s">
        <v>90</v>
      </c>
      <c r="B276" s="14">
        <v>43018.569444444445</v>
      </c>
      <c r="C276" s="7">
        <v>17.328621908098608</v>
      </c>
      <c r="D276" s="7">
        <v>3.8368523161681538</v>
      </c>
    </row>
    <row r="277" spans="1:4" x14ac:dyDescent="0.25">
      <c r="A277" s="6" t="s">
        <v>371</v>
      </c>
      <c r="B277" s="14">
        <v>43020.556944444441</v>
      </c>
      <c r="C277" s="7">
        <v>13.647842056860789</v>
      </c>
      <c r="D277" s="7">
        <v>2.5233760371862584</v>
      </c>
    </row>
    <row r="278" spans="1:4" x14ac:dyDescent="0.25">
      <c r="A278" s="6" t="s">
        <v>372</v>
      </c>
      <c r="B278" s="14">
        <v>43021.570138888892</v>
      </c>
      <c r="C278" s="7">
        <v>11.740558292361401</v>
      </c>
      <c r="D278" s="7">
        <v>2.712356860423971</v>
      </c>
    </row>
    <row r="279" spans="1:4" x14ac:dyDescent="0.25">
      <c r="A279" s="6" t="s">
        <v>373</v>
      </c>
      <c r="B279" s="14">
        <v>43023.535416666666</v>
      </c>
      <c r="C279" s="7">
        <v>5.9755268524963983</v>
      </c>
      <c r="D279" s="7">
        <v>1.6054005587172386</v>
      </c>
    </row>
    <row r="280" spans="1:4" x14ac:dyDescent="0.25">
      <c r="A280" s="6" t="s">
        <v>91</v>
      </c>
      <c r="B280" s="14">
        <v>43024.565972222219</v>
      </c>
      <c r="C280" s="7">
        <v>17.677111716531602</v>
      </c>
      <c r="D280" s="7">
        <v>2.1165988409152834</v>
      </c>
    </row>
    <row r="281" spans="1:4" x14ac:dyDescent="0.25">
      <c r="A281" s="6" t="s">
        <v>92</v>
      </c>
      <c r="B281" s="14">
        <v>43026.586111111108</v>
      </c>
      <c r="C281" s="7">
        <v>19.66025184122066</v>
      </c>
      <c r="D281" s="7">
        <v>3.3800497710456456</v>
      </c>
    </row>
    <row r="282" spans="1:4" x14ac:dyDescent="0.25">
      <c r="A282" s="6" t="s">
        <v>374</v>
      </c>
      <c r="B282" s="14">
        <v>43027.56527777778</v>
      </c>
      <c r="C282" s="7">
        <v>17.351068667565102</v>
      </c>
      <c r="D282" s="7">
        <v>1.8099504840653744</v>
      </c>
    </row>
    <row r="283" spans="1:4" x14ac:dyDescent="0.25">
      <c r="A283" s="6" t="s">
        <v>375</v>
      </c>
      <c r="B283" s="14">
        <v>43028.59097222222</v>
      </c>
      <c r="C283" s="7">
        <v>11.550892426439038</v>
      </c>
      <c r="D283" s="7">
        <v>2.2879275636494198</v>
      </c>
    </row>
    <row r="284" spans="1:4" x14ac:dyDescent="0.25">
      <c r="A284" s="6" t="s">
        <v>376</v>
      </c>
      <c r="B284" s="14">
        <v>43029.556944444441</v>
      </c>
      <c r="C284" s="7">
        <v>11.96527777777777</v>
      </c>
      <c r="D284" s="7">
        <v>1.9329296613627021</v>
      </c>
    </row>
    <row r="285" spans="1:4" x14ac:dyDescent="0.25">
      <c r="A285" s="6" t="s">
        <v>377</v>
      </c>
      <c r="B285" s="14">
        <v>43030.560416666667</v>
      </c>
      <c r="C285" s="7">
        <v>9.0095772015914353</v>
      </c>
      <c r="D285" s="7">
        <v>0.89313312754003282</v>
      </c>
    </row>
    <row r="286" spans="1:4" x14ac:dyDescent="0.25">
      <c r="A286" s="6" t="s">
        <v>93</v>
      </c>
      <c r="B286" s="14">
        <v>43031.559027777781</v>
      </c>
      <c r="C286" s="7">
        <v>18.116852886470678</v>
      </c>
      <c r="D286" s="7">
        <v>2.8770866792636518</v>
      </c>
    </row>
    <row r="287" spans="1:4" x14ac:dyDescent="0.25">
      <c r="A287" s="6" t="s">
        <v>378</v>
      </c>
      <c r="B287" s="14">
        <v>43032.55972222222</v>
      </c>
      <c r="C287" s="7">
        <v>7.054587688711119</v>
      </c>
      <c r="D287" s="7">
        <v>1.7725716321561409</v>
      </c>
    </row>
    <row r="288" spans="1:4" x14ac:dyDescent="0.25">
      <c r="A288" s="6" t="s">
        <v>379</v>
      </c>
      <c r="B288" s="14">
        <v>43033.568749999999</v>
      </c>
      <c r="C288" s="7">
        <v>6.2861811391100861</v>
      </c>
      <c r="D288" s="7">
        <v>2.7908339310342751</v>
      </c>
    </row>
    <row r="289" spans="1:4" x14ac:dyDescent="0.25">
      <c r="A289" s="6" t="s">
        <v>94</v>
      </c>
      <c r="B289" s="14">
        <v>43034.564583333333</v>
      </c>
      <c r="C289" s="7">
        <v>17.496503496517708</v>
      </c>
      <c r="D289" s="7">
        <v>3.3173394122447064</v>
      </c>
    </row>
    <row r="290" spans="1:4" x14ac:dyDescent="0.25">
      <c r="A290" s="6" t="s">
        <v>380</v>
      </c>
      <c r="B290" s="14">
        <v>43035.5625</v>
      </c>
      <c r="C290" s="7">
        <v>5.0132754043100345</v>
      </c>
      <c r="D290" s="7">
        <v>1.7357720438137196</v>
      </c>
    </row>
    <row r="291" spans="1:4" x14ac:dyDescent="0.25">
      <c r="A291" s="6" t="s">
        <v>95</v>
      </c>
      <c r="B291" s="14">
        <v>43036.53125</v>
      </c>
      <c r="C291" s="7">
        <v>14.442148760358474</v>
      </c>
      <c r="D291" s="7">
        <v>2.396790553143183</v>
      </c>
    </row>
    <row r="292" spans="1:4" x14ac:dyDescent="0.25">
      <c r="A292" s="6" t="s">
        <v>381</v>
      </c>
      <c r="B292" s="14">
        <v>43037.543749999997</v>
      </c>
      <c r="C292" s="7">
        <v>4.5305003427032844</v>
      </c>
      <c r="D292" s="7">
        <v>1.4709485259432618</v>
      </c>
    </row>
    <row r="293" spans="1:4" x14ac:dyDescent="0.25">
      <c r="A293" s="6" t="s">
        <v>382</v>
      </c>
      <c r="B293" s="14">
        <v>43038.5625</v>
      </c>
      <c r="C293" s="7">
        <v>9.9018232819332681</v>
      </c>
      <c r="D293" s="7">
        <v>2.5482315389739751</v>
      </c>
    </row>
    <row r="294" spans="1:4" x14ac:dyDescent="0.25">
      <c r="A294" s="6" t="s">
        <v>96</v>
      </c>
      <c r="B294" s="14">
        <v>43039.560416666667</v>
      </c>
      <c r="C294" s="7">
        <v>16.638830897695499</v>
      </c>
      <c r="D294" s="7">
        <v>1.898330734964343</v>
      </c>
    </row>
    <row r="295" spans="1:4" x14ac:dyDescent="0.25">
      <c r="A295" s="6" t="s">
        <v>383</v>
      </c>
      <c r="B295" s="14">
        <v>43040.56527777778</v>
      </c>
      <c r="C295" s="7">
        <v>10.966733645942538</v>
      </c>
      <c r="D295" s="7">
        <v>2.2938577547488905</v>
      </c>
    </row>
    <row r="296" spans="1:4" x14ac:dyDescent="0.25">
      <c r="A296" s="6" t="s">
        <v>384</v>
      </c>
      <c r="B296" s="14">
        <v>43042.57708333333</v>
      </c>
      <c r="C296" s="7">
        <v>10.294964028742394</v>
      </c>
      <c r="D296" s="7"/>
    </row>
    <row r="297" spans="1:4" x14ac:dyDescent="0.25">
      <c r="A297" s="6" t="s">
        <v>97</v>
      </c>
      <c r="B297" s="14">
        <v>43043.556944444441</v>
      </c>
      <c r="C297" s="7">
        <v>14.641975308642021</v>
      </c>
      <c r="D297" s="7">
        <v>1.9406777635622947</v>
      </c>
    </row>
    <row r="298" spans="1:4" x14ac:dyDescent="0.25">
      <c r="A298" s="6" t="s">
        <v>385</v>
      </c>
      <c r="B298" s="14">
        <v>43044.597222222219</v>
      </c>
      <c r="C298" s="7">
        <v>12.802144249453828</v>
      </c>
      <c r="D298" s="7">
        <v>1.2890097147432715</v>
      </c>
    </row>
    <row r="299" spans="1:4" x14ac:dyDescent="0.25">
      <c r="A299" s="6" t="s">
        <v>386</v>
      </c>
      <c r="B299" s="14">
        <v>43045.552777777775</v>
      </c>
      <c r="C299" s="7">
        <v>13.086917562730058</v>
      </c>
      <c r="D299" s="7">
        <v>2.3296191001646025</v>
      </c>
    </row>
    <row r="300" spans="1:4" x14ac:dyDescent="0.25">
      <c r="A300" s="6" t="s">
        <v>98</v>
      </c>
      <c r="B300" s="14">
        <v>43046.595138888886</v>
      </c>
      <c r="C300" s="7">
        <v>17.923261390827346</v>
      </c>
      <c r="D300" s="7">
        <v>2.3632585406182405</v>
      </c>
    </row>
    <row r="301" spans="1:4" x14ac:dyDescent="0.25">
      <c r="A301" s="6" t="s">
        <v>387</v>
      </c>
      <c r="B301" s="14">
        <v>43047.564583333333</v>
      </c>
      <c r="C301" s="7">
        <v>11.176333566254412</v>
      </c>
      <c r="D301" s="7">
        <v>2.3677769119893504</v>
      </c>
    </row>
    <row r="302" spans="1:4" x14ac:dyDescent="0.25">
      <c r="A302" s="6" t="s">
        <v>388</v>
      </c>
      <c r="B302" s="14">
        <v>43048.564583333333</v>
      </c>
      <c r="C302" s="7">
        <v>9.5755907318161704</v>
      </c>
      <c r="D302" s="7">
        <v>2.8350112749987346</v>
      </c>
    </row>
    <row r="303" spans="1:4" x14ac:dyDescent="0.25">
      <c r="A303" s="6" t="s">
        <v>389</v>
      </c>
      <c r="B303" s="14">
        <v>43049.579861111109</v>
      </c>
      <c r="C303" s="7">
        <v>9.6965098634260567</v>
      </c>
      <c r="D303" s="7">
        <v>1.8627706366655299</v>
      </c>
    </row>
    <row r="304" spans="1:4" x14ac:dyDescent="0.25">
      <c r="A304" s="6" t="s">
        <v>390</v>
      </c>
      <c r="B304" s="14">
        <v>43050.50277777778</v>
      </c>
      <c r="C304" s="7">
        <v>9.3532008830165552</v>
      </c>
      <c r="D304" s="7">
        <v>1.7663159403979072</v>
      </c>
    </row>
    <row r="305" spans="1:4" x14ac:dyDescent="0.25">
      <c r="A305" s="6" t="s">
        <v>99</v>
      </c>
      <c r="B305" s="14">
        <v>43051.559027777781</v>
      </c>
      <c r="C305" s="7">
        <v>13.205038488494395</v>
      </c>
      <c r="D305" s="7">
        <v>1.5058538006911502</v>
      </c>
    </row>
    <row r="306" spans="1:4" x14ac:dyDescent="0.25">
      <c r="A306" s="6" t="s">
        <v>391</v>
      </c>
      <c r="B306" s="14">
        <v>43052.556944444441</v>
      </c>
      <c r="C306" s="7">
        <v>12.833105957245126</v>
      </c>
      <c r="D306" s="7">
        <v>2.3114831636630133</v>
      </c>
    </row>
    <row r="307" spans="1:4" x14ac:dyDescent="0.25">
      <c r="A307" s="6" t="s">
        <v>392</v>
      </c>
      <c r="B307" s="14">
        <v>43053.581250000003</v>
      </c>
      <c r="C307" s="7">
        <v>9.9190581309939727</v>
      </c>
      <c r="D307" s="7">
        <v>2.3508082375101664</v>
      </c>
    </row>
    <row r="308" spans="1:4" x14ac:dyDescent="0.25">
      <c r="A308" s="6" t="s">
        <v>100</v>
      </c>
      <c r="B308" s="14">
        <v>43054.529861111114</v>
      </c>
      <c r="C308" s="7">
        <v>14.448888888922568</v>
      </c>
      <c r="D308" s="7">
        <v>3.0031506812852959</v>
      </c>
    </row>
    <row r="309" spans="1:4" x14ac:dyDescent="0.25">
      <c r="A309" s="6" t="s">
        <v>101</v>
      </c>
      <c r="B309" s="14">
        <v>43057.564583333333</v>
      </c>
      <c r="C309" s="7">
        <v>9.1458482036731112</v>
      </c>
      <c r="D309" s="7">
        <v>1.7914993364063729</v>
      </c>
    </row>
    <row r="310" spans="1:4" x14ac:dyDescent="0.25">
      <c r="A310" s="6" t="s">
        <v>393</v>
      </c>
      <c r="B310" s="14">
        <v>43066.585416666669</v>
      </c>
      <c r="C310" s="7">
        <v>6.6829951014902109</v>
      </c>
      <c r="D310" s="7">
        <v>2.5689144130217745</v>
      </c>
    </row>
    <row r="311" spans="1:4" x14ac:dyDescent="0.25">
      <c r="A311" s="6" t="s">
        <v>102</v>
      </c>
      <c r="B311" s="14">
        <v>43067.586805555555</v>
      </c>
      <c r="C311" s="7">
        <v>11.786990707626698</v>
      </c>
      <c r="D311" s="7">
        <v>2.0919621998118489</v>
      </c>
    </row>
    <row r="312" spans="1:4" x14ac:dyDescent="0.25">
      <c r="A312" s="6" t="s">
        <v>103</v>
      </c>
      <c r="B312" s="14">
        <v>43068.568055555559</v>
      </c>
      <c r="C312" s="7">
        <v>7.9058327477329593</v>
      </c>
      <c r="D312" s="7">
        <v>1.279262147344761</v>
      </c>
    </row>
    <row r="313" spans="1:4" x14ac:dyDescent="0.25">
      <c r="A313" s="6" t="s">
        <v>394</v>
      </c>
      <c r="B313" s="14">
        <v>43069.560416666667</v>
      </c>
      <c r="C313" s="7">
        <v>7.5198135198197136</v>
      </c>
      <c r="D313" s="7">
        <v>1.3167515299280865</v>
      </c>
    </row>
    <row r="314" spans="1:4" x14ac:dyDescent="0.25">
      <c r="A314" s="6" t="s">
        <v>395</v>
      </c>
      <c r="B314" s="14">
        <v>43070.557638888888</v>
      </c>
      <c r="C314" s="7">
        <v>9.4128525196061528</v>
      </c>
      <c r="D314" s="7">
        <v>1.4910916814608515</v>
      </c>
    </row>
    <row r="315" spans="1:4" x14ac:dyDescent="0.25">
      <c r="A315" s="6" t="s">
        <v>396</v>
      </c>
      <c r="B315" s="14">
        <v>43071.566666666666</v>
      </c>
      <c r="C315" s="7">
        <v>4.2137261779496678</v>
      </c>
      <c r="D315" s="7">
        <v>0.60242990519909434</v>
      </c>
    </row>
    <row r="316" spans="1:4" x14ac:dyDescent="0.25">
      <c r="A316" s="6" t="s">
        <v>397</v>
      </c>
      <c r="B316" s="14">
        <v>43072.566666666666</v>
      </c>
      <c r="C316" s="7">
        <v>4.2137261779496678</v>
      </c>
      <c r="D316" s="7">
        <v>0.60242990519909434</v>
      </c>
    </row>
    <row r="317" spans="1:4" x14ac:dyDescent="0.25">
      <c r="A317" s="6" t="s">
        <v>398</v>
      </c>
      <c r="B317" s="14">
        <v>43073.551388888889</v>
      </c>
      <c r="C317" s="7">
        <v>8.8421778083809972</v>
      </c>
      <c r="D317" s="7">
        <v>1.2466213979194196</v>
      </c>
    </row>
    <row r="318" spans="1:4" x14ac:dyDescent="0.25">
      <c r="A318" s="6" t="s">
        <v>104</v>
      </c>
      <c r="B318" s="14">
        <v>43074.564583333333</v>
      </c>
      <c r="C318" s="7">
        <v>11.221835075457371</v>
      </c>
      <c r="D318" s="7">
        <v>1.4125232358069761</v>
      </c>
    </row>
    <row r="319" spans="1:4" x14ac:dyDescent="0.25">
      <c r="A319" s="6" t="s">
        <v>399</v>
      </c>
      <c r="B319" s="14">
        <v>43075.565972222219</v>
      </c>
      <c r="C319" s="7">
        <v>6.6879281833225654</v>
      </c>
      <c r="D319" s="7">
        <v>1.4783628158066844</v>
      </c>
    </row>
    <row r="320" spans="1:4" x14ac:dyDescent="0.25">
      <c r="A320" s="6" t="s">
        <v>105</v>
      </c>
      <c r="B320" s="14">
        <v>43076.555555555555</v>
      </c>
      <c r="C320" s="7">
        <v>14.497027892027118</v>
      </c>
      <c r="D320" s="7">
        <v>1.6174263110738376</v>
      </c>
    </row>
    <row r="321" spans="1:4" x14ac:dyDescent="0.25">
      <c r="A321" s="6" t="s">
        <v>400</v>
      </c>
      <c r="B321" s="14">
        <v>43077.575694444444</v>
      </c>
      <c r="C321" s="7">
        <v>17.811746402173316</v>
      </c>
      <c r="D321" s="7">
        <v>1.4856029953696503</v>
      </c>
    </row>
    <row r="322" spans="1:4" x14ac:dyDescent="0.25">
      <c r="A322" s="6" t="s">
        <v>401</v>
      </c>
      <c r="B322" s="14">
        <v>43078.575694444444</v>
      </c>
      <c r="C322" s="7">
        <v>17.811746402173316</v>
      </c>
      <c r="D322" s="7">
        <v>1.4856029953696503</v>
      </c>
    </row>
    <row r="323" spans="1:4" x14ac:dyDescent="0.25">
      <c r="A323" s="6" t="s">
        <v>106</v>
      </c>
      <c r="B323" s="14">
        <v>43079.575694444444</v>
      </c>
      <c r="C323" s="7">
        <v>17.811746402173316</v>
      </c>
      <c r="D323" s="7">
        <v>1.4856029953696503</v>
      </c>
    </row>
    <row r="324" spans="1:4" x14ac:dyDescent="0.25">
      <c r="A324" s="6" t="s">
        <v>402</v>
      </c>
      <c r="B324" s="14">
        <v>43080.55972222222</v>
      </c>
      <c r="C324" s="7">
        <v>8.7701149425216318</v>
      </c>
      <c r="D324" s="7">
        <v>1.2583247278546721</v>
      </c>
    </row>
    <row r="325" spans="1:4" x14ac:dyDescent="0.25">
      <c r="A325" s="6" t="s">
        <v>107</v>
      </c>
      <c r="B325" s="14">
        <v>43081.572916666664</v>
      </c>
      <c r="C325" s="7">
        <v>11.900729240192522</v>
      </c>
      <c r="D325" s="7">
        <v>2.3390238639651537</v>
      </c>
    </row>
    <row r="326" spans="1:4" x14ac:dyDescent="0.25">
      <c r="A326" s="6" t="s">
        <v>403</v>
      </c>
      <c r="B326" s="14">
        <v>43082.561111111114</v>
      </c>
      <c r="C326" s="7">
        <v>10.367783985139575</v>
      </c>
      <c r="D326" s="7">
        <v>1.9646143294520513</v>
      </c>
    </row>
    <row r="327" spans="1:4" x14ac:dyDescent="0.25">
      <c r="A327" s="6" t="s">
        <v>404</v>
      </c>
      <c r="B327" s="14">
        <v>43083.563194444447</v>
      </c>
      <c r="C327" s="7">
        <v>11.490112994390026</v>
      </c>
      <c r="D327" s="7">
        <v>2.4354544634633601</v>
      </c>
    </row>
  </sheetData>
  <sheetProtection algorithmName="SHA-512" hashValue="6RnlXv4gB4gvjae5PoFZF+44Lpkzzpgsw8hapXM5G1v2xa3Mu3SbExzOcL4GiYqD9N3tZMO4WslYZxj5gg0t8A==" saltValue="wX/CM61cvGEC3Np/Q29Dug==" spinCount="100000" sheet="1" objects="1" scenarios="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11</vt:i4>
      </vt:variant>
    </vt:vector>
  </HeadingPairs>
  <TitlesOfParts>
    <vt:vector size="14" baseType="lpstr">
      <vt:lpstr>CROM</vt:lpstr>
      <vt:lpstr>FRX</vt:lpstr>
      <vt:lpstr>MASS</vt:lpstr>
      <vt:lpstr>Al</vt:lpstr>
      <vt:lpstr>Cr</vt:lpstr>
      <vt:lpstr>Cu</vt:lpstr>
      <vt:lpstr>Fe</vt:lpstr>
      <vt:lpstr>Mn</vt:lpstr>
      <vt:lpstr>Pb</vt:lpstr>
      <vt:lpstr>Se</vt:lpstr>
      <vt:lpstr>Si</vt:lpstr>
      <vt:lpstr>Sr</vt:lpstr>
      <vt:lpstr>Ti</vt:lpstr>
      <vt:lpstr>Zn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Luiza Natalino</dc:creator>
  <cp:lastModifiedBy>windows</cp:lastModifiedBy>
  <dcterms:created xsi:type="dcterms:W3CDTF">2018-05-31T02:56:10Z</dcterms:created>
  <dcterms:modified xsi:type="dcterms:W3CDTF">2023-06-05T20:41:54Z</dcterms:modified>
</cp:coreProperties>
</file>